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90" yWindow="135" windowWidth="12120" windowHeight="3600" tabRatio="857" activeTab="18"/>
  </bookViews>
  <sheets>
    <sheet name="Template" sheetId="154" r:id="rId1"/>
    <sheet name="1101" sheetId="163" r:id="rId2"/>
    <sheet name="1102" sheetId="167" r:id="rId3"/>
    <sheet name="1105" sheetId="165" r:id="rId4"/>
    <sheet name="1106" sheetId="164" r:id="rId5"/>
    <sheet name="1107" sheetId="168" r:id="rId6"/>
    <sheet name="1108" sheetId="171" r:id="rId7"/>
    <sheet name="1112" sheetId="174" r:id="rId8"/>
    <sheet name="1113" sheetId="176" r:id="rId9"/>
    <sheet name="1114" sheetId="177" r:id="rId10"/>
    <sheet name="1115" sheetId="178" r:id="rId11"/>
    <sheet name="1116" sheetId="180" r:id="rId12"/>
    <sheet name="1119" sheetId="182" r:id="rId13"/>
    <sheet name="1120" sheetId="184" r:id="rId14"/>
    <sheet name="1121" sheetId="189" r:id="rId15"/>
    <sheet name="1123" sheetId="192" r:id="rId16"/>
    <sheet name="1126" sheetId="194" r:id="rId17"/>
    <sheet name="1127" sheetId="196" r:id="rId18"/>
    <sheet name="1128" sheetId="198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xlnm.Print_Area" localSheetId="10">'1115'!$A$1:$O$43</definedName>
    <definedName name="_xlnm.Print_Area" localSheetId="14">'1121'!$A$1:$O$43</definedName>
    <definedName name="_xlnm.Print_Area" localSheetId="0">Template!$A$1:$O$43</definedName>
  </definedNames>
  <calcPr calcId="152511"/>
</workbook>
</file>

<file path=xl/calcChain.xml><?xml version="1.0" encoding="utf-8"?>
<calcChain xmlns="http://schemas.openxmlformats.org/spreadsheetml/2006/main">
  <c r="B39" i="168" l="1"/>
  <c r="C39" i="168"/>
  <c r="D39" i="168"/>
  <c r="E39" i="168"/>
  <c r="F39" i="168"/>
  <c r="D8" i="189"/>
  <c r="H8" i="189"/>
  <c r="H28" i="189" s="1"/>
  <c r="L8" i="189"/>
  <c r="D9" i="189"/>
  <c r="H9" i="189"/>
  <c r="L9" i="189"/>
  <c r="D10" i="189"/>
  <c r="H10" i="189"/>
  <c r="L10" i="189"/>
  <c r="D11" i="189"/>
  <c r="H11" i="189"/>
  <c r="L11" i="189"/>
  <c r="D12" i="189"/>
  <c r="H12" i="189"/>
  <c r="L12" i="189"/>
  <c r="D13" i="189"/>
  <c r="H13" i="189"/>
  <c r="L13" i="189"/>
  <c r="B14" i="189"/>
  <c r="D14" i="189" s="1"/>
  <c r="H14" i="189"/>
  <c r="D15" i="189"/>
  <c r="H15" i="189"/>
  <c r="L15" i="189"/>
  <c r="D16" i="189"/>
  <c r="H16" i="189"/>
  <c r="L16" i="189"/>
  <c r="D17" i="189"/>
  <c r="H17" i="189"/>
  <c r="L17" i="189"/>
  <c r="D18" i="189"/>
  <c r="H18" i="189"/>
  <c r="L18" i="189"/>
  <c r="D19" i="189"/>
  <c r="H19" i="189"/>
  <c r="L19" i="189"/>
  <c r="D20" i="189"/>
  <c r="H20" i="189"/>
  <c r="L20" i="189"/>
  <c r="D21" i="189"/>
  <c r="H21" i="189"/>
  <c r="L21" i="189"/>
  <c r="D22" i="189"/>
  <c r="H22" i="189"/>
  <c r="L22" i="189"/>
  <c r="D23" i="189"/>
  <c r="H23" i="189"/>
  <c r="L23" i="189"/>
  <c r="D24" i="189"/>
  <c r="H24" i="189"/>
  <c r="L24" i="189"/>
  <c r="D25" i="189"/>
  <c r="H25" i="189"/>
  <c r="L25" i="189"/>
  <c r="D26" i="189"/>
  <c r="L26" i="189"/>
  <c r="C28" i="189"/>
  <c r="E28" i="189"/>
  <c r="F28" i="189"/>
  <c r="G28" i="189"/>
  <c r="J28" i="189"/>
  <c r="E36" i="189"/>
  <c r="F36" i="189" s="1"/>
  <c r="F39" i="189" s="1"/>
  <c r="E37" i="189"/>
  <c r="F37" i="189"/>
  <c r="E38" i="189"/>
  <c r="E39" i="189" s="1"/>
  <c r="F38" i="189"/>
  <c r="B39" i="189"/>
  <c r="C39" i="189"/>
  <c r="D39" i="189"/>
  <c r="B8" i="154"/>
  <c r="D8" i="154"/>
  <c r="D28" i="154" s="1"/>
  <c r="F8" i="154"/>
  <c r="F28" i="154" s="1"/>
  <c r="H8" i="154"/>
  <c r="L8" i="154"/>
  <c r="L28" i="154" s="1"/>
  <c r="B9" i="154"/>
  <c r="D9" i="154" s="1"/>
  <c r="F9" i="154"/>
  <c r="H9" i="154"/>
  <c r="L9" i="154"/>
  <c r="B10" i="154"/>
  <c r="L10" i="154" s="1"/>
  <c r="D10" i="154"/>
  <c r="F10" i="154"/>
  <c r="H10" i="154" s="1"/>
  <c r="B11" i="154"/>
  <c r="D11" i="154"/>
  <c r="F11" i="154"/>
  <c r="H11" i="154"/>
  <c r="L11" i="154"/>
  <c r="B12" i="154"/>
  <c r="D12" i="154" s="1"/>
  <c r="F12" i="154"/>
  <c r="H12" i="154" s="1"/>
  <c r="B13" i="154"/>
  <c r="L13" i="154" s="1"/>
  <c r="D13" i="154"/>
  <c r="F13" i="154"/>
  <c r="H13" i="154"/>
  <c r="B14" i="154"/>
  <c r="D14" i="154" s="1"/>
  <c r="E14" i="154"/>
  <c r="E28" i="154" s="1"/>
  <c r="F14" i="154"/>
  <c r="H14" i="154"/>
  <c r="L14" i="154"/>
  <c r="B15" i="154"/>
  <c r="D15" i="154" s="1"/>
  <c r="F15" i="154"/>
  <c r="H15" i="154" s="1"/>
  <c r="J15" i="154"/>
  <c r="B16" i="154"/>
  <c r="L16" i="154" s="1"/>
  <c r="D16" i="154"/>
  <c r="F16" i="154"/>
  <c r="H16" i="154" s="1"/>
  <c r="D17" i="154"/>
  <c r="H17" i="154"/>
  <c r="L17" i="154"/>
  <c r="N17" i="154"/>
  <c r="O17" i="154"/>
  <c r="O28" i="154" s="1"/>
  <c r="B18" i="154"/>
  <c r="D18" i="154" s="1"/>
  <c r="F18" i="154"/>
  <c r="H18" i="154" s="1"/>
  <c r="B19" i="154"/>
  <c r="L19" i="154" s="1"/>
  <c r="D19" i="154"/>
  <c r="F19" i="154"/>
  <c r="H19" i="154"/>
  <c r="B20" i="154"/>
  <c r="D20" i="154" s="1"/>
  <c r="F20" i="154"/>
  <c r="H20" i="154"/>
  <c r="L20" i="154"/>
  <c r="B21" i="154"/>
  <c r="L21" i="154" s="1"/>
  <c r="D21" i="154"/>
  <c r="F21" i="154"/>
  <c r="H21" i="154" s="1"/>
  <c r="B22" i="154"/>
  <c r="D22" i="154"/>
  <c r="F22" i="154"/>
  <c r="H22" i="154"/>
  <c r="L22" i="154"/>
  <c r="B23" i="154"/>
  <c r="D23" i="154" s="1"/>
  <c r="F23" i="154"/>
  <c r="H23" i="154"/>
  <c r="L23" i="154"/>
  <c r="B24" i="154"/>
  <c r="L24" i="154" s="1"/>
  <c r="D24" i="154"/>
  <c r="F24" i="154"/>
  <c r="H24" i="154" s="1"/>
  <c r="B25" i="154"/>
  <c r="D25" i="154"/>
  <c r="F25" i="154"/>
  <c r="L25" i="154" s="1"/>
  <c r="G25" i="154"/>
  <c r="G28" i="154" s="1"/>
  <c r="H25" i="154"/>
  <c r="J25" i="154"/>
  <c r="B26" i="154"/>
  <c r="D26" i="154"/>
  <c r="F26" i="154"/>
  <c r="H26" i="154"/>
  <c r="L26" i="154"/>
  <c r="B28" i="154"/>
  <c r="B32" i="154" s="1"/>
  <c r="C28" i="154"/>
  <c r="J28" i="154"/>
  <c r="N28" i="154"/>
  <c r="D28" i="189" l="1"/>
  <c r="H28" i="154"/>
  <c r="D36" i="154"/>
  <c r="E36" i="154" s="1"/>
  <c r="F36" i="154" s="1"/>
  <c r="L18" i="154"/>
  <c r="L14" i="189"/>
  <c r="L28" i="189" s="1"/>
  <c r="B28" i="189"/>
  <c r="N33" i="189" s="1"/>
  <c r="L15" i="154"/>
  <c r="L12" i="154"/>
  <c r="N33" i="154"/>
  <c r="N37" i="154" s="1"/>
</calcChain>
</file>

<file path=xl/comments1.xml><?xml version="1.0" encoding="utf-8"?>
<comments xmlns="http://schemas.openxmlformats.org/spreadsheetml/2006/main">
  <authors>
    <author>twarwic</author>
    <author>pbloom</author>
    <author>charlie hoang</author>
  </authors>
  <commentList>
    <comment ref="B16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brk posted receipt of 240,888 from 11/28.  Funds were never sent.</t>
        </r>
      </text>
    </comment>
    <comment ref="F16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B18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bkr posted receipt of 416,138 from 11/28.  Funds were never sent.</t>
        </r>
      </text>
    </comment>
    <comment ref="F18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2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5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Wire not sent 11/28</t>
        </r>
      </text>
    </comment>
  </commentList>
</comments>
</file>

<file path=xl/comments2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H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3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4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5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6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L20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Incl. $30MM to settle LOC.  $12MM not rec.  To be offset with expits done today.   Rec net tomorrow.</t>
        </r>
      </text>
    </comment>
  </commentList>
</comments>
</file>

<file path=xl/comments7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<sst xmlns="http://schemas.openxmlformats.org/spreadsheetml/2006/main" count="971" uniqueCount="67">
  <si>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</si>
  <si>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</si>
  <si>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</si>
  <si>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</si>
  <si>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</si>
  <si>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</si>
  <si>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</si>
  <si>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</si>
  <si>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</si>
  <si>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r>
      <t xml:space="preserve">EDF MAN   </t>
    </r>
    <r>
      <rPr>
        <b/>
        <i/>
        <sz val="10"/>
        <rFont val="Arial"/>
        <family val="2"/>
      </rPr>
      <t>(see note below)</t>
    </r>
  </si>
  <si>
    <t>HSBC - US$</t>
  </si>
  <si>
    <t>HSBC - Canadian</t>
  </si>
  <si>
    <t>SAUL STONE &amp; COMPANY</t>
  </si>
  <si>
    <t>PARIBAS</t>
  </si>
  <si>
    <t>PRUDENTIAL SI</t>
  </si>
  <si>
    <t>REFCO, INC</t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</si>
  <si>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</si>
  <si>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</si>
  <si>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</si>
  <si>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</si>
  <si>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</si>
  <si>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Net Option Value</t>
  </si>
  <si>
    <t>Line of Credit Balance</t>
  </si>
  <si>
    <t>(limit 50,000,000)</t>
  </si>
  <si>
    <t>Paribas Line of Credit Limit is $75,000,000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</si>
  <si>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</si>
  <si>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</si>
  <si>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</si>
  <si>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</si>
  <si>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</si>
  <si>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</si>
  <si>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</si>
  <si>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</si>
  <si>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</si>
  <si>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</si>
  <si>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</si>
  <si>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</si>
  <si>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>SMITH BARNEY, INC **</t>
  </si>
  <si>
    <t>FIMAT *</t>
  </si>
  <si>
    <t xml:space="preserve">     </t>
  </si>
  <si>
    <t>SMITH BARNEY, INC ** (Financial)</t>
  </si>
  <si>
    <t>Credit Lines:</t>
  </si>
  <si>
    <t>Paribas</t>
  </si>
  <si>
    <t>EDF</t>
  </si>
  <si>
    <t>Fimat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</si>
  <si>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</si>
  <si>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</si>
  <si>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</si>
  <si>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</si>
  <si>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</si>
  <si>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</si>
  <si>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Note:  EDF Man - Positive Net Option value is collateral for futures requirement.</t>
  </si>
  <si>
    <t>TE</t>
  </si>
  <si>
    <t>Credit Facility Covering TE</t>
  </si>
  <si>
    <t>TE Less CreditCoverage</t>
  </si>
  <si>
    <t>Daily Facility Movement Inc/(Dec) Line</t>
  </si>
  <si>
    <t>Wire Day Cash In/(Out)</t>
  </si>
  <si>
    <t>PF LOC</t>
  </si>
  <si>
    <t>PF not rec</t>
  </si>
  <si>
    <t>EDF not paid</t>
  </si>
  <si>
    <t>EDF MAN   (see note below)</t>
  </si>
  <si>
    <t>MID-DAY CALLS: (based solely on Market Movement)</t>
  </si>
  <si>
    <t xml:space="preserve">SMITH BARNEY, INC </t>
  </si>
  <si>
    <t>SMITH BARNEY, INC  (Financial)</t>
  </si>
  <si>
    <t>FIMAT</t>
  </si>
  <si>
    <t xml:space="preserve">FIMAT </t>
  </si>
  <si>
    <t>EDF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</si>
</sst>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4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5" fillId="0" borderId="1" xfId="0" applyFont="1" applyBorder="1"/>
    <xf numFmtId="40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0" fillId="0" borderId="0" xfId="0" applyFill="1"/>
    <xf numFmtId="0" fontId="5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43" fontId="6" fillId="3" borderId="0" xfId="1" applyFont="1" applyFill="1" applyAlignment="1">
      <alignment horizontal="left"/>
    </xf>
    <xf numFmtId="0" fontId="5" fillId="3" borderId="0" xfId="0" applyFont="1" applyFill="1" applyAlignment="1">
      <alignment horizontal="left"/>
    </xf>
    <xf numFmtId="43" fontId="5" fillId="3" borderId="0" xfId="1" applyFont="1" applyFill="1" applyAlignment="1">
      <alignment horizontal="left"/>
    </xf>
    <xf numFmtId="44" fontId="5" fillId="3" borderId="1" xfId="2" applyNumberFormat="1" applyFont="1" applyFill="1" applyBorder="1"/>
    <xf numFmtId="8" fontId="0" fillId="3" borderId="0" xfId="0" applyNumberFormat="1" applyFill="1"/>
    <xf numFmtId="0" fontId="0" fillId="0" borderId="0" xfId="0" applyAlignment="1">
      <alignment horizontal="right"/>
    </xf>
    <xf numFmtId="0" fontId="5" fillId="4" borderId="0" xfId="0" applyFont="1" applyFill="1" applyAlignment="1">
      <alignment horizontal="left"/>
    </xf>
    <xf numFmtId="0" fontId="0" fillId="4" borderId="0" xfId="0" applyFill="1"/>
    <xf numFmtId="44" fontId="9" fillId="0" borderId="0" xfId="2" applyFont="1" applyFill="1"/>
    <xf numFmtId="43" fontId="3" fillId="0" borderId="0" xfId="1" applyFont="1" applyAlignment="1">
      <alignment horizontal="left"/>
    </xf>
    <xf numFmtId="0" fontId="5" fillId="0" borderId="0" xfId="0" applyFont="1" applyBorder="1"/>
    <xf numFmtId="40" fontId="5" fillId="0" borderId="0" xfId="2" applyNumberFormat="1" applyFont="1" applyBorder="1"/>
    <xf numFmtId="40" fontId="5" fillId="2" borderId="0" xfId="2" applyNumberFormat="1" applyFont="1" applyFill="1" applyBorder="1"/>
    <xf numFmtId="0" fontId="10" fillId="0" borderId="0" xfId="0" applyFont="1" applyBorder="1"/>
    <xf numFmtId="0" fontId="5" fillId="0" borderId="2" xfId="0" applyFont="1" applyBorder="1"/>
    <xf numFmtId="40" fontId="5" fillId="0" borderId="2" xfId="2" applyNumberFormat="1" applyFont="1" applyBorder="1"/>
    <xf numFmtId="40" fontId="5" fillId="2" borderId="2" xfId="2" applyNumberFormat="1" applyFont="1" applyFill="1" applyBorder="1"/>
    <xf numFmtId="0" fontId="10" fillId="0" borderId="3" xfId="0" applyFont="1" applyBorder="1"/>
    <xf numFmtId="40" fontId="5" fillId="0" borderId="3" xfId="2" applyNumberFormat="1" applyFont="1" applyBorder="1"/>
    <xf numFmtId="40" fontId="5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5" fillId="0" borderId="0" xfId="0" applyFont="1" applyAlignment="1"/>
    <xf numFmtId="40" fontId="1" fillId="0" borderId="0" xfId="1" applyNumberFormat="1"/>
    <xf numFmtId="40" fontId="1" fillId="0" borderId="0" xfId="2" applyNumberFormat="1"/>
    <xf numFmtId="0" fontId="5" fillId="0" borderId="3" xfId="0" applyFont="1" applyFill="1" applyBorder="1"/>
    <xf numFmtId="43" fontId="5" fillId="0" borderId="3" xfId="1" applyFont="1" applyBorder="1" applyAlignment="1">
      <alignment horizontal="center"/>
    </xf>
    <xf numFmtId="44" fontId="5" fillId="0" borderId="3" xfId="2" applyFont="1" applyBorder="1" applyAlignment="1">
      <alignment horizontal="center"/>
    </xf>
    <xf numFmtId="0" fontId="13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3" xfId="1" applyBorder="1"/>
    <xf numFmtId="44" fontId="1" fillId="0" borderId="3" xfId="2" applyBorder="1"/>
    <xf numFmtId="43" fontId="1" fillId="0" borderId="1" xfId="1" applyBorder="1"/>
    <xf numFmtId="43" fontId="1" fillId="3" borderId="0" xfId="1" applyFill="1"/>
    <xf numFmtId="44" fontId="1" fillId="3" borderId="0" xfId="2" applyFill="1"/>
    <xf numFmtId="43" fontId="1" fillId="3" borderId="0" xfId="1" applyFill="1" applyAlignment="1">
      <alignment horizontal="left"/>
    </xf>
    <xf numFmtId="8" fontId="1" fillId="3" borderId="0" xfId="2" applyNumberFormat="1" applyFill="1"/>
    <xf numFmtId="8" fontId="1" fillId="3" borderId="4" xfId="2" applyNumberFormat="1" applyFill="1" applyBorder="1"/>
    <xf numFmtId="8" fontId="1" fillId="3" borderId="0" xfId="2" applyNumberFormat="1" applyFill="1" applyBorder="1"/>
    <xf numFmtId="43" fontId="1" fillId="3" borderId="0" xfId="2" applyNumberFormat="1" applyFill="1"/>
    <xf numFmtId="43" fontId="1" fillId="0" borderId="0" xfId="1" applyAlignment="1">
      <alignment horizontal="right"/>
    </xf>
    <xf numFmtId="43" fontId="1" fillId="4" borderId="0" xfId="1" applyFill="1" applyAlignment="1">
      <alignment horizontal="right"/>
    </xf>
    <xf numFmtId="44" fontId="1" fillId="4" borderId="0" xfId="2" applyFill="1"/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5" fillId="0" borderId="2" xfId="2" applyNumberFormat="1" applyFont="1" applyBorder="1"/>
    <xf numFmtId="38" fontId="5" fillId="0" borderId="0" xfId="2" applyNumberFormat="1" applyFont="1" applyBorder="1"/>
    <xf numFmtId="38" fontId="10" fillId="0" borderId="0" xfId="2" applyNumberFormat="1" applyFont="1" applyBorder="1"/>
    <xf numFmtId="38" fontId="12" fillId="0" borderId="0" xfId="2" applyNumberFormat="1" applyFont="1" applyBorder="1"/>
    <xf numFmtId="38" fontId="5" fillId="0" borderId="3" xfId="2" applyNumberFormat="1" applyFont="1" applyBorder="1"/>
    <xf numFmtId="38" fontId="10" fillId="0" borderId="3" xfId="2" applyNumberFormat="1" applyFont="1" applyBorder="1"/>
    <xf numFmtId="38" fontId="5" fillId="0" borderId="1" xfId="2" applyNumberFormat="1" applyFont="1" applyBorder="1"/>
    <xf numFmtId="38" fontId="5" fillId="0" borderId="3" xfId="1" applyNumberFormat="1" applyFont="1" applyBorder="1" applyAlignment="1">
      <alignment horizontal="center"/>
    </xf>
    <xf numFmtId="38" fontId="5" fillId="0" borderId="3" xfId="2" applyNumberFormat="1" applyFont="1" applyBorder="1" applyAlignment="1">
      <alignment horizontal="center"/>
    </xf>
    <xf numFmtId="38" fontId="1" fillId="0" borderId="3" xfId="1" applyNumberFormat="1" applyBorder="1"/>
    <xf numFmtId="38" fontId="1" fillId="0" borderId="3" xfId="2" applyNumberFormat="1" applyBorder="1"/>
    <xf numFmtId="38" fontId="1" fillId="0" borderId="1" xfId="1" applyNumberFormat="1" applyBorder="1"/>
    <xf numFmtId="38" fontId="1" fillId="0" borderId="1" xfId="2" applyNumberFormat="1" applyBorder="1"/>
    <xf numFmtId="43" fontId="1" fillId="3" borderId="4" xfId="2" applyNumberFormat="1" applyFill="1" applyBorder="1"/>
    <xf numFmtId="38" fontId="5" fillId="0" borderId="3" xfId="1" applyNumberFormat="1" applyFont="1" applyBorder="1" applyAlignment="1">
      <alignment horizontal="center"/>
    </xf>
    <xf numFmtId="43" fontId="5" fillId="0" borderId="3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re/Wire01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JO01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aul01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01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Fin01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BkOne01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arr01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Edf01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f01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si01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BN01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dm01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SFB01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Fm01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Hsbc01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JPM01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Mann01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ef0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37195</v>
          </cell>
        </row>
        <row r="5">
          <cell r="B5">
            <v>37196</v>
          </cell>
          <cell r="BB5">
            <v>1122010.94</v>
          </cell>
          <cell r="BF5">
            <v>-709606</v>
          </cell>
        </row>
        <row r="6">
          <cell r="B6">
            <v>37197</v>
          </cell>
          <cell r="BB6">
            <v>-1122012.94</v>
          </cell>
          <cell r="BF6">
            <v>229237</v>
          </cell>
        </row>
        <row r="7">
          <cell r="B7">
            <v>37198</v>
          </cell>
        </row>
        <row r="8">
          <cell r="B8">
            <v>37199</v>
          </cell>
        </row>
        <row r="9">
          <cell r="B9">
            <v>37200</v>
          </cell>
          <cell r="BB9">
            <v>1148514.6000000001</v>
          </cell>
          <cell r="BF9">
            <v>-346028</v>
          </cell>
        </row>
        <row r="10">
          <cell r="B10">
            <v>37201</v>
          </cell>
          <cell r="BB10">
            <v>-1148514.6000000001</v>
          </cell>
          <cell r="BF10">
            <v>25030</v>
          </cell>
        </row>
        <row r="11">
          <cell r="B11">
            <v>37202</v>
          </cell>
          <cell r="BB11">
            <v>219632.06</v>
          </cell>
          <cell r="BF11">
            <v>-63924</v>
          </cell>
        </row>
        <row r="12">
          <cell r="B12">
            <v>37203</v>
          </cell>
          <cell r="BB12">
            <v>0</v>
          </cell>
          <cell r="BF12">
            <v>-16559</v>
          </cell>
        </row>
        <row r="13">
          <cell r="B13">
            <v>37204</v>
          </cell>
          <cell r="BB13">
            <v>1396763</v>
          </cell>
          <cell r="BF13">
            <v>-137256</v>
          </cell>
        </row>
        <row r="14">
          <cell r="B14">
            <v>37205</v>
          </cell>
        </row>
        <row r="15">
          <cell r="B15">
            <v>37206</v>
          </cell>
        </row>
        <row r="16">
          <cell r="B16">
            <v>37207</v>
          </cell>
        </row>
        <row r="17">
          <cell r="B17">
            <v>37208</v>
          </cell>
          <cell r="K17">
            <v>8167</v>
          </cell>
          <cell r="BB17">
            <v>-1616395.06</v>
          </cell>
          <cell r="BF17">
            <v>-68768</v>
          </cell>
        </row>
        <row r="18">
          <cell r="B18">
            <v>37209</v>
          </cell>
          <cell r="BB18">
            <v>2085731.34</v>
          </cell>
          <cell r="BF18">
            <v>-325232</v>
          </cell>
        </row>
        <row r="19">
          <cell r="B19">
            <v>37210</v>
          </cell>
          <cell r="BB19">
            <v>-1676695.52</v>
          </cell>
          <cell r="BF19">
            <v>-146443</v>
          </cell>
        </row>
        <row r="20">
          <cell r="B20">
            <v>37211</v>
          </cell>
          <cell r="BB20">
            <v>-409035.82</v>
          </cell>
          <cell r="BF20">
            <v>-148149</v>
          </cell>
        </row>
        <row r="21">
          <cell r="B21">
            <v>37212</v>
          </cell>
        </row>
        <row r="22">
          <cell r="B22">
            <v>37213</v>
          </cell>
        </row>
        <row r="23">
          <cell r="B23">
            <v>37214</v>
          </cell>
          <cell r="BB23">
            <v>1259423.98</v>
          </cell>
          <cell r="BF23">
            <v>288431</v>
          </cell>
        </row>
        <row r="24">
          <cell r="B24">
            <v>37215</v>
          </cell>
          <cell r="BB24">
            <v>3183547.44</v>
          </cell>
          <cell r="BF24">
            <v>315001</v>
          </cell>
        </row>
        <row r="25">
          <cell r="B25">
            <v>37216</v>
          </cell>
          <cell r="BB25">
            <v>-719702.16</v>
          </cell>
          <cell r="BF25">
            <v>134561</v>
          </cell>
        </row>
        <row r="26">
          <cell r="B26">
            <v>37217</v>
          </cell>
          <cell r="BB26">
            <v>0</v>
          </cell>
        </row>
        <row r="27">
          <cell r="B27">
            <v>37218</v>
          </cell>
          <cell r="BB27">
            <v>0</v>
          </cell>
          <cell r="BF27">
            <v>3043483</v>
          </cell>
        </row>
        <row r="28">
          <cell r="B28">
            <v>37219</v>
          </cell>
        </row>
        <row r="29">
          <cell r="B29">
            <v>37220</v>
          </cell>
        </row>
        <row r="30">
          <cell r="B30">
            <v>37221</v>
          </cell>
          <cell r="BB30">
            <v>0</v>
          </cell>
          <cell r="BF30">
            <v>378102</v>
          </cell>
        </row>
        <row r="31">
          <cell r="B31">
            <v>37222</v>
          </cell>
          <cell r="BB31">
            <v>-597512</v>
          </cell>
          <cell r="BF31">
            <v>-3875575.5</v>
          </cell>
        </row>
        <row r="32">
          <cell r="B32">
            <v>37223</v>
          </cell>
          <cell r="BB32">
            <v>0</v>
          </cell>
          <cell r="BF32">
            <v>240872.5</v>
          </cell>
        </row>
        <row r="33">
          <cell r="B33">
            <v>37224</v>
          </cell>
          <cell r="BB33">
            <v>0</v>
          </cell>
          <cell r="BF33">
            <v>-2293087</v>
          </cell>
        </row>
        <row r="34">
          <cell r="B34">
            <v>37225</v>
          </cell>
        </row>
        <row r="35">
          <cell r="B35">
            <v>37226</v>
          </cell>
        </row>
        <row r="36">
          <cell r="B36">
            <v>0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-25624490</v>
          </cell>
        </row>
        <row r="22">
          <cell r="J22">
            <v>13420502</v>
          </cell>
        </row>
      </sheetData>
      <sheetData sheetId="9">
        <row r="12">
          <cell r="K12">
            <v>1254000</v>
          </cell>
        </row>
      </sheetData>
      <sheetData sheetId="10"/>
      <sheetData sheetId="11">
        <row r="13">
          <cell r="I13">
            <v>1385120</v>
          </cell>
        </row>
      </sheetData>
      <sheetData sheetId="12">
        <row r="13">
          <cell r="I13">
            <v>0</v>
          </cell>
        </row>
      </sheetData>
      <sheetData sheetId="13">
        <row r="12">
          <cell r="K12">
            <v>8184592</v>
          </cell>
        </row>
        <row r="47">
          <cell r="I47" t="str">
            <v>Loan Outstanding for VM</v>
          </cell>
        </row>
      </sheetData>
      <sheetData sheetId="14">
        <row r="19">
          <cell r="J19">
            <v>122981480.2</v>
          </cell>
        </row>
      </sheetData>
      <sheetData sheetId="15"/>
      <sheetData sheetId="16"/>
      <sheetData sheetId="17"/>
      <sheetData sheetId="18">
        <row r="12">
          <cell r="I12">
            <v>740752</v>
          </cell>
        </row>
      </sheetData>
      <sheetData sheetId="19"/>
      <sheetData sheetId="20">
        <row r="12">
          <cell r="I12">
            <v>4163530.04</v>
          </cell>
        </row>
      </sheetData>
      <sheetData sheetId="21">
        <row r="16">
          <cell r="K16">
            <v>2896189</v>
          </cell>
        </row>
        <row r="17">
          <cell r="K17">
            <v>2896189</v>
          </cell>
        </row>
        <row r="47">
          <cell r="I47">
            <v>2896189</v>
          </cell>
        </row>
      </sheetData>
      <sheetData sheetId="22">
        <row r="16">
          <cell r="K16">
            <v>347700</v>
          </cell>
        </row>
      </sheetData>
      <sheetData sheetId="23"/>
      <sheetData sheetId="24"/>
      <sheetData sheetId="25">
        <row r="17">
          <cell r="J17">
            <v>370311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129161.28000000003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99845.48000000004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100780.48000000004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100780.48000000004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64008.080000000016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53786.679999999993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56531.56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37279.27999999997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38159.27999999997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3619.2799999999697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3619.2799999999697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32659.27999999997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23799.27999999997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22699.27999999997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8619.2799999999697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29299.27999999997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14339.27999999997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14339.27999999997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33259.27999999997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29519.27999999997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7079.2799999999697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7079.2799999999697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20939.27999999997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-5240.7200000000303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-5240.7200000000303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34359.27999999997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27099.27999999997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17565.479999999981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17565.479999999981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17565.479999999981</v>
          </cell>
        </row>
        <row r="1228">
          <cell r="BN1228" t="str">
            <v>OTE</v>
          </cell>
        </row>
        <row r="1229">
          <cell r="BN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K5">
            <v>167491.58000000002</v>
          </cell>
        </row>
        <row r="10">
          <cell r="CK10" t="str">
            <v xml:space="preserve">Interest </v>
          </cell>
        </row>
        <row r="11">
          <cell r="CK11">
            <v>0</v>
          </cell>
        </row>
        <row r="47">
          <cell r="A47">
            <v>37197</v>
          </cell>
          <cell r="CK47">
            <v>140790.93</v>
          </cell>
        </row>
        <row r="52">
          <cell r="CK52" t="str">
            <v xml:space="preserve">Interest </v>
          </cell>
        </row>
        <row r="53">
          <cell r="CK53">
            <v>0</v>
          </cell>
        </row>
        <row r="89">
          <cell r="A89">
            <v>37198</v>
          </cell>
          <cell r="CK89">
            <v>44056.93</v>
          </cell>
        </row>
        <row r="94">
          <cell r="CK94" t="str">
            <v xml:space="preserve">Interest </v>
          </cell>
        </row>
        <row r="95">
          <cell r="CK95">
            <v>0</v>
          </cell>
        </row>
        <row r="131">
          <cell r="A131">
            <v>37199</v>
          </cell>
          <cell r="CK131">
            <v>44056.93</v>
          </cell>
        </row>
        <row r="136">
          <cell r="CK136" t="str">
            <v xml:space="preserve">Interest </v>
          </cell>
        </row>
        <row r="137">
          <cell r="CK137">
            <v>0</v>
          </cell>
        </row>
        <row r="173">
          <cell r="A173">
            <v>37200</v>
          </cell>
          <cell r="CK173">
            <v>127421.93</v>
          </cell>
        </row>
        <row r="178">
          <cell r="CK178" t="str">
            <v xml:space="preserve">Interest </v>
          </cell>
        </row>
        <row r="179">
          <cell r="CK179">
            <v>0</v>
          </cell>
        </row>
        <row r="215">
          <cell r="A215">
            <v>37201</v>
          </cell>
          <cell r="CK215">
            <v>103001.93</v>
          </cell>
        </row>
        <row r="220">
          <cell r="CK220" t="str">
            <v xml:space="preserve">Interest </v>
          </cell>
        </row>
        <row r="221">
          <cell r="CK221">
            <v>0</v>
          </cell>
        </row>
        <row r="257">
          <cell r="A257">
            <v>37202</v>
          </cell>
          <cell r="CK257">
            <v>105811.82999999999</v>
          </cell>
        </row>
        <row r="262">
          <cell r="CK262" t="str">
            <v xml:space="preserve">Interest </v>
          </cell>
        </row>
        <row r="263">
          <cell r="CK263">
            <v>0</v>
          </cell>
        </row>
        <row r="299">
          <cell r="A299">
            <v>37203</v>
          </cell>
          <cell r="CK299">
            <v>166822.63</v>
          </cell>
        </row>
        <row r="304">
          <cell r="CK304" t="str">
            <v xml:space="preserve">Interest </v>
          </cell>
        </row>
        <row r="305">
          <cell r="CK305">
            <v>0</v>
          </cell>
        </row>
        <row r="341">
          <cell r="A341">
            <v>37204</v>
          </cell>
          <cell r="CK341">
            <v>81881.62999999999</v>
          </cell>
        </row>
        <row r="346">
          <cell r="CK346" t="str">
            <v xml:space="preserve">Interest </v>
          </cell>
        </row>
        <row r="347">
          <cell r="CK347">
            <v>0</v>
          </cell>
        </row>
        <row r="383">
          <cell r="A383">
            <v>37205</v>
          </cell>
          <cell r="CK383">
            <v>10942.62999999999</v>
          </cell>
        </row>
        <row r="388">
          <cell r="CK388" t="str">
            <v xml:space="preserve">Interest </v>
          </cell>
        </row>
        <row r="389">
          <cell r="CK389">
            <v>0</v>
          </cell>
        </row>
        <row r="425">
          <cell r="A425">
            <v>37206</v>
          </cell>
          <cell r="CK425">
            <v>10942.62999999999</v>
          </cell>
        </row>
        <row r="430">
          <cell r="CK430" t="str">
            <v xml:space="preserve">Interest </v>
          </cell>
        </row>
        <row r="431">
          <cell r="CK431">
            <v>0</v>
          </cell>
        </row>
        <row r="467">
          <cell r="A467">
            <v>37207</v>
          </cell>
          <cell r="CK467">
            <v>67168.529999999984</v>
          </cell>
        </row>
        <row r="472">
          <cell r="CK472" t="str">
            <v xml:space="preserve">Interest </v>
          </cell>
        </row>
        <row r="473">
          <cell r="CK473">
            <v>0</v>
          </cell>
        </row>
        <row r="509">
          <cell r="A509">
            <v>37208</v>
          </cell>
          <cell r="CK509">
            <v>57740.229999999989</v>
          </cell>
        </row>
        <row r="514">
          <cell r="CK514" t="str">
            <v xml:space="preserve">Interest </v>
          </cell>
        </row>
        <row r="515">
          <cell r="CK515">
            <v>0</v>
          </cell>
        </row>
        <row r="551">
          <cell r="A551">
            <v>37209</v>
          </cell>
          <cell r="CK551">
            <v>43576.229999999989</v>
          </cell>
        </row>
        <row r="556">
          <cell r="CK556" t="str">
            <v xml:space="preserve">Interest </v>
          </cell>
        </row>
        <row r="557">
          <cell r="CK557">
            <v>0</v>
          </cell>
        </row>
        <row r="593">
          <cell r="A593">
            <v>37210</v>
          </cell>
          <cell r="CK593">
            <v>18204.12999999999</v>
          </cell>
        </row>
        <row r="598">
          <cell r="CK598" t="str">
            <v xml:space="preserve">Interest </v>
          </cell>
        </row>
        <row r="599">
          <cell r="CK599">
            <v>0</v>
          </cell>
        </row>
        <row r="635">
          <cell r="A635">
            <v>37211</v>
          </cell>
          <cell r="CK635">
            <v>65927.12999999999</v>
          </cell>
        </row>
        <row r="640">
          <cell r="CK640" t="str">
            <v xml:space="preserve">Interest </v>
          </cell>
        </row>
        <row r="641">
          <cell r="CK641">
            <v>0</v>
          </cell>
        </row>
        <row r="677">
          <cell r="A677">
            <v>37212</v>
          </cell>
          <cell r="CK677">
            <v>9893.1299999999901</v>
          </cell>
        </row>
        <row r="682">
          <cell r="CK682" t="str">
            <v xml:space="preserve">Interest </v>
          </cell>
        </row>
        <row r="683">
          <cell r="CK683">
            <v>0</v>
          </cell>
        </row>
        <row r="719">
          <cell r="A719">
            <v>37213</v>
          </cell>
          <cell r="CK719">
            <v>9893.1299999999901</v>
          </cell>
        </row>
        <row r="724">
          <cell r="CK724" t="str">
            <v xml:space="preserve">Interest </v>
          </cell>
        </row>
        <row r="725">
          <cell r="CK725">
            <v>0</v>
          </cell>
        </row>
        <row r="761">
          <cell r="A761">
            <v>37214</v>
          </cell>
          <cell r="CK761">
            <v>67412.12999999999</v>
          </cell>
        </row>
        <row r="766">
          <cell r="CK766" t="str">
            <v xml:space="preserve">Interest </v>
          </cell>
        </row>
        <row r="767">
          <cell r="CK767">
            <v>0</v>
          </cell>
        </row>
        <row r="803">
          <cell r="A803">
            <v>37215</v>
          </cell>
          <cell r="CK803">
            <v>66422.12999999999</v>
          </cell>
        </row>
        <row r="808">
          <cell r="CK808" t="str">
            <v xml:space="preserve">Interest </v>
          </cell>
        </row>
        <row r="809">
          <cell r="CK809">
            <v>0</v>
          </cell>
        </row>
        <row r="845">
          <cell r="A845">
            <v>37216</v>
          </cell>
          <cell r="CK845">
            <v>78302.12999999999</v>
          </cell>
        </row>
        <row r="850">
          <cell r="CK850" t="str">
            <v xml:space="preserve">Interest </v>
          </cell>
        </row>
        <row r="851">
          <cell r="CK851">
            <v>0</v>
          </cell>
        </row>
        <row r="887">
          <cell r="A887">
            <v>37217</v>
          </cell>
          <cell r="CK887">
            <v>-14361.87000000001</v>
          </cell>
        </row>
        <row r="892">
          <cell r="CK892" t="str">
            <v xml:space="preserve">Interest </v>
          </cell>
        </row>
        <row r="893">
          <cell r="CK893">
            <v>0</v>
          </cell>
        </row>
        <row r="929">
          <cell r="A929">
            <v>37218</v>
          </cell>
          <cell r="CK929">
            <v>47117.12999999999</v>
          </cell>
        </row>
        <row r="934">
          <cell r="CK934" t="str">
            <v xml:space="preserve">Interest </v>
          </cell>
        </row>
        <row r="935">
          <cell r="CK935">
            <v>0</v>
          </cell>
        </row>
        <row r="971">
          <cell r="A971">
            <v>37219</v>
          </cell>
          <cell r="CK971">
            <v>-34161.87000000001</v>
          </cell>
        </row>
        <row r="976">
          <cell r="CK976" t="str">
            <v xml:space="preserve">Interest </v>
          </cell>
        </row>
        <row r="977">
          <cell r="CK977">
            <v>0</v>
          </cell>
        </row>
        <row r="1013">
          <cell r="A1013">
            <v>37220</v>
          </cell>
          <cell r="CK1013">
            <v>-34161.87000000001</v>
          </cell>
        </row>
        <row r="1018">
          <cell r="CK1018" t="str">
            <v xml:space="preserve">Interest </v>
          </cell>
        </row>
        <row r="1019">
          <cell r="CK1019">
            <v>0</v>
          </cell>
        </row>
        <row r="1055">
          <cell r="A1055">
            <v>37221</v>
          </cell>
          <cell r="CK1055">
            <v>65927.12999999999</v>
          </cell>
        </row>
        <row r="1060">
          <cell r="CK1060" t="str">
            <v xml:space="preserve">Interest </v>
          </cell>
        </row>
        <row r="1061">
          <cell r="CK1061">
            <v>0</v>
          </cell>
        </row>
        <row r="1097">
          <cell r="A1097">
            <v>37222</v>
          </cell>
          <cell r="CK1097">
            <v>60977.12999999999</v>
          </cell>
        </row>
        <row r="1102">
          <cell r="CK1102" t="str">
            <v xml:space="preserve">Interest </v>
          </cell>
        </row>
        <row r="1103">
          <cell r="CK1103">
            <v>0</v>
          </cell>
        </row>
        <row r="1139">
          <cell r="A1139">
            <v>37223</v>
          </cell>
          <cell r="CK1139">
            <v>39516.179999999993</v>
          </cell>
        </row>
        <row r="1144">
          <cell r="CK1144" t="str">
            <v xml:space="preserve">Interest </v>
          </cell>
        </row>
        <row r="1145">
          <cell r="CK1145">
            <v>0</v>
          </cell>
        </row>
        <row r="1181">
          <cell r="A1181">
            <v>37224</v>
          </cell>
          <cell r="CK1181">
            <v>39516.179999999993</v>
          </cell>
        </row>
        <row r="1186">
          <cell r="CK1186" t="str">
            <v xml:space="preserve">Interest </v>
          </cell>
        </row>
        <row r="1187">
          <cell r="CK1187">
            <v>0</v>
          </cell>
        </row>
        <row r="1223">
          <cell r="A1223">
            <v>37225</v>
          </cell>
          <cell r="CK1223">
            <v>39516.179999999993</v>
          </cell>
        </row>
        <row r="1228">
          <cell r="CK1228" t="str">
            <v xml:space="preserve">Interest </v>
          </cell>
        </row>
        <row r="1229">
          <cell r="CK1229">
            <v>0</v>
          </cell>
        </row>
        <row r="1265">
          <cell r="A1265">
            <v>37226</v>
          </cell>
          <cell r="CK1265">
            <v>39516.179999999993</v>
          </cell>
        </row>
        <row r="1270">
          <cell r="CK1270" t="str">
            <v xml:space="preserve">Interest </v>
          </cell>
        </row>
        <row r="1271">
          <cell r="CK1271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7406818.3799999934</v>
          </cell>
        </row>
        <row r="10">
          <cell r="CP10" t="str">
            <v>OTE</v>
          </cell>
        </row>
        <row r="11">
          <cell r="CP11">
            <v>2381320.2000000002</v>
          </cell>
        </row>
        <row r="47">
          <cell r="A47">
            <v>37197</v>
          </cell>
          <cell r="CP47">
            <v>6160379.3799999934</v>
          </cell>
        </row>
        <row r="52">
          <cell r="CP52" t="str">
            <v>OTE</v>
          </cell>
        </row>
        <row r="53">
          <cell r="CP53">
            <v>2516854.2000000002</v>
          </cell>
        </row>
        <row r="89">
          <cell r="A89">
            <v>37198</v>
          </cell>
          <cell r="CP89">
            <v>-2825396.8200000059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-2825396.8200000059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6129837.1799999941</v>
          </cell>
        </row>
        <row r="178">
          <cell r="CP178" t="str">
            <v>OTE</v>
          </cell>
        </row>
        <row r="179">
          <cell r="CP179">
            <v>2700033</v>
          </cell>
        </row>
        <row r="215">
          <cell r="A215">
            <v>37201</v>
          </cell>
          <cell r="CP215">
            <v>5798134.9799999949</v>
          </cell>
        </row>
        <row r="220">
          <cell r="CP220" t="str">
            <v>OTE</v>
          </cell>
        </row>
        <row r="221">
          <cell r="CP221">
            <v>2776628.4</v>
          </cell>
        </row>
        <row r="257">
          <cell r="A257">
            <v>37202</v>
          </cell>
          <cell r="CP257">
            <v>5091174.3799999934</v>
          </cell>
        </row>
        <row r="262">
          <cell r="CP262" t="str">
            <v>OTE</v>
          </cell>
        </row>
        <row r="263">
          <cell r="CP263">
            <v>2688504</v>
          </cell>
        </row>
        <row r="299">
          <cell r="A299">
            <v>37203</v>
          </cell>
          <cell r="CP299">
            <v>3291884.3799999934</v>
          </cell>
        </row>
        <row r="304">
          <cell r="CP304" t="str">
            <v>OTE</v>
          </cell>
        </row>
        <row r="305">
          <cell r="CP305">
            <v>2324292.6</v>
          </cell>
        </row>
        <row r="341">
          <cell r="A341">
            <v>37204</v>
          </cell>
          <cell r="CP341">
            <v>3437819.5799999926</v>
          </cell>
        </row>
        <row r="346">
          <cell r="CP346" t="str">
            <v>OTE</v>
          </cell>
        </row>
        <row r="347">
          <cell r="CP347">
            <v>2299201.7999999998</v>
          </cell>
        </row>
        <row r="383">
          <cell r="A383">
            <v>37205</v>
          </cell>
          <cell r="CP383">
            <v>-1830328.8200000059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-1830328.8200000059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5601640.3799999934</v>
          </cell>
        </row>
        <row r="472">
          <cell r="CP472" t="str">
            <v>OTE</v>
          </cell>
        </row>
        <row r="473">
          <cell r="CP473">
            <v>2511835.2000000002</v>
          </cell>
        </row>
        <row r="509">
          <cell r="A509">
            <v>37208</v>
          </cell>
          <cell r="CP509">
            <v>4717429.9799999949</v>
          </cell>
        </row>
        <row r="514">
          <cell r="CP514" t="str">
            <v>OTE</v>
          </cell>
        </row>
        <row r="515">
          <cell r="CP515">
            <v>2457789.6</v>
          </cell>
        </row>
        <row r="551">
          <cell r="A551">
            <v>37209</v>
          </cell>
          <cell r="CP551">
            <v>7036772.9799999949</v>
          </cell>
        </row>
        <row r="556">
          <cell r="CP556" t="str">
            <v>OTE</v>
          </cell>
        </row>
        <row r="557">
          <cell r="CP557">
            <v>2732452.8</v>
          </cell>
        </row>
        <row r="593">
          <cell r="A593">
            <v>37210</v>
          </cell>
          <cell r="CP593">
            <v>7896334.5799999926</v>
          </cell>
        </row>
        <row r="598">
          <cell r="CP598" t="str">
            <v>OTE</v>
          </cell>
        </row>
        <row r="599">
          <cell r="CP599">
            <v>2909680.2</v>
          </cell>
        </row>
        <row r="635">
          <cell r="A635">
            <v>37211</v>
          </cell>
          <cell r="CP635">
            <v>3669751.9799999949</v>
          </cell>
        </row>
        <row r="640">
          <cell r="CP640" t="str">
            <v>OTE</v>
          </cell>
        </row>
        <row r="641">
          <cell r="CP641">
            <v>2872942.8</v>
          </cell>
        </row>
        <row r="677">
          <cell r="A677">
            <v>37212</v>
          </cell>
          <cell r="CP677">
            <v>-7362341.8200000059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-7362341.8200000059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4593002.5799999926</v>
          </cell>
        </row>
        <row r="766">
          <cell r="CP766" t="str">
            <v>OTE</v>
          </cell>
        </row>
        <row r="767">
          <cell r="CP767">
            <v>2731495.2</v>
          </cell>
        </row>
        <row r="803">
          <cell r="A803">
            <v>37215</v>
          </cell>
          <cell r="CP803">
            <v>4239582.3799999934</v>
          </cell>
        </row>
        <row r="808">
          <cell r="CP808" t="str">
            <v>OTE</v>
          </cell>
        </row>
        <row r="809">
          <cell r="CP809">
            <v>2479755.6</v>
          </cell>
        </row>
        <row r="845">
          <cell r="A845">
            <v>37216</v>
          </cell>
          <cell r="CP845">
            <v>5780495.3799999934</v>
          </cell>
        </row>
        <row r="850">
          <cell r="CP850" t="str">
            <v>OTE</v>
          </cell>
        </row>
        <row r="851">
          <cell r="CP851">
            <v>2561869.7999999998</v>
          </cell>
        </row>
        <row r="887">
          <cell r="A887">
            <v>37217</v>
          </cell>
          <cell r="CP887">
            <v>5780495.3799999934</v>
          </cell>
        </row>
        <row r="892">
          <cell r="CP892" t="str">
            <v>OTE</v>
          </cell>
        </row>
        <row r="893">
          <cell r="CP893">
            <v>2561869.7999999998</v>
          </cell>
        </row>
        <row r="929">
          <cell r="A929">
            <v>37218</v>
          </cell>
          <cell r="CP929">
            <v>8823978.3799999934</v>
          </cell>
        </row>
        <row r="934">
          <cell r="CP934" t="str">
            <v>OTE</v>
          </cell>
        </row>
        <row r="935">
          <cell r="CP935">
            <v>2561869.7999999998</v>
          </cell>
        </row>
        <row r="971">
          <cell r="A971">
            <v>37219</v>
          </cell>
          <cell r="CP971">
            <v>-1198139.8200000059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-1198139.8200000059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8839061.7599999942</v>
          </cell>
        </row>
        <row r="1060">
          <cell r="CP1060" t="str">
            <v>OTE</v>
          </cell>
        </row>
        <row r="1061">
          <cell r="CP1061">
            <v>2438469.6</v>
          </cell>
        </row>
        <row r="1097">
          <cell r="A1097">
            <v>37222</v>
          </cell>
          <cell r="CP1097">
            <v>4373202.6299999934</v>
          </cell>
        </row>
        <row r="1102">
          <cell r="CP1102" t="str">
            <v>OTE</v>
          </cell>
        </row>
        <row r="1103">
          <cell r="CP1103">
            <v>2582105.4</v>
          </cell>
        </row>
        <row r="1139">
          <cell r="A1139">
            <v>37223</v>
          </cell>
          <cell r="CP1139">
            <v>4527883.4299999941</v>
          </cell>
        </row>
        <row r="1144">
          <cell r="CP1144" t="str">
            <v>OTE</v>
          </cell>
        </row>
        <row r="1145">
          <cell r="CP1145">
            <v>2423782.2000000002</v>
          </cell>
        </row>
        <row r="1181">
          <cell r="A1181">
            <v>37224</v>
          </cell>
          <cell r="CP1181">
            <v>-3556305.5700000059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-3556305.5700000059</v>
          </cell>
        </row>
        <row r="1228">
          <cell r="CP1228" t="str">
            <v>OTE</v>
          </cell>
        </row>
        <row r="1229">
          <cell r="CP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87899.710000000458</v>
          </cell>
        </row>
        <row r="10">
          <cell r="CP10" t="str">
            <v>OTE</v>
          </cell>
        </row>
        <row r="11">
          <cell r="CP11">
            <v>0</v>
          </cell>
        </row>
        <row r="47">
          <cell r="A47">
            <v>37197</v>
          </cell>
          <cell r="CP47">
            <v>122399.23000000045</v>
          </cell>
        </row>
        <row r="52">
          <cell r="CP52" t="str">
            <v>OTE</v>
          </cell>
        </row>
        <row r="53">
          <cell r="CP53">
            <v>0</v>
          </cell>
        </row>
        <row r="89">
          <cell r="A89">
            <v>37198</v>
          </cell>
          <cell r="CP89">
            <v>249899.71000000043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249899.71000000043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65399.230000000447</v>
          </cell>
        </row>
        <row r="178">
          <cell r="CP178" t="str">
            <v>OTE</v>
          </cell>
        </row>
        <row r="179">
          <cell r="CP179">
            <v>0</v>
          </cell>
        </row>
        <row r="215">
          <cell r="A215">
            <v>37201</v>
          </cell>
          <cell r="CP215">
            <v>97154.710000000458</v>
          </cell>
        </row>
        <row r="220">
          <cell r="CP220" t="str">
            <v>OTE</v>
          </cell>
        </row>
        <row r="221">
          <cell r="CP221">
            <v>0</v>
          </cell>
        </row>
        <row r="257">
          <cell r="A257">
            <v>37202</v>
          </cell>
          <cell r="CP257">
            <v>-48256.289999999542</v>
          </cell>
        </row>
        <row r="262">
          <cell r="CP262" t="str">
            <v>OTE</v>
          </cell>
        </row>
        <row r="263">
          <cell r="CP263">
            <v>0</v>
          </cell>
        </row>
        <row r="299">
          <cell r="A299">
            <v>37203</v>
          </cell>
          <cell r="CP299">
            <v>-19101.289999999542</v>
          </cell>
        </row>
        <row r="304">
          <cell r="CP304" t="str">
            <v>OTE</v>
          </cell>
        </row>
        <row r="305">
          <cell r="CP305">
            <v>0</v>
          </cell>
        </row>
        <row r="341">
          <cell r="A341">
            <v>37204</v>
          </cell>
          <cell r="CP341">
            <v>1327883.2300000004</v>
          </cell>
        </row>
        <row r="346">
          <cell r="CP346" t="str">
            <v>OTE</v>
          </cell>
        </row>
        <row r="347">
          <cell r="CP347">
            <v>0</v>
          </cell>
        </row>
        <row r="383">
          <cell r="A383">
            <v>37205</v>
          </cell>
          <cell r="CP383">
            <v>1476383.7100000004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1476383.7100000004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1327568.2300000004</v>
          </cell>
        </row>
        <row r="472">
          <cell r="CP472" t="str">
            <v>OTE</v>
          </cell>
        </row>
        <row r="473">
          <cell r="CP473">
            <v>0</v>
          </cell>
        </row>
        <row r="509">
          <cell r="A509">
            <v>37208</v>
          </cell>
          <cell r="CP509">
            <v>128970.23000000045</v>
          </cell>
        </row>
        <row r="514">
          <cell r="CP514" t="str">
            <v>OTE</v>
          </cell>
        </row>
        <row r="515">
          <cell r="CP515">
            <v>0</v>
          </cell>
        </row>
        <row r="551">
          <cell r="A551">
            <v>37209</v>
          </cell>
          <cell r="CP551">
            <v>153899.71000000043</v>
          </cell>
        </row>
        <row r="556">
          <cell r="CP556" t="str">
            <v>OTE</v>
          </cell>
        </row>
        <row r="557">
          <cell r="CP557">
            <v>0</v>
          </cell>
        </row>
        <row r="593">
          <cell r="A593">
            <v>37210</v>
          </cell>
          <cell r="CP593">
            <v>207083.71000000043</v>
          </cell>
        </row>
        <row r="598">
          <cell r="CP598" t="str">
            <v>OTE</v>
          </cell>
        </row>
        <row r="599">
          <cell r="CP599">
            <v>0</v>
          </cell>
        </row>
        <row r="635">
          <cell r="A635">
            <v>37211</v>
          </cell>
          <cell r="CP635">
            <v>155398.71000000043</v>
          </cell>
        </row>
        <row r="640">
          <cell r="CP640" t="str">
            <v>OTE</v>
          </cell>
        </row>
        <row r="641">
          <cell r="CP641">
            <v>0</v>
          </cell>
        </row>
        <row r="677">
          <cell r="A677">
            <v>37212</v>
          </cell>
          <cell r="CP677">
            <v>29398.710000000443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29398.710000000443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-301.76999999955297</v>
          </cell>
        </row>
        <row r="766">
          <cell r="CP766" t="str">
            <v>OTE</v>
          </cell>
        </row>
        <row r="767">
          <cell r="CP767">
            <v>0</v>
          </cell>
        </row>
        <row r="803">
          <cell r="A803">
            <v>37215</v>
          </cell>
          <cell r="CP803">
            <v>91199.230000000447</v>
          </cell>
        </row>
        <row r="808">
          <cell r="CP808" t="str">
            <v>OTE</v>
          </cell>
        </row>
        <row r="809">
          <cell r="CP809">
            <v>0</v>
          </cell>
        </row>
        <row r="845">
          <cell r="A845">
            <v>37216</v>
          </cell>
          <cell r="CP845">
            <v>115199.71000000044</v>
          </cell>
        </row>
        <row r="850">
          <cell r="CP850" t="str">
            <v>OTE</v>
          </cell>
        </row>
        <row r="851">
          <cell r="CP851">
            <v>0</v>
          </cell>
        </row>
        <row r="887">
          <cell r="A887">
            <v>37217</v>
          </cell>
          <cell r="CP887">
            <v>-15300.289999999553</v>
          </cell>
        </row>
        <row r="892">
          <cell r="CP892" t="str">
            <v>OTE</v>
          </cell>
        </row>
        <row r="893">
          <cell r="CP893">
            <v>0</v>
          </cell>
        </row>
        <row r="929">
          <cell r="A929">
            <v>37218</v>
          </cell>
          <cell r="CP929">
            <v>329648.71000000043</v>
          </cell>
        </row>
        <row r="934">
          <cell r="CP934" t="str">
            <v>OTE</v>
          </cell>
        </row>
        <row r="935">
          <cell r="CP935">
            <v>0</v>
          </cell>
        </row>
        <row r="971">
          <cell r="A971">
            <v>37219</v>
          </cell>
          <cell r="CP971">
            <v>217198.71000000046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217198.71000000046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283748.23000000045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309793.49000000022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400693.49000000022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299893.9700000002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299893.9700000002</v>
          </cell>
        </row>
        <row r="1228">
          <cell r="CP1228" t="str">
            <v>OTE</v>
          </cell>
        </row>
        <row r="1229">
          <cell r="CP1229">
            <v>0</v>
          </cell>
        </row>
        <row r="1265">
          <cell r="A1265">
            <v>37226</v>
          </cell>
          <cell r="CP1265">
            <v>299893.9700000002</v>
          </cell>
        </row>
        <row r="1270">
          <cell r="CP1270" t="str">
            <v>OTE</v>
          </cell>
        </row>
        <row r="1271">
          <cell r="CP1271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-1461.7799999713898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-1461.7799999713898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-1461.7799999713898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-1461.7799999713898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-1461.7799999713898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-1461.7799999713898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37196</v>
          </cell>
          <cell r="FF5">
            <v>2714423.6706164442</v>
          </cell>
        </row>
        <row r="7">
          <cell r="FF7" t="str">
            <v>Fut. Fees</v>
          </cell>
        </row>
        <row r="8">
          <cell r="FF8">
            <v>0</v>
          </cell>
        </row>
        <row r="10">
          <cell r="FF10" t="str">
            <v>OTE</v>
          </cell>
        </row>
        <row r="11">
          <cell r="FF11">
            <v>0</v>
          </cell>
        </row>
        <row r="13">
          <cell r="FF13" t="str">
            <v>OTE</v>
          </cell>
        </row>
        <row r="14">
          <cell r="FF14">
            <v>0</v>
          </cell>
        </row>
        <row r="16">
          <cell r="FF16" t="str">
            <v>Palo &amp; Cob Elec</v>
          </cell>
        </row>
        <row r="17">
          <cell r="FF17">
            <v>-9.9999999983992893E-3</v>
          </cell>
        </row>
        <row r="19">
          <cell r="FF19">
            <v>-9.9999999983992893E-3</v>
          </cell>
        </row>
        <row r="47">
          <cell r="A47">
            <v>37197</v>
          </cell>
          <cell r="FF47">
            <v>2221020.4375505685</v>
          </cell>
        </row>
        <row r="49">
          <cell r="FF49" t="str">
            <v>Fut. Fees</v>
          </cell>
        </row>
        <row r="50">
          <cell r="FF50">
            <v>0</v>
          </cell>
        </row>
        <row r="52">
          <cell r="FF52" t="str">
            <v>OTE</v>
          </cell>
        </row>
        <row r="53">
          <cell r="FF53">
            <v>0</v>
          </cell>
        </row>
        <row r="55">
          <cell r="FF55" t="str">
            <v>OTE</v>
          </cell>
        </row>
        <row r="56">
          <cell r="FF56">
            <v>0</v>
          </cell>
        </row>
        <row r="58">
          <cell r="FF58" t="str">
            <v>Palo &amp; Cob Elec</v>
          </cell>
        </row>
        <row r="59">
          <cell r="FF59">
            <v>-9.9999999983992893E-3</v>
          </cell>
        </row>
        <row r="61">
          <cell r="FF61">
            <v>-9.9999999983992893E-3</v>
          </cell>
        </row>
        <row r="89">
          <cell r="A89">
            <v>37198</v>
          </cell>
          <cell r="FF89">
            <v>3280785.9329715888</v>
          </cell>
        </row>
        <row r="91">
          <cell r="FF91" t="str">
            <v>Fut. Fees</v>
          </cell>
        </row>
        <row r="92">
          <cell r="FF92">
            <v>0</v>
          </cell>
        </row>
        <row r="94">
          <cell r="FF94" t="str">
            <v>OTE</v>
          </cell>
        </row>
        <row r="95">
          <cell r="FF95">
            <v>0</v>
          </cell>
        </row>
        <row r="97">
          <cell r="FF97" t="str">
            <v>OTE</v>
          </cell>
        </row>
        <row r="98">
          <cell r="FF98">
            <v>0</v>
          </cell>
        </row>
        <row r="100">
          <cell r="FF100" t="str">
            <v>Palo &amp; Cob Elec</v>
          </cell>
        </row>
        <row r="101">
          <cell r="FF101">
            <v>-9.9999999983992893E-3</v>
          </cell>
        </row>
        <row r="103">
          <cell r="FF103">
            <v>-9.9999999983992893E-3</v>
          </cell>
        </row>
        <row r="131">
          <cell r="A131">
            <v>37199</v>
          </cell>
          <cell r="FF131">
            <v>3536980.7187780733</v>
          </cell>
        </row>
        <row r="133">
          <cell r="FF133" t="str">
            <v>Fut. Fees</v>
          </cell>
        </row>
        <row r="134">
          <cell r="FF134">
            <v>0</v>
          </cell>
        </row>
        <row r="136">
          <cell r="FF136" t="str">
            <v>OTE</v>
          </cell>
        </row>
        <row r="137">
          <cell r="FF137">
            <v>0</v>
          </cell>
        </row>
        <row r="139">
          <cell r="FF139" t="str">
            <v>OTE</v>
          </cell>
        </row>
        <row r="140">
          <cell r="FF140">
            <v>0</v>
          </cell>
        </row>
        <row r="142">
          <cell r="FF142" t="str">
            <v>Palo &amp; Cob Elec</v>
          </cell>
        </row>
        <row r="143">
          <cell r="FF143">
            <v>-9.9999999983992893E-3</v>
          </cell>
        </row>
        <row r="145">
          <cell r="FF145">
            <v>-9.9999999983992893E-3</v>
          </cell>
        </row>
        <row r="173">
          <cell r="A173">
            <v>37200</v>
          </cell>
          <cell r="FF173">
            <v>2728219.0943527464</v>
          </cell>
        </row>
        <row r="175">
          <cell r="FF175" t="str">
            <v>Fut. Fees</v>
          </cell>
        </row>
        <row r="176">
          <cell r="FF176">
            <v>0</v>
          </cell>
        </row>
        <row r="178">
          <cell r="FF178" t="str">
            <v>OTE</v>
          </cell>
        </row>
        <row r="179">
          <cell r="FF179">
            <v>0</v>
          </cell>
        </row>
        <row r="181">
          <cell r="FF181" t="str">
            <v>OTE</v>
          </cell>
        </row>
        <row r="182">
          <cell r="FF182">
            <v>0</v>
          </cell>
        </row>
        <row r="184">
          <cell r="FF184" t="str">
            <v>Palo &amp; Cob Elec</v>
          </cell>
        </row>
        <row r="185">
          <cell r="FF185">
            <v>-9.9999999983992893E-3</v>
          </cell>
        </row>
        <row r="187">
          <cell r="FF187">
            <v>-9.9999999983992893E-3</v>
          </cell>
        </row>
        <row r="215">
          <cell r="A215">
            <v>37201</v>
          </cell>
          <cell r="FF215">
            <v>2903185.9235464423</v>
          </cell>
        </row>
        <row r="217">
          <cell r="FF217" t="str">
            <v>Fut. Fees</v>
          </cell>
        </row>
        <row r="218">
          <cell r="FF218">
            <v>0</v>
          </cell>
        </row>
        <row r="220">
          <cell r="FF220" t="str">
            <v>OTE</v>
          </cell>
        </row>
        <row r="221">
          <cell r="FF221">
            <v>0</v>
          </cell>
        </row>
        <row r="223">
          <cell r="FF223" t="str">
            <v>OTE</v>
          </cell>
        </row>
        <row r="224">
          <cell r="FF224">
            <v>0</v>
          </cell>
        </row>
        <row r="226">
          <cell r="FF226" t="str">
            <v>Palo &amp; Cob Elec</v>
          </cell>
        </row>
        <row r="227">
          <cell r="FF227">
            <v>-9.9999999983992893E-3</v>
          </cell>
        </row>
        <row r="229">
          <cell r="FF229">
            <v>-9.9999999983992893E-3</v>
          </cell>
        </row>
        <row r="257">
          <cell r="A257">
            <v>37202</v>
          </cell>
          <cell r="FF257">
            <v>2729017.7893651831</v>
          </cell>
        </row>
        <row r="259">
          <cell r="FF259" t="str">
            <v>Fut. Fees</v>
          </cell>
        </row>
        <row r="260">
          <cell r="FF260">
            <v>0</v>
          </cell>
        </row>
        <row r="262">
          <cell r="FF262" t="str">
            <v>OTE</v>
          </cell>
        </row>
        <row r="263">
          <cell r="FF263">
            <v>0</v>
          </cell>
        </row>
        <row r="265">
          <cell r="FF265" t="str">
            <v>OTE</v>
          </cell>
        </row>
        <row r="266">
          <cell r="FF266">
            <v>0</v>
          </cell>
        </row>
        <row r="268">
          <cell r="FF268" t="str">
            <v>Palo &amp; Cob Elec</v>
          </cell>
        </row>
        <row r="269">
          <cell r="FF269">
            <v>-9.9999999983992893E-3</v>
          </cell>
        </row>
        <row r="271">
          <cell r="FF271">
            <v>-9.9999999983992893E-3</v>
          </cell>
        </row>
        <row r="273">
          <cell r="FF273" t="str">
            <v>Palo &amp; Cob Elec</v>
          </cell>
        </row>
        <row r="274">
          <cell r="FF274">
            <v>0</v>
          </cell>
        </row>
        <row r="276">
          <cell r="FF276">
            <v>0</v>
          </cell>
        </row>
        <row r="299">
          <cell r="A299">
            <v>37203</v>
          </cell>
          <cell r="FF299">
            <v>1961847.5860121655</v>
          </cell>
        </row>
        <row r="301">
          <cell r="FF301" t="str">
            <v>Fut. Fees</v>
          </cell>
        </row>
        <row r="302">
          <cell r="FF302">
            <v>0</v>
          </cell>
        </row>
        <row r="304">
          <cell r="FF304" t="str">
            <v>OTE</v>
          </cell>
        </row>
        <row r="305">
          <cell r="FF305">
            <v>0</v>
          </cell>
        </row>
        <row r="307">
          <cell r="FF307" t="str">
            <v>OTE</v>
          </cell>
        </row>
        <row r="308">
          <cell r="FF308">
            <v>0</v>
          </cell>
        </row>
        <row r="310">
          <cell r="FF310" t="str">
            <v>Palo &amp; Cob Elec</v>
          </cell>
        </row>
        <row r="311">
          <cell r="FF311">
            <v>-9.9999999983992893E-3</v>
          </cell>
        </row>
        <row r="313">
          <cell r="FF313">
            <v>-9.9999999983992893E-3</v>
          </cell>
        </row>
        <row r="341">
          <cell r="A341">
            <v>37204</v>
          </cell>
          <cell r="FF341">
            <v>2494591.9706758754</v>
          </cell>
        </row>
        <row r="343">
          <cell r="FF343" t="str">
            <v>Fut. Fees</v>
          </cell>
        </row>
        <row r="344">
          <cell r="FF344">
            <v>0</v>
          </cell>
        </row>
        <row r="346">
          <cell r="FF346" t="str">
            <v>OTE</v>
          </cell>
        </row>
        <row r="347">
          <cell r="FF347">
            <v>0</v>
          </cell>
        </row>
        <row r="349">
          <cell r="FF349" t="str">
            <v>OTE</v>
          </cell>
        </row>
        <row r="350">
          <cell r="FF350">
            <v>0</v>
          </cell>
        </row>
        <row r="352">
          <cell r="FF352" t="str">
            <v>Palo &amp; Cob Elec</v>
          </cell>
        </row>
        <row r="353">
          <cell r="FF353">
            <v>-9.9999999983992893E-3</v>
          </cell>
        </row>
        <row r="355">
          <cell r="FF355">
            <v>-15.959999999998399</v>
          </cell>
        </row>
        <row r="383">
          <cell r="A383">
            <v>37205</v>
          </cell>
          <cell r="FF383">
            <v>3866385.2906827792</v>
          </cell>
        </row>
        <row r="385">
          <cell r="FF385" t="str">
            <v>Fut. Fees</v>
          </cell>
        </row>
        <row r="386">
          <cell r="FF386">
            <v>0</v>
          </cell>
        </row>
        <row r="388">
          <cell r="FF388" t="str">
            <v>OTE</v>
          </cell>
        </row>
        <row r="389">
          <cell r="FF389">
            <v>0</v>
          </cell>
        </row>
        <row r="391">
          <cell r="FF391" t="str">
            <v>OTE</v>
          </cell>
        </row>
        <row r="392">
          <cell r="FF392">
            <v>0</v>
          </cell>
        </row>
        <row r="394">
          <cell r="FF394" t="str">
            <v>Palo &amp; Cob Elec</v>
          </cell>
        </row>
        <row r="395">
          <cell r="FF395">
            <v>-15.959999999998399</v>
          </cell>
        </row>
        <row r="397">
          <cell r="FF397">
            <v>-15.959999999998399</v>
          </cell>
        </row>
        <row r="425">
          <cell r="A425">
            <v>37206</v>
          </cell>
          <cell r="FF425">
            <v>4105773.8568334864</v>
          </cell>
        </row>
        <row r="427">
          <cell r="FF427" t="str">
            <v>Fut. Fees</v>
          </cell>
        </row>
        <row r="428">
          <cell r="FF428">
            <v>0</v>
          </cell>
        </row>
        <row r="430">
          <cell r="FF430" t="str">
            <v>OTE</v>
          </cell>
        </row>
        <row r="431">
          <cell r="FF431">
            <v>0</v>
          </cell>
        </row>
        <row r="433">
          <cell r="FF433" t="str">
            <v>OTE</v>
          </cell>
        </row>
        <row r="434">
          <cell r="FF434">
            <v>0</v>
          </cell>
        </row>
        <row r="436">
          <cell r="FF436" t="str">
            <v>Palo &amp; Cob Elec</v>
          </cell>
        </row>
        <row r="437">
          <cell r="FF437">
            <v>-15.959999999998399</v>
          </cell>
        </row>
        <row r="439">
          <cell r="FF439">
            <v>-15.959999999998399</v>
          </cell>
        </row>
        <row r="467">
          <cell r="A467">
            <v>37207</v>
          </cell>
          <cell r="FF467">
            <v>2208905.6308016381</v>
          </cell>
        </row>
        <row r="469">
          <cell r="FF469" t="str">
            <v>Fut. Fees</v>
          </cell>
        </row>
        <row r="470">
          <cell r="FF470">
            <v>0</v>
          </cell>
        </row>
        <row r="472">
          <cell r="FF472" t="str">
            <v>OTE</v>
          </cell>
        </row>
        <row r="473">
          <cell r="FF473">
            <v>0</v>
          </cell>
        </row>
        <row r="475">
          <cell r="FF475" t="str">
            <v>OTE</v>
          </cell>
        </row>
        <row r="476">
          <cell r="FF476">
            <v>0</v>
          </cell>
        </row>
        <row r="478">
          <cell r="FF478" t="str">
            <v>Palo &amp; Cob Elec</v>
          </cell>
        </row>
        <row r="479">
          <cell r="FF479">
            <v>-15.959999999998399</v>
          </cell>
        </row>
        <row r="481">
          <cell r="FF481">
            <v>-15.959999999998399</v>
          </cell>
        </row>
        <row r="509">
          <cell r="A509">
            <v>37208</v>
          </cell>
          <cell r="FF509">
            <v>2727632.0733666178</v>
          </cell>
        </row>
        <row r="511">
          <cell r="FF511" t="str">
            <v>Fut. Fees</v>
          </cell>
        </row>
        <row r="512">
          <cell r="FF512">
            <v>0</v>
          </cell>
        </row>
        <row r="514">
          <cell r="FF514" t="str">
            <v>OTE</v>
          </cell>
        </row>
        <row r="515">
          <cell r="FF515">
            <v>0</v>
          </cell>
        </row>
        <row r="517">
          <cell r="FF517" t="str">
            <v>OTE</v>
          </cell>
        </row>
        <row r="518">
          <cell r="FF518">
            <v>450000</v>
          </cell>
        </row>
        <row r="520">
          <cell r="FF520" t="str">
            <v>Palo &amp; Cob Elec</v>
          </cell>
        </row>
        <row r="521">
          <cell r="FF521">
            <v>-15.959999999998399</v>
          </cell>
        </row>
        <row r="523">
          <cell r="FF523">
            <v>-9.9999999983992893E-3</v>
          </cell>
        </row>
        <row r="551">
          <cell r="A551">
            <v>37209</v>
          </cell>
          <cell r="FF551">
            <v>2430909.9453270179</v>
          </cell>
        </row>
        <row r="553">
          <cell r="FF553" t="str">
            <v>Fut. Fees</v>
          </cell>
        </row>
        <row r="554">
          <cell r="FF554">
            <v>0</v>
          </cell>
        </row>
        <row r="556">
          <cell r="FF556" t="str">
            <v>OTE</v>
          </cell>
        </row>
        <row r="557">
          <cell r="FF557">
            <v>0</v>
          </cell>
        </row>
        <row r="559">
          <cell r="FF559" t="str">
            <v>OTE</v>
          </cell>
        </row>
        <row r="560">
          <cell r="FF560">
            <v>900000</v>
          </cell>
        </row>
        <row r="562">
          <cell r="FF562" t="str">
            <v>Palo &amp; Cob Elec</v>
          </cell>
        </row>
        <row r="563">
          <cell r="FF563">
            <v>-9.9999999983992893E-3</v>
          </cell>
        </row>
        <row r="565">
          <cell r="FF565">
            <v>-9.9999999983992893E-3</v>
          </cell>
        </row>
        <row r="593">
          <cell r="A593">
            <v>37210</v>
          </cell>
          <cell r="FF593">
            <v>2294746.107228097</v>
          </cell>
        </row>
        <row r="595">
          <cell r="FF595" t="str">
            <v>Fut. Fees</v>
          </cell>
        </row>
        <row r="596">
          <cell r="FF596">
            <v>0</v>
          </cell>
        </row>
        <row r="598">
          <cell r="FF598" t="str">
            <v>OTE</v>
          </cell>
        </row>
        <row r="599">
          <cell r="FF599">
            <v>0</v>
          </cell>
        </row>
        <row r="601">
          <cell r="FF601" t="str">
            <v>OTE</v>
          </cell>
        </row>
        <row r="602">
          <cell r="FF602">
            <v>2100000</v>
          </cell>
        </row>
        <row r="604">
          <cell r="FF604" t="str">
            <v>Palo &amp; Cob Elec</v>
          </cell>
        </row>
        <row r="605">
          <cell r="FF605">
            <v>-9.9999999983992893E-3</v>
          </cell>
        </row>
        <row r="607">
          <cell r="FF607">
            <v>-9.9999999983992893E-3</v>
          </cell>
        </row>
        <row r="635">
          <cell r="A635">
            <v>37211</v>
          </cell>
          <cell r="FF635">
            <v>2618757.1524047768</v>
          </cell>
        </row>
        <row r="637">
          <cell r="FF637" t="str">
            <v>Fut. Fees</v>
          </cell>
        </row>
        <row r="638">
          <cell r="FF638">
            <v>0</v>
          </cell>
        </row>
        <row r="640">
          <cell r="FF640" t="str">
            <v>OTE</v>
          </cell>
        </row>
        <row r="641">
          <cell r="FF641">
            <v>0</v>
          </cell>
        </row>
        <row r="643">
          <cell r="FF643" t="str">
            <v>OTE</v>
          </cell>
        </row>
        <row r="644">
          <cell r="FF644">
            <v>2750000</v>
          </cell>
        </row>
        <row r="646">
          <cell r="FF646" t="str">
            <v>Palo &amp; Cob Elec</v>
          </cell>
        </row>
        <row r="647">
          <cell r="FF647">
            <v>-9.9999999983992893E-3</v>
          </cell>
        </row>
        <row r="649">
          <cell r="FF649">
            <v>-9.9999999983992893E-3</v>
          </cell>
        </row>
        <row r="677">
          <cell r="A677">
            <v>37212</v>
          </cell>
          <cell r="FF677">
            <v>5347132.6662077783</v>
          </cell>
        </row>
        <row r="679">
          <cell r="FF679" t="str">
            <v>Fut. Fees</v>
          </cell>
        </row>
        <row r="680">
          <cell r="FF680">
            <v>0</v>
          </cell>
        </row>
        <row r="682">
          <cell r="FF682" t="str">
            <v>OTE</v>
          </cell>
        </row>
        <row r="683">
          <cell r="FF683">
            <v>0</v>
          </cell>
        </row>
        <row r="685">
          <cell r="FF685" t="str">
            <v>OTE</v>
          </cell>
        </row>
        <row r="686">
          <cell r="FF686">
            <v>0</v>
          </cell>
        </row>
        <row r="688">
          <cell r="FF688" t="str">
            <v>Palo &amp; Cob Elec</v>
          </cell>
        </row>
        <row r="689">
          <cell r="FF689">
            <v>-9.9999999983992893E-3</v>
          </cell>
        </row>
        <row r="691">
          <cell r="FF691">
            <v>-9.9999999983992893E-3</v>
          </cell>
        </row>
        <row r="719">
          <cell r="A719">
            <v>37213</v>
          </cell>
          <cell r="FF719">
            <v>5551679.1489551598</v>
          </cell>
        </row>
        <row r="721">
          <cell r="FF721" t="str">
            <v>Fut. Fees</v>
          </cell>
        </row>
        <row r="722">
          <cell r="FF722">
            <v>0</v>
          </cell>
        </row>
        <row r="724">
          <cell r="FF724" t="str">
            <v>OTE</v>
          </cell>
        </row>
        <row r="725">
          <cell r="FF725">
            <v>0</v>
          </cell>
        </row>
        <row r="727">
          <cell r="FF727" t="str">
            <v>OTE</v>
          </cell>
        </row>
        <row r="728">
          <cell r="FF728">
            <v>0</v>
          </cell>
        </row>
        <row r="730">
          <cell r="FF730" t="str">
            <v>Palo &amp; Cob Elec</v>
          </cell>
        </row>
        <row r="731">
          <cell r="FF731">
            <v>-9.9999999983992893E-3</v>
          </cell>
        </row>
        <row r="733">
          <cell r="FF733">
            <v>-9.9999999983992893E-3</v>
          </cell>
        </row>
        <row r="761">
          <cell r="A761">
            <v>37214</v>
          </cell>
          <cell r="FF761">
            <v>3309700.9206297114</v>
          </cell>
        </row>
        <row r="763">
          <cell r="FF763" t="str">
            <v>Fut. Fees</v>
          </cell>
        </row>
        <row r="764">
          <cell r="FF764">
            <v>0</v>
          </cell>
        </row>
        <row r="766">
          <cell r="FF766" t="str">
            <v>OTE</v>
          </cell>
        </row>
        <row r="767">
          <cell r="FF767">
            <v>0</v>
          </cell>
        </row>
        <row r="769">
          <cell r="FF769" t="str">
            <v>OTE</v>
          </cell>
        </row>
        <row r="770">
          <cell r="FF770">
            <v>0</v>
          </cell>
        </row>
        <row r="772">
          <cell r="FF772" t="str">
            <v>Palo &amp; Cob Elec</v>
          </cell>
        </row>
        <row r="773">
          <cell r="FF773">
            <v>-9.9999999983992893E-3</v>
          </cell>
        </row>
        <row r="775">
          <cell r="FF775">
            <v>-9.9999999983992893E-3</v>
          </cell>
        </row>
        <row r="803">
          <cell r="A803">
            <v>37215</v>
          </cell>
          <cell r="FF803">
            <v>2377065.6505374773</v>
          </cell>
        </row>
        <row r="805">
          <cell r="FF805" t="str">
            <v>Fut. Fees</v>
          </cell>
        </row>
        <row r="806">
          <cell r="FF806">
            <v>0</v>
          </cell>
        </row>
        <row r="808">
          <cell r="FF808" t="str">
            <v>OTE</v>
          </cell>
        </row>
        <row r="809">
          <cell r="FF809">
            <v>0</v>
          </cell>
        </row>
        <row r="811">
          <cell r="FF811" t="str">
            <v>OTE</v>
          </cell>
        </row>
        <row r="812">
          <cell r="FF812">
            <v>0</v>
          </cell>
        </row>
        <row r="814">
          <cell r="FF814" t="str">
            <v>Palo &amp; Cob Elec</v>
          </cell>
        </row>
        <row r="815">
          <cell r="FF815">
            <v>-9.9999999983992893E-3</v>
          </cell>
        </row>
        <row r="817">
          <cell r="FF817">
            <v>-9.9999999983992893E-3</v>
          </cell>
        </row>
        <row r="845">
          <cell r="A845">
            <v>37216</v>
          </cell>
          <cell r="FF845">
            <v>2550579.3366081626</v>
          </cell>
        </row>
        <row r="847">
          <cell r="FF847" t="str">
            <v>Fut. Fees</v>
          </cell>
        </row>
        <row r="848">
          <cell r="FF848">
            <v>0</v>
          </cell>
        </row>
        <row r="850">
          <cell r="FF850" t="str">
            <v>OTE</v>
          </cell>
        </row>
        <row r="851">
          <cell r="FF851">
            <v>0</v>
          </cell>
        </row>
        <row r="853">
          <cell r="FF853" t="str">
            <v>OTE</v>
          </cell>
        </row>
        <row r="854">
          <cell r="FF854">
            <v>0</v>
          </cell>
        </row>
        <row r="856">
          <cell r="FF856" t="str">
            <v>Palo &amp; Cob Elec</v>
          </cell>
        </row>
        <row r="857">
          <cell r="FF857">
            <v>-9.9999999983992893E-3</v>
          </cell>
        </row>
        <row r="859">
          <cell r="FF859">
            <v>-9.9999999983992893E-3</v>
          </cell>
        </row>
        <row r="887">
          <cell r="A887">
            <v>37217</v>
          </cell>
          <cell r="FF887">
            <v>703612.62390816235</v>
          </cell>
        </row>
        <row r="889">
          <cell r="FF889" t="str">
            <v>Fut. Fees</v>
          </cell>
        </row>
        <row r="890">
          <cell r="FF890">
            <v>0</v>
          </cell>
        </row>
        <row r="892">
          <cell r="FF892" t="str">
            <v>OTE</v>
          </cell>
        </row>
        <row r="893">
          <cell r="FF893">
            <v>0</v>
          </cell>
        </row>
        <row r="895">
          <cell r="FF895" t="str">
            <v>OTE</v>
          </cell>
        </row>
        <row r="896">
          <cell r="FF896">
            <v>0</v>
          </cell>
        </row>
        <row r="898">
          <cell r="FF898" t="str">
            <v>Palo &amp; Cob Elec</v>
          </cell>
        </row>
        <row r="899">
          <cell r="FF899">
            <v>-9.9999999983992893E-3</v>
          </cell>
        </row>
        <row r="901">
          <cell r="FF901">
            <v>-9.9999999983992893E-3</v>
          </cell>
        </row>
        <row r="929">
          <cell r="A929">
            <v>37218</v>
          </cell>
          <cell r="FF929">
            <v>4608515.9705617065</v>
          </cell>
        </row>
        <row r="931">
          <cell r="FF931" t="str">
            <v>Fut. Fees</v>
          </cell>
        </row>
        <row r="932">
          <cell r="FF932">
            <v>0</v>
          </cell>
        </row>
        <row r="934">
          <cell r="FF934" t="str">
            <v>OTE</v>
          </cell>
        </row>
        <row r="935">
          <cell r="FF935">
            <v>0</v>
          </cell>
        </row>
        <row r="937">
          <cell r="FF937" t="str">
            <v>OTE</v>
          </cell>
        </row>
        <row r="938">
          <cell r="FF938">
            <v>0</v>
          </cell>
        </row>
        <row r="940">
          <cell r="FF940" t="str">
            <v>Palo &amp; Cob Elec</v>
          </cell>
        </row>
        <row r="941">
          <cell r="FF941">
            <v>-9.9999999983992893E-3</v>
          </cell>
        </row>
        <row r="943">
          <cell r="FF943">
            <v>-9.9999999983992893E-3</v>
          </cell>
        </row>
        <row r="971">
          <cell r="A971">
            <v>37219</v>
          </cell>
          <cell r="FF971">
            <v>7068269.2747767773</v>
          </cell>
        </row>
        <row r="973">
          <cell r="FF973" t="str">
            <v>Fut. Fees</v>
          </cell>
        </row>
        <row r="974">
          <cell r="FF974">
            <v>0</v>
          </cell>
        </row>
        <row r="976">
          <cell r="FF976" t="str">
            <v>OTE</v>
          </cell>
        </row>
        <row r="977">
          <cell r="FF977">
            <v>0</v>
          </cell>
        </row>
        <row r="979">
          <cell r="FF979" t="str">
            <v>OTE</v>
          </cell>
        </row>
        <row r="980">
          <cell r="FF980">
            <v>0</v>
          </cell>
        </row>
        <row r="982">
          <cell r="FF982" t="str">
            <v>Palo &amp; Cob Elec</v>
          </cell>
        </row>
        <row r="983">
          <cell r="FF983">
            <v>-9.9999999983992893E-3</v>
          </cell>
        </row>
        <row r="985">
          <cell r="FF985">
            <v>-9.9999999983992893E-3</v>
          </cell>
        </row>
        <row r="1013">
          <cell r="A1013">
            <v>37220</v>
          </cell>
          <cell r="FF1013">
            <v>7254426.40407898</v>
          </cell>
        </row>
        <row r="1015">
          <cell r="FF1015" t="str">
            <v>Fut. Fees</v>
          </cell>
        </row>
        <row r="1016">
          <cell r="FF1016">
            <v>0</v>
          </cell>
        </row>
        <row r="1018">
          <cell r="FF1018" t="str">
            <v>OTE</v>
          </cell>
        </row>
        <row r="1019">
          <cell r="FF1019">
            <v>0</v>
          </cell>
        </row>
        <row r="1021">
          <cell r="FF1021" t="str">
            <v>OTE</v>
          </cell>
        </row>
        <row r="1022">
          <cell r="FF1022">
            <v>0</v>
          </cell>
        </row>
        <row r="1024">
          <cell r="FF1024" t="str">
            <v>Palo &amp; Cob Elec</v>
          </cell>
        </row>
        <row r="1025">
          <cell r="FF1025">
            <v>-9.9999999983992893E-3</v>
          </cell>
        </row>
        <row r="1027">
          <cell r="FF1027">
            <v>-9.9999999983992893E-3</v>
          </cell>
        </row>
        <row r="1055">
          <cell r="A1055">
            <v>37221</v>
          </cell>
          <cell r="FF1055">
            <v>4663083.0457288017</v>
          </cell>
        </row>
        <row r="1057">
          <cell r="FF1057" t="str">
            <v>Fut. Fees</v>
          </cell>
        </row>
        <row r="1058">
          <cell r="FF1058">
            <v>0</v>
          </cell>
        </row>
        <row r="1060">
          <cell r="FF1060" t="str">
            <v>OTE</v>
          </cell>
        </row>
        <row r="1061">
          <cell r="FF1061">
            <v>0</v>
          </cell>
        </row>
        <row r="1063">
          <cell r="FF1063" t="str">
            <v>OTE</v>
          </cell>
        </row>
        <row r="1064">
          <cell r="FF1064">
            <v>0</v>
          </cell>
        </row>
        <row r="1066">
          <cell r="FF1066" t="str">
            <v>Palo &amp; Cob Elec</v>
          </cell>
        </row>
        <row r="1067">
          <cell r="FF1067">
            <v>-9.9999999983992893E-3</v>
          </cell>
        </row>
        <row r="1069">
          <cell r="FF1069">
            <v>-9.9999999983992893E-3</v>
          </cell>
        </row>
        <row r="1073">
          <cell r="FF1073">
            <v>0</v>
          </cell>
        </row>
        <row r="1098">
          <cell r="A1098">
            <v>37222</v>
          </cell>
          <cell r="FF1098">
            <v>5560246.686439544</v>
          </cell>
        </row>
        <row r="1100">
          <cell r="FF1100" t="str">
            <v>Fut. Fees</v>
          </cell>
        </row>
        <row r="1101">
          <cell r="FF1101">
            <v>0</v>
          </cell>
        </row>
        <row r="1103">
          <cell r="FF1103" t="str">
            <v>OTE</v>
          </cell>
        </row>
        <row r="1104">
          <cell r="FF1104">
            <v>0</v>
          </cell>
        </row>
        <row r="1106">
          <cell r="FF1106" t="str">
            <v>OTE</v>
          </cell>
        </row>
        <row r="1107">
          <cell r="FF1107">
            <v>0</v>
          </cell>
        </row>
        <row r="1109">
          <cell r="FF1109" t="str">
            <v>Palo &amp; Cob Elec</v>
          </cell>
        </row>
        <row r="1110">
          <cell r="FF1110">
            <v>-9.9999999983992893E-3</v>
          </cell>
        </row>
        <row r="1112">
          <cell r="FF1112">
            <v>-9.9999999983992893E-3</v>
          </cell>
        </row>
        <row r="1140">
          <cell r="A1140">
            <v>37223</v>
          </cell>
          <cell r="FF1140">
            <v>3463437.7876531943</v>
          </cell>
        </row>
        <row r="1142">
          <cell r="FF1142" t="str">
            <v>Fut. Fees</v>
          </cell>
        </row>
        <row r="1143">
          <cell r="FF1143">
            <v>0</v>
          </cell>
        </row>
        <row r="1145">
          <cell r="FF1145" t="str">
            <v>OTE</v>
          </cell>
        </row>
        <row r="1146">
          <cell r="FF1146">
            <v>0</v>
          </cell>
        </row>
        <row r="1148">
          <cell r="FF1148" t="str">
            <v>OTE</v>
          </cell>
        </row>
        <row r="1149">
          <cell r="FF1149">
            <v>0</v>
          </cell>
        </row>
        <row r="1151">
          <cell r="FF1151" t="str">
            <v>Palo &amp; Cob Elec</v>
          </cell>
        </row>
        <row r="1152">
          <cell r="FF1152">
            <v>-9.9999999983992893E-3</v>
          </cell>
        </row>
        <row r="1154">
          <cell r="FF1154">
            <v>-9.9999999983992893E-3</v>
          </cell>
        </row>
        <row r="1182">
          <cell r="A1182">
            <v>37224</v>
          </cell>
          <cell r="FF1182">
            <v>6379489.5990291433</v>
          </cell>
        </row>
        <row r="1184">
          <cell r="FF1184" t="str">
            <v>Fut. Fees</v>
          </cell>
        </row>
        <row r="1185">
          <cell r="FF1185">
            <v>0</v>
          </cell>
        </row>
        <row r="1187">
          <cell r="FF1187" t="str">
            <v>OTE</v>
          </cell>
        </row>
        <row r="1188">
          <cell r="FF1188">
            <v>0</v>
          </cell>
        </row>
        <row r="1190">
          <cell r="FF1190" t="str">
            <v>OTE</v>
          </cell>
        </row>
        <row r="1191">
          <cell r="FF1191">
            <v>0</v>
          </cell>
        </row>
        <row r="1193">
          <cell r="FF1193" t="str">
            <v>Palo &amp; Cob Elec</v>
          </cell>
        </row>
        <row r="1194">
          <cell r="FF1194">
            <v>-9.9999999983992893E-3</v>
          </cell>
        </row>
        <row r="1196">
          <cell r="FF1196">
            <v>-9.9999999983992893E-3</v>
          </cell>
        </row>
        <row r="1207">
          <cell r="FF1207" t="str">
            <v>BP</v>
          </cell>
        </row>
        <row r="1208">
          <cell r="FF1208">
            <v>0</v>
          </cell>
        </row>
        <row r="1224">
          <cell r="A1224">
            <v>37225</v>
          </cell>
          <cell r="FF1224">
            <v>6277139.9037082512</v>
          </cell>
        </row>
        <row r="1226">
          <cell r="FF1226" t="str">
            <v>Fut. Fees</v>
          </cell>
        </row>
        <row r="1227">
          <cell r="FF1227">
            <v>0</v>
          </cell>
        </row>
        <row r="1229">
          <cell r="FF1229" t="str">
            <v>OTE</v>
          </cell>
        </row>
        <row r="1230">
          <cell r="FF1230">
            <v>0</v>
          </cell>
        </row>
        <row r="1232">
          <cell r="FF1232" t="str">
            <v>OTE</v>
          </cell>
        </row>
        <row r="1233">
          <cell r="FF1233">
            <v>0</v>
          </cell>
        </row>
        <row r="1235">
          <cell r="FF1235" t="str">
            <v>Palo &amp; Cob Elec</v>
          </cell>
        </row>
        <row r="1236">
          <cell r="FF1236">
            <v>-9.9999999983992893E-3</v>
          </cell>
        </row>
        <row r="1238">
          <cell r="FF1238">
            <v>-9.9999999983992893E-3</v>
          </cell>
        </row>
        <row r="1266">
          <cell r="FF1266">
            <v>0</v>
          </cell>
        </row>
        <row r="1268">
          <cell r="FF1268" t="str">
            <v>Fut. Fees</v>
          </cell>
        </row>
        <row r="1269">
          <cell r="FF1269">
            <v>0</v>
          </cell>
        </row>
        <row r="1271">
          <cell r="FF1271" t="str">
            <v>OTE</v>
          </cell>
        </row>
        <row r="1272">
          <cell r="FF1272">
            <v>0</v>
          </cell>
        </row>
        <row r="1274">
          <cell r="FF1274" t="str">
            <v>OTE</v>
          </cell>
        </row>
        <row r="1275">
          <cell r="FF1275">
            <v>0</v>
          </cell>
        </row>
        <row r="1277">
          <cell r="FF1277" t="str">
            <v>Palo &amp; Cob Elec</v>
          </cell>
        </row>
        <row r="1278">
          <cell r="FF1278">
            <v>0</v>
          </cell>
        </row>
        <row r="1280">
          <cell r="FF1280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T5">
            <v>74209045.825999796</v>
          </cell>
          <cell r="CX5">
            <v>3339051.1700000092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</row>
        <row r="11">
          <cell r="CT11">
            <v>-24152860</v>
          </cell>
          <cell r="CX11">
            <v>4705302</v>
          </cell>
        </row>
        <row r="12">
          <cell r="CT12" t="str">
            <v>SOV+LOV</v>
          </cell>
        </row>
        <row r="13">
          <cell r="CT13">
            <v>-23394810</v>
          </cell>
        </row>
        <row r="47">
          <cell r="A47">
            <v>37197</v>
          </cell>
          <cell r="CT47">
            <v>50411016.315999784</v>
          </cell>
          <cell r="CX47">
            <v>3380463.0500000091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</row>
        <row r="53">
          <cell r="CT53">
            <v>-23160970</v>
          </cell>
          <cell r="CX53">
            <v>4815817</v>
          </cell>
        </row>
        <row r="54">
          <cell r="CT54" t="str">
            <v>SOV+LOV</v>
          </cell>
        </row>
        <row r="55">
          <cell r="CT55">
            <v>-22272490</v>
          </cell>
        </row>
        <row r="89">
          <cell r="A89">
            <v>37198</v>
          </cell>
          <cell r="CT89">
            <v>73422375.815999776</v>
          </cell>
          <cell r="CX89">
            <v>3380463.0500000091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</row>
        <row r="95">
          <cell r="CT95">
            <v>0</v>
          </cell>
          <cell r="CX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37199</v>
          </cell>
          <cell r="CT131">
            <v>73422375.815999776</v>
          </cell>
          <cell r="CX131">
            <v>3380463.0500000091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</row>
        <row r="137">
          <cell r="CT137">
            <v>0</v>
          </cell>
          <cell r="CX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37200</v>
          </cell>
          <cell r="CT173">
            <v>50374464.365999795</v>
          </cell>
          <cell r="CX173">
            <v>3339051.1700000092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</row>
        <row r="179">
          <cell r="CT179">
            <v>-18823250</v>
          </cell>
          <cell r="CX179">
            <v>4898043</v>
          </cell>
        </row>
        <row r="180">
          <cell r="CT180" t="str">
            <v>SOV+LOV</v>
          </cell>
        </row>
        <row r="181">
          <cell r="CT181">
            <v>-27058870</v>
          </cell>
        </row>
        <row r="212">
          <cell r="A212" t="str">
            <v>b</v>
          </cell>
        </row>
        <row r="213">
          <cell r="A213" t="str">
            <v>s</v>
          </cell>
        </row>
        <row r="215">
          <cell r="A215">
            <v>37201</v>
          </cell>
          <cell r="CT215">
            <v>56579754.565999784</v>
          </cell>
          <cell r="CX215">
            <v>3339051.1700000092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</row>
        <row r="221">
          <cell r="CT221">
            <v>-13347560</v>
          </cell>
          <cell r="CX221">
            <v>4948547.5999999996</v>
          </cell>
        </row>
        <row r="222">
          <cell r="CT222" t="str">
            <v>SOV+LOV</v>
          </cell>
        </row>
        <row r="223">
          <cell r="CT223">
            <v>-27732870</v>
          </cell>
        </row>
        <row r="257">
          <cell r="A257">
            <v>37202</v>
          </cell>
          <cell r="CT257">
            <v>50865421.21599979</v>
          </cell>
          <cell r="CX257">
            <v>3339051.1700000092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</row>
        <row r="263">
          <cell r="CT263">
            <v>-14660160</v>
          </cell>
          <cell r="CX263">
            <v>4964077</v>
          </cell>
        </row>
        <row r="264">
          <cell r="CT264" t="str">
            <v>SOV+LOV</v>
          </cell>
        </row>
        <row r="265">
          <cell r="CT265">
            <v>-27926580</v>
          </cell>
        </row>
        <row r="299">
          <cell r="A299">
            <v>37203</v>
          </cell>
          <cell r="CT299">
            <v>53534067.165999778</v>
          </cell>
          <cell r="CX299">
            <v>3339051.1700000092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</row>
        <row r="305">
          <cell r="CT305">
            <v>-15396150</v>
          </cell>
          <cell r="CX305">
            <v>0</v>
          </cell>
        </row>
        <row r="306">
          <cell r="CT306" t="str">
            <v>SOV+LOV</v>
          </cell>
        </row>
        <row r="307">
          <cell r="CT307">
            <v>-26946280</v>
          </cell>
        </row>
        <row r="341">
          <cell r="A341">
            <v>37204</v>
          </cell>
          <cell r="CT341">
            <v>45477692.515999787</v>
          </cell>
          <cell r="CX341">
            <v>3339051.1700000092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</row>
        <row r="347">
          <cell r="CT347">
            <v>-11646000</v>
          </cell>
          <cell r="CX347">
            <v>0</v>
          </cell>
        </row>
        <row r="348">
          <cell r="CT348" t="str">
            <v>SOV+LOV</v>
          </cell>
        </row>
        <row r="349">
          <cell r="CT349">
            <v>-30045300</v>
          </cell>
        </row>
        <row r="383">
          <cell r="A383">
            <v>37205</v>
          </cell>
          <cell r="CT383">
            <v>56931244.515999787</v>
          </cell>
          <cell r="CX383">
            <v>3339051.1700000092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</row>
        <row r="389">
          <cell r="CT389">
            <v>0</v>
          </cell>
          <cell r="CX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37206</v>
          </cell>
          <cell r="CT425">
            <v>56931244.515999787</v>
          </cell>
          <cell r="CX425">
            <v>3339051.1700000092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</row>
        <row r="431">
          <cell r="CT431">
            <v>0</v>
          </cell>
          <cell r="CX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37207</v>
          </cell>
          <cell r="CT467">
            <v>46675576.965999782</v>
          </cell>
          <cell r="CX467">
            <v>3339051.1700000092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</row>
        <row r="473">
          <cell r="CT473">
            <v>-10878250</v>
          </cell>
          <cell r="CX473">
            <v>0</v>
          </cell>
        </row>
        <row r="474">
          <cell r="CT474" t="str">
            <v>SOV+LOV</v>
          </cell>
        </row>
        <row r="475">
          <cell r="CT475">
            <v>-32429330</v>
          </cell>
        </row>
        <row r="509">
          <cell r="A509">
            <v>37208</v>
          </cell>
          <cell r="CT509">
            <v>43026563.615999788</v>
          </cell>
          <cell r="CX509">
            <v>3339051.1700000092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</row>
        <row r="515">
          <cell r="CT515">
            <v>-15172680</v>
          </cell>
          <cell r="CX515">
            <v>0</v>
          </cell>
        </row>
        <row r="516">
          <cell r="CT516" t="str">
            <v>SOV+LOV</v>
          </cell>
        </row>
        <row r="517">
          <cell r="CT517">
            <v>-32064000</v>
          </cell>
        </row>
        <row r="551">
          <cell r="A551">
            <v>37209</v>
          </cell>
          <cell r="CT551">
            <v>46456808.365999788</v>
          </cell>
          <cell r="CX551">
            <v>3339051.1700000092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</row>
        <row r="557">
          <cell r="CT557">
            <v>-14858890</v>
          </cell>
          <cell r="CX557">
            <v>0</v>
          </cell>
        </row>
        <row r="558">
          <cell r="CT558" t="str">
            <v>SOV+LOV</v>
          </cell>
        </row>
        <row r="559">
          <cell r="CT559">
            <v>-33714120</v>
          </cell>
        </row>
        <row r="593">
          <cell r="A593">
            <v>37210</v>
          </cell>
          <cell r="CT593">
            <v>48847816.765999794</v>
          </cell>
          <cell r="CX593">
            <v>3339051.1700000092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</row>
        <row r="599">
          <cell r="CT599">
            <v>-14911920</v>
          </cell>
          <cell r="CX599">
            <v>0</v>
          </cell>
        </row>
        <row r="600">
          <cell r="CT600" t="str">
            <v>SOV+LOV</v>
          </cell>
        </row>
        <row r="601">
          <cell r="CT601">
            <v>-34629390</v>
          </cell>
        </row>
        <row r="635">
          <cell r="A635">
            <v>37211</v>
          </cell>
          <cell r="CT635">
            <v>47749256.065999776</v>
          </cell>
          <cell r="CX635">
            <v>3339051.1700000092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</row>
        <row r="641">
          <cell r="CT641">
            <v>-18246390</v>
          </cell>
          <cell r="CX641">
            <v>0</v>
          </cell>
        </row>
        <row r="642">
          <cell r="CT642" t="str">
            <v>SOV+LOV</v>
          </cell>
        </row>
        <row r="643">
          <cell r="CT643">
            <v>-33572170</v>
          </cell>
        </row>
        <row r="677">
          <cell r="A677">
            <v>37212</v>
          </cell>
          <cell r="CT677">
            <v>65681831.565999813</v>
          </cell>
          <cell r="CX677">
            <v>3339051.1700000092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</row>
        <row r="683">
          <cell r="CT683">
            <v>0</v>
          </cell>
          <cell r="CX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37213</v>
          </cell>
          <cell r="CT719">
            <v>65681831.565999813</v>
          </cell>
          <cell r="CX719">
            <v>3339051.1700000092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</row>
        <row r="725">
          <cell r="CT725">
            <v>0</v>
          </cell>
          <cell r="CX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37214</v>
          </cell>
          <cell r="CT761">
            <v>44426505.065999776</v>
          </cell>
          <cell r="CX761">
            <v>3339051.1700000092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</row>
        <row r="767">
          <cell r="CT767">
            <v>-22673040</v>
          </cell>
          <cell r="CX767">
            <v>0</v>
          </cell>
        </row>
        <row r="768">
          <cell r="CT768" t="str">
            <v>SOV+LOV</v>
          </cell>
        </row>
        <row r="769">
          <cell r="CT769">
            <v>-32093970</v>
          </cell>
        </row>
        <row r="803">
          <cell r="A803">
            <v>37215</v>
          </cell>
          <cell r="CT803">
            <v>46514437.065999776</v>
          </cell>
          <cell r="CX803">
            <v>3339051.1700000092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</row>
        <row r="809">
          <cell r="CT809">
            <v>-25774590</v>
          </cell>
          <cell r="CX809">
            <v>0</v>
          </cell>
        </row>
        <row r="810">
          <cell r="CT810" t="str">
            <v>SOV+LOV</v>
          </cell>
        </row>
        <row r="811">
          <cell r="CT811">
            <v>-34975670</v>
          </cell>
        </row>
        <row r="845">
          <cell r="A845">
            <v>37216</v>
          </cell>
          <cell r="CT845">
            <v>47650769.065999776</v>
          </cell>
          <cell r="CX845">
            <v>450451.17000000924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</row>
        <row r="851">
          <cell r="CT851">
            <v>-26329730</v>
          </cell>
          <cell r="CX851">
            <v>0</v>
          </cell>
        </row>
        <row r="852">
          <cell r="CT852" t="str">
            <v>SOV+LOV</v>
          </cell>
        </row>
        <row r="853">
          <cell r="CT853">
            <v>-32637730</v>
          </cell>
        </row>
        <row r="887">
          <cell r="A887">
            <v>37217</v>
          </cell>
          <cell r="CT887">
            <v>73702149.565999806</v>
          </cell>
          <cell r="CX887">
            <v>450451.17000000924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</row>
        <row r="893">
          <cell r="CT893">
            <v>0</v>
          </cell>
          <cell r="CX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37218</v>
          </cell>
          <cell r="CT929">
            <v>48411224.065999776</v>
          </cell>
          <cell r="CX929">
            <v>450451.17000000924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</row>
        <row r="935">
          <cell r="CT935">
            <v>-26329730</v>
          </cell>
          <cell r="CX935">
            <v>0</v>
          </cell>
        </row>
        <row r="936">
          <cell r="CT936" t="str">
            <v>SOV+LOV</v>
          </cell>
        </row>
        <row r="937">
          <cell r="CT937">
            <v>-32637730</v>
          </cell>
        </row>
        <row r="971">
          <cell r="A971">
            <v>37219</v>
          </cell>
          <cell r="CT971">
            <v>74462664.565999806</v>
          </cell>
          <cell r="CX971">
            <v>450451.17000000924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</row>
        <row r="977">
          <cell r="CT977">
            <v>0</v>
          </cell>
          <cell r="CX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37220</v>
          </cell>
          <cell r="CT1013">
            <v>74462664.565999806</v>
          </cell>
          <cell r="CX1013">
            <v>450451.17000000924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</row>
        <row r="1019">
          <cell r="CT1019">
            <v>0</v>
          </cell>
          <cell r="CX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37221</v>
          </cell>
          <cell r="CT1055">
            <v>52004905.565999791</v>
          </cell>
          <cell r="CX1055">
            <v>450451.17000000924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</row>
        <row r="1061">
          <cell r="CT1061">
            <v>-26800360</v>
          </cell>
          <cell r="CX1061">
            <v>0</v>
          </cell>
        </row>
        <row r="1062">
          <cell r="CT1062" t="str">
            <v>SOV+LOV</v>
          </cell>
        </row>
        <row r="1063">
          <cell r="CT1063">
            <v>-33648840</v>
          </cell>
        </row>
        <row r="1097">
          <cell r="A1097">
            <v>37222</v>
          </cell>
          <cell r="CT1097">
            <v>34573704.815999784</v>
          </cell>
          <cell r="CX1097">
            <v>450451.17000000924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</row>
        <row r="1103">
          <cell r="CT1103">
            <v>-39740870</v>
          </cell>
          <cell r="CX1103">
            <v>0</v>
          </cell>
        </row>
        <row r="1104">
          <cell r="CT1104" t="str">
            <v>SOV+LOV</v>
          </cell>
        </row>
        <row r="1105">
          <cell r="CT1105">
            <v>-24772550</v>
          </cell>
        </row>
        <row r="1139">
          <cell r="A1139">
            <v>37223</v>
          </cell>
          <cell r="CT1139">
            <v>37085819.46599979</v>
          </cell>
          <cell r="CX1139">
            <v>450451.17000000924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</row>
        <row r="1145">
          <cell r="CT1145">
            <v>-2735610</v>
          </cell>
          <cell r="CX1145">
            <v>0</v>
          </cell>
        </row>
        <row r="1146">
          <cell r="CT1146" t="str">
            <v>SOV+LOV</v>
          </cell>
        </row>
        <row r="1147">
          <cell r="CT1147">
            <v>-25624490</v>
          </cell>
        </row>
        <row r="1181">
          <cell r="A1181">
            <v>37224</v>
          </cell>
          <cell r="CT1181">
            <v>39658371.46599979</v>
          </cell>
          <cell r="CX1181">
            <v>450451.17000000924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</row>
        <row r="1187">
          <cell r="CT1187">
            <v>0</v>
          </cell>
          <cell r="CX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37225</v>
          </cell>
          <cell r="CT1223">
            <v>39658371.46599979</v>
          </cell>
          <cell r="CX1223">
            <v>450451.17000000924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</row>
        <row r="1229">
          <cell r="CT1229">
            <v>0</v>
          </cell>
          <cell r="CX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37226</v>
          </cell>
          <cell r="CT1265">
            <v>39658371.46599979</v>
          </cell>
          <cell r="CX1265">
            <v>450451.17000000924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</row>
        <row r="1271">
          <cell r="CT1271">
            <v>0</v>
          </cell>
          <cell r="CX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DB5">
            <v>29742452.05000012</v>
          </cell>
        </row>
        <row r="10">
          <cell r="DB10" t="str">
            <v>OTE</v>
          </cell>
        </row>
        <row r="11">
          <cell r="DB11">
            <v>78858220</v>
          </cell>
        </row>
        <row r="47">
          <cell r="A47">
            <v>37197</v>
          </cell>
          <cell r="DB47">
            <v>27805348.350000121</v>
          </cell>
        </row>
        <row r="52">
          <cell r="DB52" t="str">
            <v>OTE</v>
          </cell>
        </row>
        <row r="53">
          <cell r="DB53">
            <v>75178080</v>
          </cell>
        </row>
        <row r="89">
          <cell r="A89">
            <v>37198</v>
          </cell>
          <cell r="DB89">
            <v>-55231365.050000027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-55231365.050000027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32391112.720000047</v>
          </cell>
        </row>
        <row r="178">
          <cell r="DB178" t="str">
            <v>OTE</v>
          </cell>
        </row>
        <row r="179">
          <cell r="DB179">
            <v>73024250</v>
          </cell>
        </row>
        <row r="215">
          <cell r="A215">
            <v>37201</v>
          </cell>
          <cell r="DB215">
            <v>40519492.020000145</v>
          </cell>
        </row>
        <row r="220">
          <cell r="DB220" t="str">
            <v>OTE</v>
          </cell>
        </row>
        <row r="221">
          <cell r="DB221">
            <v>80517710</v>
          </cell>
        </row>
        <row r="257">
          <cell r="A257">
            <v>37202</v>
          </cell>
          <cell r="DB257">
            <v>38220302.120000146</v>
          </cell>
        </row>
        <row r="262">
          <cell r="DB262" t="str">
            <v>OTE</v>
          </cell>
        </row>
        <row r="263">
          <cell r="DB263">
            <v>79078150</v>
          </cell>
        </row>
        <row r="299">
          <cell r="A299">
            <v>37203</v>
          </cell>
          <cell r="DB299">
            <v>34305591.320000052</v>
          </cell>
        </row>
        <row r="304">
          <cell r="DB304" t="str">
            <v>OTE</v>
          </cell>
        </row>
        <row r="305">
          <cell r="DB305">
            <v>79426110</v>
          </cell>
        </row>
        <row r="341">
          <cell r="A341">
            <v>37204</v>
          </cell>
          <cell r="DB341">
            <v>33053454.420000095</v>
          </cell>
        </row>
        <row r="346">
          <cell r="DB346" t="str">
            <v>OTE</v>
          </cell>
        </row>
        <row r="347">
          <cell r="DB347">
            <v>88073870</v>
          </cell>
        </row>
        <row r="383">
          <cell r="A383">
            <v>37205</v>
          </cell>
          <cell r="DB383">
            <v>-51659446.580000028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-51659446.580000028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39668516.350000106</v>
          </cell>
        </row>
        <row r="472">
          <cell r="DB472" t="str">
            <v>OTE</v>
          </cell>
        </row>
        <row r="473">
          <cell r="DB473">
            <v>86237110</v>
          </cell>
        </row>
        <row r="509">
          <cell r="A509">
            <v>37208</v>
          </cell>
          <cell r="DB509">
            <v>20842525.250000097</v>
          </cell>
        </row>
        <row r="514">
          <cell r="DB514" t="str">
            <v>OTE</v>
          </cell>
        </row>
        <row r="515">
          <cell r="DB515">
            <v>77026700</v>
          </cell>
        </row>
        <row r="551">
          <cell r="A551">
            <v>37209</v>
          </cell>
          <cell r="DB551">
            <v>54576038.800000072</v>
          </cell>
        </row>
        <row r="556">
          <cell r="DB556" t="str">
            <v>OTE</v>
          </cell>
        </row>
        <row r="557">
          <cell r="DB557">
            <v>76221330</v>
          </cell>
        </row>
        <row r="593">
          <cell r="A593">
            <v>37210</v>
          </cell>
          <cell r="DB593">
            <v>63897203.19000005</v>
          </cell>
        </row>
        <row r="598">
          <cell r="DB598" t="str">
            <v>OTE</v>
          </cell>
        </row>
        <row r="599">
          <cell r="DB599">
            <v>72508340</v>
          </cell>
        </row>
        <row r="635">
          <cell r="A635">
            <v>37211</v>
          </cell>
          <cell r="DB635">
            <v>71384186.830000103</v>
          </cell>
        </row>
        <row r="640">
          <cell r="DB640" t="str">
            <v>OTE</v>
          </cell>
        </row>
        <row r="641">
          <cell r="DB641">
            <v>75903170</v>
          </cell>
        </row>
        <row r="677">
          <cell r="A677">
            <v>37212</v>
          </cell>
          <cell r="DB677">
            <v>-44182770.770000078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-44182770.770000078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68374851.230000079</v>
          </cell>
        </row>
        <row r="766">
          <cell r="DB766" t="str">
            <v>OTE</v>
          </cell>
        </row>
        <row r="767">
          <cell r="DB767">
            <v>63415050</v>
          </cell>
        </row>
        <row r="803">
          <cell r="A803">
            <v>37215</v>
          </cell>
          <cell r="DB803">
            <v>90269308.130000025</v>
          </cell>
        </row>
        <row r="808">
          <cell r="DB808" t="str">
            <v>OTE</v>
          </cell>
        </row>
        <row r="809">
          <cell r="DB809">
            <v>55090700</v>
          </cell>
        </row>
        <row r="845">
          <cell r="A845">
            <v>37216</v>
          </cell>
          <cell r="DB845">
            <v>104104534.18000007</v>
          </cell>
        </row>
        <row r="850">
          <cell r="DB850" t="str">
            <v>OTE</v>
          </cell>
        </row>
        <row r="851">
          <cell r="DB851">
            <v>-44198350</v>
          </cell>
        </row>
        <row r="887">
          <cell r="A887">
            <v>37217</v>
          </cell>
          <cell r="DB887">
            <v>117879431.3800001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150102922.18000007</v>
          </cell>
        </row>
        <row r="934">
          <cell r="DB934" t="str">
            <v>OTE</v>
          </cell>
        </row>
        <row r="935">
          <cell r="DB935">
            <v>-44198350</v>
          </cell>
        </row>
        <row r="971">
          <cell r="A971">
            <v>37219</v>
          </cell>
          <cell r="DB971">
            <v>163906019.38000005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163906019.38000005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157086566.98000008</v>
          </cell>
        </row>
        <row r="1060">
          <cell r="DB1060" t="str">
            <v>OTE</v>
          </cell>
        </row>
        <row r="1061">
          <cell r="DB1061">
            <v>-45911990</v>
          </cell>
        </row>
        <row r="1097">
          <cell r="A1097">
            <v>37222</v>
          </cell>
          <cell r="DB1097">
            <v>159034541.03000009</v>
          </cell>
        </row>
        <row r="1102">
          <cell r="DB1102" t="str">
            <v>OTE</v>
          </cell>
        </row>
        <row r="1103">
          <cell r="DB1103">
            <v>-40672280</v>
          </cell>
        </row>
        <row r="1139">
          <cell r="A1139">
            <v>37223</v>
          </cell>
          <cell r="DB1139">
            <v>154384381.13000011</v>
          </cell>
        </row>
        <row r="1144">
          <cell r="DB1144" t="str">
            <v>OTE</v>
          </cell>
        </row>
        <row r="1145">
          <cell r="DB1145">
            <v>-22858160</v>
          </cell>
        </row>
        <row r="1181">
          <cell r="A1181">
            <v>37224</v>
          </cell>
          <cell r="DB1181">
            <v>182178094.53000003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182178094.53000003</v>
          </cell>
        </row>
        <row r="1228">
          <cell r="DB1228" t="str">
            <v>OTE</v>
          </cell>
        </row>
        <row r="1229">
          <cell r="DB1229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EQ5">
            <v>-691193.45857879065</v>
          </cell>
        </row>
        <row r="9">
          <cell r="EQ9" t="str">
            <v>T-BONDS</v>
          </cell>
        </row>
        <row r="10">
          <cell r="EQ10" t="str">
            <v>Margin</v>
          </cell>
        </row>
        <row r="11">
          <cell r="EQ11">
            <v>0</v>
          </cell>
        </row>
        <row r="47">
          <cell r="A47">
            <v>37197</v>
          </cell>
          <cell r="EQ47">
            <v>-662834.05857879075</v>
          </cell>
        </row>
        <row r="51">
          <cell r="EQ51" t="str">
            <v>T-BONDS</v>
          </cell>
        </row>
        <row r="52">
          <cell r="EQ52" t="str">
            <v>Margin</v>
          </cell>
        </row>
        <row r="53">
          <cell r="EQ53">
            <v>0</v>
          </cell>
        </row>
        <row r="89">
          <cell r="A89">
            <v>37198</v>
          </cell>
          <cell r="EQ89">
            <v>-1176668.1585787907</v>
          </cell>
        </row>
        <row r="93">
          <cell r="EQ93" t="str">
            <v>T-BONDS</v>
          </cell>
        </row>
        <row r="94">
          <cell r="EQ94" t="str">
            <v>Margin</v>
          </cell>
        </row>
        <row r="95">
          <cell r="EQ95">
            <v>0</v>
          </cell>
        </row>
        <row r="131">
          <cell r="A131">
            <v>37199</v>
          </cell>
          <cell r="EQ131">
            <v>-1176668.1585787907</v>
          </cell>
        </row>
        <row r="135">
          <cell r="EQ135" t="str">
            <v>T-BONDS</v>
          </cell>
        </row>
        <row r="136">
          <cell r="EQ136" t="str">
            <v>Margin</v>
          </cell>
        </row>
        <row r="137">
          <cell r="EQ137">
            <v>0</v>
          </cell>
        </row>
        <row r="173">
          <cell r="A173">
            <v>37200</v>
          </cell>
          <cell r="EQ173">
            <v>-634340.2585787907</v>
          </cell>
        </row>
        <row r="177">
          <cell r="EQ177" t="str">
            <v>T-BONDS</v>
          </cell>
        </row>
        <row r="178">
          <cell r="EQ178" t="str">
            <v>Margin</v>
          </cell>
        </row>
        <row r="179">
          <cell r="EQ179">
            <v>0</v>
          </cell>
        </row>
        <row r="215">
          <cell r="A215">
            <v>37201</v>
          </cell>
          <cell r="EQ215">
            <v>-1190797.1585787907</v>
          </cell>
        </row>
        <row r="219">
          <cell r="EQ219" t="str">
            <v>T-BONDS</v>
          </cell>
        </row>
        <row r="220">
          <cell r="EQ220" t="str">
            <v>Margin</v>
          </cell>
        </row>
        <row r="221">
          <cell r="EQ221">
            <v>0</v>
          </cell>
        </row>
        <row r="257">
          <cell r="A257">
            <v>37202</v>
          </cell>
          <cell r="EQ257">
            <v>-1112535.8885787907</v>
          </cell>
        </row>
        <row r="261">
          <cell r="EQ261" t="str">
            <v>T-BONDS</v>
          </cell>
        </row>
        <row r="262">
          <cell r="EQ262" t="str">
            <v>Margin</v>
          </cell>
        </row>
        <row r="263">
          <cell r="EQ263">
            <v>0</v>
          </cell>
        </row>
        <row r="299">
          <cell r="A299">
            <v>37203</v>
          </cell>
          <cell r="EQ299">
            <v>-1112535.8885787907</v>
          </cell>
        </row>
        <row r="303">
          <cell r="EQ303" t="str">
            <v>T-BONDS</v>
          </cell>
        </row>
        <row r="304">
          <cell r="EQ304" t="str">
            <v>Margin</v>
          </cell>
        </row>
        <row r="305">
          <cell r="EQ305">
            <v>0</v>
          </cell>
        </row>
        <row r="341">
          <cell r="A341">
            <v>37204</v>
          </cell>
          <cell r="EQ341">
            <v>-1112535.8885787907</v>
          </cell>
        </row>
        <row r="345">
          <cell r="EQ345" t="str">
            <v>T-BONDS</v>
          </cell>
        </row>
        <row r="346">
          <cell r="EQ346" t="str">
            <v>Margin</v>
          </cell>
        </row>
        <row r="347">
          <cell r="EQ347">
            <v>0</v>
          </cell>
        </row>
        <row r="383">
          <cell r="A383">
            <v>37205</v>
          </cell>
          <cell r="EQ383">
            <v>-1132261.1885787905</v>
          </cell>
        </row>
        <row r="387">
          <cell r="EQ387" t="str">
            <v>T-BONDS</v>
          </cell>
        </row>
        <row r="388">
          <cell r="EQ388" t="str">
            <v>Margin</v>
          </cell>
        </row>
        <row r="389">
          <cell r="EQ389">
            <v>0</v>
          </cell>
        </row>
        <row r="425">
          <cell r="A425">
            <v>37206</v>
          </cell>
          <cell r="EQ425">
            <v>-1112535.8885787907</v>
          </cell>
        </row>
        <row r="429">
          <cell r="EQ429" t="str">
            <v>T-BONDS</v>
          </cell>
        </row>
        <row r="430">
          <cell r="EQ430" t="str">
            <v>Margin</v>
          </cell>
        </row>
        <row r="431">
          <cell r="EQ431">
            <v>0</v>
          </cell>
        </row>
        <row r="467">
          <cell r="A467">
            <v>37207</v>
          </cell>
          <cell r="EQ467">
            <v>-1112535.8885787907</v>
          </cell>
        </row>
        <row r="471">
          <cell r="EQ471" t="str">
            <v>T-BONDS</v>
          </cell>
        </row>
        <row r="472">
          <cell r="EQ472" t="str">
            <v>Margin</v>
          </cell>
        </row>
        <row r="473">
          <cell r="EQ473">
            <v>0</v>
          </cell>
        </row>
        <row r="509">
          <cell r="A509">
            <v>37208</v>
          </cell>
          <cell r="EQ509">
            <v>-1112535.8885787907</v>
          </cell>
        </row>
        <row r="513">
          <cell r="EQ513" t="str">
            <v>T-BONDS</v>
          </cell>
        </row>
        <row r="514">
          <cell r="EQ514" t="str">
            <v>Margin</v>
          </cell>
        </row>
        <row r="515">
          <cell r="EQ515">
            <v>0</v>
          </cell>
        </row>
        <row r="551">
          <cell r="A551">
            <v>37209</v>
          </cell>
          <cell r="EQ551">
            <v>-1112535.8885787907</v>
          </cell>
        </row>
        <row r="555">
          <cell r="EQ555" t="str">
            <v>T-BONDS</v>
          </cell>
        </row>
        <row r="556">
          <cell r="EQ556" t="str">
            <v>Margin</v>
          </cell>
        </row>
        <row r="557">
          <cell r="EQ557">
            <v>0</v>
          </cell>
        </row>
        <row r="593">
          <cell r="A593">
            <v>37210</v>
          </cell>
          <cell r="EQ593">
            <v>-1112535.8885787907</v>
          </cell>
        </row>
        <row r="597">
          <cell r="EQ597" t="str">
            <v>T-BONDS</v>
          </cell>
        </row>
        <row r="598">
          <cell r="EQ598" t="str">
            <v>Margin</v>
          </cell>
        </row>
        <row r="599">
          <cell r="EQ599">
            <v>0</v>
          </cell>
        </row>
        <row r="635">
          <cell r="A635">
            <v>37211</v>
          </cell>
          <cell r="EQ635">
            <v>-1112535.8885787907</v>
          </cell>
        </row>
        <row r="639">
          <cell r="EQ639" t="str">
            <v>T-BONDS</v>
          </cell>
        </row>
        <row r="640">
          <cell r="EQ640" t="str">
            <v>Margin</v>
          </cell>
        </row>
        <row r="641">
          <cell r="EQ641">
            <v>0</v>
          </cell>
        </row>
        <row r="677">
          <cell r="A677">
            <v>37212</v>
          </cell>
          <cell r="EQ677">
            <v>-1112535.8885787907</v>
          </cell>
        </row>
        <row r="681">
          <cell r="EQ681" t="str">
            <v>T-BONDS</v>
          </cell>
        </row>
        <row r="682">
          <cell r="EQ682" t="str">
            <v>Margin</v>
          </cell>
        </row>
        <row r="683">
          <cell r="EQ683">
            <v>0</v>
          </cell>
        </row>
        <row r="719">
          <cell r="A719">
            <v>37213</v>
          </cell>
          <cell r="EQ719">
            <v>-1112535.8885787907</v>
          </cell>
        </row>
        <row r="723">
          <cell r="EQ723" t="str">
            <v>T-BONDS</v>
          </cell>
        </row>
        <row r="724">
          <cell r="EQ724" t="str">
            <v>Margin</v>
          </cell>
        </row>
        <row r="725">
          <cell r="EQ725">
            <v>0</v>
          </cell>
        </row>
        <row r="761">
          <cell r="A761">
            <v>37214</v>
          </cell>
          <cell r="EQ761">
            <v>-1112535.8885787907</v>
          </cell>
        </row>
        <row r="765">
          <cell r="EQ765" t="str">
            <v>T-BONDS</v>
          </cell>
        </row>
        <row r="766">
          <cell r="EQ766" t="str">
            <v>Margin</v>
          </cell>
        </row>
        <row r="767">
          <cell r="EQ767">
            <v>0</v>
          </cell>
        </row>
        <row r="803">
          <cell r="A803">
            <v>37215</v>
          </cell>
          <cell r="EQ803">
            <v>-1112535.8885787907</v>
          </cell>
        </row>
        <row r="807">
          <cell r="EQ807" t="str">
            <v>T-BONDS</v>
          </cell>
        </row>
        <row r="808">
          <cell r="EQ808" t="str">
            <v>Margin</v>
          </cell>
        </row>
        <row r="809">
          <cell r="EQ809">
            <v>0</v>
          </cell>
        </row>
        <row r="845">
          <cell r="A845">
            <v>37216</v>
          </cell>
          <cell r="EQ845">
            <v>-1112535.8885787907</v>
          </cell>
        </row>
        <row r="849">
          <cell r="EQ849" t="str">
            <v>T-BONDS</v>
          </cell>
        </row>
        <row r="850">
          <cell r="EQ850" t="str">
            <v>Margin</v>
          </cell>
        </row>
        <row r="851">
          <cell r="EQ851">
            <v>0</v>
          </cell>
        </row>
        <row r="887">
          <cell r="A887">
            <v>37217</v>
          </cell>
          <cell r="EQ887">
            <v>-1112535.8885787907</v>
          </cell>
        </row>
        <row r="891">
          <cell r="EQ891" t="str">
            <v>T-BONDS</v>
          </cell>
        </row>
        <row r="892">
          <cell r="EQ892" t="str">
            <v>Margin</v>
          </cell>
        </row>
        <row r="893">
          <cell r="EQ893">
            <v>0</v>
          </cell>
        </row>
        <row r="929">
          <cell r="A929">
            <v>37218</v>
          </cell>
          <cell r="EQ929">
            <v>-1112535.8885787907</v>
          </cell>
        </row>
        <row r="933">
          <cell r="EQ933" t="str">
            <v>T-BONDS</v>
          </cell>
        </row>
        <row r="934">
          <cell r="EQ934" t="str">
            <v>Margin</v>
          </cell>
        </row>
        <row r="935">
          <cell r="EQ935">
            <v>0</v>
          </cell>
        </row>
        <row r="971">
          <cell r="A971">
            <v>37219</v>
          </cell>
          <cell r="EQ971">
            <v>-1112535.8885787907</v>
          </cell>
        </row>
        <row r="975">
          <cell r="EQ975" t="str">
            <v>T-BONDS</v>
          </cell>
        </row>
        <row r="976">
          <cell r="EQ976" t="str">
            <v>Margin</v>
          </cell>
        </row>
        <row r="977">
          <cell r="EQ977">
            <v>0</v>
          </cell>
        </row>
        <row r="1013">
          <cell r="A1013">
            <v>37220</v>
          </cell>
          <cell r="EQ1013">
            <v>-1112535.8885787907</v>
          </cell>
        </row>
        <row r="1017">
          <cell r="EQ1017" t="str">
            <v>T-BONDS</v>
          </cell>
        </row>
        <row r="1018">
          <cell r="EQ1018" t="str">
            <v>Margin</v>
          </cell>
        </row>
        <row r="1019">
          <cell r="EQ1019">
            <v>0</v>
          </cell>
        </row>
        <row r="1055">
          <cell r="A1055">
            <v>37221</v>
          </cell>
          <cell r="EQ1055">
            <v>-1112535.8885787907</v>
          </cell>
        </row>
        <row r="1059">
          <cell r="EQ1059" t="str">
            <v>T-BONDS</v>
          </cell>
        </row>
        <row r="1060">
          <cell r="EQ1060" t="str">
            <v>Margin</v>
          </cell>
        </row>
        <row r="1061">
          <cell r="EQ1061">
            <v>0</v>
          </cell>
        </row>
        <row r="1097">
          <cell r="A1097">
            <v>37222</v>
          </cell>
          <cell r="EQ1097">
            <v>-1112535.8885787907</v>
          </cell>
        </row>
        <row r="1101">
          <cell r="EQ1101" t="str">
            <v>T-BONDS</v>
          </cell>
        </row>
        <row r="1102">
          <cell r="EQ1102" t="str">
            <v>Margin</v>
          </cell>
        </row>
        <row r="1103">
          <cell r="EQ1103">
            <v>0</v>
          </cell>
        </row>
        <row r="1139">
          <cell r="A1139">
            <v>37223</v>
          </cell>
          <cell r="EQ1139">
            <v>-1112535.8885787907</v>
          </cell>
        </row>
        <row r="1143">
          <cell r="EQ1143" t="str">
            <v>T-BONDS</v>
          </cell>
        </row>
        <row r="1144">
          <cell r="EQ1144" t="str">
            <v>Margin</v>
          </cell>
        </row>
        <row r="1145">
          <cell r="EQ1145">
            <v>0</v>
          </cell>
        </row>
        <row r="1181">
          <cell r="A1181">
            <v>37224</v>
          </cell>
          <cell r="EQ1181">
            <v>-1112535.8885787907</v>
          <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>
          <cell r="EQ1187">
            <v>0</v>
          </cell>
        </row>
        <row r="1223">
          <cell r="EQ1223">
            <v>0</v>
          </cell>
        </row>
        <row r="1227">
          <cell r="EQ1227" t="str">
            <v>T-BONDS</v>
          </cell>
        </row>
        <row r="1228">
          <cell r="EQ1228" t="str">
            <v>Margin</v>
          </cell>
        </row>
        <row r="1229">
          <cell r="EQ1229">
            <v>0</v>
          </cell>
        </row>
        <row r="1265">
          <cell r="EQ1265">
            <v>0</v>
          </cell>
        </row>
        <row r="1269">
          <cell r="EQ1269" t="str">
            <v>T-BONDS</v>
          </cell>
        </row>
        <row r="1270">
          <cell r="EQ1270" t="str">
            <v>Margin</v>
          </cell>
        </row>
        <row r="1271">
          <cell r="EQ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428962.79600002803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403690.02600002475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-73949.973999975249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-73949.973999975249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414374.02600002475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401736.02600002475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368424.02600002475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308839.02600002475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286315.02600002475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36093.026000024751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36093.026000024751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395589.02600002475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382410.02600002475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636900.02600002475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635256.02600002475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351862.02600002475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-328853.97399997525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-328853.97399997525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405166.02600002475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348322.02600002475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455154.02600002475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455154.02600002475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455154.02600002475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-186433.97399997525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-186433.97399997525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471540.02600002475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270622.72600002401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299862.72600002401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-396747.27399997599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-396747.27399997599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37226</v>
          </cell>
          <cell r="BN1265">
            <v>-396747.27399997599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748.26900000561727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748.26900000561727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-315501.73099999438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-315501.73099999438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748.26900000561727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748.26900000561727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748.26900000561727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748.26900000561727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X5">
            <v>2215528.1900000013</v>
          </cell>
        </row>
        <row r="10">
          <cell r="CX10" t="str">
            <v>OTE</v>
          </cell>
        </row>
        <row r="11">
          <cell r="CX11">
            <v>-611875</v>
          </cell>
        </row>
        <row r="47">
          <cell r="A47">
            <v>37197</v>
          </cell>
          <cell r="CX47">
            <v>1962335.8700000048</v>
          </cell>
        </row>
        <row r="52">
          <cell r="CX52" t="str">
            <v>OTE</v>
          </cell>
        </row>
        <row r="53">
          <cell r="CX53">
            <v>-219875</v>
          </cell>
        </row>
        <row r="89">
          <cell r="A89">
            <v>37198</v>
          </cell>
          <cell r="CX89">
            <v>2807470.320000004</v>
          </cell>
        </row>
        <row r="94">
          <cell r="CX94" t="str">
            <v>OTE</v>
          </cell>
        </row>
        <row r="95">
          <cell r="CX95">
            <v>0</v>
          </cell>
        </row>
        <row r="131">
          <cell r="A131">
            <v>37199</v>
          </cell>
          <cell r="CX131">
            <v>2807470.320000004</v>
          </cell>
        </row>
        <row r="136">
          <cell r="CX136" t="str">
            <v>OTE</v>
          </cell>
        </row>
        <row r="137">
          <cell r="CX137">
            <v>0</v>
          </cell>
        </row>
        <row r="173">
          <cell r="A173">
            <v>37200</v>
          </cell>
          <cell r="CX173">
            <v>932358.12000000477</v>
          </cell>
        </row>
        <row r="178">
          <cell r="CX178" t="str">
            <v>OTE</v>
          </cell>
        </row>
        <row r="179">
          <cell r="CX179">
            <v>-443875</v>
          </cell>
        </row>
        <row r="215">
          <cell r="A215">
            <v>37201</v>
          </cell>
          <cell r="CX215">
            <v>1006206.7600000054</v>
          </cell>
        </row>
        <row r="220">
          <cell r="CX220" t="str">
            <v>OTE</v>
          </cell>
        </row>
        <row r="221">
          <cell r="CX221">
            <v>-483875</v>
          </cell>
        </row>
        <row r="257">
          <cell r="A257">
            <v>37202</v>
          </cell>
          <cell r="CX257">
            <v>754669.38000000641</v>
          </cell>
        </row>
        <row r="262">
          <cell r="CX262" t="str">
            <v>OTE</v>
          </cell>
        </row>
        <row r="263">
          <cell r="CX263">
            <v>-779875</v>
          </cell>
        </row>
        <row r="299">
          <cell r="A299">
            <v>37203</v>
          </cell>
          <cell r="CX299">
            <v>1727794.0100000054</v>
          </cell>
        </row>
        <row r="304">
          <cell r="CX304" t="str">
            <v>OTE</v>
          </cell>
        </row>
        <row r="305">
          <cell r="CX305">
            <v>-523875</v>
          </cell>
        </row>
        <row r="341">
          <cell r="A341">
            <v>37204</v>
          </cell>
          <cell r="CX341">
            <v>1156291.8000000045</v>
          </cell>
        </row>
        <row r="346">
          <cell r="CX346" t="str">
            <v>OTE</v>
          </cell>
        </row>
        <row r="347">
          <cell r="CX347">
            <v>-507875</v>
          </cell>
        </row>
        <row r="383">
          <cell r="A383">
            <v>37205</v>
          </cell>
          <cell r="CX383">
            <v>2416286.820000004</v>
          </cell>
        </row>
        <row r="388">
          <cell r="CX388" t="str">
            <v>OTE</v>
          </cell>
        </row>
        <row r="389">
          <cell r="CX389">
            <v>0</v>
          </cell>
        </row>
        <row r="425">
          <cell r="A425">
            <v>37206</v>
          </cell>
          <cell r="CX425">
            <v>2416286.820000004</v>
          </cell>
        </row>
        <row r="430">
          <cell r="CX430" t="str">
            <v>OTE</v>
          </cell>
        </row>
        <row r="431">
          <cell r="CX431">
            <v>0</v>
          </cell>
        </row>
        <row r="467">
          <cell r="A467">
            <v>37207</v>
          </cell>
          <cell r="CX467">
            <v>1156291.8000000045</v>
          </cell>
        </row>
        <row r="472">
          <cell r="CX472" t="str">
            <v>OTE</v>
          </cell>
        </row>
        <row r="473">
          <cell r="CX473">
            <v>-507875</v>
          </cell>
        </row>
        <row r="509">
          <cell r="A509">
            <v>37208</v>
          </cell>
          <cell r="CX509">
            <v>1224393.5500000045</v>
          </cell>
        </row>
        <row r="514">
          <cell r="CX514" t="str">
            <v>OTE</v>
          </cell>
        </row>
        <row r="515">
          <cell r="CX515">
            <v>-336937.5</v>
          </cell>
        </row>
        <row r="551">
          <cell r="A551">
            <v>37209</v>
          </cell>
          <cell r="CX551">
            <v>1632943.6300000064</v>
          </cell>
        </row>
        <row r="556">
          <cell r="CX556" t="str">
            <v>OTE</v>
          </cell>
        </row>
        <row r="557">
          <cell r="CX557">
            <v>73250</v>
          </cell>
        </row>
        <row r="593">
          <cell r="A593">
            <v>37210</v>
          </cell>
          <cell r="CX593">
            <v>719927.11000000685</v>
          </cell>
        </row>
        <row r="598">
          <cell r="CX598" t="str">
            <v>OTE</v>
          </cell>
        </row>
        <row r="599">
          <cell r="CX599">
            <v>403937.5</v>
          </cell>
        </row>
        <row r="635">
          <cell r="A635">
            <v>37211</v>
          </cell>
          <cell r="CX635">
            <v>686046.36000000685</v>
          </cell>
        </row>
        <row r="640">
          <cell r="CX640" t="str">
            <v>OTE</v>
          </cell>
        </row>
        <row r="641">
          <cell r="CX641">
            <v>613562.5</v>
          </cell>
        </row>
        <row r="677">
          <cell r="A677">
            <v>37212</v>
          </cell>
          <cell r="CX677">
            <v>787960.22000000626</v>
          </cell>
        </row>
        <row r="682">
          <cell r="CX682" t="str">
            <v>OTE</v>
          </cell>
        </row>
        <row r="683">
          <cell r="CX683">
            <v>0</v>
          </cell>
        </row>
        <row r="719">
          <cell r="A719">
            <v>37213</v>
          </cell>
          <cell r="CX719">
            <v>787960.22000000626</v>
          </cell>
        </row>
        <row r="724">
          <cell r="CX724" t="str">
            <v>OTE</v>
          </cell>
        </row>
        <row r="725">
          <cell r="CX725">
            <v>0</v>
          </cell>
        </row>
        <row r="761">
          <cell r="A761">
            <v>37214</v>
          </cell>
          <cell r="CX761">
            <v>435053.99000000581</v>
          </cell>
        </row>
        <row r="766">
          <cell r="CX766" t="str">
            <v>OTE</v>
          </cell>
        </row>
        <row r="767">
          <cell r="CX767">
            <v>211562.5</v>
          </cell>
        </row>
        <row r="803">
          <cell r="A803">
            <v>37215</v>
          </cell>
          <cell r="CX803">
            <v>395857.09000000358</v>
          </cell>
        </row>
        <row r="808">
          <cell r="CX808" t="str">
            <v>OTE</v>
          </cell>
        </row>
        <row r="809">
          <cell r="CX809">
            <v>347625</v>
          </cell>
        </row>
        <row r="845">
          <cell r="A845">
            <v>37216</v>
          </cell>
          <cell r="CX845">
            <v>684458.82000000402</v>
          </cell>
        </row>
        <row r="850">
          <cell r="CX850" t="str">
            <v>OTE</v>
          </cell>
        </row>
        <row r="851">
          <cell r="CX851">
            <v>496625</v>
          </cell>
        </row>
        <row r="887">
          <cell r="A887">
            <v>37217</v>
          </cell>
          <cell r="CX887">
            <v>684458.82000000402</v>
          </cell>
        </row>
        <row r="892">
          <cell r="CX892" t="str">
            <v>OTE</v>
          </cell>
        </row>
        <row r="893">
          <cell r="CX893">
            <v>496625</v>
          </cell>
        </row>
        <row r="929">
          <cell r="A929">
            <v>37218</v>
          </cell>
          <cell r="CX929">
            <v>636237.32000000402</v>
          </cell>
        </row>
        <row r="934">
          <cell r="CX934" t="str">
            <v>OTE</v>
          </cell>
        </row>
        <row r="935">
          <cell r="CX935">
            <v>566468.75</v>
          </cell>
        </row>
        <row r="971">
          <cell r="A971">
            <v>37219</v>
          </cell>
          <cell r="CX971">
            <v>664836.93000000343</v>
          </cell>
        </row>
        <row r="976">
          <cell r="CX976" t="str">
            <v>OTE</v>
          </cell>
        </row>
        <row r="977">
          <cell r="CX977">
            <v>0</v>
          </cell>
        </row>
        <row r="1013">
          <cell r="A1013">
            <v>37220</v>
          </cell>
          <cell r="CX1013">
            <v>664836.93000000343</v>
          </cell>
        </row>
        <row r="1018">
          <cell r="CX1018" t="str">
            <v>OTE</v>
          </cell>
        </row>
        <row r="1019">
          <cell r="CX1019">
            <v>0</v>
          </cell>
        </row>
        <row r="1055">
          <cell r="A1055">
            <v>37221</v>
          </cell>
          <cell r="CX1055">
            <v>546887.61000000313</v>
          </cell>
        </row>
        <row r="1060">
          <cell r="CX1060" t="str">
            <v>OTE</v>
          </cell>
        </row>
        <row r="1061">
          <cell r="CX1061">
            <v>585093.75</v>
          </cell>
        </row>
        <row r="1097">
          <cell r="A1097">
            <v>37222</v>
          </cell>
          <cell r="CX1097">
            <v>340804.56000000238</v>
          </cell>
        </row>
        <row r="1102">
          <cell r="CX1102" t="str">
            <v>OTE</v>
          </cell>
        </row>
        <row r="1103">
          <cell r="CX1103">
            <v>538531.25</v>
          </cell>
        </row>
        <row r="1139">
          <cell r="A1139">
            <v>37223</v>
          </cell>
          <cell r="CX1139">
            <v>341793.06000000238</v>
          </cell>
        </row>
        <row r="1144">
          <cell r="CX1144" t="str">
            <v>OTE</v>
          </cell>
        </row>
        <row r="1145">
          <cell r="CX1145">
            <v>538531.25</v>
          </cell>
        </row>
        <row r="1181">
          <cell r="A1181">
            <v>37224</v>
          </cell>
          <cell r="CX1181">
            <v>133850.77000000328</v>
          </cell>
        </row>
        <row r="1186">
          <cell r="CX1186" t="str">
            <v>OTE</v>
          </cell>
        </row>
        <row r="1187">
          <cell r="CX1187">
            <v>0</v>
          </cell>
        </row>
        <row r="1223">
          <cell r="A1223">
            <v>37225</v>
          </cell>
          <cell r="CX1223">
            <v>133850.77000000328</v>
          </cell>
        </row>
        <row r="1228">
          <cell r="CX1228" t="str">
            <v>OTE</v>
          </cell>
        </row>
        <row r="1229">
          <cell r="CX1229">
            <v>0</v>
          </cell>
        </row>
        <row r="1265">
          <cell r="A1265">
            <v>37226</v>
          </cell>
          <cell r="CX1265">
            <v>133850.77000000328</v>
          </cell>
        </row>
        <row r="1270">
          <cell r="CX1270" t="str">
            <v>OTE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11279512.699999997</v>
          </cell>
        </row>
        <row r="10">
          <cell r="BB10" t="str">
            <v>OTE</v>
          </cell>
        </row>
        <row r="11">
          <cell r="BB11">
            <v>40981090</v>
          </cell>
        </row>
        <row r="47">
          <cell r="A47">
            <v>37197</v>
          </cell>
          <cell r="BB47">
            <v>9498003.1999999974</v>
          </cell>
        </row>
        <row r="52">
          <cell r="BB52" t="str">
            <v>OTE</v>
          </cell>
        </row>
        <row r="53">
          <cell r="BB53">
            <v>41305440</v>
          </cell>
        </row>
        <row r="89">
          <cell r="A89">
            <v>37198</v>
          </cell>
          <cell r="BB89">
            <v>-28182247.860000003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-28182247.860000003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15165997.799999999</v>
          </cell>
        </row>
        <row r="178">
          <cell r="BB178" t="str">
            <v>OTE</v>
          </cell>
        </row>
        <row r="179">
          <cell r="BB179">
            <v>45862570</v>
          </cell>
        </row>
        <row r="215">
          <cell r="A215">
            <v>37201</v>
          </cell>
          <cell r="BB215">
            <v>10674385.739999995</v>
          </cell>
        </row>
        <row r="220">
          <cell r="BB220" t="str">
            <v>OTE</v>
          </cell>
        </row>
        <row r="221">
          <cell r="BB221">
            <v>46204800</v>
          </cell>
        </row>
        <row r="257">
          <cell r="A257">
            <v>37202</v>
          </cell>
          <cell r="BB257">
            <v>11003944.859999994</v>
          </cell>
        </row>
        <row r="262">
          <cell r="BB262" t="str">
            <v>OTE</v>
          </cell>
        </row>
        <row r="263">
          <cell r="BB263">
            <v>44892340</v>
          </cell>
        </row>
        <row r="299">
          <cell r="A299">
            <v>37203</v>
          </cell>
          <cell r="BB299">
            <v>9673254.7999999933</v>
          </cell>
        </row>
        <row r="304">
          <cell r="BB304" t="str">
            <v>OTE</v>
          </cell>
        </row>
        <row r="305">
          <cell r="BB305">
            <v>43317580</v>
          </cell>
        </row>
        <row r="341">
          <cell r="A341">
            <v>37204</v>
          </cell>
          <cell r="BB341">
            <v>11753402.139999993</v>
          </cell>
        </row>
        <row r="346">
          <cell r="BB346" t="str">
            <v>OTE</v>
          </cell>
        </row>
        <row r="347">
          <cell r="BB347">
            <v>43396120</v>
          </cell>
        </row>
        <row r="383">
          <cell r="A383">
            <v>37205</v>
          </cell>
          <cell r="BB383">
            <v>-27810411.360000007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-27810411.360000007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14319576.819999993</v>
          </cell>
        </row>
        <row r="472">
          <cell r="BB472" t="str">
            <v>OTE</v>
          </cell>
        </row>
        <row r="473">
          <cell r="BB473">
            <v>45423890</v>
          </cell>
        </row>
        <row r="509">
          <cell r="A509">
            <v>37208</v>
          </cell>
          <cell r="BB509">
            <v>10453281.459999993</v>
          </cell>
        </row>
        <row r="514">
          <cell r="BB514" t="str">
            <v>OTE</v>
          </cell>
        </row>
        <row r="515">
          <cell r="BB515">
            <v>43883010</v>
          </cell>
        </row>
        <row r="551">
          <cell r="A551">
            <v>37209</v>
          </cell>
          <cell r="BB551">
            <v>14209768.319999995</v>
          </cell>
        </row>
        <row r="556">
          <cell r="BB556" t="str">
            <v>OTE</v>
          </cell>
        </row>
        <row r="557">
          <cell r="BB557">
            <v>44330760</v>
          </cell>
        </row>
        <row r="593">
          <cell r="A593">
            <v>37210</v>
          </cell>
          <cell r="BB593">
            <v>14463764.299999993</v>
          </cell>
        </row>
        <row r="598">
          <cell r="BB598" t="str">
            <v>OTE</v>
          </cell>
        </row>
        <row r="599">
          <cell r="BB599">
            <v>45250220</v>
          </cell>
        </row>
        <row r="635">
          <cell r="A635">
            <v>37211</v>
          </cell>
          <cell r="BB635">
            <v>11255739.779999994</v>
          </cell>
        </row>
        <row r="640">
          <cell r="BB640" t="str">
            <v>OTE</v>
          </cell>
        </row>
        <row r="641">
          <cell r="BB641">
            <v>43938070</v>
          </cell>
        </row>
        <row r="677">
          <cell r="A677">
            <v>37212</v>
          </cell>
          <cell r="BB677">
            <v>-29665418.720000006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-29665418.720000006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8560241.3199999947</v>
          </cell>
        </row>
        <row r="766">
          <cell r="BB766" t="str">
            <v>OTE</v>
          </cell>
        </row>
        <row r="767">
          <cell r="BB767">
            <v>40561550</v>
          </cell>
        </row>
        <row r="803">
          <cell r="A803">
            <v>37215</v>
          </cell>
          <cell r="BB803">
            <v>11014240.919999994</v>
          </cell>
        </row>
        <row r="808">
          <cell r="BB808" t="str">
            <v>OTE</v>
          </cell>
        </row>
        <row r="809">
          <cell r="BB809">
            <v>40276390</v>
          </cell>
        </row>
        <row r="845">
          <cell r="A845">
            <v>37216</v>
          </cell>
          <cell r="BB845">
            <v>10230875.999999994</v>
          </cell>
        </row>
        <row r="850">
          <cell r="BB850" t="str">
            <v>OTE</v>
          </cell>
        </row>
        <row r="851">
          <cell r="BB851">
            <v>40177770</v>
          </cell>
        </row>
        <row r="887">
          <cell r="A887">
            <v>37217</v>
          </cell>
          <cell r="BB887">
            <v>10230875.939999994</v>
          </cell>
        </row>
        <row r="892">
          <cell r="BB892" t="str">
            <v>OTE</v>
          </cell>
        </row>
        <row r="893">
          <cell r="BB893">
            <v>40177770</v>
          </cell>
        </row>
        <row r="929">
          <cell r="A929">
            <v>37218</v>
          </cell>
          <cell r="BB929">
            <v>10491513.499999994</v>
          </cell>
        </row>
        <row r="934">
          <cell r="BB934" t="str">
            <v>OTE</v>
          </cell>
        </row>
        <row r="935">
          <cell r="BB935">
            <v>40177770</v>
          </cell>
        </row>
        <row r="971">
          <cell r="A971">
            <v>37219</v>
          </cell>
          <cell r="BB971">
            <v>-26121850.060000006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-26121850.060000006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11468158.759999996</v>
          </cell>
        </row>
        <row r="1060">
          <cell r="BB1060" t="str">
            <v>OTE</v>
          </cell>
        </row>
        <row r="1061">
          <cell r="BB1061">
            <v>40639010</v>
          </cell>
        </row>
        <row r="1097">
          <cell r="A1097">
            <v>37222</v>
          </cell>
          <cell r="BB1097">
            <v>6570268.179999996</v>
          </cell>
        </row>
        <row r="1102">
          <cell r="BB1102" t="str">
            <v>OTE</v>
          </cell>
        </row>
        <row r="1103">
          <cell r="BB1103">
            <v>37316400</v>
          </cell>
        </row>
        <row r="1139">
          <cell r="A1139">
            <v>37223</v>
          </cell>
          <cell r="BB1139">
            <v>6227059.0899999961</v>
          </cell>
        </row>
        <row r="1144">
          <cell r="BB1144" t="str">
            <v>OTE</v>
          </cell>
        </row>
        <row r="1145">
          <cell r="BB1145">
            <v>37732160</v>
          </cell>
        </row>
        <row r="1181">
          <cell r="A1181">
            <v>37224</v>
          </cell>
          <cell r="BB1181">
            <v>-26452169.410000004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-26452169.410000004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37226</v>
          </cell>
          <cell r="BB1265">
            <v>-26452169.410000004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BX5">
            <v>37196</v>
          </cell>
          <cell r="CA5">
            <v>458907.25715200021</v>
          </cell>
          <cell r="CG5">
            <v>330082.90000000002</v>
          </cell>
          <cell r="CH5">
            <v>153120</v>
          </cell>
        </row>
        <row r="10"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371961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37197</v>
          </cell>
          <cell r="BX47">
            <v>37197</v>
          </cell>
          <cell r="CA47">
            <v>369924.80859100027</v>
          </cell>
          <cell r="CG47">
            <v>133490.40000000002</v>
          </cell>
          <cell r="CH47">
            <v>322220</v>
          </cell>
        </row>
        <row r="52"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371971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37198</v>
          </cell>
          <cell r="BX89">
            <v>37198</v>
          </cell>
          <cell r="CA89">
            <v>3633174.8085910003</v>
          </cell>
          <cell r="CG89">
            <v>138760.40000000002</v>
          </cell>
          <cell r="CH89">
            <v>0</v>
          </cell>
        </row>
        <row r="94"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371981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37199</v>
          </cell>
          <cell r="BX131">
            <v>37199</v>
          </cell>
          <cell r="CA131">
            <v>3633174.8085910003</v>
          </cell>
          <cell r="CG131">
            <v>138760.40000000002</v>
          </cell>
          <cell r="CH131">
            <v>0</v>
          </cell>
        </row>
        <row r="136"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371991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37200</v>
          </cell>
          <cell r="BX173">
            <v>37200</v>
          </cell>
          <cell r="CA173">
            <v>316299.30859100027</v>
          </cell>
          <cell r="CG173">
            <v>358839.4</v>
          </cell>
          <cell r="CH173">
            <v>417220</v>
          </cell>
        </row>
        <row r="178"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372001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37201</v>
          </cell>
          <cell r="BX215">
            <v>37201</v>
          </cell>
          <cell r="CA215">
            <v>168562.30859100024</v>
          </cell>
          <cell r="CG215">
            <v>427279.4</v>
          </cell>
          <cell r="CH215">
            <v>227220</v>
          </cell>
        </row>
        <row r="220"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372011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37202</v>
          </cell>
          <cell r="BX257">
            <v>37202</v>
          </cell>
          <cell r="CA257">
            <v>270987.30859100027</v>
          </cell>
          <cell r="CG257">
            <v>253341.90000000002</v>
          </cell>
          <cell r="CH257">
            <v>179720</v>
          </cell>
        </row>
        <row r="262"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372021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37203</v>
          </cell>
          <cell r="BX299">
            <v>37203</v>
          </cell>
          <cell r="CA299">
            <v>555974.80859100027</v>
          </cell>
          <cell r="CG299">
            <v>160544.90000000002</v>
          </cell>
          <cell r="CH299">
            <v>163770</v>
          </cell>
        </row>
        <row r="304"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372031</v>
          </cell>
          <cell r="CA305">
            <v>-140150</v>
          </cell>
          <cell r="CG305">
            <v>0</v>
          </cell>
          <cell r="CH305">
            <v>0</v>
          </cell>
        </row>
        <row r="341">
          <cell r="A341">
            <v>37204</v>
          </cell>
          <cell r="BX341">
            <v>37204</v>
          </cell>
          <cell r="CA341">
            <v>439136.80859100027</v>
          </cell>
          <cell r="CG341">
            <v>165114.90000000002</v>
          </cell>
          <cell r="CH341">
            <v>163770</v>
          </cell>
        </row>
        <row r="346"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372041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37205</v>
          </cell>
          <cell r="BX383">
            <v>37205</v>
          </cell>
          <cell r="CA383">
            <v>3832236.8085910003</v>
          </cell>
          <cell r="CG383">
            <v>13644.900000000023</v>
          </cell>
          <cell r="CH383">
            <v>0</v>
          </cell>
        </row>
        <row r="388"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372051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37206</v>
          </cell>
          <cell r="BX425">
            <v>37206</v>
          </cell>
          <cell r="CA425">
            <v>3832236.8085910003</v>
          </cell>
          <cell r="CG425">
            <v>13644.900000000023</v>
          </cell>
          <cell r="CH425">
            <v>0</v>
          </cell>
        </row>
        <row r="430"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372061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37207</v>
          </cell>
          <cell r="BX467">
            <v>37207</v>
          </cell>
          <cell r="CA467">
            <v>439637.31859100005</v>
          </cell>
          <cell r="CG467">
            <v>164945.50000000003</v>
          </cell>
          <cell r="CH467">
            <v>197970</v>
          </cell>
        </row>
        <row r="472"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372071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37208</v>
          </cell>
          <cell r="BX509">
            <v>37208</v>
          </cell>
          <cell r="CA509">
            <v>492012.31859100005</v>
          </cell>
          <cell r="CG509">
            <v>132034.5</v>
          </cell>
          <cell r="CH509">
            <v>135120</v>
          </cell>
        </row>
        <row r="514"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372081</v>
          </cell>
          <cell r="CA515">
            <v>-8800</v>
          </cell>
          <cell r="CG515">
            <v>0</v>
          </cell>
          <cell r="CH515">
            <v>0</v>
          </cell>
        </row>
        <row r="551">
          <cell r="A551">
            <v>37209</v>
          </cell>
          <cell r="BX551">
            <v>37209</v>
          </cell>
          <cell r="CA551">
            <v>702174.81859100005</v>
          </cell>
          <cell r="CG551">
            <v>49063</v>
          </cell>
          <cell r="CH551">
            <v>99420</v>
          </cell>
        </row>
        <row r="556"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372091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37210</v>
          </cell>
          <cell r="BX593">
            <v>37210</v>
          </cell>
          <cell r="CA593">
            <v>889799.31859100005</v>
          </cell>
          <cell r="CG593">
            <v>45599</v>
          </cell>
          <cell r="CH593">
            <v>31420</v>
          </cell>
        </row>
        <row r="598"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372101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37211</v>
          </cell>
          <cell r="BX635">
            <v>37211</v>
          </cell>
          <cell r="CA635">
            <v>537037.31859100005</v>
          </cell>
          <cell r="CG635">
            <v>82258.5</v>
          </cell>
          <cell r="CH635">
            <v>29720</v>
          </cell>
        </row>
        <row r="640"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372111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37212</v>
          </cell>
          <cell r="BX677">
            <v>37212</v>
          </cell>
          <cell r="CA677">
            <v>2813762.318591</v>
          </cell>
          <cell r="CG677">
            <v>40808.5</v>
          </cell>
          <cell r="CH677">
            <v>0</v>
          </cell>
        </row>
        <row r="682"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372121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37213</v>
          </cell>
          <cell r="BX719">
            <v>37213</v>
          </cell>
          <cell r="CA719">
            <v>2813762.318591</v>
          </cell>
          <cell r="CG719">
            <v>40808.5</v>
          </cell>
          <cell r="CH719">
            <v>0</v>
          </cell>
        </row>
        <row r="724"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372131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37214</v>
          </cell>
          <cell r="BX761">
            <v>37214</v>
          </cell>
          <cell r="CA761">
            <v>55062.318591000017</v>
          </cell>
          <cell r="CG761">
            <v>787</v>
          </cell>
          <cell r="CH761">
            <v>157220</v>
          </cell>
        </row>
        <row r="766"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372141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37215</v>
          </cell>
          <cell r="BX803">
            <v>37215</v>
          </cell>
          <cell r="CA803">
            <v>454337.31859100005</v>
          </cell>
          <cell r="CG803">
            <v>227606.5</v>
          </cell>
          <cell r="CH803">
            <v>199720</v>
          </cell>
        </row>
        <row r="808"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372151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37216</v>
          </cell>
          <cell r="BX845">
            <v>37216</v>
          </cell>
          <cell r="CA845">
            <v>662487.31859100005</v>
          </cell>
          <cell r="CG845">
            <v>196189.5</v>
          </cell>
          <cell r="CH845">
            <v>199720</v>
          </cell>
        </row>
        <row r="850"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372161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37217</v>
          </cell>
          <cell r="BX887">
            <v>37217</v>
          </cell>
          <cell r="CA887">
            <v>2885812.318591</v>
          </cell>
          <cell r="CG887">
            <v>101949.5</v>
          </cell>
          <cell r="CH887">
            <v>0</v>
          </cell>
        </row>
        <row r="892"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372171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37218</v>
          </cell>
          <cell r="BX929">
            <v>37218</v>
          </cell>
          <cell r="CA929">
            <v>505549.81859100005</v>
          </cell>
          <cell r="CG929">
            <v>203589.5</v>
          </cell>
          <cell r="CH929">
            <v>199720</v>
          </cell>
        </row>
        <row r="934"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372181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37219</v>
          </cell>
          <cell r="BX971">
            <v>37219</v>
          </cell>
          <cell r="CA971">
            <v>2594487.318591</v>
          </cell>
          <cell r="CG971">
            <v>101949.5</v>
          </cell>
          <cell r="CH971">
            <v>0</v>
          </cell>
        </row>
        <row r="976"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372191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37220</v>
          </cell>
          <cell r="BX1013">
            <v>37220</v>
          </cell>
          <cell r="CA1013">
            <v>2594487.318591</v>
          </cell>
          <cell r="CG1013">
            <v>101949.5</v>
          </cell>
          <cell r="CH1013">
            <v>0</v>
          </cell>
        </row>
        <row r="1018"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372201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37221</v>
          </cell>
          <cell r="BX1055">
            <v>37221</v>
          </cell>
          <cell r="CA1055">
            <v>512511.81859100005</v>
          </cell>
          <cell r="CG1055">
            <v>155752</v>
          </cell>
          <cell r="CH1055">
            <v>242220</v>
          </cell>
        </row>
        <row r="1060"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372211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37222</v>
          </cell>
          <cell r="BX1097">
            <v>37222</v>
          </cell>
          <cell r="CA1097">
            <v>130274.31859100003</v>
          </cell>
          <cell r="CG1097">
            <v>189130</v>
          </cell>
          <cell r="CH1097">
            <v>342764</v>
          </cell>
        </row>
        <row r="1102"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372221</v>
          </cell>
          <cell r="CA1103">
            <v>-28800</v>
          </cell>
          <cell r="CG1103">
            <v>0</v>
          </cell>
          <cell r="CH1103">
            <v>0</v>
          </cell>
        </row>
        <row r="1139">
          <cell r="A1139">
            <v>37223</v>
          </cell>
          <cell r="BX1139">
            <v>37223</v>
          </cell>
          <cell r="CA1139">
            <v>400749.81859100005</v>
          </cell>
          <cell r="CG1139">
            <v>302717</v>
          </cell>
          <cell r="CH1139">
            <v>342764</v>
          </cell>
        </row>
        <row r="1144"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372231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37224</v>
          </cell>
          <cell r="BX1181">
            <v>37224</v>
          </cell>
          <cell r="CA1181">
            <v>2559637.318591</v>
          </cell>
          <cell r="CG1181">
            <v>327447</v>
          </cell>
          <cell r="CH1181">
            <v>0</v>
          </cell>
        </row>
        <row r="1186"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372241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37225</v>
          </cell>
          <cell r="BX1223">
            <v>37225</v>
          </cell>
          <cell r="CA1223">
            <v>2559637.318591</v>
          </cell>
          <cell r="CG1223">
            <v>327447</v>
          </cell>
          <cell r="CH1223">
            <v>0</v>
          </cell>
        </row>
        <row r="1228"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372251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37226</v>
          </cell>
          <cell r="BX1265">
            <v>37226</v>
          </cell>
          <cell r="CA1265">
            <v>2559637.318591</v>
          </cell>
          <cell r="CG1265">
            <v>327447</v>
          </cell>
          <cell r="CH1265">
            <v>0</v>
          </cell>
        </row>
        <row r="1270"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372261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BB5">
            <v>465516.01999999955</v>
          </cell>
        </row>
        <row r="10">
          <cell r="BB10" t="str">
            <v>OTE</v>
          </cell>
        </row>
        <row r="11">
          <cell r="BB11">
            <v>3750</v>
          </cell>
        </row>
        <row r="47">
          <cell r="A47">
            <v>37197</v>
          </cell>
          <cell r="BB47">
            <v>368946.04000000004</v>
          </cell>
        </row>
        <row r="52">
          <cell r="BB52" t="str">
            <v>OTE</v>
          </cell>
        </row>
        <row r="53">
          <cell r="BB53">
            <v>-22812.5</v>
          </cell>
        </row>
        <row r="89">
          <cell r="A89">
            <v>37198</v>
          </cell>
          <cell r="BB89">
            <v>-346960.83000000007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-346960.83000000007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730142.54</v>
          </cell>
        </row>
        <row r="178">
          <cell r="BB178" t="str">
            <v>OTE</v>
          </cell>
        </row>
        <row r="179">
          <cell r="BB179">
            <v>17375</v>
          </cell>
        </row>
        <row r="215">
          <cell r="A215">
            <v>37201</v>
          </cell>
          <cell r="BB215">
            <v>543617.58000000007</v>
          </cell>
        </row>
        <row r="220">
          <cell r="BB220" t="str">
            <v>OTE</v>
          </cell>
        </row>
        <row r="221">
          <cell r="BB221">
            <v>-37187.5</v>
          </cell>
        </row>
        <row r="257">
          <cell r="A257">
            <v>37202</v>
          </cell>
          <cell r="BB257">
            <v>802693.01999999955</v>
          </cell>
        </row>
        <row r="262">
          <cell r="BB262" t="str">
            <v>OTE</v>
          </cell>
        </row>
        <row r="263">
          <cell r="BB263">
            <v>40000</v>
          </cell>
        </row>
        <row r="299">
          <cell r="A299">
            <v>37203</v>
          </cell>
          <cell r="BB299">
            <v>367031.58000000007</v>
          </cell>
        </row>
        <row r="304">
          <cell r="BB304" t="str">
            <v>OTE</v>
          </cell>
        </row>
        <row r="305">
          <cell r="BB305">
            <v>-13750</v>
          </cell>
        </row>
        <row r="341">
          <cell r="A341">
            <v>37204</v>
          </cell>
          <cell r="BB341">
            <v>647120.59999999963</v>
          </cell>
        </row>
        <row r="346">
          <cell r="BB346" t="str">
            <v>OTE</v>
          </cell>
        </row>
        <row r="347">
          <cell r="BB347">
            <v>-13750</v>
          </cell>
        </row>
        <row r="383">
          <cell r="A383">
            <v>37205</v>
          </cell>
          <cell r="BB383">
            <v>-280849.27000000048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-280849.27000000048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647120.59999999963</v>
          </cell>
        </row>
        <row r="472">
          <cell r="BB472" t="str">
            <v>OTE</v>
          </cell>
        </row>
        <row r="473">
          <cell r="BB473">
            <v>-13750</v>
          </cell>
        </row>
        <row r="509">
          <cell r="A509">
            <v>37208</v>
          </cell>
          <cell r="BB509">
            <v>555899.59999999963</v>
          </cell>
        </row>
        <row r="514">
          <cell r="BB514" t="str">
            <v>OTE</v>
          </cell>
        </row>
        <row r="515">
          <cell r="BB515">
            <v>-39375</v>
          </cell>
        </row>
        <row r="551">
          <cell r="A551">
            <v>37209</v>
          </cell>
          <cell r="BB551">
            <v>246972.01999999955</v>
          </cell>
        </row>
        <row r="556">
          <cell r="BB556" t="str">
            <v>OTE</v>
          </cell>
        </row>
        <row r="557">
          <cell r="BB557">
            <v>-165625</v>
          </cell>
        </row>
        <row r="593">
          <cell r="A593">
            <v>37210</v>
          </cell>
          <cell r="BB593">
            <v>16037.409999999218</v>
          </cell>
        </row>
        <row r="598">
          <cell r="BB598" t="str">
            <v>OTE</v>
          </cell>
        </row>
        <row r="599">
          <cell r="BB599">
            <v>-358125</v>
          </cell>
        </row>
        <row r="635">
          <cell r="A635">
            <v>37211</v>
          </cell>
          <cell r="BB635">
            <v>160612.90999999922</v>
          </cell>
        </row>
        <row r="640">
          <cell r="BB640" t="str">
            <v>OTE</v>
          </cell>
        </row>
        <row r="641">
          <cell r="BB641">
            <v>-1324032.6499999999</v>
          </cell>
        </row>
        <row r="677">
          <cell r="A677">
            <v>37212</v>
          </cell>
          <cell r="BB677">
            <v>1484645.5599999996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1484645.5599999996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1234264.8699999992</v>
          </cell>
        </row>
        <row r="766">
          <cell r="BB766" t="str">
            <v>OTE</v>
          </cell>
        </row>
        <row r="767">
          <cell r="BB767">
            <v>-364375</v>
          </cell>
        </row>
        <row r="803">
          <cell r="A803">
            <v>37215</v>
          </cell>
          <cell r="BB803">
            <v>653624.9299999997</v>
          </cell>
        </row>
        <row r="808">
          <cell r="BB808" t="str">
            <v>OTE</v>
          </cell>
        </row>
        <row r="809">
          <cell r="BB809">
            <v>-53750</v>
          </cell>
        </row>
        <row r="845">
          <cell r="A845">
            <v>37216</v>
          </cell>
          <cell r="BB845">
            <v>1210452.5999999996</v>
          </cell>
        </row>
        <row r="850">
          <cell r="BB850" t="str">
            <v>OTE</v>
          </cell>
        </row>
        <row r="851">
          <cell r="BB851">
            <v>386093.75</v>
          </cell>
        </row>
        <row r="887">
          <cell r="A887">
            <v>37217</v>
          </cell>
          <cell r="BB887">
            <v>1210452.5999999996</v>
          </cell>
        </row>
        <row r="892">
          <cell r="BB892" t="str">
            <v>OTE</v>
          </cell>
        </row>
        <row r="893">
          <cell r="BB893">
            <v>386093.75</v>
          </cell>
        </row>
        <row r="929">
          <cell r="A929">
            <v>37218</v>
          </cell>
          <cell r="BB929">
            <v>970156.84999999963</v>
          </cell>
        </row>
        <row r="934">
          <cell r="BB934" t="str">
            <v>OTE</v>
          </cell>
        </row>
        <row r="935">
          <cell r="BB935">
            <v>599687.5</v>
          </cell>
        </row>
        <row r="971">
          <cell r="A971">
            <v>37219</v>
          </cell>
          <cell r="BB971">
            <v>1362127.0599999996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1362127.0599999996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1264539.8700000001</v>
          </cell>
        </row>
        <row r="1060">
          <cell r="BB1060" t="str">
            <v>OTE</v>
          </cell>
        </row>
        <row r="1061">
          <cell r="BB1061">
            <v>984687.5</v>
          </cell>
        </row>
        <row r="1097">
          <cell r="A1097">
            <v>37222</v>
          </cell>
          <cell r="BB1097">
            <v>886487.4299999997</v>
          </cell>
        </row>
        <row r="1102">
          <cell r="BB1102" t="str">
            <v>OTE</v>
          </cell>
        </row>
        <row r="1103">
          <cell r="BB1103">
            <v>531875</v>
          </cell>
        </row>
        <row r="1139">
          <cell r="A1139">
            <v>37223</v>
          </cell>
          <cell r="BB1139">
            <v>1440894.1799999997</v>
          </cell>
        </row>
        <row r="1144">
          <cell r="BB1144" t="str">
            <v>OTE</v>
          </cell>
        </row>
        <row r="1145">
          <cell r="BB1145">
            <v>643437.5</v>
          </cell>
        </row>
        <row r="1181">
          <cell r="A1181">
            <v>37224</v>
          </cell>
          <cell r="BB1181">
            <v>1542924.3099999996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1542924.3099999996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37197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37198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37201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37202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37203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37204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37205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37208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37209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37210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37211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37212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37215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37216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C5">
            <v>3.0590000069403231</v>
          </cell>
        </row>
        <row r="10">
          <cell r="BC10" t="str">
            <v>P/L</v>
          </cell>
        </row>
        <row r="11">
          <cell r="BC11">
            <v>0</v>
          </cell>
        </row>
        <row r="47">
          <cell r="A47">
            <v>37197</v>
          </cell>
          <cell r="BC47">
            <v>3.0590000069403231</v>
          </cell>
        </row>
        <row r="52">
          <cell r="BC52" t="str">
            <v>P/L</v>
          </cell>
        </row>
        <row r="53">
          <cell r="BC53">
            <v>0</v>
          </cell>
        </row>
        <row r="89">
          <cell r="A89">
            <v>37198</v>
          </cell>
          <cell r="BC89">
            <v>3.0590000069403231</v>
          </cell>
        </row>
        <row r="94">
          <cell r="BC94" t="str">
            <v>P/L</v>
          </cell>
        </row>
        <row r="95">
          <cell r="BC95">
            <v>0</v>
          </cell>
        </row>
        <row r="131">
          <cell r="A131">
            <v>37199</v>
          </cell>
          <cell r="BC131">
            <v>3.0590000069403231</v>
          </cell>
        </row>
        <row r="136">
          <cell r="BC136" t="str">
            <v>P/L</v>
          </cell>
        </row>
        <row r="137">
          <cell r="BC137">
            <v>0</v>
          </cell>
        </row>
        <row r="173">
          <cell r="A173">
            <v>37200</v>
          </cell>
          <cell r="BC173">
            <v>3.0590000069403231</v>
          </cell>
        </row>
        <row r="178">
          <cell r="BC178" t="str">
            <v>P/L</v>
          </cell>
        </row>
        <row r="179">
          <cell r="BC179">
            <v>0</v>
          </cell>
        </row>
        <row r="215">
          <cell r="A215">
            <v>37201</v>
          </cell>
          <cell r="BC215">
            <v>3.0590000069403231</v>
          </cell>
        </row>
        <row r="220">
          <cell r="BC220" t="str">
            <v>P/L</v>
          </cell>
        </row>
        <row r="221">
          <cell r="BC221">
            <v>0</v>
          </cell>
        </row>
        <row r="257">
          <cell r="A257">
            <v>37202</v>
          </cell>
          <cell r="BC257">
            <v>835.75900000694037</v>
          </cell>
        </row>
        <row r="262">
          <cell r="BC262" t="str">
            <v>P/L</v>
          </cell>
        </row>
        <row r="263">
          <cell r="BC263">
            <v>0</v>
          </cell>
        </row>
        <row r="299">
          <cell r="A299">
            <v>37203</v>
          </cell>
          <cell r="BC299">
            <v>835.75900000694037</v>
          </cell>
        </row>
        <row r="304">
          <cell r="BC304" t="str">
            <v>P/L</v>
          </cell>
        </row>
        <row r="305">
          <cell r="BC305">
            <v>0</v>
          </cell>
        </row>
        <row r="341">
          <cell r="A341">
            <v>37204</v>
          </cell>
          <cell r="BC341">
            <v>835.75900000694037</v>
          </cell>
        </row>
        <row r="346">
          <cell r="BC346" t="str">
            <v>P/L</v>
          </cell>
        </row>
        <row r="347">
          <cell r="BC347">
            <v>0</v>
          </cell>
        </row>
        <row r="383">
          <cell r="A383">
            <v>37205</v>
          </cell>
          <cell r="BC383">
            <v>835.75900000694037</v>
          </cell>
        </row>
        <row r="388">
          <cell r="BC388" t="str">
            <v>P/L</v>
          </cell>
        </row>
        <row r="389">
          <cell r="BC389">
            <v>0</v>
          </cell>
        </row>
        <row r="425">
          <cell r="A425">
            <v>37206</v>
          </cell>
          <cell r="BC425">
            <v>835.75900000694037</v>
          </cell>
        </row>
        <row r="430">
          <cell r="BC430" t="str">
            <v>P/L</v>
          </cell>
        </row>
        <row r="431">
          <cell r="BC431">
            <v>0</v>
          </cell>
        </row>
        <row r="467">
          <cell r="A467">
            <v>37207</v>
          </cell>
          <cell r="BC467">
            <v>835.75900000694037</v>
          </cell>
        </row>
        <row r="472">
          <cell r="BC472" t="str">
            <v>P/L</v>
          </cell>
        </row>
        <row r="473">
          <cell r="BC473">
            <v>0</v>
          </cell>
        </row>
        <row r="509">
          <cell r="A509">
            <v>37208</v>
          </cell>
          <cell r="BC509">
            <v>835.75900000694037</v>
          </cell>
        </row>
        <row r="514">
          <cell r="BC514" t="str">
            <v>P/L</v>
          </cell>
        </row>
        <row r="515">
          <cell r="BC515">
            <v>0</v>
          </cell>
        </row>
        <row r="551">
          <cell r="A551">
            <v>37209</v>
          </cell>
          <cell r="BC551">
            <v>835.75900000694037</v>
          </cell>
        </row>
        <row r="556">
          <cell r="BC556" t="str">
            <v>P/L</v>
          </cell>
        </row>
        <row r="557">
          <cell r="BC557">
            <v>0</v>
          </cell>
        </row>
        <row r="593">
          <cell r="A593">
            <v>37210</v>
          </cell>
          <cell r="BC593">
            <v>835.75900000694037</v>
          </cell>
        </row>
        <row r="598">
          <cell r="BC598" t="str">
            <v>P/L</v>
          </cell>
        </row>
        <row r="599">
          <cell r="BC599">
            <v>0</v>
          </cell>
        </row>
        <row r="635">
          <cell r="A635">
            <v>37211</v>
          </cell>
          <cell r="BC635">
            <v>835.75900000694037</v>
          </cell>
        </row>
        <row r="640">
          <cell r="BC640" t="str">
            <v>P/L</v>
          </cell>
        </row>
        <row r="641">
          <cell r="BC641">
            <v>0</v>
          </cell>
        </row>
        <row r="677">
          <cell r="A677">
            <v>37212</v>
          </cell>
          <cell r="BC677">
            <v>835.75900000694037</v>
          </cell>
        </row>
        <row r="682">
          <cell r="BC682" t="str">
            <v>P/L</v>
          </cell>
        </row>
        <row r="683">
          <cell r="BC683">
            <v>0</v>
          </cell>
        </row>
        <row r="719">
          <cell r="A719">
            <v>37213</v>
          </cell>
          <cell r="BC719">
            <v>835.75900000694037</v>
          </cell>
        </row>
        <row r="724">
          <cell r="BC724" t="str">
            <v>P/L</v>
          </cell>
        </row>
        <row r="725">
          <cell r="BC725">
            <v>0</v>
          </cell>
        </row>
        <row r="761">
          <cell r="A761">
            <v>37214</v>
          </cell>
          <cell r="BC761">
            <v>835.75900000694037</v>
          </cell>
        </row>
        <row r="766">
          <cell r="BC766" t="str">
            <v>P/L</v>
          </cell>
        </row>
        <row r="767">
          <cell r="BC767">
            <v>0</v>
          </cell>
        </row>
        <row r="803">
          <cell r="A803">
            <v>37215</v>
          </cell>
          <cell r="BC803">
            <v>835.75900000694037</v>
          </cell>
        </row>
        <row r="808">
          <cell r="BC808" t="str">
            <v>P/L</v>
          </cell>
        </row>
        <row r="809">
          <cell r="BC809">
            <v>0</v>
          </cell>
        </row>
        <row r="845">
          <cell r="A845">
            <v>37216</v>
          </cell>
          <cell r="BC845">
            <v>835.75900000694037</v>
          </cell>
        </row>
        <row r="850">
          <cell r="BC850" t="str">
            <v>P/L</v>
          </cell>
        </row>
        <row r="851">
          <cell r="BC851">
            <v>0</v>
          </cell>
        </row>
        <row r="887">
          <cell r="A887">
            <v>37217</v>
          </cell>
          <cell r="BC887">
            <v>835.75900000694037</v>
          </cell>
        </row>
        <row r="892">
          <cell r="BC892" t="str">
            <v>P/L</v>
          </cell>
        </row>
        <row r="893">
          <cell r="BC893">
            <v>0</v>
          </cell>
        </row>
        <row r="929">
          <cell r="A929">
            <v>37218</v>
          </cell>
          <cell r="BC929">
            <v>835.75900000694037</v>
          </cell>
        </row>
        <row r="934">
          <cell r="BC934" t="str">
            <v>P/L</v>
          </cell>
        </row>
        <row r="935">
          <cell r="BC935">
            <v>0</v>
          </cell>
        </row>
        <row r="971">
          <cell r="A971">
            <v>37219</v>
          </cell>
          <cell r="BC971">
            <v>835.75900000694037</v>
          </cell>
        </row>
        <row r="976">
          <cell r="BC976" t="str">
            <v>P/L</v>
          </cell>
        </row>
        <row r="977">
          <cell r="BC977">
            <v>0</v>
          </cell>
        </row>
        <row r="1013">
          <cell r="A1013">
            <v>37220</v>
          </cell>
          <cell r="BC1013">
            <v>835.75900000694037</v>
          </cell>
        </row>
        <row r="1018">
          <cell r="BC1018" t="str">
            <v>P/L</v>
          </cell>
        </row>
        <row r="1019">
          <cell r="BC1019">
            <v>0</v>
          </cell>
        </row>
        <row r="1055">
          <cell r="A1055">
            <v>37221</v>
          </cell>
          <cell r="BC1055">
            <v>835.75900000694037</v>
          </cell>
        </row>
        <row r="1060">
          <cell r="BC1060" t="str">
            <v>P/L</v>
          </cell>
        </row>
        <row r="1061">
          <cell r="BC1061">
            <v>0</v>
          </cell>
        </row>
        <row r="1097">
          <cell r="A1097">
            <v>37222</v>
          </cell>
          <cell r="BC1097">
            <v>835.75900000694037</v>
          </cell>
        </row>
        <row r="1102">
          <cell r="BC1102" t="str">
            <v>P/L</v>
          </cell>
        </row>
        <row r="1103">
          <cell r="BC1103">
            <v>0</v>
          </cell>
        </row>
        <row r="1139">
          <cell r="A1139">
            <v>37223</v>
          </cell>
          <cell r="BC1139">
            <v>835.75900000694037</v>
          </cell>
        </row>
        <row r="1144">
          <cell r="BC1144" t="str">
            <v>P/L</v>
          </cell>
        </row>
        <row r="1145">
          <cell r="BC1145">
            <v>0</v>
          </cell>
        </row>
        <row r="1181">
          <cell r="A1181">
            <v>37224</v>
          </cell>
          <cell r="BC1181">
            <v>835.75900000694037</v>
          </cell>
        </row>
        <row r="1186">
          <cell r="BC1186" t="str">
            <v>P/L</v>
          </cell>
        </row>
        <row r="1187">
          <cell r="BC1187">
            <v>0</v>
          </cell>
        </row>
        <row r="1223">
          <cell r="A1223">
            <v>37225</v>
          </cell>
          <cell r="BC1223">
            <v>835.75900000694037</v>
          </cell>
        </row>
        <row r="1228">
          <cell r="BC1228" t="str">
            <v>P/L</v>
          </cell>
        </row>
        <row r="1229">
          <cell r="BC1229">
            <v>0</v>
          </cell>
        </row>
        <row r="1265">
          <cell r="A1265">
            <v>37226</v>
          </cell>
          <cell r="BC1265">
            <v>835.75900000694037</v>
          </cell>
        </row>
        <row r="1270">
          <cell r="BC1270" t="str">
            <v>P/L</v>
          </cell>
        </row>
        <row r="1271">
          <cell r="BC1271">
            <v>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5" sqref="A2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37224</v>
      </c>
      <c r="M2" s="3"/>
    </row>
    <row r="3" spans="1:17" ht="18" x14ac:dyDescent="0.25">
      <c r="A3" s="5">
        <v>37223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 t="e">
        <f>SUMIF([2]Statements!$A$5:$A$1305,$A$3,[2]Statements!$BN$5:$BN$1305)-3</f>
        <v>#VALUE!</v>
      </c>
      <c r="C8" s="68"/>
      <c r="D8" s="68" t="e">
        <f t="shared" ref="D8:D26" si="0">B8-C8</f>
        <v>#VALUE!</v>
      </c>
      <c r="E8" s="68">
        <v>0</v>
      </c>
      <c r="F8" s="68">
        <f>'[1]ABN-AMRO'!$K$12</f>
        <v>1254000</v>
      </c>
      <c r="G8" s="69"/>
      <c r="H8" s="68">
        <f t="shared" ref="H8:H26" si="1">F8-G8</f>
        <v>1254000</v>
      </c>
      <c r="I8" s="68"/>
      <c r="J8" s="68"/>
      <c r="K8" s="68"/>
      <c r="L8" s="68" t="e">
        <f t="shared" ref="L8:L13" si="2">B8+E8-F8+J8</f>
        <v>#VALUE!</v>
      </c>
      <c r="M8" s="12"/>
      <c r="N8" s="46"/>
      <c r="O8" s="46"/>
      <c r="Q8" s="46"/>
    </row>
    <row r="9" spans="1:17" x14ac:dyDescent="0.2">
      <c r="A9" t="s">
        <v>6</v>
      </c>
      <c r="B9" s="68" t="e">
        <f>SUMIF([3]Statements!$A$5:$A$1305,$A$3,[3]Statements!$DB$5:$DB$1305)-1</f>
        <v>#VALUE!</v>
      </c>
      <c r="C9" s="70"/>
      <c r="D9" s="68" t="e">
        <f t="shared" si="0"/>
        <v>#VALUE!</v>
      </c>
      <c r="E9" s="70">
        <v>0</v>
      </c>
      <c r="F9" s="70">
        <f>'[1]ADM Investors'!$I$13</f>
        <v>0</v>
      </c>
      <c r="G9" s="70"/>
      <c r="H9" s="70">
        <f t="shared" si="1"/>
        <v>0</v>
      </c>
      <c r="I9" s="70"/>
      <c r="J9" s="70"/>
      <c r="K9" s="70"/>
      <c r="L9" s="68" t="e">
        <f t="shared" si="2"/>
        <v>#VALUE!</v>
      </c>
      <c r="M9" s="12"/>
      <c r="N9" s="47"/>
      <c r="O9" s="47"/>
    </row>
    <row r="10" spans="1:17" x14ac:dyDescent="0.2">
      <c r="A10" t="s">
        <v>26</v>
      </c>
      <c r="B10" s="68" t="e">
        <f>SUMIF([14]Statements!$A$5:$A$1305,$A$3,[14]Statements!$DB$5:$DB$1305)+1461</f>
        <v>#VALUE!</v>
      </c>
      <c r="C10" s="70"/>
      <c r="D10" s="68" t="e">
        <f t="shared" si="0"/>
        <v>#VALUE!</v>
      </c>
      <c r="E10" s="70">
        <v>0</v>
      </c>
      <c r="F10" s="70">
        <f>'[1]Bank One'!$K$11</f>
        <v>0</v>
      </c>
      <c r="G10" s="70"/>
      <c r="H10" s="70">
        <f t="shared" si="1"/>
        <v>0</v>
      </c>
      <c r="I10" s="70"/>
      <c r="J10" s="70"/>
      <c r="K10" s="70"/>
      <c r="L10" s="68" t="e">
        <f t="shared" si="2"/>
        <v>#VALUE!</v>
      </c>
      <c r="M10" s="12"/>
      <c r="N10" s="47"/>
      <c r="O10" s="47"/>
    </row>
    <row r="11" spans="1:17" x14ac:dyDescent="0.2">
      <c r="A11" t="s">
        <v>7</v>
      </c>
      <c r="B11" s="68">
        <f>'[1]CARR FUTURES (NG)'!$I$11</f>
        <v>0</v>
      </c>
      <c r="C11" s="68"/>
      <c r="D11" s="68">
        <f t="shared" si="0"/>
        <v>0</v>
      </c>
      <c r="E11" s="68">
        <v>0</v>
      </c>
      <c r="F11" s="68">
        <f>'[1]CARR FUTURES (NG)'!$I$12</f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">
      <c r="A12" t="s">
        <v>8</v>
      </c>
      <c r="B12" s="68" t="e">
        <f>SUMIF([15]Statements!$A$5:$A$1305,$A$3,[15]Statements!$FF$5:$FF$1305)+11241+71</f>
        <v>#VALUE!</v>
      </c>
      <c r="C12" s="68"/>
      <c r="D12" s="68" t="e">
        <f t="shared" si="0"/>
        <v>#VALUE!</v>
      </c>
      <c r="E12" s="68">
        <v>0</v>
      </c>
      <c r="F12" s="68">
        <f>'[1]CARR FUTURES'!$I$12</f>
        <v>4163530.04</v>
      </c>
      <c r="G12" s="68"/>
      <c r="H12" s="68">
        <f t="shared" si="1"/>
        <v>4163530.04</v>
      </c>
      <c r="I12" s="68"/>
      <c r="J12" s="68"/>
      <c r="K12" s="68"/>
      <c r="L12" s="68" t="e">
        <f t="shared" si="2"/>
        <v>#VALUE!</v>
      </c>
      <c r="M12" s="12"/>
      <c r="N12" s="46"/>
      <c r="O12" s="46"/>
    </row>
    <row r="13" spans="1:17" x14ac:dyDescent="0.2">
      <c r="A13" t="s">
        <v>29</v>
      </c>
      <c r="B13" s="68" t="e">
        <f>SUMIF([4]Statements!$A$5:$A$1305,$A$3,[4]Statements!$CX$5:$CX$1305)-8</f>
        <v>#VALUE!</v>
      </c>
      <c r="C13" s="68"/>
      <c r="D13" s="68" t="e">
        <f t="shared" si="0"/>
        <v>#VALUE!</v>
      </c>
      <c r="E13" s="68">
        <v>0</v>
      </c>
      <c r="F13" s="68">
        <f>'[1]CREDIT SUISSE FIRST BOSTON'!$I$12</f>
        <v>740752</v>
      </c>
      <c r="G13" s="68"/>
      <c r="H13" s="68">
        <f t="shared" si="1"/>
        <v>740752</v>
      </c>
      <c r="I13" s="68"/>
      <c r="J13" s="68"/>
      <c r="K13" s="68"/>
      <c r="L13" s="68" t="e">
        <f t="shared" si="2"/>
        <v>#VALUE!</v>
      </c>
      <c r="M13" s="12"/>
      <c r="N13" s="46"/>
      <c r="O13" s="46"/>
    </row>
    <row r="14" spans="1:17" x14ac:dyDescent="0.2">
      <c r="A14" t="s">
        <v>66</v>
      </c>
      <c r="B14" s="68" t="e">
        <f>SUMIF([16]Statements!$A$5:$A$1305,$A$3,[16]Statements!$CT$5:$CT$1305)-SUMIF([16]Statements!$A$5:$A$1305,$A$3,[16]Statements!$CX$5:$CX$1305)-5</f>
        <v>#VALUE!</v>
      </c>
      <c r="C14" s="68"/>
      <c r="D14" s="68" t="e">
        <f t="shared" si="0"/>
        <v>#VALUE!</v>
      </c>
      <c r="E14" s="68">
        <f>+'[1]EDF MANN'!$J$20</f>
        <v>-25624490</v>
      </c>
      <c r="F14" s="68">
        <f>'[1]EDF MANN'!$J$22</f>
        <v>13420502</v>
      </c>
      <c r="G14" s="69"/>
      <c r="H14" s="68">
        <f t="shared" si="1"/>
        <v>13420502</v>
      </c>
      <c r="I14" s="69"/>
      <c r="J14" s="69"/>
      <c r="K14" s="69"/>
      <c r="L14" s="68" t="e">
        <f t="shared" ref="L14:L20" si="3">B14+E14-F14+J14</f>
        <v>#VALUE!</v>
      </c>
      <c r="M14" s="12"/>
      <c r="N14" s="46"/>
      <c r="O14" s="46"/>
    </row>
    <row r="15" spans="1:17" x14ac:dyDescent="0.2">
      <c r="A15" t="s">
        <v>65</v>
      </c>
      <c r="B15" s="70" t="e">
        <f>SUMIF([5]Statements!$A$5:$A$1305,$A$3,[5]Statements!$BB$5:$BB$1305)-3</f>
        <v>#VALUE!</v>
      </c>
      <c r="C15" s="70"/>
      <c r="D15" s="68" t="e">
        <f t="shared" si="0"/>
        <v>#VALUE!</v>
      </c>
      <c r="E15" s="70">
        <v>0</v>
      </c>
      <c r="F15" s="70">
        <f>[1]Fimat!$K$12</f>
        <v>8184592</v>
      </c>
      <c r="G15" s="54"/>
      <c r="H15" s="54">
        <f t="shared" si="1"/>
        <v>8184592</v>
      </c>
      <c r="I15" s="54">
        <v>1</v>
      </c>
      <c r="J15" s="69" t="e">
        <f>SUMIF('[1]WIRE WORKSHEET'!$B$4:$B$36,A2,'[1]WIRE WORKSHEET'!$BB$4:$BB$36)</f>
        <v>#VALUE!</v>
      </c>
      <c r="K15" s="54"/>
      <c r="L15" s="68" t="e">
        <f t="shared" si="3"/>
        <v>#VALUE!</v>
      </c>
      <c r="M15" s="12"/>
      <c r="N15" s="47"/>
      <c r="O15" s="47"/>
      <c r="Q15" s="47"/>
    </row>
    <row r="16" spans="1:17" x14ac:dyDescent="0.2">
      <c r="A16" t="s">
        <v>10</v>
      </c>
      <c r="B16" s="70" t="e">
        <f>SUMIF([6]Statements!$A$5:$A$1305,$A$3,[6]Statements!$CA$5:$CA$1305)-851-240888</f>
        <v>#VALUE!</v>
      </c>
      <c r="C16" s="68"/>
      <c r="D16" s="68" t="e">
        <f t="shared" si="0"/>
        <v>#VALUE!</v>
      </c>
      <c r="E16" s="68">
        <v>0</v>
      </c>
      <c r="F16" s="68">
        <f>'[1]HSBC-US$'!$J$17</f>
        <v>370311</v>
      </c>
      <c r="G16" s="68"/>
      <c r="H16" s="68">
        <f t="shared" si="1"/>
        <v>370311</v>
      </c>
      <c r="I16" s="68"/>
      <c r="J16" s="68"/>
      <c r="K16" s="68"/>
      <c r="L16" s="68" t="e">
        <f t="shared" si="3"/>
        <v>#VALUE!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3"/>
        <v>0</v>
      </c>
      <c r="M17" s="12"/>
      <c r="N17" s="46" t="e">
        <f>SUMIF([6]Statements!$BX$5:$BX$1305,$A$3,[6]Statements!$CG$5:$CG$1305)</f>
        <v>#VALUE!</v>
      </c>
      <c r="O17" s="46" t="e">
        <f>SUMIF([6]Statements!$BX$5:$BX$1305,$A$3,[6]Statements!$CH$5:$CH$1305)</f>
        <v>#VALUE!</v>
      </c>
    </row>
    <row r="18" spans="1:15" x14ac:dyDescent="0.2">
      <c r="A18" t="s">
        <v>35</v>
      </c>
      <c r="B18" s="68" t="e">
        <f>SUMIF([7]Statements!$A$5:$A$1305,$A$3,[7]Statements!$BB$5:$BB$1305)-5-416138</f>
        <v>#VALUE!</v>
      </c>
      <c r="C18" s="68"/>
      <c r="D18" s="68" t="e">
        <f t="shared" si="0"/>
        <v>#VALUE!</v>
      </c>
      <c r="E18" s="68">
        <v>0</v>
      </c>
      <c r="F18" s="68">
        <f>'[1]JP Morgan'!$I$13</f>
        <v>1385120</v>
      </c>
      <c r="G18" s="68"/>
      <c r="H18" s="68">
        <f t="shared" si="1"/>
        <v>1385120</v>
      </c>
      <c r="I18" s="68"/>
      <c r="J18" s="68"/>
      <c r="K18" s="68"/>
      <c r="L18" s="68" t="e">
        <f t="shared" si="3"/>
        <v>#VALUE!</v>
      </c>
      <c r="M18" s="12"/>
      <c r="N18" s="46"/>
      <c r="O18" s="46"/>
    </row>
    <row r="19" spans="1:15" x14ac:dyDescent="0.2">
      <c r="A19" t="s">
        <v>36</v>
      </c>
      <c r="B19" s="68" t="e">
        <f>SUMIF([8]Statements!$A$5:$A$1305,$A$3,[8]Statements!$BB$5:$BB$1305)</f>
        <v>#VALUE!</v>
      </c>
      <c r="C19" s="68"/>
      <c r="D19" s="68" t="e">
        <f t="shared" si="0"/>
        <v>#VALUE!</v>
      </c>
      <c r="E19" s="68">
        <v>0</v>
      </c>
      <c r="F19" s="68">
        <f>'[1]Man Financial'!$I$13</f>
        <v>0</v>
      </c>
      <c r="G19" s="68"/>
      <c r="H19" s="68">
        <f t="shared" si="1"/>
        <v>0</v>
      </c>
      <c r="I19" s="68"/>
      <c r="J19" s="68"/>
      <c r="K19" s="68"/>
      <c r="L19" s="68" t="e">
        <f t="shared" si="3"/>
        <v>#VALUE!</v>
      </c>
      <c r="M19" s="12"/>
      <c r="N19" s="46"/>
      <c r="O19" s="46"/>
    </row>
    <row r="20" spans="1:15" x14ac:dyDescent="0.2">
      <c r="A20" s="18" t="s">
        <v>13</v>
      </c>
      <c r="B20" s="68" t="e">
        <f>SUMIF([17]Statements!$A$5:$A$1305,$A$3,[17]Statements!$DB$5:$DB$1305)-67725-3260000</f>
        <v>#VALUE!</v>
      </c>
      <c r="C20" s="69"/>
      <c r="D20" s="68" t="e">
        <f t="shared" si="0"/>
        <v>#VALUE!</v>
      </c>
      <c r="E20" s="69">
        <v>0</v>
      </c>
      <c r="F20" s="69">
        <f>[1]PARIBAS!$J$19</f>
        <v>122981480.2</v>
      </c>
      <c r="G20" s="69"/>
      <c r="H20" s="68">
        <f t="shared" si="1"/>
        <v>122981480.2</v>
      </c>
      <c r="I20" s="69"/>
      <c r="J20" s="69"/>
      <c r="K20" s="69"/>
      <c r="L20" s="68" t="e">
        <f t="shared" si="3"/>
        <v>#VALUE!</v>
      </c>
      <c r="M20" s="12"/>
      <c r="N20" s="46"/>
      <c r="O20" s="46"/>
    </row>
    <row r="21" spans="1:15" x14ac:dyDescent="0.2">
      <c r="A21" t="s">
        <v>14</v>
      </c>
      <c r="B21" s="68" t="e">
        <f>SUMIF([18]Statements!$A$5:$A$1305,$A$3,[18]Statements!$EQ$5:$EQ$1305)+1112536</f>
        <v>#VALUE!</v>
      </c>
      <c r="C21" s="68"/>
      <c r="D21" s="68" t="e">
        <f t="shared" si="0"/>
        <v>#VALUE!</v>
      </c>
      <c r="E21" s="68">
        <v>0</v>
      </c>
      <c r="F21" s="68">
        <f>'[1]PRUDENTIAL '!$I$11</f>
        <v>0</v>
      </c>
      <c r="G21" s="68"/>
      <c r="H21" s="68">
        <f t="shared" si="1"/>
        <v>0</v>
      </c>
      <c r="I21" s="68"/>
      <c r="J21" s="68"/>
      <c r="K21" s="68"/>
      <c r="L21" s="68" t="e">
        <f t="shared" ref="L21:L26" si="4">B21+E21-F21+J21</f>
        <v>#VALUE!</v>
      </c>
      <c r="M21" s="12"/>
      <c r="N21" s="46"/>
      <c r="O21" s="46"/>
    </row>
    <row r="22" spans="1:15" x14ac:dyDescent="0.2">
      <c r="A22" t="s">
        <v>15</v>
      </c>
      <c r="B22" s="68" t="e">
        <f>SUMIF([9]Statements!$A$5:$A$1305,$A$3,[9]Statements!$BC$5:$BC$1305)-835.5</f>
        <v>#VALUE!</v>
      </c>
      <c r="C22" s="68"/>
      <c r="D22" s="68" t="e">
        <f t="shared" si="0"/>
        <v>#VALUE!</v>
      </c>
      <c r="E22" s="68">
        <v>0</v>
      </c>
      <c r="F22" s="68">
        <f>[1]REFCO!$K$12</f>
        <v>0</v>
      </c>
      <c r="G22" s="68"/>
      <c r="H22" s="68">
        <f t="shared" si="1"/>
        <v>0</v>
      </c>
      <c r="I22" s="68"/>
      <c r="J22" s="68"/>
      <c r="K22" s="68"/>
      <c r="L22" s="68" t="e">
        <f t="shared" si="4"/>
        <v>#VALUE!</v>
      </c>
      <c r="M22" s="12"/>
      <c r="N22" s="46"/>
      <c r="O22" s="46"/>
    </row>
    <row r="23" spans="1:15" x14ac:dyDescent="0.2">
      <c r="A23" t="s">
        <v>27</v>
      </c>
      <c r="B23" s="68" t="e">
        <f>SUMIF([10]Statements!$A$5:$A$1305,$A$3,[10]Statements!$BN$5:$BN$1305)</f>
        <v>#VALUE!</v>
      </c>
      <c r="C23" s="68"/>
      <c r="D23" s="68" t="e">
        <f t="shared" si="0"/>
        <v>#VALUE!</v>
      </c>
      <c r="E23" s="68">
        <v>0</v>
      </c>
      <c r="F23" s="68">
        <f>'[1]R J O''Brien'!$K$17</f>
        <v>0</v>
      </c>
      <c r="G23" s="68"/>
      <c r="H23" s="68">
        <f t="shared" si="1"/>
        <v>0</v>
      </c>
      <c r="I23" s="68"/>
      <c r="J23" s="68"/>
      <c r="K23" s="68"/>
      <c r="L23" s="68" t="e">
        <f t="shared" si="4"/>
        <v>#VALUE!</v>
      </c>
      <c r="M23" s="12"/>
      <c r="N23" s="46"/>
      <c r="O23" s="46"/>
    </row>
    <row r="24" spans="1:15" x14ac:dyDescent="0.2">
      <c r="A24" t="s">
        <v>12</v>
      </c>
      <c r="B24" s="68" t="e">
        <f>SUMIF([11]Statements!$A$5:$A$1305,$A$3,[11]Statements!$CK$5:$CK$1305)</f>
        <v>#VALUE!</v>
      </c>
      <c r="C24" s="68"/>
      <c r="D24" s="68" t="e">
        <f t="shared" si="0"/>
        <v>#VALUE!</v>
      </c>
      <c r="E24" s="68">
        <v>0</v>
      </c>
      <c r="F24" s="68">
        <f>[1]SAUL!$I$13</f>
        <v>0</v>
      </c>
      <c r="G24" s="68"/>
      <c r="H24" s="68">
        <f t="shared" si="1"/>
        <v>0</v>
      </c>
      <c r="I24" s="68"/>
      <c r="J24" s="68"/>
      <c r="K24" s="68"/>
      <c r="L24" s="68" t="e">
        <f t="shared" si="4"/>
        <v>#VALUE!</v>
      </c>
      <c r="M24" s="12"/>
      <c r="N24" s="46"/>
      <c r="O24" s="46"/>
    </row>
    <row r="25" spans="1:15" ht="12" customHeight="1" x14ac:dyDescent="0.2">
      <c r="A25" s="18" t="s">
        <v>62</v>
      </c>
      <c r="B25" s="68" t="e">
        <f>SUMIF([12]Statements!$A$5:$A$1305,$A$3,[12]Statements!$CP$5:$CP$1305)-575200-27904</f>
        <v>#VALUE!</v>
      </c>
      <c r="C25" s="68"/>
      <c r="D25" s="68" t="e">
        <f t="shared" si="0"/>
        <v>#VALUE!</v>
      </c>
      <c r="E25" s="69">
        <v>0</v>
      </c>
      <c r="F25" s="69">
        <f>'[1]Smith Barney'!ReqTotal</f>
        <v>2896189</v>
      </c>
      <c r="G25" s="69">
        <f>IF('[1]Smith Barney'!CurrentLoanValue&lt;50000000,IF('[1]Smith Barney'!CurrentLoanValue&gt;'[1]Smith Barney'!K16,'[1]Smith Barney'!K16,'[1]Smith Barney'!CurrentLoanValue),50000000)</f>
        <v>2896189</v>
      </c>
      <c r="H25" s="69">
        <f t="shared" si="1"/>
        <v>0</v>
      </c>
      <c r="I25" s="69"/>
      <c r="J25" s="69" t="e">
        <f>SUMIF('[1]WIRE WORKSHEET'!$B$4:$B$36,A2,'[1]WIRE WORKSHEET'!$BF$4:$BF$36)</f>
        <v>#VALUE!</v>
      </c>
      <c r="K25" s="69"/>
      <c r="L25" s="68" t="e">
        <f t="shared" si="4"/>
        <v>#VALUE!</v>
      </c>
      <c r="M25" s="12"/>
      <c r="N25" s="46"/>
      <c r="O25" s="46"/>
    </row>
    <row r="26" spans="1:15" ht="12" customHeight="1" x14ac:dyDescent="0.2">
      <c r="A26" s="18" t="s">
        <v>63</v>
      </c>
      <c r="B26" s="68" t="e">
        <f>SUMIF([13]Statements!$A$5:$A$1305,$A$3,[13]Statements!$CP$5:$CP$1305)</f>
        <v>#VALUE!</v>
      </c>
      <c r="C26" s="68"/>
      <c r="D26" s="68" t="e">
        <f t="shared" si="0"/>
        <v>#VALUE!</v>
      </c>
      <c r="E26" s="69">
        <v>0</v>
      </c>
      <c r="F26" s="69">
        <f>'[1]Smith Barney-Fin'!$K$16</f>
        <v>347700</v>
      </c>
      <c r="G26" s="69"/>
      <c r="H26" s="69">
        <f t="shared" si="1"/>
        <v>347700</v>
      </c>
      <c r="I26" s="69"/>
      <c r="J26" s="69"/>
      <c r="K26" s="69"/>
      <c r="L26" s="68" t="e">
        <f t="shared" si="4"/>
        <v>#VALUE!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 t="e">
        <f>SUM(B7:B26)</f>
        <v>#VALUE!</v>
      </c>
      <c r="C28" s="72">
        <f>SUM(C7:C26)</f>
        <v>0</v>
      </c>
      <c r="D28" s="72" t="e">
        <f>SUM(D7:D26)</f>
        <v>#VALUE!</v>
      </c>
      <c r="E28" s="72">
        <f t="shared" ref="E28:L28" si="5">SUM(E7:E26)</f>
        <v>-25624490</v>
      </c>
      <c r="F28" s="72">
        <f t="shared" si="5"/>
        <v>155744176.24000001</v>
      </c>
      <c r="G28" s="72">
        <f t="shared" si="5"/>
        <v>2896189</v>
      </c>
      <c r="H28" s="72">
        <f t="shared" si="5"/>
        <v>152847987.24000001</v>
      </c>
      <c r="I28" s="72"/>
      <c r="J28" s="72" t="e">
        <f t="shared" si="5"/>
        <v>#VALUE!</v>
      </c>
      <c r="K28" s="72"/>
      <c r="L28" s="72" t="e">
        <f t="shared" si="5"/>
        <v>#VALUE!</v>
      </c>
      <c r="M28" s="40"/>
      <c r="N28" s="39" t="e">
        <f>SUM(N7:N27)</f>
        <v>#VALUE!</v>
      </c>
      <c r="O28" s="39" t="e">
        <f>SUM(O7:O27)</f>
        <v>#VALUE!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 t="e">
        <f>+B28+SUM(B30:B31)</f>
        <v>#VALUE!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 t="e">
        <f>B28+E28-F28+J28</f>
        <v>#VALUE!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f>G25</f>
        <v>2896189</v>
      </c>
      <c r="E36" s="83">
        <f>C36+D36</f>
        <v>2896189</v>
      </c>
      <c r="F36" s="84">
        <f>+B36-E36</f>
        <v>47103811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 t="e">
        <f>SUM(N33:N36)</f>
        <v>#VALUE!</v>
      </c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C24" sqref="C2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37210</v>
      </c>
      <c r="M2" s="3"/>
    </row>
    <row r="3" spans="1:17" ht="18" x14ac:dyDescent="0.25">
      <c r="A3" s="5">
        <v>37209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636897.02600002475</v>
      </c>
      <c r="C8" s="68"/>
      <c r="D8" s="68">
        <v>636897.02600002475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215597.02600002475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2442199.4335173275</v>
      </c>
      <c r="C12" s="68"/>
      <c r="D12" s="68">
        <v>2442199.4335173275</v>
      </c>
      <c r="E12" s="68">
        <v>0</v>
      </c>
      <c r="F12" s="68">
        <v>2705638.32</v>
      </c>
      <c r="G12" s="68"/>
      <c r="H12" s="68">
        <v>2705638.32</v>
      </c>
      <c r="I12" s="68"/>
      <c r="J12" s="68"/>
      <c r="K12" s="68"/>
      <c r="L12" s="68">
        <v>-263438.8864826723</v>
      </c>
      <c r="M12" s="12"/>
      <c r="N12" s="46"/>
      <c r="O12" s="46"/>
    </row>
    <row r="13" spans="1:17" x14ac:dyDescent="0.2">
      <c r="A13" t="s">
        <v>29</v>
      </c>
      <c r="B13" s="68">
        <v>1632935.6300000064</v>
      </c>
      <c r="C13" s="68"/>
      <c r="D13" s="68">
        <v>1632935.6300000064</v>
      </c>
      <c r="E13" s="68">
        <v>0</v>
      </c>
      <c r="F13" s="68">
        <v>488808</v>
      </c>
      <c r="G13" s="68"/>
      <c r="H13" s="68">
        <v>488808</v>
      </c>
      <c r="I13" s="68"/>
      <c r="J13" s="68"/>
      <c r="K13" s="68"/>
      <c r="L13" s="68">
        <v>1144127.6300000064</v>
      </c>
      <c r="M13" s="12"/>
      <c r="N13" s="46"/>
      <c r="O13" s="46"/>
    </row>
    <row r="14" spans="1:17" x14ac:dyDescent="0.2">
      <c r="A14" t="s">
        <v>60</v>
      </c>
      <c r="B14" s="68">
        <v>43117752.195999779</v>
      </c>
      <c r="C14" s="68"/>
      <c r="D14" s="68">
        <v>43117752.195999779</v>
      </c>
      <c r="E14" s="68">
        <v>-33714120</v>
      </c>
      <c r="F14" s="68">
        <v>11689418</v>
      </c>
      <c r="G14" s="69"/>
      <c r="H14" s="68">
        <v>11689418</v>
      </c>
      <c r="I14" s="69"/>
      <c r="J14" s="69"/>
      <c r="K14" s="69"/>
      <c r="L14" s="68">
        <v>-2285785.8040002212</v>
      </c>
      <c r="M14" s="12"/>
      <c r="N14" s="46"/>
      <c r="O14" s="46"/>
    </row>
    <row r="15" spans="1:17" x14ac:dyDescent="0.2">
      <c r="A15" t="s">
        <v>38</v>
      </c>
      <c r="B15" s="70">
        <v>14209766.524999995</v>
      </c>
      <c r="C15" s="70">
        <v>207954</v>
      </c>
      <c r="D15" s="68">
        <v>14001812.524999995</v>
      </c>
      <c r="E15" s="70">
        <v>0</v>
      </c>
      <c r="F15" s="70">
        <v>12533071</v>
      </c>
      <c r="G15" s="54">
        <v>201080</v>
      </c>
      <c r="H15" s="54">
        <v>12331991</v>
      </c>
      <c r="I15" s="54">
        <v>1</v>
      </c>
      <c r="J15" s="69">
        <v>-1676695.52</v>
      </c>
      <c r="K15" s="54"/>
      <c r="L15" s="68">
        <v>4.9999947659671307E-3</v>
      </c>
      <c r="M15" s="12"/>
      <c r="N15" s="47"/>
      <c r="O15" s="47"/>
      <c r="Q15" s="47"/>
    </row>
    <row r="16" spans="1:17" x14ac:dyDescent="0.2">
      <c r="A16" t="s">
        <v>10</v>
      </c>
      <c r="B16" s="70">
        <v>701323.81859100005</v>
      </c>
      <c r="C16" s="68"/>
      <c r="D16" s="68">
        <v>701323.81859100005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326012.81859100005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49063</v>
      </c>
      <c r="O17" s="46">
        <v>99420</v>
      </c>
    </row>
    <row r="18" spans="1:15" x14ac:dyDescent="0.2">
      <c r="A18" t="s">
        <v>35</v>
      </c>
      <c r="B18" s="68">
        <v>246967.02</v>
      </c>
      <c r="C18" s="68"/>
      <c r="D18" s="68">
        <v>246967.02</v>
      </c>
      <c r="E18" s="68">
        <v>0</v>
      </c>
      <c r="F18" s="68">
        <v>943520</v>
      </c>
      <c r="G18" s="68"/>
      <c r="H18" s="68">
        <v>943520</v>
      </c>
      <c r="I18" s="68"/>
      <c r="J18" s="68"/>
      <c r="K18" s="68"/>
      <c r="L18" s="68">
        <v>-696552.98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54508313.800000072</v>
      </c>
      <c r="C20" s="69"/>
      <c r="D20" s="68">
        <v>54508313.800000072</v>
      </c>
      <c r="E20" s="69">
        <v>0</v>
      </c>
      <c r="F20" s="69">
        <v>43698771.600000001</v>
      </c>
      <c r="G20" s="69"/>
      <c r="H20" s="68">
        <v>43698771.600000001</v>
      </c>
      <c r="I20" s="69"/>
      <c r="J20" s="69"/>
      <c r="K20" s="69"/>
      <c r="L20" s="68">
        <v>10809542.20000007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45500.23</v>
      </c>
      <c r="C24" s="68"/>
      <c r="D24" s="68">
        <v>45500.23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0.22999999998864951</v>
      </c>
      <c r="M24" s="12"/>
      <c r="N24" s="46"/>
      <c r="O24" s="46"/>
    </row>
    <row r="25" spans="1:15" ht="12" customHeight="1" x14ac:dyDescent="0.2">
      <c r="A25" s="18" t="s">
        <v>37</v>
      </c>
      <c r="B25" s="68">
        <v>7036772.9799999949</v>
      </c>
      <c r="C25" s="68"/>
      <c r="D25" s="68">
        <v>7036772.9799999949</v>
      </c>
      <c r="E25" s="69">
        <v>0</v>
      </c>
      <c r="F25" s="69">
        <v>4812549</v>
      </c>
      <c r="G25" s="69">
        <v>4812549</v>
      </c>
      <c r="H25" s="69">
        <v>0</v>
      </c>
      <c r="I25" s="69"/>
      <c r="J25" s="69">
        <v>-146443</v>
      </c>
      <c r="K25" s="69"/>
      <c r="L25" s="68">
        <v>2077780.9799999949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153899.71</v>
      </c>
      <c r="C26" s="68"/>
      <c r="D26" s="68">
        <v>153899.71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67499.710000000428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124758328.93852943</v>
      </c>
      <c r="C28" s="72">
        <v>207954</v>
      </c>
      <c r="D28" s="72">
        <v>124550374.93852943</v>
      </c>
      <c r="E28" s="72">
        <v>-33714120</v>
      </c>
      <c r="F28" s="72">
        <v>77826286.920000002</v>
      </c>
      <c r="G28" s="72">
        <v>5013629</v>
      </c>
      <c r="H28" s="72">
        <v>72812657.920000002</v>
      </c>
      <c r="I28" s="72"/>
      <c r="J28" s="72">
        <v>-1823138.52</v>
      </c>
      <c r="K28" s="72"/>
      <c r="L28" s="72">
        <v>11394783.498529447</v>
      </c>
      <c r="M28" s="40"/>
      <c r="N28" s="39">
        <v>49063</v>
      </c>
      <c r="O28" s="39">
        <v>99420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124758328.93852943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11394783.49852943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4812549</v>
      </c>
      <c r="E36" s="68">
        <v>4812549</v>
      </c>
      <c r="F36" s="70">
        <v>45187451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11394783.49852943</v>
      </c>
    </row>
    <row r="38" spans="1:14" x14ac:dyDescent="0.2">
      <c r="A38" s="18" t="s">
        <v>44</v>
      </c>
      <c r="B38" s="81">
        <v>20000000</v>
      </c>
      <c r="C38" s="81">
        <v>207954</v>
      </c>
      <c r="D38" s="81">
        <v>201080</v>
      </c>
      <c r="E38" s="81">
        <v>409034</v>
      </c>
      <c r="F38" s="82">
        <v>19590966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207954</v>
      </c>
      <c r="D39" s="83">
        <v>5013629</v>
      </c>
      <c r="E39" s="83">
        <v>5221583</v>
      </c>
      <c r="F39" s="84">
        <v>64778417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sqref="A1:O4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37211</v>
      </c>
      <c r="M2" s="3"/>
    </row>
    <row r="3" spans="1:17" ht="18" x14ac:dyDescent="0.25">
      <c r="A3" s="5">
        <v>37210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635253.02600002475</v>
      </c>
      <c r="C8" s="68"/>
      <c r="D8" s="68">
        <v>635253.02600002475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213953.02600002475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2306035.5954184067</v>
      </c>
      <c r="C12" s="68"/>
      <c r="D12" s="68">
        <v>2306035.5954184067</v>
      </c>
      <c r="E12" s="68">
        <v>0</v>
      </c>
      <c r="F12" s="68">
        <v>3086224.27</v>
      </c>
      <c r="G12" s="68"/>
      <c r="H12" s="68">
        <v>3086224.27</v>
      </c>
      <c r="I12" s="68"/>
      <c r="J12" s="68"/>
      <c r="K12" s="68"/>
      <c r="L12" s="68">
        <v>-780188.67458159337</v>
      </c>
      <c r="M12" s="12"/>
      <c r="N12" s="46"/>
      <c r="O12" s="46"/>
    </row>
    <row r="13" spans="1:17" x14ac:dyDescent="0.2">
      <c r="A13" t="s">
        <v>29</v>
      </c>
      <c r="B13" s="68">
        <v>719919.11000000685</v>
      </c>
      <c r="C13" s="68"/>
      <c r="D13" s="68">
        <v>719919.11000000685</v>
      </c>
      <c r="E13" s="68">
        <v>0</v>
      </c>
      <c r="F13" s="68">
        <v>562383</v>
      </c>
      <c r="G13" s="68"/>
      <c r="H13" s="68">
        <v>562383</v>
      </c>
      <c r="I13" s="68"/>
      <c r="J13" s="68"/>
      <c r="K13" s="68"/>
      <c r="L13" s="68">
        <v>157536.11000000685</v>
      </c>
      <c r="M13" s="12"/>
      <c r="N13" s="46"/>
      <c r="O13" s="46"/>
    </row>
    <row r="14" spans="1:17" x14ac:dyDescent="0.2">
      <c r="A14" t="s">
        <v>60</v>
      </c>
      <c r="B14" s="68">
        <v>45508760.595999785</v>
      </c>
      <c r="C14" s="68"/>
      <c r="D14" s="68">
        <v>45508760.595999785</v>
      </c>
      <c r="E14" s="68">
        <v>-34629390</v>
      </c>
      <c r="F14" s="68">
        <v>13115429</v>
      </c>
      <c r="G14" s="69"/>
      <c r="H14" s="68">
        <v>13115429</v>
      </c>
      <c r="I14" s="69"/>
      <c r="J14" s="69"/>
      <c r="K14" s="69"/>
      <c r="L14" s="68">
        <v>-2236058.4040002152</v>
      </c>
      <c r="M14" s="12"/>
      <c r="N14" s="46"/>
      <c r="O14" s="46"/>
    </row>
    <row r="15" spans="1:17" x14ac:dyDescent="0.2">
      <c r="A15" t="s">
        <v>38</v>
      </c>
      <c r="B15" s="70">
        <v>14463762.504999993</v>
      </c>
      <c r="C15" s="70">
        <v>0</v>
      </c>
      <c r="D15" s="68">
        <v>14463762.504999993</v>
      </c>
      <c r="E15" s="70">
        <v>0</v>
      </c>
      <c r="F15" s="70">
        <v>12690921</v>
      </c>
      <c r="G15" s="54">
        <v>0</v>
      </c>
      <c r="H15" s="54">
        <v>12690921</v>
      </c>
      <c r="I15" s="54">
        <v>1</v>
      </c>
      <c r="J15" s="69">
        <v>-409035.82</v>
      </c>
      <c r="K15" s="54"/>
      <c r="L15" s="68">
        <v>1363805.6849999933</v>
      </c>
      <c r="M15" s="12"/>
      <c r="N15" s="47"/>
      <c r="O15" s="47"/>
      <c r="Q15" s="47"/>
    </row>
    <row r="16" spans="1:17" x14ac:dyDescent="0.2">
      <c r="A16" t="s">
        <v>10</v>
      </c>
      <c r="B16" s="70">
        <v>888948.31859100005</v>
      </c>
      <c r="C16" s="68"/>
      <c r="D16" s="68">
        <v>888948.31859100005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513637.31859100005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45599</v>
      </c>
      <c r="O17" s="46">
        <v>31420</v>
      </c>
    </row>
    <row r="18" spans="1:15" x14ac:dyDescent="0.2">
      <c r="A18" t="s">
        <v>35</v>
      </c>
      <c r="B18" s="68">
        <v>16032.409999999218</v>
      </c>
      <c r="C18" s="68"/>
      <c r="D18" s="68">
        <v>16032.409999999218</v>
      </c>
      <c r="E18" s="68">
        <v>0</v>
      </c>
      <c r="F18" s="68">
        <v>823520</v>
      </c>
      <c r="G18" s="68"/>
      <c r="H18" s="68">
        <v>823520</v>
      </c>
      <c r="I18" s="68"/>
      <c r="J18" s="68"/>
      <c r="K18" s="68"/>
      <c r="L18" s="68">
        <v>-807487.59000000078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63829478.19000005</v>
      </c>
      <c r="C20" s="69"/>
      <c r="D20" s="68">
        <v>63829478.19000005</v>
      </c>
      <c r="E20" s="69">
        <v>0</v>
      </c>
      <c r="F20" s="69">
        <v>54802054.600000001</v>
      </c>
      <c r="G20" s="69"/>
      <c r="H20" s="68">
        <v>54802054.600000001</v>
      </c>
      <c r="I20" s="69"/>
      <c r="J20" s="69"/>
      <c r="K20" s="69"/>
      <c r="L20" s="68">
        <v>9027423.5900000483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8619.2799999999697</v>
      </c>
      <c r="C23" s="68"/>
      <c r="D23" s="68">
        <v>8619.2799999999697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-17380.72</v>
      </c>
      <c r="M23" s="12"/>
      <c r="N23" s="46"/>
      <c r="O23" s="46"/>
    </row>
    <row r="24" spans="1:15" x14ac:dyDescent="0.2">
      <c r="A24" t="s">
        <v>12</v>
      </c>
      <c r="B24" s="68">
        <v>18204.13</v>
      </c>
      <c r="C24" s="68"/>
      <c r="D24" s="68">
        <v>18204.13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-40295.870000000003</v>
      </c>
      <c r="M24" s="12"/>
      <c r="N24" s="46"/>
      <c r="O24" s="46"/>
    </row>
    <row r="25" spans="1:15" ht="12" customHeight="1" x14ac:dyDescent="0.2">
      <c r="A25" s="18" t="s">
        <v>37</v>
      </c>
      <c r="B25" s="68">
        <v>7896334.5799999926</v>
      </c>
      <c r="C25" s="68"/>
      <c r="D25" s="68">
        <v>7896334.5799999926</v>
      </c>
      <c r="E25" s="69">
        <v>0</v>
      </c>
      <c r="F25" s="69">
        <v>4664400</v>
      </c>
      <c r="G25" s="69">
        <v>4664400</v>
      </c>
      <c r="H25" s="69">
        <v>0</v>
      </c>
      <c r="I25" s="69"/>
      <c r="J25" s="69">
        <v>-148149</v>
      </c>
      <c r="K25" s="69"/>
      <c r="L25" s="68">
        <v>3083785.5799999926</v>
      </c>
      <c r="M25" s="12"/>
      <c r="N25" s="46"/>
      <c r="O25" s="46"/>
    </row>
    <row r="26" spans="1:15" ht="12" customHeight="1" x14ac:dyDescent="0.2">
      <c r="A26" s="18" t="s">
        <v>40</v>
      </c>
      <c r="B26" s="68">
        <v>207083.71</v>
      </c>
      <c r="C26" s="68"/>
      <c r="D26" s="68">
        <v>207083.71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120683.71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136498431.7404305</v>
      </c>
      <c r="C28" s="72">
        <v>0</v>
      </c>
      <c r="D28" s="72">
        <v>136498431.7404305</v>
      </c>
      <c r="E28" s="72">
        <v>-34629390</v>
      </c>
      <c r="F28" s="72">
        <v>90712442.870000005</v>
      </c>
      <c r="G28" s="72">
        <v>4664400</v>
      </c>
      <c r="H28" s="72">
        <v>86048042.870000005</v>
      </c>
      <c r="I28" s="72"/>
      <c r="J28" s="72">
        <v>-557184.81999999995</v>
      </c>
      <c r="K28" s="72"/>
      <c r="L28" s="72">
        <v>10599414.050430508</v>
      </c>
      <c r="M28" s="40"/>
      <c r="N28" s="39">
        <v>45599</v>
      </c>
      <c r="O28" s="39">
        <v>31420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136498431.7404305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10599414.050430499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4664400</v>
      </c>
      <c r="E36" s="68">
        <v>4664400</v>
      </c>
      <c r="F36" s="70">
        <v>45335600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10599414.050430499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4664400</v>
      </c>
      <c r="E39" s="83">
        <v>4664400</v>
      </c>
      <c r="F39" s="84">
        <v>65335600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6" sqref="E1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37214</v>
      </c>
      <c r="M2" s="3"/>
    </row>
    <row r="3" spans="1:17" ht="18" x14ac:dyDescent="0.25">
      <c r="A3" s="5">
        <v>37211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351859.02600002475</v>
      </c>
      <c r="C8" s="68"/>
      <c r="D8" s="68">
        <v>351859.02600002475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-69440.973999975249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2630046.6405950869</v>
      </c>
      <c r="C12" s="68"/>
      <c r="D12" s="68">
        <v>2630046.6405950869</v>
      </c>
      <c r="E12" s="68">
        <v>0</v>
      </c>
      <c r="F12" s="68">
        <v>2863078.18</v>
      </c>
      <c r="G12" s="68"/>
      <c r="H12" s="68">
        <v>2863078.18</v>
      </c>
      <c r="I12" s="68"/>
      <c r="J12" s="68"/>
      <c r="K12" s="68"/>
      <c r="L12" s="68">
        <v>-233031.53940491332</v>
      </c>
      <c r="M12" s="12"/>
      <c r="N12" s="46"/>
      <c r="O12" s="46"/>
    </row>
    <row r="13" spans="1:17" x14ac:dyDescent="0.2">
      <c r="A13" t="s">
        <v>29</v>
      </c>
      <c r="B13" s="68">
        <v>686038.36000000685</v>
      </c>
      <c r="C13" s="68"/>
      <c r="D13" s="68">
        <v>686038.36000000685</v>
      </c>
      <c r="E13" s="68">
        <v>0</v>
      </c>
      <c r="F13" s="68">
        <v>503361</v>
      </c>
      <c r="G13" s="68"/>
      <c r="H13" s="68">
        <v>503361</v>
      </c>
      <c r="I13" s="68"/>
      <c r="J13" s="68"/>
      <c r="K13" s="68"/>
      <c r="L13" s="68">
        <v>182677.36000000685</v>
      </c>
      <c r="M13" s="12"/>
      <c r="N13" s="46"/>
      <c r="O13" s="46"/>
    </row>
    <row r="14" spans="1:17" x14ac:dyDescent="0.2">
      <c r="A14" t="s">
        <v>60</v>
      </c>
      <c r="B14" s="68">
        <v>44410199.895999767</v>
      </c>
      <c r="C14" s="68"/>
      <c r="D14" s="68">
        <v>44410199.895999767</v>
      </c>
      <c r="E14" s="68">
        <v>-33572170</v>
      </c>
      <c r="F14" s="68">
        <v>11954062</v>
      </c>
      <c r="G14" s="69"/>
      <c r="H14" s="68">
        <v>11954062</v>
      </c>
      <c r="I14" s="69"/>
      <c r="J14" s="69"/>
      <c r="K14" s="69"/>
      <c r="L14" s="68">
        <v>-1116032.1040002331</v>
      </c>
      <c r="M14" s="12"/>
      <c r="N14" s="46"/>
      <c r="O14" s="46"/>
    </row>
    <row r="15" spans="1:17" x14ac:dyDescent="0.2">
      <c r="A15" t="s">
        <v>38</v>
      </c>
      <c r="B15" s="70">
        <v>11255736.779999994</v>
      </c>
      <c r="C15" s="70">
        <v>1259422.2800000054</v>
      </c>
      <c r="D15" s="68">
        <v>9996314.4999999888</v>
      </c>
      <c r="E15" s="70">
        <v>0</v>
      </c>
      <c r="F15" s="70">
        <v>12515161</v>
      </c>
      <c r="G15" s="54">
        <v>0</v>
      </c>
      <c r="H15" s="54">
        <v>12515161</v>
      </c>
      <c r="I15" s="54">
        <v>1</v>
      </c>
      <c r="J15" s="69">
        <v>1259423.98</v>
      </c>
      <c r="K15" s="54"/>
      <c r="L15" s="68">
        <v>-0.24000000627711415</v>
      </c>
      <c r="M15" s="12"/>
      <c r="N15" s="47"/>
      <c r="O15" s="47"/>
      <c r="Q15" s="47"/>
    </row>
    <row r="16" spans="1:17" x14ac:dyDescent="0.2">
      <c r="A16" t="s">
        <v>10</v>
      </c>
      <c r="B16" s="70">
        <v>536186.31859100005</v>
      </c>
      <c r="C16" s="68"/>
      <c r="D16" s="68">
        <v>536186.31859100005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160875.31859100005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82258.5</v>
      </c>
      <c r="O17" s="46">
        <v>29720</v>
      </c>
    </row>
    <row r="18" spans="1:15" x14ac:dyDescent="0.2">
      <c r="A18" t="s">
        <v>35</v>
      </c>
      <c r="B18" s="68">
        <v>160607.90999999922</v>
      </c>
      <c r="C18" s="68"/>
      <c r="D18" s="68">
        <v>160607.90999999922</v>
      </c>
      <c r="E18" s="68">
        <v>0</v>
      </c>
      <c r="F18" s="68">
        <v>785120</v>
      </c>
      <c r="G18" s="68"/>
      <c r="H18" s="68">
        <v>785120</v>
      </c>
      <c r="I18" s="68"/>
      <c r="J18" s="68"/>
      <c r="K18" s="68"/>
      <c r="L18" s="68">
        <v>-624512.09000000078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71316461.830000103</v>
      </c>
      <c r="C20" s="69"/>
      <c r="D20" s="68">
        <v>71316461.830000103</v>
      </c>
      <c r="E20" s="69">
        <v>0</v>
      </c>
      <c r="F20" s="69">
        <v>87217755</v>
      </c>
      <c r="G20" s="69"/>
      <c r="H20" s="68">
        <v>87217755</v>
      </c>
      <c r="I20" s="69"/>
      <c r="J20" s="69"/>
      <c r="K20" s="69"/>
      <c r="L20" s="68">
        <v>-15901293.169999897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29299.279999999999</v>
      </c>
      <c r="C23" s="68"/>
      <c r="D23" s="68">
        <v>29299.279999999999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3299.2799999999697</v>
      </c>
      <c r="M23" s="12"/>
      <c r="N23" s="46"/>
      <c r="O23" s="46"/>
    </row>
    <row r="24" spans="1:15" x14ac:dyDescent="0.2">
      <c r="A24" t="s">
        <v>12</v>
      </c>
      <c r="B24" s="68">
        <v>65927.13</v>
      </c>
      <c r="C24" s="68"/>
      <c r="D24" s="68">
        <v>65927.13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7427.1299999999901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3669751.9799999949</v>
      </c>
      <c r="C25" s="68"/>
      <c r="D25" s="68">
        <v>3669751.9799999949</v>
      </c>
      <c r="E25" s="69">
        <v>0</v>
      </c>
      <c r="F25" s="69">
        <v>4952831</v>
      </c>
      <c r="G25" s="69">
        <v>4952831</v>
      </c>
      <c r="H25" s="69">
        <v>0</v>
      </c>
      <c r="I25" s="69"/>
      <c r="J25" s="69">
        <v>288431</v>
      </c>
      <c r="K25" s="69"/>
      <c r="L25" s="68">
        <v>-994648.02000000514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155398.71</v>
      </c>
      <c r="C26" s="68"/>
      <c r="D26" s="68">
        <v>155398.71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88198.480000000432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135267514.15060723</v>
      </c>
      <c r="C28" s="72">
        <v>1259422.2800000054</v>
      </c>
      <c r="D28" s="72">
        <v>134008091.8706072</v>
      </c>
      <c r="E28" s="72">
        <v>-33572170</v>
      </c>
      <c r="F28" s="72">
        <v>121739679.41000001</v>
      </c>
      <c r="G28" s="72">
        <v>4952831</v>
      </c>
      <c r="H28" s="72">
        <v>116786848.41000001</v>
      </c>
      <c r="I28" s="72"/>
      <c r="J28" s="72">
        <v>1547854.98</v>
      </c>
      <c r="K28" s="72"/>
      <c r="L28" s="72">
        <v>-18496480.279392775</v>
      </c>
      <c r="M28" s="40"/>
      <c r="N28" s="39">
        <v>82258.5</v>
      </c>
      <c r="O28" s="39">
        <v>29720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135267514.15060723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-18496480.279392783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4952831</v>
      </c>
      <c r="E36" s="68">
        <v>4952831</v>
      </c>
      <c r="F36" s="70">
        <v>45047169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-18496480.279392783</v>
      </c>
    </row>
    <row r="38" spans="1:14" x14ac:dyDescent="0.2">
      <c r="A38" s="18" t="s">
        <v>44</v>
      </c>
      <c r="B38" s="81">
        <v>20000000</v>
      </c>
      <c r="C38" s="81">
        <v>1259422.2800000054</v>
      </c>
      <c r="D38" s="81">
        <v>0</v>
      </c>
      <c r="E38" s="81">
        <v>1259422.2800000054</v>
      </c>
      <c r="F38" s="82">
        <v>18740577.719999995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1259422.2800000054</v>
      </c>
      <c r="D39" s="83">
        <v>4952831</v>
      </c>
      <c r="E39" s="83">
        <v>6212253.2800000049</v>
      </c>
      <c r="F39" s="84">
        <v>63787746.719999999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C14" sqref="C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37215</v>
      </c>
      <c r="M2" s="3"/>
    </row>
    <row r="3" spans="1:17" ht="18" x14ac:dyDescent="0.25">
      <c r="A3" s="5">
        <v>37214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405163.02600002475</v>
      </c>
      <c r="C8" s="68"/>
      <c r="D8" s="68">
        <v>405163.02600002475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-16136.973999975249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3320992.5592095219</v>
      </c>
      <c r="C12" s="68"/>
      <c r="D12" s="68">
        <v>3320992.5592095219</v>
      </c>
      <c r="E12" s="68">
        <v>0</v>
      </c>
      <c r="F12" s="68">
        <v>2938627.11</v>
      </c>
      <c r="G12" s="68"/>
      <c r="H12" s="68">
        <v>2938627.11</v>
      </c>
      <c r="I12" s="68"/>
      <c r="J12" s="68"/>
      <c r="K12" s="68"/>
      <c r="L12" s="68">
        <v>382365.44920952199</v>
      </c>
      <c r="M12" s="12"/>
      <c r="N12" s="46"/>
      <c r="O12" s="46"/>
    </row>
    <row r="13" spans="1:17" x14ac:dyDescent="0.2">
      <c r="A13" t="s">
        <v>29</v>
      </c>
      <c r="B13" s="68">
        <v>435045.99000000581</v>
      </c>
      <c r="C13" s="68"/>
      <c r="D13" s="68">
        <v>435045.99000000581</v>
      </c>
      <c r="E13" s="68">
        <v>0</v>
      </c>
      <c r="F13" s="68">
        <v>364905</v>
      </c>
      <c r="G13" s="68"/>
      <c r="H13" s="68">
        <v>364905</v>
      </c>
      <c r="I13" s="68"/>
      <c r="J13" s="68"/>
      <c r="K13" s="68"/>
      <c r="L13" s="68">
        <v>70140.990000005811</v>
      </c>
      <c r="M13" s="12"/>
      <c r="N13" s="46"/>
      <c r="O13" s="46"/>
    </row>
    <row r="14" spans="1:17" x14ac:dyDescent="0.2">
      <c r="A14" t="s">
        <v>60</v>
      </c>
      <c r="B14" s="68">
        <v>41087448.895999767</v>
      </c>
      <c r="C14" s="68"/>
      <c r="D14" s="68">
        <v>41087448.895999767</v>
      </c>
      <c r="E14" s="68">
        <v>-32093970</v>
      </c>
      <c r="F14" s="68">
        <v>10353214</v>
      </c>
      <c r="G14" s="69"/>
      <c r="H14" s="68">
        <v>10353214</v>
      </c>
      <c r="I14" s="69"/>
      <c r="J14" s="69"/>
      <c r="K14" s="69"/>
      <c r="L14" s="68">
        <v>-1359735.1040002331</v>
      </c>
      <c r="M14" s="12"/>
      <c r="N14" s="46"/>
      <c r="O14" s="46"/>
    </row>
    <row r="15" spans="1:17" x14ac:dyDescent="0.2">
      <c r="A15" t="s">
        <v>38</v>
      </c>
      <c r="B15" s="70">
        <v>8560238.3199999947</v>
      </c>
      <c r="C15" s="70">
        <v>4442969.7200000053</v>
      </c>
      <c r="D15" s="68">
        <v>4117268.5999999894</v>
      </c>
      <c r="E15" s="70">
        <v>0</v>
      </c>
      <c r="F15" s="70">
        <v>11743786</v>
      </c>
      <c r="G15" s="54">
        <v>0</v>
      </c>
      <c r="H15" s="54">
        <v>11743786</v>
      </c>
      <c r="I15" s="54">
        <v>1</v>
      </c>
      <c r="J15" s="69">
        <v>3183547.44</v>
      </c>
      <c r="K15" s="54"/>
      <c r="L15" s="68">
        <v>-0.24000000534579158</v>
      </c>
      <c r="M15" s="12"/>
      <c r="N15" s="47"/>
      <c r="O15" s="47"/>
      <c r="Q15" s="47"/>
    </row>
    <row r="16" spans="1:17" x14ac:dyDescent="0.2">
      <c r="A16" t="s">
        <v>10</v>
      </c>
      <c r="B16" s="70">
        <v>54211.318591000017</v>
      </c>
      <c r="C16" s="68"/>
      <c r="D16" s="68">
        <v>54211.318591000017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-316099.68140899995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787</v>
      </c>
      <c r="O17" s="46">
        <v>157220</v>
      </c>
    </row>
    <row r="18" spans="1:15" x14ac:dyDescent="0.2">
      <c r="A18" t="s">
        <v>35</v>
      </c>
      <c r="B18" s="68">
        <v>1234259.8700000001</v>
      </c>
      <c r="C18" s="68"/>
      <c r="D18" s="68">
        <v>1234259.8700000001</v>
      </c>
      <c r="E18" s="68">
        <v>0</v>
      </c>
      <c r="F18" s="68">
        <v>610120</v>
      </c>
      <c r="G18" s="68"/>
      <c r="H18" s="68">
        <v>610120</v>
      </c>
      <c r="I18" s="68"/>
      <c r="J18" s="68"/>
      <c r="K18" s="68"/>
      <c r="L18" s="68">
        <v>624139.86999999918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68307126.230000079</v>
      </c>
      <c r="C20" s="69"/>
      <c r="D20" s="68">
        <v>68307126.230000079</v>
      </c>
      <c r="E20" s="69">
        <v>0</v>
      </c>
      <c r="F20" s="69">
        <v>82475755.200000003</v>
      </c>
      <c r="G20" s="69"/>
      <c r="H20" s="68">
        <v>82475755.200000003</v>
      </c>
      <c r="I20" s="69"/>
      <c r="J20" s="69"/>
      <c r="K20" s="69"/>
      <c r="L20" s="68">
        <v>-14168628.969999924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33259.279999999999</v>
      </c>
      <c r="C23" s="68"/>
      <c r="D23" s="68">
        <v>33259.279999999999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7259.2799999999697</v>
      </c>
      <c r="M23" s="12"/>
      <c r="N23" s="46"/>
      <c r="O23" s="46"/>
    </row>
    <row r="24" spans="1:15" x14ac:dyDescent="0.2">
      <c r="A24" t="s">
        <v>12</v>
      </c>
      <c r="B24" s="68">
        <v>67412.13</v>
      </c>
      <c r="C24" s="68"/>
      <c r="D24" s="68">
        <v>67412.13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8912.1299999999901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4593002.5799999926</v>
      </c>
      <c r="C25" s="68"/>
      <c r="D25" s="68">
        <v>4593002.5799999926</v>
      </c>
      <c r="E25" s="69">
        <v>0</v>
      </c>
      <c r="F25" s="69">
        <v>5267832</v>
      </c>
      <c r="G25" s="69">
        <v>5267832</v>
      </c>
      <c r="H25" s="69">
        <v>0</v>
      </c>
      <c r="I25" s="69"/>
      <c r="J25" s="69">
        <v>315001</v>
      </c>
      <c r="K25" s="69"/>
      <c r="L25" s="68">
        <v>-359828.42000000738</v>
      </c>
      <c r="M25" s="12"/>
      <c r="N25" s="46"/>
      <c r="O25" s="46"/>
    </row>
    <row r="26" spans="1:15" ht="12" customHeight="1" x14ac:dyDescent="0.2">
      <c r="A26" s="18" t="s">
        <v>40</v>
      </c>
      <c r="B26" s="68">
        <v>-301.76999999955297</v>
      </c>
      <c r="C26" s="68"/>
      <c r="D26" s="68">
        <v>-301.76999999955297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-67501.999999999549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128097858.71922164</v>
      </c>
      <c r="C28" s="72">
        <v>4442969.7200000053</v>
      </c>
      <c r="D28" s="72">
        <v>123654888.99922164</v>
      </c>
      <c r="E28" s="72">
        <v>-32093970</v>
      </c>
      <c r="F28" s="72">
        <v>114697550.54000001</v>
      </c>
      <c r="G28" s="72">
        <v>5267832</v>
      </c>
      <c r="H28" s="72">
        <v>109429718.54000001</v>
      </c>
      <c r="I28" s="72"/>
      <c r="J28" s="72">
        <v>3498548.44</v>
      </c>
      <c r="K28" s="72"/>
      <c r="L28" s="72">
        <v>-15195113.380778369</v>
      </c>
      <c r="M28" s="40"/>
      <c r="N28" s="39">
        <v>787</v>
      </c>
      <c r="O28" s="39">
        <v>157220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128097858.71922164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-15195113.38077837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5267832</v>
      </c>
      <c r="E36" s="68">
        <v>5267832</v>
      </c>
      <c r="F36" s="70">
        <v>44732168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-15195113.38077837</v>
      </c>
    </row>
    <row r="38" spans="1:14" x14ac:dyDescent="0.2">
      <c r="A38" s="18" t="s">
        <v>44</v>
      </c>
      <c r="B38" s="81">
        <v>20000000</v>
      </c>
      <c r="C38" s="81">
        <v>4442969.7200000053</v>
      </c>
      <c r="D38" s="81">
        <v>0</v>
      </c>
      <c r="E38" s="81">
        <v>4442969.7200000053</v>
      </c>
      <c r="F38" s="82">
        <v>15557030.279999994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4442969.7200000053</v>
      </c>
      <c r="D39" s="83">
        <v>5267832</v>
      </c>
      <c r="E39" s="83">
        <v>9710801.7200000063</v>
      </c>
      <c r="F39" s="84">
        <v>60289198.279999994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G25" sqref="G2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37216</v>
      </c>
      <c r="M2" s="3"/>
    </row>
    <row r="3" spans="1:17" ht="18" x14ac:dyDescent="0.25">
      <c r="A3" s="5">
        <v>37215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348319.02600002475</v>
      </c>
      <c r="C8" s="68"/>
      <c r="D8" s="68">
        <v>348319.02600002475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-72980.973999975249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2388353.6505374773</v>
      </c>
      <c r="C12" s="68"/>
      <c r="D12" s="68">
        <v>2388353.6505374773</v>
      </c>
      <c r="E12" s="68">
        <v>0</v>
      </c>
      <c r="F12" s="68">
        <v>2461885.9900000002</v>
      </c>
      <c r="G12" s="68"/>
      <c r="H12" s="68">
        <v>2461885.9900000002</v>
      </c>
      <c r="I12" s="68"/>
      <c r="J12" s="68"/>
      <c r="K12" s="68"/>
      <c r="L12" s="68">
        <v>-73532.339462522883</v>
      </c>
      <c r="M12" s="12"/>
      <c r="N12" s="46"/>
      <c r="O12" s="46"/>
    </row>
    <row r="13" spans="1:17" x14ac:dyDescent="0.2">
      <c r="A13" t="s">
        <v>29</v>
      </c>
      <c r="B13" s="68">
        <v>395849.09000000358</v>
      </c>
      <c r="C13" s="68"/>
      <c r="D13" s="68">
        <v>395849.09000000358</v>
      </c>
      <c r="E13" s="68">
        <v>0</v>
      </c>
      <c r="F13" s="68">
        <v>559852</v>
      </c>
      <c r="G13" s="68"/>
      <c r="H13" s="68">
        <v>559852</v>
      </c>
      <c r="I13" s="68"/>
      <c r="J13" s="68"/>
      <c r="K13" s="68"/>
      <c r="L13" s="68">
        <v>-164002.90999999642</v>
      </c>
      <c r="M13" s="12"/>
      <c r="N13" s="46"/>
      <c r="O13" s="46"/>
    </row>
    <row r="14" spans="1:17" x14ac:dyDescent="0.2">
      <c r="A14" t="s">
        <v>60</v>
      </c>
      <c r="B14" s="68">
        <v>43175380.895999767</v>
      </c>
      <c r="C14" s="68"/>
      <c r="D14" s="68">
        <v>43175380.895999767</v>
      </c>
      <c r="E14" s="68">
        <v>-34975670</v>
      </c>
      <c r="F14" s="68">
        <v>9891900</v>
      </c>
      <c r="G14" s="69"/>
      <c r="H14" s="68">
        <v>9891900</v>
      </c>
      <c r="I14" s="69"/>
      <c r="J14" s="69"/>
      <c r="K14" s="69"/>
      <c r="L14" s="68">
        <v>-1692189.1040002331</v>
      </c>
      <c r="M14" s="12"/>
      <c r="N14" s="46"/>
      <c r="O14" s="46"/>
    </row>
    <row r="15" spans="1:17" x14ac:dyDescent="0.2">
      <c r="A15" t="s">
        <v>38</v>
      </c>
      <c r="B15" s="70">
        <v>11014237.919999994</v>
      </c>
      <c r="C15" s="70">
        <v>3723267.5600000052</v>
      </c>
      <c r="D15" s="68">
        <v>7290970.3599999892</v>
      </c>
      <c r="E15" s="70">
        <v>0</v>
      </c>
      <c r="F15" s="70">
        <v>10294536</v>
      </c>
      <c r="G15" s="54">
        <v>0</v>
      </c>
      <c r="H15" s="54">
        <v>10294536</v>
      </c>
      <c r="I15" s="54">
        <v>1</v>
      </c>
      <c r="J15" s="69">
        <v>-719702.16</v>
      </c>
      <c r="K15" s="54"/>
      <c r="L15" s="68">
        <v>-0.24000000569503754</v>
      </c>
      <c r="M15" s="12"/>
      <c r="N15" s="47"/>
      <c r="O15" s="47"/>
      <c r="Q15" s="47"/>
    </row>
    <row r="16" spans="1:17" x14ac:dyDescent="0.2">
      <c r="A16" t="s">
        <v>10</v>
      </c>
      <c r="B16" s="70">
        <v>453486.31859100005</v>
      </c>
      <c r="C16" s="68"/>
      <c r="D16" s="68">
        <v>453486.31859100005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83175.318591000047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227606.5</v>
      </c>
      <c r="O17" s="46">
        <v>199720</v>
      </c>
    </row>
    <row r="18" spans="1:15" x14ac:dyDescent="0.2">
      <c r="A18" t="s">
        <v>35</v>
      </c>
      <c r="B18" s="68">
        <v>653619.93000000005</v>
      </c>
      <c r="C18" s="68"/>
      <c r="D18" s="68">
        <v>653619.93000000005</v>
      </c>
      <c r="E18" s="68">
        <v>0</v>
      </c>
      <c r="F18" s="68">
        <v>1037620</v>
      </c>
      <c r="G18" s="68"/>
      <c r="H18" s="68">
        <v>1037620</v>
      </c>
      <c r="I18" s="68"/>
      <c r="J18" s="68"/>
      <c r="K18" s="68"/>
      <c r="L18" s="68">
        <v>-384000.07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90201583.130000025</v>
      </c>
      <c r="C20" s="69"/>
      <c r="D20" s="68">
        <v>90201583.130000025</v>
      </c>
      <c r="E20" s="69">
        <v>0</v>
      </c>
      <c r="F20" s="69">
        <v>111368742.40000001</v>
      </c>
      <c r="G20" s="69"/>
      <c r="H20" s="68">
        <v>111368742.40000001</v>
      </c>
      <c r="I20" s="69"/>
      <c r="J20" s="69"/>
      <c r="K20" s="69"/>
      <c r="L20" s="68">
        <v>-21167159.269999981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66422.13</v>
      </c>
      <c r="C24" s="68"/>
      <c r="D24" s="68">
        <v>66422.13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7922.1299999999901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4239582.3799999934</v>
      </c>
      <c r="C25" s="68"/>
      <c r="D25" s="68">
        <v>4239582.3799999934</v>
      </c>
      <c r="E25" s="69">
        <v>0</v>
      </c>
      <c r="F25" s="69">
        <v>5402393</v>
      </c>
      <c r="G25" s="69">
        <v>5402393</v>
      </c>
      <c r="H25" s="69">
        <v>0</v>
      </c>
      <c r="I25" s="69"/>
      <c r="J25" s="69">
        <v>134561</v>
      </c>
      <c r="K25" s="69"/>
      <c r="L25" s="68">
        <v>-1028249.6200000066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91199.230000000447</v>
      </c>
      <c r="C26" s="68"/>
      <c r="D26" s="68">
        <v>91199.230000000447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23999.000000000451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153054034.27054951</v>
      </c>
      <c r="C28" s="72">
        <v>3723267.5600000052</v>
      </c>
      <c r="D28" s="72">
        <v>149330766.7105495</v>
      </c>
      <c r="E28" s="72">
        <v>-34975670</v>
      </c>
      <c r="F28" s="72">
        <v>141960240.62</v>
      </c>
      <c r="G28" s="72">
        <v>5402393</v>
      </c>
      <c r="H28" s="72">
        <v>136557847.62</v>
      </c>
      <c r="I28" s="72"/>
      <c r="J28" s="72">
        <v>-585141.16</v>
      </c>
      <c r="K28" s="72"/>
      <c r="L28" s="72">
        <v>-24467017.509450473</v>
      </c>
      <c r="M28" s="40"/>
      <c r="N28" s="39">
        <v>227606.5</v>
      </c>
      <c r="O28" s="39">
        <v>199720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153054034.27054951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-24467017.509450499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5402393</v>
      </c>
      <c r="E36" s="68">
        <v>5402393</v>
      </c>
      <c r="F36" s="70">
        <v>44597607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-24467017.509450499</v>
      </c>
    </row>
    <row r="38" spans="1:14" x14ac:dyDescent="0.2">
      <c r="A38" s="18" t="s">
        <v>44</v>
      </c>
      <c r="B38" s="81">
        <v>20000000</v>
      </c>
      <c r="C38" s="81">
        <v>3723267.5600000052</v>
      </c>
      <c r="D38" s="81">
        <v>0</v>
      </c>
      <c r="E38" s="81">
        <v>3723267.5600000052</v>
      </c>
      <c r="F38" s="82"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3723267.5600000052</v>
      </c>
      <c r="D39" s="83">
        <v>5402393</v>
      </c>
      <c r="E39" s="83">
        <v>9125660.5600000061</v>
      </c>
      <c r="F39" s="84">
        <v>60874339.439999998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4" sqref="F2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37218</v>
      </c>
      <c r="M2" s="3"/>
    </row>
    <row r="3" spans="1:17" ht="18" x14ac:dyDescent="0.25">
      <c r="A3" s="5">
        <v>37216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421300.02600002475</v>
      </c>
      <c r="C8" s="68"/>
      <c r="D8" s="68">
        <f>B8-C8</f>
        <v>421300.02600002475</v>
      </c>
      <c r="E8" s="68">
        <v>0</v>
      </c>
      <c r="F8" s="68">
        <v>421300</v>
      </c>
      <c r="G8" s="69"/>
      <c r="H8" s="68">
        <f>F8-G8</f>
        <v>421300</v>
      </c>
      <c r="I8" s="68"/>
      <c r="J8" s="68"/>
      <c r="K8" s="68"/>
      <c r="L8" s="68">
        <f>B8+E8-F8+J8</f>
        <v>2.6000024750828743E-2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f t="shared" ref="D9:D26" si="0">B9-C9</f>
        <v>-0.30099999468075112</v>
      </c>
      <c r="E9" s="70">
        <v>0</v>
      </c>
      <c r="F9" s="70">
        <v>0</v>
      </c>
      <c r="G9" s="70"/>
      <c r="H9" s="68">
        <f t="shared" ref="H9:H25" si="1">F9-G9</f>
        <v>0</v>
      </c>
      <c r="I9" s="70"/>
      <c r="J9" s="70"/>
      <c r="K9" s="70"/>
      <c r="L9" s="68">
        <f t="shared" ref="L9:L26" si="2">B9+E9-F9+J9</f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f t="shared" si="0"/>
        <v>0.22000002861022949</v>
      </c>
      <c r="E10" s="70">
        <v>0</v>
      </c>
      <c r="F10" s="70">
        <v>0</v>
      </c>
      <c r="G10" s="70"/>
      <c r="H10" s="68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f t="shared" si="0"/>
        <v>0</v>
      </c>
      <c r="E11" s="68">
        <v>0</v>
      </c>
      <c r="F11" s="68"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">
      <c r="A12" t="s">
        <v>8</v>
      </c>
      <c r="B12" s="68">
        <v>4925089</v>
      </c>
      <c r="C12" s="68"/>
      <c r="D12" s="68">
        <f t="shared" si="0"/>
        <v>4925089</v>
      </c>
      <c r="E12" s="68">
        <v>0</v>
      </c>
      <c r="F12" s="68">
        <v>4833284</v>
      </c>
      <c r="G12" s="68"/>
      <c r="H12" s="68">
        <f t="shared" si="1"/>
        <v>4833284</v>
      </c>
      <c r="I12" s="68"/>
      <c r="J12" s="68"/>
      <c r="K12" s="68"/>
      <c r="L12" s="68">
        <f t="shared" si="2"/>
        <v>91805</v>
      </c>
      <c r="M12" s="12"/>
      <c r="N12" s="46"/>
      <c r="O12" s="46"/>
    </row>
    <row r="13" spans="1:17" x14ac:dyDescent="0.2">
      <c r="A13" t="s">
        <v>29</v>
      </c>
      <c r="B13" s="68">
        <v>684450.82000000402</v>
      </c>
      <c r="C13" s="68"/>
      <c r="D13" s="68">
        <f t="shared" si="0"/>
        <v>684450.82000000402</v>
      </c>
      <c r="E13" s="68">
        <v>0</v>
      </c>
      <c r="F13" s="68">
        <v>484191</v>
      </c>
      <c r="G13" s="68"/>
      <c r="H13" s="68">
        <f t="shared" si="1"/>
        <v>484191</v>
      </c>
      <c r="I13" s="68"/>
      <c r="J13" s="68"/>
      <c r="K13" s="68"/>
      <c r="L13" s="68">
        <f t="shared" si="2"/>
        <v>200259.82000000402</v>
      </c>
      <c r="M13" s="12"/>
      <c r="N13" s="46"/>
      <c r="O13" s="46"/>
    </row>
    <row r="14" spans="1:17" x14ac:dyDescent="0.2">
      <c r="A14" t="s">
        <v>9</v>
      </c>
      <c r="B14" s="68">
        <f>47650769-452941</f>
        <v>47197828</v>
      </c>
      <c r="C14" s="68"/>
      <c r="D14" s="68">
        <f t="shared" si="0"/>
        <v>47197828</v>
      </c>
      <c r="E14" s="68">
        <v>-32637730</v>
      </c>
      <c r="F14" s="68">
        <v>15320613</v>
      </c>
      <c r="G14" s="69"/>
      <c r="H14" s="68">
        <f t="shared" si="1"/>
        <v>15320613</v>
      </c>
      <c r="I14" s="69"/>
      <c r="J14" s="69"/>
      <c r="K14" s="69"/>
      <c r="L14" s="68">
        <f t="shared" si="2"/>
        <v>-760515</v>
      </c>
      <c r="M14" s="12"/>
      <c r="N14" s="46"/>
      <c r="O14" s="46"/>
    </row>
    <row r="15" spans="1:17" x14ac:dyDescent="0.2">
      <c r="A15" t="s">
        <v>38</v>
      </c>
      <c r="B15" s="70">
        <v>10949678.999999994</v>
      </c>
      <c r="C15" s="70">
        <v>3723267.5600000052</v>
      </c>
      <c r="D15" s="68">
        <f t="shared" si="0"/>
        <v>7226411.4399999892</v>
      </c>
      <c r="E15" s="70">
        <v>0</v>
      </c>
      <c r="F15" s="70">
        <v>10949679</v>
      </c>
      <c r="G15" s="54">
        <v>0</v>
      </c>
      <c r="H15" s="68">
        <f t="shared" si="1"/>
        <v>10949679</v>
      </c>
      <c r="I15" s="54">
        <v>1</v>
      </c>
      <c r="J15" s="69"/>
      <c r="K15" s="54"/>
      <c r="L15" s="68">
        <f t="shared" si="2"/>
        <v>-5.5879354476928711E-9</v>
      </c>
      <c r="M15" s="12"/>
      <c r="N15" s="47"/>
      <c r="O15" s="47"/>
      <c r="Q15" s="47"/>
    </row>
    <row r="16" spans="1:17" x14ac:dyDescent="0.2">
      <c r="A16" t="s">
        <v>10</v>
      </c>
      <c r="B16" s="70">
        <v>661636.31859100005</v>
      </c>
      <c r="C16" s="68"/>
      <c r="D16" s="68">
        <f t="shared" si="0"/>
        <v>661636.31859100005</v>
      </c>
      <c r="E16" s="68">
        <v>0</v>
      </c>
      <c r="F16" s="68">
        <v>370311</v>
      </c>
      <c r="G16" s="68"/>
      <c r="H16" s="68">
        <f t="shared" si="1"/>
        <v>370311</v>
      </c>
      <c r="I16" s="68"/>
      <c r="J16" s="68"/>
      <c r="K16" s="68"/>
      <c r="L16" s="68">
        <f t="shared" si="2"/>
        <v>291325.31859100005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2"/>
        <v>0</v>
      </c>
      <c r="M17" s="12"/>
      <c r="N17" s="46">
        <v>196189.5</v>
      </c>
      <c r="O17" s="46">
        <v>199720</v>
      </c>
    </row>
    <row r="18" spans="1:15" x14ac:dyDescent="0.2">
      <c r="A18" t="s">
        <v>35</v>
      </c>
      <c r="B18" s="68">
        <v>1210447.6000000001</v>
      </c>
      <c r="C18" s="68"/>
      <c r="D18" s="68">
        <f t="shared" si="0"/>
        <v>1210447.6000000001</v>
      </c>
      <c r="E18" s="68">
        <v>0</v>
      </c>
      <c r="F18" s="68">
        <v>917620</v>
      </c>
      <c r="G18" s="68"/>
      <c r="H18" s="68">
        <f t="shared" si="1"/>
        <v>917620</v>
      </c>
      <c r="I18" s="68"/>
      <c r="J18" s="68"/>
      <c r="K18" s="68"/>
      <c r="L18" s="68">
        <f t="shared" si="2"/>
        <v>292827.60000000009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f t="shared" si="0"/>
        <v>0</v>
      </c>
      <c r="E19" s="68">
        <v>0</v>
      </c>
      <c r="F19" s="68">
        <v>0</v>
      </c>
      <c r="G19" s="68"/>
      <c r="H19" s="68">
        <f t="shared" si="1"/>
        <v>0</v>
      </c>
      <c r="I19" s="68"/>
      <c r="J19" s="68"/>
      <c r="K19" s="68"/>
      <c r="L19" s="68">
        <f t="shared" si="2"/>
        <v>0</v>
      </c>
      <c r="M19" s="12"/>
      <c r="N19" s="46"/>
      <c r="O19" s="46"/>
    </row>
    <row r="20" spans="1:15" x14ac:dyDescent="0.2">
      <c r="A20" s="18" t="s">
        <v>13</v>
      </c>
      <c r="B20" s="68">
        <v>104036809.18000007</v>
      </c>
      <c r="C20" s="69"/>
      <c r="D20" s="68">
        <f t="shared" si="0"/>
        <v>104036809.18000007</v>
      </c>
      <c r="E20" s="69">
        <v>0</v>
      </c>
      <c r="F20" s="69">
        <v>150063397</v>
      </c>
      <c r="G20" s="69"/>
      <c r="H20" s="68">
        <f t="shared" si="1"/>
        <v>150063397</v>
      </c>
      <c r="I20" s="69"/>
      <c r="J20" s="69"/>
      <c r="K20" s="69"/>
      <c r="L20" s="68">
        <f t="shared" si="2"/>
        <v>-46026587.819999933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f t="shared" si="0"/>
        <v>0.11142120929434896</v>
      </c>
      <c r="E21" s="68">
        <v>0</v>
      </c>
      <c r="F21" s="68">
        <v>0</v>
      </c>
      <c r="G21" s="68"/>
      <c r="H21" s="68">
        <f t="shared" si="1"/>
        <v>0</v>
      </c>
      <c r="I21" s="68"/>
      <c r="J21" s="68"/>
      <c r="K21" s="68"/>
      <c r="L21" s="68">
        <f t="shared" si="2"/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f t="shared" si="0"/>
        <v>0.25900000694036862</v>
      </c>
      <c r="E22" s="68">
        <v>0</v>
      </c>
      <c r="F22" s="68">
        <v>0</v>
      </c>
      <c r="G22" s="68"/>
      <c r="H22" s="68">
        <f t="shared" si="1"/>
        <v>0</v>
      </c>
      <c r="I22" s="68"/>
      <c r="J22" s="68"/>
      <c r="K22" s="68"/>
      <c r="L22" s="68">
        <f t="shared" si="2"/>
        <v>0.25900000694036862</v>
      </c>
      <c r="M22" s="12"/>
      <c r="N22" s="46"/>
      <c r="O22" s="46"/>
    </row>
    <row r="23" spans="1:15" x14ac:dyDescent="0.2">
      <c r="A23" t="s">
        <v>27</v>
      </c>
      <c r="B23" s="68">
        <v>38320.28</v>
      </c>
      <c r="C23" s="68"/>
      <c r="D23" s="68">
        <f t="shared" si="0"/>
        <v>38320.28</v>
      </c>
      <c r="E23" s="68">
        <v>0</v>
      </c>
      <c r="F23" s="68">
        <v>26000</v>
      </c>
      <c r="G23" s="68"/>
      <c r="H23" s="68">
        <f t="shared" si="1"/>
        <v>26000</v>
      </c>
      <c r="I23" s="68"/>
      <c r="J23" s="68"/>
      <c r="K23" s="68"/>
      <c r="L23" s="68">
        <f t="shared" si="2"/>
        <v>12320.279999999999</v>
      </c>
      <c r="M23" s="12"/>
      <c r="N23" s="46"/>
      <c r="O23" s="46"/>
    </row>
    <row r="24" spans="1:15" x14ac:dyDescent="0.2">
      <c r="A24" t="s">
        <v>12</v>
      </c>
      <c r="B24" s="68">
        <v>78302</v>
      </c>
      <c r="C24" s="68"/>
      <c r="D24" s="68">
        <f t="shared" si="0"/>
        <v>78302</v>
      </c>
      <c r="E24" s="68">
        <v>0</v>
      </c>
      <c r="F24" s="68">
        <v>58500</v>
      </c>
      <c r="G24" s="68"/>
      <c r="H24" s="68">
        <f t="shared" si="1"/>
        <v>58500</v>
      </c>
      <c r="I24" s="68"/>
      <c r="J24" s="68"/>
      <c r="K24" s="68"/>
      <c r="L24" s="68">
        <f t="shared" si="2"/>
        <v>19802</v>
      </c>
      <c r="M24" s="12"/>
      <c r="N24" s="46"/>
      <c r="O24" s="46"/>
    </row>
    <row r="25" spans="1:15" ht="12" customHeight="1" x14ac:dyDescent="0.2">
      <c r="A25" s="18" t="s">
        <v>37</v>
      </c>
      <c r="B25" s="68">
        <v>5882652.3799999934</v>
      </c>
      <c r="C25" s="68"/>
      <c r="D25" s="68">
        <f t="shared" si="0"/>
        <v>5882652.3799999934</v>
      </c>
      <c r="E25" s="69">
        <v>0</v>
      </c>
      <c r="F25" s="69">
        <v>5882652</v>
      </c>
      <c r="G25" s="69">
        <v>5882652</v>
      </c>
      <c r="H25" s="68">
        <f t="shared" si="1"/>
        <v>0</v>
      </c>
      <c r="I25" s="69"/>
      <c r="J25" s="69">
        <v>0</v>
      </c>
      <c r="K25" s="69"/>
      <c r="L25" s="68">
        <f t="shared" si="2"/>
        <v>0.37999999336898327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115199.71</v>
      </c>
      <c r="C26" s="68"/>
      <c r="D26" s="68">
        <f t="shared" si="0"/>
        <v>115199.71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f t="shared" si="2"/>
        <v>-232500.28999999998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f>SUM(B8:B27)</f>
        <v>176201714.60401234</v>
      </c>
      <c r="C28" s="72">
        <f t="shared" ref="C28:L28" si="3">SUM(C8:C27)</f>
        <v>3723267.5600000052</v>
      </c>
      <c r="D28" s="72">
        <f t="shared" si="3"/>
        <v>172478447.04401234</v>
      </c>
      <c r="E28" s="72">
        <f t="shared" si="3"/>
        <v>-32637730</v>
      </c>
      <c r="F28" s="72">
        <f t="shared" si="3"/>
        <v>189675247</v>
      </c>
      <c r="G28" s="72">
        <f t="shared" si="3"/>
        <v>5882652</v>
      </c>
      <c r="H28" s="72">
        <f t="shared" si="3"/>
        <v>183792595</v>
      </c>
      <c r="I28" s="72"/>
      <c r="J28" s="72">
        <f t="shared" si="3"/>
        <v>0</v>
      </c>
      <c r="K28" s="72"/>
      <c r="L28" s="72">
        <f t="shared" si="3"/>
        <v>-46111262.39598766</v>
      </c>
      <c r="M28" s="40"/>
      <c r="N28" s="39">
        <v>196189.5</v>
      </c>
      <c r="O28" s="39">
        <v>199720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173791246.96662024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-46111262.39598766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5882652</v>
      </c>
      <c r="E36" s="68">
        <f>C36+D36</f>
        <v>5882652</v>
      </c>
      <c r="F36" s="70">
        <f>B36-E36</f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>
        <f>C37+D37</f>
        <v>0</v>
      </c>
      <c r="F37" s="70">
        <f>B37-E37</f>
        <v>0</v>
      </c>
      <c r="G37" s="70"/>
      <c r="H37" s="71"/>
      <c r="I37" s="70"/>
      <c r="J37" s="70"/>
      <c r="K37" s="70"/>
      <c r="L37" s="70"/>
      <c r="M37" s="18"/>
      <c r="N37" s="71">
        <v>-46111262.627679765</v>
      </c>
    </row>
    <row r="38" spans="1:14" x14ac:dyDescent="0.2">
      <c r="A38" s="18" t="s">
        <v>44</v>
      </c>
      <c r="B38" s="81">
        <v>20000000</v>
      </c>
      <c r="C38" s="81">
        <v>3723267.5600000052</v>
      </c>
      <c r="D38" s="81">
        <v>0</v>
      </c>
      <c r="E38" s="68">
        <f>C38+D38</f>
        <v>3723267.5600000052</v>
      </c>
      <c r="F38" s="70">
        <f>B38-E38</f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f>SUM(B36:B38)</f>
        <v>70000000</v>
      </c>
      <c r="C39" s="83">
        <f>SUM(C36:C38)</f>
        <v>3723267.5600000052</v>
      </c>
      <c r="D39" s="83">
        <f>SUM(D36:D38)</f>
        <v>5882652</v>
      </c>
      <c r="E39" s="83">
        <f>SUM(E36:E38)</f>
        <v>9605919.5600000061</v>
      </c>
      <c r="F39" s="83">
        <f>SUM(F36:F38)</f>
        <v>60394080.439999998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J28" sqref="J2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37221</v>
      </c>
      <c r="M2" s="3"/>
    </row>
    <row r="3" spans="1:17" ht="18" x14ac:dyDescent="0.25">
      <c r="A3" s="5">
        <v>37218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455151.02600002475</v>
      </c>
      <c r="C8" s="68"/>
      <c r="D8" s="68">
        <v>455151.02600002475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33851.026000024751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4619803.9705617065</v>
      </c>
      <c r="C12" s="68"/>
      <c r="D12" s="68">
        <v>4619803.9705617065</v>
      </c>
      <c r="E12" s="68">
        <v>0</v>
      </c>
      <c r="F12" s="68">
        <v>4833283.96</v>
      </c>
      <c r="G12" s="68"/>
      <c r="H12" s="68">
        <v>4833283.96</v>
      </c>
      <c r="I12" s="68"/>
      <c r="J12" s="68"/>
      <c r="K12" s="68"/>
      <c r="L12" s="68">
        <v>-213479.9894382935</v>
      </c>
      <c r="M12" s="12"/>
      <c r="N12" s="46"/>
      <c r="O12" s="46"/>
    </row>
    <row r="13" spans="1:17" x14ac:dyDescent="0.2">
      <c r="A13" t="s">
        <v>29</v>
      </c>
      <c r="B13" s="68">
        <v>636229.32000000402</v>
      </c>
      <c r="C13" s="68"/>
      <c r="D13" s="68">
        <v>636229.32000000402</v>
      </c>
      <c r="E13" s="68">
        <v>0</v>
      </c>
      <c r="F13" s="68">
        <v>484191</v>
      </c>
      <c r="G13" s="68"/>
      <c r="H13" s="68">
        <v>484191</v>
      </c>
      <c r="I13" s="68"/>
      <c r="J13" s="68"/>
      <c r="K13" s="68"/>
      <c r="L13" s="68">
        <v>152038.32000000402</v>
      </c>
      <c r="M13" s="12"/>
      <c r="N13" s="46"/>
      <c r="O13" s="46"/>
    </row>
    <row r="14" spans="1:17" x14ac:dyDescent="0.2">
      <c r="A14" t="s">
        <v>60</v>
      </c>
      <c r="B14" s="68">
        <v>47407264.895999767</v>
      </c>
      <c r="C14" s="68"/>
      <c r="D14" s="68">
        <v>47407264.895999767</v>
      </c>
      <c r="E14" s="68">
        <v>-32637730</v>
      </c>
      <c r="F14" s="68">
        <v>14767110</v>
      </c>
      <c r="G14" s="69"/>
      <c r="H14" s="68">
        <v>14767110</v>
      </c>
      <c r="I14" s="69"/>
      <c r="J14" s="69"/>
      <c r="K14" s="69"/>
      <c r="L14" s="68">
        <v>2424.8959997668862</v>
      </c>
      <c r="M14" s="12"/>
      <c r="N14" s="46"/>
      <c r="O14" s="46"/>
    </row>
    <row r="15" spans="1:17" x14ac:dyDescent="0.2">
      <c r="A15" t="s">
        <v>64</v>
      </c>
      <c r="B15" s="70">
        <v>10491510.499999994</v>
      </c>
      <c r="C15" s="70"/>
      <c r="D15" s="68">
        <v>10491510.499999994</v>
      </c>
      <c r="E15" s="70">
        <v>0</v>
      </c>
      <c r="F15" s="70">
        <v>10949679</v>
      </c>
      <c r="G15" s="54">
        <v>0</v>
      </c>
      <c r="H15" s="54">
        <v>10949679</v>
      </c>
      <c r="I15" s="54">
        <v>1</v>
      </c>
      <c r="J15" s="69">
        <v>0</v>
      </c>
      <c r="K15" s="54"/>
      <c r="L15" s="68">
        <v>-458168.50000000559</v>
      </c>
      <c r="M15" s="12"/>
      <c r="N15" s="47"/>
      <c r="O15" s="47"/>
      <c r="Q15" s="47"/>
    </row>
    <row r="16" spans="1:17" x14ac:dyDescent="0.2">
      <c r="A16" t="s">
        <v>10</v>
      </c>
      <c r="B16" s="70">
        <v>504698.81859100005</v>
      </c>
      <c r="C16" s="68"/>
      <c r="D16" s="68">
        <v>504698.81859100005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134387.81859100005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203589.5</v>
      </c>
      <c r="O17" s="46">
        <v>199720</v>
      </c>
    </row>
    <row r="18" spans="1:15" x14ac:dyDescent="0.2">
      <c r="A18" t="s">
        <v>35</v>
      </c>
      <c r="B18" s="68">
        <v>970151.85</v>
      </c>
      <c r="C18" s="68"/>
      <c r="D18" s="68">
        <v>970151.85</v>
      </c>
      <c r="E18" s="68">
        <v>0</v>
      </c>
      <c r="F18" s="68">
        <v>917620</v>
      </c>
      <c r="G18" s="68"/>
      <c r="H18" s="68">
        <v>917620</v>
      </c>
      <c r="I18" s="68"/>
      <c r="J18" s="68"/>
      <c r="K18" s="68"/>
      <c r="L18" s="68">
        <v>52531.849999999627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150035197.18000007</v>
      </c>
      <c r="C20" s="69"/>
      <c r="D20" s="68">
        <v>150035197.18000007</v>
      </c>
      <c r="E20" s="69">
        <v>0</v>
      </c>
      <c r="F20" s="69">
        <v>150063397</v>
      </c>
      <c r="G20" s="69"/>
      <c r="H20" s="68">
        <v>150063397</v>
      </c>
      <c r="I20" s="69"/>
      <c r="J20" s="69"/>
      <c r="K20" s="69"/>
      <c r="L20" s="68">
        <v>-28199.819999933243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20939.28</v>
      </c>
      <c r="C23" s="68"/>
      <c r="D23" s="68">
        <v>20939.28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-5060.7200000000303</v>
      </c>
      <c r="M23" s="12"/>
      <c r="N23" s="46"/>
      <c r="O23" s="46"/>
    </row>
    <row r="24" spans="1:15" x14ac:dyDescent="0.2">
      <c r="A24" t="s">
        <v>12</v>
      </c>
      <c r="B24" s="68">
        <v>69896.13</v>
      </c>
      <c r="C24" s="68"/>
      <c r="D24" s="68">
        <v>69896.13</v>
      </c>
      <c r="E24" s="68">
        <v>0</v>
      </c>
      <c r="F24" s="68">
        <v>81279</v>
      </c>
      <c r="G24" s="68"/>
      <c r="H24" s="68">
        <v>81279</v>
      </c>
      <c r="I24" s="68"/>
      <c r="J24" s="68"/>
      <c r="K24" s="68"/>
      <c r="L24" s="68">
        <v>-11382.87</v>
      </c>
      <c r="M24" s="12"/>
      <c r="N24" s="46"/>
      <c r="O24" s="46"/>
    </row>
    <row r="25" spans="1:15" ht="12" customHeight="1" x14ac:dyDescent="0.2">
      <c r="A25" s="18" t="s">
        <v>62</v>
      </c>
      <c r="B25" s="68">
        <v>8812016.3799999934</v>
      </c>
      <c r="C25" s="68"/>
      <c r="D25" s="68">
        <v>8812016.3799999934</v>
      </c>
      <c r="E25" s="69">
        <v>0</v>
      </c>
      <c r="F25" s="69">
        <v>5882652</v>
      </c>
      <c r="G25" s="69">
        <v>5882652</v>
      </c>
      <c r="H25" s="69">
        <v>0</v>
      </c>
      <c r="I25" s="69"/>
      <c r="J25" s="69">
        <v>-2563224</v>
      </c>
      <c r="K25" s="69"/>
      <c r="L25" s="68">
        <v>366140.37999999337</v>
      </c>
      <c r="M25" s="12"/>
      <c r="N25" s="46"/>
      <c r="O25" s="46"/>
    </row>
    <row r="26" spans="1:15" ht="12" customHeight="1" x14ac:dyDescent="0.2">
      <c r="A26" s="18" t="s">
        <v>63</v>
      </c>
      <c r="B26" s="68">
        <v>329648.71000000002</v>
      </c>
      <c r="C26" s="68"/>
      <c r="D26" s="68">
        <v>329648.71000000002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-18051.289999999572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224352508.35057381</v>
      </c>
      <c r="C28" s="72">
        <v>0</v>
      </c>
      <c r="D28" s="72">
        <v>224352508.35057381</v>
      </c>
      <c r="E28" s="72">
        <v>-32637730</v>
      </c>
      <c r="F28" s="72">
        <v>189144522.96000001</v>
      </c>
      <c r="G28" s="72">
        <v>5882652</v>
      </c>
      <c r="H28" s="72">
        <v>183261870.96000001</v>
      </c>
      <c r="I28" s="72"/>
      <c r="J28" s="72">
        <v>-2563224</v>
      </c>
      <c r="K28" s="72"/>
      <c r="L28" s="72">
        <v>7031.3905738069443</v>
      </c>
      <c r="M28" s="40"/>
      <c r="N28" s="39">
        <v>203589.5</v>
      </c>
      <c r="O28" s="39">
        <v>199720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224352508.35057381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7031.3905737996101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">
      <c r="A36" s="18" t="s">
        <v>47</v>
      </c>
      <c r="B36" s="68">
        <v>50000000</v>
      </c>
      <c r="C36" s="68">
        <v>0</v>
      </c>
      <c r="D36" s="68">
        <v>5882652</v>
      </c>
      <c r="E36" s="68">
        <v>5882652</v>
      </c>
      <c r="F36" s="70"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7031.3905737996101</v>
      </c>
    </row>
    <row r="38" spans="1:14" hidden="1" x14ac:dyDescent="0.2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 t="s">
        <v>47</v>
      </c>
      <c r="B39" s="83">
        <v>50000000</v>
      </c>
      <c r="C39" s="83">
        <v>0</v>
      </c>
      <c r="D39" s="83">
        <v>5882652</v>
      </c>
      <c r="E39" s="83">
        <v>5882652</v>
      </c>
      <c r="F39" s="84">
        <v>44117348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37222</v>
      </c>
      <c r="M2" s="3"/>
    </row>
    <row r="3" spans="1:17" ht="18" x14ac:dyDescent="0.25">
      <c r="A3" s="5">
        <v>37221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471537.02600002475</v>
      </c>
      <c r="C8" s="68"/>
      <c r="D8" s="68">
        <v>471537.02600002475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50237.026000024751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4674319.0457288017</v>
      </c>
      <c r="C12" s="68"/>
      <c r="D12" s="68">
        <v>4674319.0457288017</v>
      </c>
      <c r="E12" s="68">
        <v>0</v>
      </c>
      <c r="F12" s="68">
        <v>4835935.17</v>
      </c>
      <c r="G12" s="68"/>
      <c r="H12" s="68">
        <v>4835935.17</v>
      </c>
      <c r="I12" s="68"/>
      <c r="J12" s="68"/>
      <c r="K12" s="68"/>
      <c r="L12" s="68">
        <v>-161616.12427119818</v>
      </c>
      <c r="M12" s="12"/>
      <c r="N12" s="46"/>
      <c r="O12" s="46"/>
    </row>
    <row r="13" spans="1:17" x14ac:dyDescent="0.2">
      <c r="A13" t="s">
        <v>29</v>
      </c>
      <c r="B13" s="68">
        <v>546879.61000000313</v>
      </c>
      <c r="C13" s="68"/>
      <c r="D13" s="68">
        <v>546879.61000000313</v>
      </c>
      <c r="E13" s="68">
        <v>0</v>
      </c>
      <c r="F13" s="68">
        <v>474613</v>
      </c>
      <c r="G13" s="68"/>
      <c r="H13" s="68">
        <v>474613</v>
      </c>
      <c r="I13" s="68"/>
      <c r="J13" s="68"/>
      <c r="K13" s="68"/>
      <c r="L13" s="68">
        <v>72266.610000003129</v>
      </c>
      <c r="M13" s="12"/>
      <c r="N13" s="46"/>
      <c r="O13" s="46"/>
    </row>
    <row r="14" spans="1:17" x14ac:dyDescent="0.2">
      <c r="A14" t="s">
        <v>66</v>
      </c>
      <c r="B14" s="68">
        <v>51554449.395999782</v>
      </c>
      <c r="C14" s="68"/>
      <c r="D14" s="68">
        <v>51554449.395999782</v>
      </c>
      <c r="E14" s="68">
        <v>-33648840</v>
      </c>
      <c r="F14" s="68">
        <v>16017804</v>
      </c>
      <c r="G14" s="69"/>
      <c r="H14" s="68">
        <v>16017804</v>
      </c>
      <c r="I14" s="69"/>
      <c r="J14" s="69"/>
      <c r="K14" s="69"/>
      <c r="L14" s="68">
        <v>1887805.3959997818</v>
      </c>
      <c r="M14" s="12"/>
      <c r="N14" s="46"/>
      <c r="O14" s="46"/>
    </row>
    <row r="15" spans="1:17" x14ac:dyDescent="0.2">
      <c r="A15" t="s">
        <v>65</v>
      </c>
      <c r="B15" s="70">
        <v>11468155.759999996</v>
      </c>
      <c r="C15" s="70"/>
      <c r="D15" s="68">
        <v>11468155.759999996</v>
      </c>
      <c r="E15" s="70">
        <v>0</v>
      </c>
      <c r="F15" s="70">
        <v>10870644</v>
      </c>
      <c r="G15" s="54">
        <v>0</v>
      </c>
      <c r="H15" s="54">
        <v>10870644</v>
      </c>
      <c r="I15" s="54">
        <v>1</v>
      </c>
      <c r="J15" s="69">
        <v>-597512</v>
      </c>
      <c r="K15" s="54"/>
      <c r="L15" s="68">
        <v>-0.24000000394880772</v>
      </c>
      <c r="M15" s="12"/>
      <c r="N15" s="47"/>
      <c r="O15" s="47"/>
      <c r="Q15" s="47"/>
    </row>
    <row r="16" spans="1:17" x14ac:dyDescent="0.2">
      <c r="A16" t="s">
        <v>10</v>
      </c>
      <c r="B16" s="70">
        <v>511660.81859100005</v>
      </c>
      <c r="C16" s="68"/>
      <c r="D16" s="68">
        <v>511660.81859100005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141349.81859100005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155752</v>
      </c>
      <c r="O17" s="46">
        <v>242220</v>
      </c>
    </row>
    <row r="18" spans="1:15" x14ac:dyDescent="0.2">
      <c r="A18" t="s">
        <v>35</v>
      </c>
      <c r="B18" s="68">
        <v>1264534.8700000001</v>
      </c>
      <c r="C18" s="68"/>
      <c r="D18" s="68">
        <v>1264534.8700000001</v>
      </c>
      <c r="E18" s="68">
        <v>0</v>
      </c>
      <c r="F18" s="68">
        <v>1150120</v>
      </c>
      <c r="G18" s="68"/>
      <c r="H18" s="68">
        <v>1150120</v>
      </c>
      <c r="I18" s="68"/>
      <c r="J18" s="68"/>
      <c r="K18" s="68"/>
      <c r="L18" s="68">
        <v>114414.87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157018841.98000008</v>
      </c>
      <c r="C20" s="69"/>
      <c r="D20" s="68">
        <v>157018841.98000008</v>
      </c>
      <c r="E20" s="69">
        <v>0</v>
      </c>
      <c r="F20" s="69">
        <v>160312634.80000001</v>
      </c>
      <c r="G20" s="69"/>
      <c r="H20" s="68">
        <v>160312634.80000001</v>
      </c>
      <c r="I20" s="69"/>
      <c r="J20" s="69"/>
      <c r="K20" s="69"/>
      <c r="L20" s="68">
        <v>-3293792.8199999332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34359.279999999999</v>
      </c>
      <c r="C23" s="68"/>
      <c r="D23" s="68">
        <v>34359.279999999999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8359.2799999999697</v>
      </c>
      <c r="M23" s="12"/>
      <c r="N23" s="46"/>
      <c r="O23" s="46"/>
    </row>
    <row r="24" spans="1:15" x14ac:dyDescent="0.2">
      <c r="A24" t="s">
        <v>12</v>
      </c>
      <c r="B24" s="68">
        <v>77310.13</v>
      </c>
      <c r="C24" s="68"/>
      <c r="D24" s="68">
        <v>77310.13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18810.13</v>
      </c>
      <c r="M24" s="12"/>
      <c r="N24" s="46"/>
      <c r="O24" s="46"/>
    </row>
    <row r="25" spans="1:15" ht="12" customHeight="1" x14ac:dyDescent="0.2">
      <c r="A25" s="18" t="s">
        <v>62</v>
      </c>
      <c r="B25" s="68">
        <v>8839061.7599999942</v>
      </c>
      <c r="C25" s="68"/>
      <c r="D25" s="68">
        <v>8839061.7599999942</v>
      </c>
      <c r="E25" s="69">
        <v>0</v>
      </c>
      <c r="F25" s="69">
        <v>4948402.5</v>
      </c>
      <c r="G25" s="69">
        <v>4948402.5</v>
      </c>
      <c r="H25" s="69">
        <v>0</v>
      </c>
      <c r="I25" s="69"/>
      <c r="J25" s="69">
        <v>-3875575.5</v>
      </c>
      <c r="K25" s="69"/>
      <c r="L25" s="68">
        <v>15083.759999994189</v>
      </c>
      <c r="M25" s="12"/>
      <c r="N25" s="46"/>
      <c r="O25" s="46"/>
    </row>
    <row r="26" spans="1:15" ht="12" customHeight="1" x14ac:dyDescent="0.2">
      <c r="A26" s="18" t="s">
        <v>63</v>
      </c>
      <c r="B26" s="68">
        <v>283748.23</v>
      </c>
      <c r="C26" s="68"/>
      <c r="D26" s="68">
        <v>283748.23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-63951.769999999553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236744858.19574091</v>
      </c>
      <c r="C28" s="72">
        <v>0</v>
      </c>
      <c r="D28" s="72">
        <v>236744858.19574091</v>
      </c>
      <c r="E28" s="72">
        <v>-33648840</v>
      </c>
      <c r="F28" s="72">
        <v>199833964.47000003</v>
      </c>
      <c r="G28" s="72">
        <v>4948402.5</v>
      </c>
      <c r="H28" s="72">
        <v>194885561.97000003</v>
      </c>
      <c r="I28" s="72"/>
      <c r="J28" s="72">
        <v>-4473087.5</v>
      </c>
      <c r="K28" s="72"/>
      <c r="L28" s="72">
        <v>-1211033.7742590811</v>
      </c>
      <c r="M28" s="40"/>
      <c r="N28" s="39">
        <v>155752</v>
      </c>
      <c r="O28" s="39">
        <v>242220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236744858.19574091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-1211033.7742591202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">
      <c r="A36" s="18" t="s">
        <v>47</v>
      </c>
      <c r="B36" s="68">
        <v>50000000</v>
      </c>
      <c r="C36" s="68">
        <v>0</v>
      </c>
      <c r="D36" s="68">
        <v>4948402.5</v>
      </c>
      <c r="E36" s="68">
        <v>4948402.5</v>
      </c>
      <c r="F36" s="70">
        <v>45051597.5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-1211033.7742591202</v>
      </c>
    </row>
    <row r="38" spans="1:14" hidden="1" x14ac:dyDescent="0.2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 t="s">
        <v>47</v>
      </c>
      <c r="B39" s="83">
        <v>50000000</v>
      </c>
      <c r="C39" s="83">
        <v>0</v>
      </c>
      <c r="D39" s="83">
        <v>4948402.5</v>
      </c>
      <c r="E39" s="83">
        <v>4948402.5</v>
      </c>
      <c r="F39" s="84">
        <v>45051597.5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B20" sqref="B20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37223</v>
      </c>
      <c r="M2" s="3"/>
    </row>
    <row r="3" spans="1:17" ht="18" x14ac:dyDescent="0.25">
      <c r="A3" s="5">
        <v>37222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270619.72600002401</v>
      </c>
      <c r="C8" s="68"/>
      <c r="D8" s="68">
        <v>270619.72600002401</v>
      </c>
      <c r="E8" s="68">
        <v>0</v>
      </c>
      <c r="F8" s="68">
        <v>627000</v>
      </c>
      <c r="G8" s="69"/>
      <c r="H8" s="68">
        <v>627000</v>
      </c>
      <c r="I8" s="68"/>
      <c r="J8" s="68"/>
      <c r="K8" s="68"/>
      <c r="L8" s="68">
        <v>-356380.27399997599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5571487.686439544</v>
      </c>
      <c r="C12" s="68"/>
      <c r="D12" s="68">
        <v>5571487.686439544</v>
      </c>
      <c r="E12" s="68">
        <v>0</v>
      </c>
      <c r="F12" s="68">
        <v>3835460.48</v>
      </c>
      <c r="G12" s="68"/>
      <c r="H12" s="68">
        <v>3835460.48</v>
      </c>
      <c r="I12" s="68"/>
      <c r="J12" s="68"/>
      <c r="K12" s="68"/>
      <c r="L12" s="68">
        <v>1736027.206439544</v>
      </c>
      <c r="M12" s="12"/>
      <c r="N12" s="46"/>
      <c r="O12" s="46"/>
    </row>
    <row r="13" spans="1:17" x14ac:dyDescent="0.2">
      <c r="A13" t="s">
        <v>29</v>
      </c>
      <c r="B13" s="68">
        <v>340796.56000000238</v>
      </c>
      <c r="C13" s="68"/>
      <c r="D13" s="68">
        <v>340796.56000000238</v>
      </c>
      <c r="E13" s="68">
        <v>0</v>
      </c>
      <c r="F13" s="68">
        <v>693502</v>
      </c>
      <c r="G13" s="68"/>
      <c r="H13" s="68">
        <v>693502</v>
      </c>
      <c r="I13" s="68"/>
      <c r="J13" s="68"/>
      <c r="K13" s="68"/>
      <c r="L13" s="68">
        <v>-352705.43999999762</v>
      </c>
      <c r="M13" s="12"/>
      <c r="N13" s="46"/>
      <c r="O13" s="46"/>
    </row>
    <row r="14" spans="1:17" x14ac:dyDescent="0.2">
      <c r="A14" t="s">
        <v>66</v>
      </c>
      <c r="B14" s="68">
        <v>34123248.645999774</v>
      </c>
      <c r="C14" s="68"/>
      <c r="D14" s="68">
        <v>34123248.645999774</v>
      </c>
      <c r="E14" s="68">
        <v>-24772550</v>
      </c>
      <c r="F14" s="68">
        <v>36249193.5</v>
      </c>
      <c r="G14" s="69"/>
      <c r="H14" s="68">
        <v>36249193.5</v>
      </c>
      <c r="I14" s="69"/>
      <c r="J14" s="69"/>
      <c r="K14" s="69"/>
      <c r="L14" s="68">
        <v>-26898494.854000226</v>
      </c>
      <c r="M14" s="12"/>
      <c r="N14" s="46"/>
      <c r="O14" s="46"/>
    </row>
    <row r="15" spans="1:17" x14ac:dyDescent="0.2">
      <c r="A15" t="s">
        <v>65</v>
      </c>
      <c r="B15" s="70">
        <v>6570265.179999996</v>
      </c>
      <c r="C15" s="70"/>
      <c r="D15" s="68">
        <v>6570265.179999996</v>
      </c>
      <c r="E15" s="70">
        <v>0</v>
      </c>
      <c r="F15" s="70">
        <v>11265524.5</v>
      </c>
      <c r="G15" s="54"/>
      <c r="H15" s="54">
        <v>11265524.5</v>
      </c>
      <c r="I15" s="54">
        <v>1</v>
      </c>
      <c r="J15" s="69">
        <v>0</v>
      </c>
      <c r="K15" s="54"/>
      <c r="L15" s="68">
        <v>-4695259.32</v>
      </c>
      <c r="M15" s="12"/>
      <c r="N15" s="47"/>
      <c r="O15" s="47"/>
      <c r="Q15" s="47"/>
    </row>
    <row r="16" spans="1:17" x14ac:dyDescent="0.2">
      <c r="A16" t="s">
        <v>10</v>
      </c>
      <c r="B16" s="70">
        <v>129423.31859100003</v>
      </c>
      <c r="C16" s="68"/>
      <c r="D16" s="68">
        <v>129423.31859100003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-240887.68140899995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189130</v>
      </c>
      <c r="O17" s="46">
        <v>342764</v>
      </c>
    </row>
    <row r="18" spans="1:15" x14ac:dyDescent="0.2">
      <c r="A18" t="s">
        <v>35</v>
      </c>
      <c r="B18" s="68">
        <v>886482.43</v>
      </c>
      <c r="C18" s="68"/>
      <c r="D18" s="68">
        <v>886482.43</v>
      </c>
      <c r="E18" s="68">
        <v>0</v>
      </c>
      <c r="F18" s="68">
        <v>1302620</v>
      </c>
      <c r="G18" s="68"/>
      <c r="H18" s="68">
        <v>1302620</v>
      </c>
      <c r="I18" s="68"/>
      <c r="J18" s="68"/>
      <c r="K18" s="68"/>
      <c r="L18" s="68">
        <v>-416137.57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162260609.03000009</v>
      </c>
      <c r="C20" s="69"/>
      <c r="D20" s="68">
        <v>162260609.03000009</v>
      </c>
      <c r="E20" s="69">
        <v>0</v>
      </c>
      <c r="F20" s="69">
        <v>177823844</v>
      </c>
      <c r="G20" s="69"/>
      <c r="H20" s="68">
        <v>177823844</v>
      </c>
      <c r="I20" s="69"/>
      <c r="J20" s="69"/>
      <c r="K20" s="69"/>
      <c r="L20" s="68">
        <v>-15563234.969999909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58500.13</v>
      </c>
      <c r="C24" s="68"/>
      <c r="D24" s="68">
        <v>58500.13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0.1299999999901047</v>
      </c>
      <c r="M24" s="12"/>
      <c r="N24" s="46"/>
      <c r="O24" s="46"/>
    </row>
    <row r="25" spans="1:15" ht="12" customHeight="1" x14ac:dyDescent="0.2">
      <c r="A25" s="18" t="s">
        <v>62</v>
      </c>
      <c r="B25" s="68">
        <v>4373202.6299999934</v>
      </c>
      <c r="C25" s="68"/>
      <c r="D25" s="68">
        <v>4373202.6299999934</v>
      </c>
      <c r="E25" s="69">
        <v>0</v>
      </c>
      <c r="F25" s="69">
        <v>5189275.5</v>
      </c>
      <c r="G25" s="69">
        <v>5189275.5</v>
      </c>
      <c r="H25" s="69">
        <v>0</v>
      </c>
      <c r="I25" s="69"/>
      <c r="J25" s="69">
        <v>240872.5</v>
      </c>
      <c r="K25" s="69"/>
      <c r="L25" s="68">
        <v>-575200.37000000663</v>
      </c>
      <c r="M25" s="12"/>
      <c r="N25" s="46"/>
      <c r="O25" s="46"/>
    </row>
    <row r="26" spans="1:15" ht="12" customHeight="1" x14ac:dyDescent="0.2">
      <c r="A26" s="18" t="s">
        <v>63</v>
      </c>
      <c r="B26" s="68">
        <v>309793.49</v>
      </c>
      <c r="C26" s="68"/>
      <c r="D26" s="68">
        <v>309793.49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-37906.509999999776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214920429.39645165</v>
      </c>
      <c r="C28" s="72">
        <v>0</v>
      </c>
      <c r="D28" s="72">
        <v>214920429.39645165</v>
      </c>
      <c r="E28" s="72">
        <v>-24772550</v>
      </c>
      <c r="F28" s="72">
        <v>237788930.98000002</v>
      </c>
      <c r="G28" s="72">
        <v>5189275.5</v>
      </c>
      <c r="H28" s="72">
        <v>232599655.48000002</v>
      </c>
      <c r="I28" s="72"/>
      <c r="J28" s="72">
        <v>240872.5</v>
      </c>
      <c r="K28" s="72"/>
      <c r="L28" s="72">
        <v>-47400179.083548322</v>
      </c>
      <c r="M28" s="40"/>
      <c r="N28" s="39">
        <v>189130</v>
      </c>
      <c r="O28" s="39">
        <v>342764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214920429.39645165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-47400179.083548367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v>5189275.5</v>
      </c>
      <c r="E36" s="83">
        <v>5189275.5</v>
      </c>
      <c r="F36" s="84">
        <v>44810724.5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-47400179.083548367</v>
      </c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L34" sqref="L3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37224</v>
      </c>
      <c r="M2" s="3"/>
    </row>
    <row r="3" spans="1:17" ht="18" x14ac:dyDescent="0.25">
      <c r="A3" s="5">
        <v>37223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299859.72600002401</v>
      </c>
      <c r="C8" s="68"/>
      <c r="D8" s="68">
        <v>299859.72600002401</v>
      </c>
      <c r="E8" s="68">
        <v>0</v>
      </c>
      <c r="F8" s="68">
        <v>1254000</v>
      </c>
      <c r="G8" s="69"/>
      <c r="H8" s="68">
        <v>1254000</v>
      </c>
      <c r="I8" s="68"/>
      <c r="J8" s="68"/>
      <c r="K8" s="68"/>
      <c r="L8" s="68">
        <v>-954140.27399997599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3474749.7876531943</v>
      </c>
      <c r="C12" s="68"/>
      <c r="D12" s="68">
        <v>3474749.7876531943</v>
      </c>
      <c r="E12" s="68">
        <v>0</v>
      </c>
      <c r="F12" s="68">
        <v>4163530.04</v>
      </c>
      <c r="G12" s="68"/>
      <c r="H12" s="68">
        <v>4163530.04</v>
      </c>
      <c r="I12" s="68"/>
      <c r="J12" s="68"/>
      <c r="K12" s="68"/>
      <c r="L12" s="68">
        <v>-688780.25234680576</v>
      </c>
      <c r="M12" s="12"/>
      <c r="N12" s="46"/>
      <c r="O12" s="46"/>
    </row>
    <row r="13" spans="1:17" x14ac:dyDescent="0.2">
      <c r="A13" t="s">
        <v>29</v>
      </c>
      <c r="B13" s="68">
        <v>341785.06000000238</v>
      </c>
      <c r="C13" s="68"/>
      <c r="D13" s="68">
        <v>341785.06000000238</v>
      </c>
      <c r="E13" s="68">
        <v>0</v>
      </c>
      <c r="F13" s="68">
        <v>740752</v>
      </c>
      <c r="G13" s="68"/>
      <c r="H13" s="68">
        <v>740752</v>
      </c>
      <c r="I13" s="68"/>
      <c r="J13" s="68"/>
      <c r="K13" s="68"/>
      <c r="L13" s="68">
        <v>-398966.93999999762</v>
      </c>
      <c r="M13" s="12"/>
      <c r="N13" s="46"/>
      <c r="O13" s="46"/>
    </row>
    <row r="14" spans="1:17" x14ac:dyDescent="0.2">
      <c r="A14" t="s">
        <v>66</v>
      </c>
      <c r="B14" s="68">
        <v>36635363.29599978</v>
      </c>
      <c r="C14" s="68"/>
      <c r="D14" s="68">
        <v>36635363.29599978</v>
      </c>
      <c r="E14" s="68">
        <v>-25624490</v>
      </c>
      <c r="F14" s="68">
        <v>13420502</v>
      </c>
      <c r="G14" s="69"/>
      <c r="H14" s="68">
        <v>13420502</v>
      </c>
      <c r="I14" s="69"/>
      <c r="J14" s="69"/>
      <c r="K14" s="69"/>
      <c r="L14" s="68">
        <v>-2409628.7040002197</v>
      </c>
      <c r="M14" s="12"/>
      <c r="N14" s="46"/>
      <c r="O14" s="46"/>
    </row>
    <row r="15" spans="1:17" x14ac:dyDescent="0.2">
      <c r="A15" t="s">
        <v>65</v>
      </c>
      <c r="B15" s="70">
        <v>6227056.0899999961</v>
      </c>
      <c r="C15" s="70"/>
      <c r="D15" s="68">
        <v>6227056.0899999961</v>
      </c>
      <c r="E15" s="70">
        <v>0</v>
      </c>
      <c r="F15" s="70">
        <v>8184592</v>
      </c>
      <c r="G15" s="54"/>
      <c r="H15" s="54">
        <v>8184592</v>
      </c>
      <c r="I15" s="54">
        <v>1</v>
      </c>
      <c r="J15" s="69">
        <v>0</v>
      </c>
      <c r="K15" s="54"/>
      <c r="L15" s="68">
        <v>-1957535.91</v>
      </c>
      <c r="M15" s="12"/>
      <c r="N15" s="47"/>
      <c r="O15" s="47"/>
      <c r="Q15" s="47"/>
    </row>
    <row r="16" spans="1:17" x14ac:dyDescent="0.2">
      <c r="A16" t="s">
        <v>10</v>
      </c>
      <c r="B16" s="70">
        <v>159010.81859100005</v>
      </c>
      <c r="C16" s="68"/>
      <c r="D16" s="68">
        <v>159010.81859100005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-211300.18140899995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302717</v>
      </c>
      <c r="O17" s="46">
        <v>342764</v>
      </c>
    </row>
    <row r="18" spans="1:15" x14ac:dyDescent="0.2">
      <c r="A18" t="s">
        <v>35</v>
      </c>
      <c r="B18" s="68">
        <v>1024751.18</v>
      </c>
      <c r="C18" s="68"/>
      <c r="D18" s="68">
        <v>1024751.18</v>
      </c>
      <c r="E18" s="68">
        <v>0</v>
      </c>
      <c r="F18" s="68">
        <v>1385120</v>
      </c>
      <c r="G18" s="68"/>
      <c r="H18" s="68">
        <v>1385120</v>
      </c>
      <c r="I18" s="68"/>
      <c r="J18" s="68"/>
      <c r="K18" s="68"/>
      <c r="L18" s="68">
        <v>-360368.82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151056656.13000011</v>
      </c>
      <c r="C20" s="69"/>
      <c r="D20" s="68">
        <v>151056656.13000011</v>
      </c>
      <c r="E20" s="69">
        <v>0</v>
      </c>
      <c r="F20" s="69">
        <v>122981480.2</v>
      </c>
      <c r="G20" s="69"/>
      <c r="H20" s="68">
        <v>122981480.2</v>
      </c>
      <c r="I20" s="69"/>
      <c r="J20" s="69"/>
      <c r="K20" s="69"/>
      <c r="L20" s="68">
        <v>28075175.930000111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17565.48</v>
      </c>
      <c r="C23" s="68"/>
      <c r="D23" s="68">
        <v>17565.48</v>
      </c>
      <c r="E23" s="68">
        <v>0</v>
      </c>
      <c r="F23" s="68">
        <v>0</v>
      </c>
      <c r="G23" s="68"/>
      <c r="H23" s="68">
        <v>0</v>
      </c>
      <c r="I23" s="68"/>
      <c r="J23" s="68"/>
      <c r="K23" s="68"/>
      <c r="L23" s="68">
        <v>17565.48</v>
      </c>
      <c r="M23" s="12"/>
      <c r="N23" s="46"/>
      <c r="O23" s="46"/>
    </row>
    <row r="24" spans="1:15" x14ac:dyDescent="0.2">
      <c r="A24" t="s">
        <v>12</v>
      </c>
      <c r="B24" s="68">
        <v>39516.18</v>
      </c>
      <c r="C24" s="68"/>
      <c r="D24" s="68">
        <v>39516.18</v>
      </c>
      <c r="E24" s="68">
        <v>0</v>
      </c>
      <c r="F24" s="68">
        <v>0</v>
      </c>
      <c r="G24" s="68"/>
      <c r="H24" s="68">
        <v>0</v>
      </c>
      <c r="I24" s="68"/>
      <c r="J24" s="68"/>
      <c r="K24" s="68"/>
      <c r="L24" s="68">
        <v>39516.18</v>
      </c>
      <c r="M24" s="12"/>
      <c r="N24" s="46"/>
      <c r="O24" s="46"/>
    </row>
    <row r="25" spans="1:15" ht="12" customHeight="1" x14ac:dyDescent="0.2">
      <c r="A25" s="18" t="s">
        <v>62</v>
      </c>
      <c r="B25" s="68">
        <v>3924779.4299999941</v>
      </c>
      <c r="C25" s="68"/>
      <c r="D25" s="68">
        <v>3924779.4299999941</v>
      </c>
      <c r="E25" s="69">
        <v>0</v>
      </c>
      <c r="F25" s="69">
        <v>2896189</v>
      </c>
      <c r="G25" s="69">
        <v>2896189</v>
      </c>
      <c r="H25" s="69">
        <v>0</v>
      </c>
      <c r="I25" s="69"/>
      <c r="J25" s="69">
        <v>-2293087</v>
      </c>
      <c r="K25" s="69"/>
      <c r="L25" s="68">
        <v>-1264496.5700000059</v>
      </c>
      <c r="M25" s="12"/>
      <c r="N25" s="46"/>
      <c r="O25" s="46"/>
    </row>
    <row r="26" spans="1:15" ht="12" customHeight="1" x14ac:dyDescent="0.2">
      <c r="A26" s="18" t="s">
        <v>63</v>
      </c>
      <c r="B26" s="68">
        <v>400693.49</v>
      </c>
      <c r="C26" s="68"/>
      <c r="D26" s="68">
        <v>400693.49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52993.490000000224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203601786.95766535</v>
      </c>
      <c r="C28" s="72">
        <v>0</v>
      </c>
      <c r="D28" s="72">
        <v>203601786.95766535</v>
      </c>
      <c r="E28" s="72">
        <v>-25624490</v>
      </c>
      <c r="F28" s="72">
        <v>155744176.24000001</v>
      </c>
      <c r="G28" s="72">
        <v>2896189</v>
      </c>
      <c r="H28" s="72">
        <v>152847987.24000001</v>
      </c>
      <c r="I28" s="72"/>
      <c r="J28" s="72">
        <v>-2293087</v>
      </c>
      <c r="K28" s="72"/>
      <c r="L28" s="72">
        <v>19940033.717665352</v>
      </c>
      <c r="M28" s="40"/>
      <c r="N28" s="39">
        <v>302717</v>
      </c>
      <c r="O28" s="39">
        <v>342764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203601786.95766535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19940033.717665344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v>2896189</v>
      </c>
      <c r="E36" s="83">
        <v>2896189</v>
      </c>
      <c r="F36" s="84">
        <v>47103811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19940033.717665344</v>
      </c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Q55"/>
  <sheetViews>
    <sheetView zoomScale="7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B23" sqref="B2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37197</v>
      </c>
      <c r="M2" s="3"/>
    </row>
    <row r="3" spans="1:17" ht="18" x14ac:dyDescent="0.25">
      <c r="A3" s="5">
        <v>37196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428959.79600002803</v>
      </c>
      <c r="C8" s="68"/>
      <c r="D8" s="68">
        <v>428959.79600002803</v>
      </c>
      <c r="E8" s="68">
        <v>0</v>
      </c>
      <c r="F8" s="68">
        <v>388300</v>
      </c>
      <c r="G8" s="69"/>
      <c r="H8" s="46">
        <v>388300</v>
      </c>
      <c r="I8" s="68"/>
      <c r="J8" s="68"/>
      <c r="K8" s="68"/>
      <c r="L8" s="68">
        <v>40659.796000028029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46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46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46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2725728.6706164442</v>
      </c>
      <c r="C12" s="68"/>
      <c r="D12" s="68">
        <v>2725728.6706164442</v>
      </c>
      <c r="E12" s="68">
        <v>0</v>
      </c>
      <c r="F12" s="68">
        <v>2596565.0299999998</v>
      </c>
      <c r="G12" s="68"/>
      <c r="H12" s="46">
        <v>2596565.0299999998</v>
      </c>
      <c r="I12" s="68"/>
      <c r="J12" s="68"/>
      <c r="K12" s="68"/>
      <c r="L12" s="68">
        <v>129163.64061644441</v>
      </c>
      <c r="M12" s="12"/>
      <c r="N12" s="46"/>
      <c r="O12" s="46"/>
    </row>
    <row r="13" spans="1:17" x14ac:dyDescent="0.2">
      <c r="A13" t="s">
        <v>29</v>
      </c>
      <c r="B13" s="68">
        <v>2215520.19</v>
      </c>
      <c r="C13" s="68"/>
      <c r="D13" s="68">
        <v>2215520.19</v>
      </c>
      <c r="E13" s="68">
        <v>0</v>
      </c>
      <c r="F13" s="68">
        <v>1400544</v>
      </c>
      <c r="G13" s="68"/>
      <c r="H13" s="46">
        <v>1400544</v>
      </c>
      <c r="I13" s="68"/>
      <c r="J13" s="68"/>
      <c r="K13" s="68"/>
      <c r="L13" s="68">
        <v>814976.19000000134</v>
      </c>
      <c r="M13" s="12"/>
      <c r="N13" s="46"/>
      <c r="O13" s="46"/>
    </row>
    <row r="14" spans="1:17" x14ac:dyDescent="0.2">
      <c r="A14" t="s">
        <v>9</v>
      </c>
      <c r="B14" s="68">
        <v>70869989.65599978</v>
      </c>
      <c r="C14" s="46">
        <v>8099229</v>
      </c>
      <c r="D14" s="68">
        <v>62770760.65599978</v>
      </c>
      <c r="E14" s="68">
        <v>-29673095.400000036</v>
      </c>
      <c r="F14" s="68">
        <v>16900771</v>
      </c>
      <c r="G14" s="69">
        <v>16900771</v>
      </c>
      <c r="H14" s="46">
        <v>0</v>
      </c>
      <c r="I14" s="69"/>
      <c r="J14" s="69"/>
      <c r="K14" s="69"/>
      <c r="L14" s="68">
        <v>24296123.255999744</v>
      </c>
      <c r="M14" s="12"/>
      <c r="N14" s="46"/>
      <c r="O14" s="46"/>
    </row>
    <row r="15" spans="1:17" x14ac:dyDescent="0.2">
      <c r="A15" t="s">
        <v>38</v>
      </c>
      <c r="B15" s="70">
        <v>11279510.904999997</v>
      </c>
      <c r="C15" s="70"/>
      <c r="D15" s="68">
        <v>11279510.904999997</v>
      </c>
      <c r="E15" s="70">
        <v>0</v>
      </c>
      <c r="F15" s="70">
        <v>10062141</v>
      </c>
      <c r="G15" s="54"/>
      <c r="H15" s="46">
        <v>10062141</v>
      </c>
      <c r="I15" s="54">
        <v>1</v>
      </c>
      <c r="J15" s="69">
        <v>-1122012.94</v>
      </c>
      <c r="K15" s="54"/>
      <c r="L15" s="68">
        <v>95356.964999997523</v>
      </c>
      <c r="M15" s="12"/>
      <c r="N15" s="47"/>
      <c r="O15" s="47"/>
      <c r="Q15" s="47"/>
    </row>
    <row r="16" spans="1:17" x14ac:dyDescent="0.2">
      <c r="A16" t="s">
        <v>10</v>
      </c>
      <c r="B16" s="70">
        <v>458048.25715200021</v>
      </c>
      <c r="C16" s="68"/>
      <c r="D16" s="68">
        <v>458048.25715200021</v>
      </c>
      <c r="E16" s="68">
        <v>0</v>
      </c>
      <c r="F16" s="68">
        <v>375311</v>
      </c>
      <c r="G16" s="68"/>
      <c r="H16" s="46">
        <v>375311</v>
      </c>
      <c r="I16" s="68"/>
      <c r="J16" s="68"/>
      <c r="K16" s="68"/>
      <c r="L16" s="68">
        <v>82737.257152000209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46">
        <v>0</v>
      </c>
      <c r="I17" s="68"/>
      <c r="J17" s="68"/>
      <c r="K17" s="68"/>
      <c r="L17" s="68">
        <v>0</v>
      </c>
      <c r="M17" s="12"/>
      <c r="N17" s="46">
        <v>330082.90000000002</v>
      </c>
      <c r="O17" s="46">
        <v>153120</v>
      </c>
    </row>
    <row r="18" spans="1:15" x14ac:dyDescent="0.2">
      <c r="A18" t="s">
        <v>35</v>
      </c>
      <c r="B18" s="68">
        <v>465511.02</v>
      </c>
      <c r="C18" s="68"/>
      <c r="D18" s="68">
        <v>465511.02</v>
      </c>
      <c r="E18" s="68">
        <v>0</v>
      </c>
      <c r="F18" s="68">
        <v>556520</v>
      </c>
      <c r="G18" s="68"/>
      <c r="H18" s="46">
        <v>556520</v>
      </c>
      <c r="I18" s="68"/>
      <c r="J18" s="68"/>
      <c r="K18" s="68"/>
      <c r="L18" s="68">
        <v>-91008.980000000447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46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29674727.05000012</v>
      </c>
      <c r="C20" s="69"/>
      <c r="D20" s="68">
        <v>29674727.05000012</v>
      </c>
      <c r="E20" s="69">
        <v>0</v>
      </c>
      <c r="F20" s="69">
        <v>22178414</v>
      </c>
      <c r="G20" s="69">
        <v>22178414</v>
      </c>
      <c r="H20" s="46">
        <v>0</v>
      </c>
      <c r="I20" s="69"/>
      <c r="J20" s="69">
        <v>-13867638</v>
      </c>
      <c r="K20" s="69"/>
      <c r="L20" s="68">
        <v>-6371324.94999988</v>
      </c>
      <c r="M20" s="12"/>
      <c r="N20" s="46"/>
      <c r="O20" s="46"/>
    </row>
    <row r="21" spans="1:15" x14ac:dyDescent="0.2">
      <c r="A21" t="s">
        <v>14</v>
      </c>
      <c r="B21" s="68">
        <v>421351.54142120935</v>
      </c>
      <c r="C21" s="68"/>
      <c r="D21" s="68">
        <v>421351.54142120935</v>
      </c>
      <c r="E21" s="68">
        <v>0</v>
      </c>
      <c r="F21" s="68">
        <v>392150</v>
      </c>
      <c r="G21" s="68"/>
      <c r="H21" s="46">
        <v>392150</v>
      </c>
      <c r="I21" s="68"/>
      <c r="J21" s="68"/>
      <c r="K21" s="68"/>
      <c r="L21" s="68">
        <v>29201.541421209346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46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129161.28</v>
      </c>
      <c r="C23" s="68"/>
      <c r="D23" s="68">
        <v>129161.28</v>
      </c>
      <c r="E23" s="68">
        <v>0</v>
      </c>
      <c r="F23" s="68">
        <v>114000</v>
      </c>
      <c r="G23" s="68"/>
      <c r="H23" s="46">
        <v>114000</v>
      </c>
      <c r="I23" s="68"/>
      <c r="J23" s="68"/>
      <c r="K23" s="68"/>
      <c r="L23" s="68">
        <v>15161.28</v>
      </c>
      <c r="M23" s="12"/>
      <c r="N23" s="46"/>
      <c r="O23" s="46"/>
    </row>
    <row r="24" spans="1:15" x14ac:dyDescent="0.2">
      <c r="A24" t="s">
        <v>12</v>
      </c>
      <c r="B24" s="68">
        <v>167491.57999999999</v>
      </c>
      <c r="C24" s="68"/>
      <c r="D24" s="68">
        <v>167491.57999999999</v>
      </c>
      <c r="E24" s="68">
        <v>0</v>
      </c>
      <c r="F24" s="68">
        <v>180000</v>
      </c>
      <c r="G24" s="68"/>
      <c r="H24" s="46">
        <v>180000</v>
      </c>
      <c r="I24" s="68"/>
      <c r="J24" s="68"/>
      <c r="K24" s="68"/>
      <c r="L24" s="68">
        <v>-12508.42</v>
      </c>
      <c r="M24" s="12"/>
      <c r="N24" s="46"/>
      <c r="O24" s="46"/>
    </row>
    <row r="25" spans="1:15" ht="12" customHeight="1" x14ac:dyDescent="0.2">
      <c r="A25" s="18" t="s">
        <v>37</v>
      </c>
      <c r="B25" s="68">
        <v>7406818.3799999934</v>
      </c>
      <c r="C25" s="68"/>
      <c r="D25" s="68">
        <v>7406818.3799999934</v>
      </c>
      <c r="E25" s="69">
        <v>0</v>
      </c>
      <c r="F25" s="69">
        <v>5891729</v>
      </c>
      <c r="G25" s="69">
        <v>5891729</v>
      </c>
      <c r="H25" s="46">
        <v>0</v>
      </c>
      <c r="I25" s="69"/>
      <c r="J25" s="69">
        <v>229237</v>
      </c>
      <c r="K25" s="69"/>
      <c r="L25" s="68">
        <v>1744326.3799999934</v>
      </c>
      <c r="M25" s="12"/>
      <c r="N25" s="46"/>
      <c r="O25" s="46"/>
    </row>
    <row r="26" spans="1:15" ht="12" customHeight="1" x14ac:dyDescent="0.2">
      <c r="A26" s="18" t="s">
        <v>40</v>
      </c>
      <c r="B26" s="68">
        <v>86399.710000000458</v>
      </c>
      <c r="C26" s="68"/>
      <c r="D26" s="68">
        <v>86399.710000000458</v>
      </c>
      <c r="E26" s="69">
        <v>0</v>
      </c>
      <c r="F26" s="69">
        <v>86400</v>
      </c>
      <c r="G26" s="69"/>
      <c r="H26" s="46">
        <v>86400</v>
      </c>
      <c r="I26" s="69"/>
      <c r="J26" s="69"/>
      <c r="K26" s="69"/>
      <c r="L26" s="68">
        <v>-0.28999999954248779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126329218.58418959</v>
      </c>
      <c r="C28" s="72">
        <v>8099229</v>
      </c>
      <c r="D28" s="72">
        <v>118229989.58418959</v>
      </c>
      <c r="E28" s="72">
        <v>-29673095.400000036</v>
      </c>
      <c r="F28" s="72">
        <v>61122845.030000001</v>
      </c>
      <c r="G28" s="72">
        <v>44970914</v>
      </c>
      <c r="H28" s="72">
        <v>16151931.029999999</v>
      </c>
      <c r="I28" s="72"/>
      <c r="J28" s="72">
        <v>-14760413.939999999</v>
      </c>
      <c r="K28" s="72"/>
      <c r="L28" s="72">
        <v>20772864.214189574</v>
      </c>
      <c r="M28" s="40"/>
      <c r="N28" s="39">
        <v>330082.90000000002</v>
      </c>
      <c r="O28" s="39">
        <v>153120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126329218.58418959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20772864.214189559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5891729</v>
      </c>
      <c r="E36" s="53">
        <v>5891729</v>
      </c>
      <c r="F36" s="52">
        <v>44108271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22178414</v>
      </c>
      <c r="E37" s="53">
        <v>22178414</v>
      </c>
      <c r="F37" s="52">
        <v>52821586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8099229</v>
      </c>
      <c r="D38" s="53">
        <v>16900771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0</v>
      </c>
      <c r="D39" s="55">
        <v>0</v>
      </c>
      <c r="E39" s="53">
        <v>0</v>
      </c>
      <c r="F39" s="52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8099229</v>
      </c>
      <c r="D40" s="57">
        <v>44970914</v>
      </c>
      <c r="E40" s="57">
        <v>53070143</v>
      </c>
      <c r="F40" s="57">
        <v>116929857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4">
        <v>16900771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85">
        <v>16900771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4">
        <v>16900771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29673095.399999999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37200</v>
      </c>
      <c r="M2" s="3"/>
    </row>
    <row r="3" spans="1:17" ht="18" x14ac:dyDescent="0.25">
      <c r="A3" s="5">
        <v>37197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403687.02600002475</v>
      </c>
      <c r="C8" s="68"/>
      <c r="D8" s="68">
        <v>403687.02600002475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15387.026000024751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2232331.4375505685</v>
      </c>
      <c r="C12" s="68"/>
      <c r="D12" s="68">
        <v>2232331.4375505685</v>
      </c>
      <c r="E12" s="68">
        <v>0</v>
      </c>
      <c r="F12" s="68">
        <v>2591424.12</v>
      </c>
      <c r="G12" s="68"/>
      <c r="H12" s="68">
        <v>2591424.12</v>
      </c>
      <c r="I12" s="68"/>
      <c r="J12" s="68"/>
      <c r="K12" s="68"/>
      <c r="L12" s="68">
        <v>-359092.68244943162</v>
      </c>
      <c r="M12" s="12"/>
      <c r="N12" s="46"/>
      <c r="O12" s="46"/>
    </row>
    <row r="13" spans="1:17" x14ac:dyDescent="0.2">
      <c r="A13" t="s">
        <v>29</v>
      </c>
      <c r="B13" s="68">
        <v>1962327.87</v>
      </c>
      <c r="C13" s="68"/>
      <c r="D13" s="68">
        <v>1962327.87</v>
      </c>
      <c r="E13" s="68">
        <v>0</v>
      </c>
      <c r="F13" s="68">
        <v>1199664</v>
      </c>
      <c r="G13" s="68"/>
      <c r="H13" s="68">
        <v>1199664</v>
      </c>
      <c r="I13" s="68"/>
      <c r="J13" s="68"/>
      <c r="K13" s="68"/>
      <c r="L13" s="68">
        <v>762663.87000000477</v>
      </c>
      <c r="M13" s="12"/>
      <c r="N13" s="46"/>
      <c r="O13" s="46"/>
    </row>
    <row r="14" spans="1:17" x14ac:dyDescent="0.2">
      <c r="A14" t="s">
        <v>9</v>
      </c>
      <c r="B14" s="68">
        <v>47030548.265999772</v>
      </c>
      <c r="C14" s="68">
        <v>11860565</v>
      </c>
      <c r="D14" s="68">
        <v>35169983.265999772</v>
      </c>
      <c r="E14" s="68">
        <v>-29392755</v>
      </c>
      <c r="F14" s="68">
        <v>13139435</v>
      </c>
      <c r="G14" s="69">
        <v>13139435</v>
      </c>
      <c r="H14" s="68">
        <v>0</v>
      </c>
      <c r="I14" s="69"/>
      <c r="J14" s="69"/>
      <c r="K14" s="69"/>
      <c r="L14" s="68">
        <v>4498358.2659997717</v>
      </c>
      <c r="M14" s="12"/>
      <c r="N14" s="46"/>
      <c r="O14" s="46"/>
    </row>
    <row r="15" spans="1:17" x14ac:dyDescent="0.2">
      <c r="A15" t="s">
        <v>38</v>
      </c>
      <c r="B15" s="70">
        <v>9498001.4049999975</v>
      </c>
      <c r="C15" s="70">
        <v>564140</v>
      </c>
      <c r="D15" s="68">
        <v>8933861.4049999975</v>
      </c>
      <c r="E15" s="70">
        <v>0</v>
      </c>
      <c r="F15" s="70">
        <v>10646516</v>
      </c>
      <c r="G15" s="54">
        <v>584372.6</v>
      </c>
      <c r="H15" s="54">
        <v>10062143.4</v>
      </c>
      <c r="I15" s="54">
        <v>1</v>
      </c>
      <c r="J15" s="69">
        <v>1148514.6000000001</v>
      </c>
      <c r="K15" s="54"/>
      <c r="L15" s="68">
        <v>4.9999975599348545E-3</v>
      </c>
      <c r="M15" s="12"/>
      <c r="N15" s="47"/>
      <c r="O15" s="47"/>
      <c r="Q15" s="47"/>
    </row>
    <row r="16" spans="1:17" x14ac:dyDescent="0.2">
      <c r="A16" t="s">
        <v>10</v>
      </c>
      <c r="B16" s="70">
        <v>369073.80859100027</v>
      </c>
      <c r="C16" s="68"/>
      <c r="D16" s="68">
        <v>369073.80859100027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-6237.1914089997299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133490.4</v>
      </c>
      <c r="O17" s="46">
        <v>322220</v>
      </c>
    </row>
    <row r="18" spans="1:15" x14ac:dyDescent="0.2">
      <c r="A18" t="s">
        <v>35</v>
      </c>
      <c r="B18" s="68">
        <v>368941.04</v>
      </c>
      <c r="C18" s="68"/>
      <c r="D18" s="68">
        <v>368941.04</v>
      </c>
      <c r="E18" s="68">
        <v>0</v>
      </c>
      <c r="F18" s="68">
        <v>616520</v>
      </c>
      <c r="G18" s="68"/>
      <c r="H18" s="68">
        <v>616520</v>
      </c>
      <c r="I18" s="68"/>
      <c r="J18" s="68"/>
      <c r="K18" s="68"/>
      <c r="L18" s="68">
        <v>-247578.96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27737623.350000121</v>
      </c>
      <c r="C20" s="69"/>
      <c r="D20" s="68">
        <v>27737623.350000121</v>
      </c>
      <c r="E20" s="69">
        <v>0</v>
      </c>
      <c r="F20" s="69">
        <v>27588814</v>
      </c>
      <c r="G20" s="69">
        <v>27588814</v>
      </c>
      <c r="H20" s="68">
        <v>0</v>
      </c>
      <c r="I20" s="69"/>
      <c r="J20" s="69">
        <v>5410400</v>
      </c>
      <c r="K20" s="69"/>
      <c r="L20" s="68">
        <v>5559209.3500001207</v>
      </c>
      <c r="M20" s="12"/>
      <c r="N20" s="46"/>
      <c r="O20" s="46"/>
    </row>
    <row r="21" spans="1:15" x14ac:dyDescent="0.2">
      <c r="A21" t="s">
        <v>14</v>
      </c>
      <c r="B21" s="68">
        <v>458149.94142120925</v>
      </c>
      <c r="C21" s="68"/>
      <c r="D21" s="68">
        <v>458149.94142120925</v>
      </c>
      <c r="E21" s="68">
        <v>0</v>
      </c>
      <c r="F21" s="68">
        <v>458150</v>
      </c>
      <c r="G21" s="68"/>
      <c r="H21" s="68">
        <v>458150</v>
      </c>
      <c r="I21" s="68"/>
      <c r="J21" s="68"/>
      <c r="K21" s="68"/>
      <c r="L21" s="68">
        <v>-5.8578790747560561E-2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99845.48</v>
      </c>
      <c r="C23" s="68"/>
      <c r="D23" s="68">
        <v>99845.48</v>
      </c>
      <c r="E23" s="68">
        <v>0</v>
      </c>
      <c r="F23" s="68">
        <v>79000</v>
      </c>
      <c r="G23" s="68"/>
      <c r="H23" s="68">
        <v>79000</v>
      </c>
      <c r="I23" s="68"/>
      <c r="J23" s="68"/>
      <c r="K23" s="68"/>
      <c r="L23" s="68">
        <v>20845.48</v>
      </c>
      <c r="M23" s="12"/>
      <c r="N23" s="46"/>
      <c r="O23" s="46"/>
    </row>
    <row r="24" spans="1:15" x14ac:dyDescent="0.2">
      <c r="A24" t="s">
        <v>12</v>
      </c>
      <c r="B24" s="68">
        <v>153298.93</v>
      </c>
      <c r="C24" s="68"/>
      <c r="D24" s="68">
        <v>153298.93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6298.929999999993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6160379.3799999934</v>
      </c>
      <c r="C25" s="68"/>
      <c r="D25" s="68">
        <v>6160379.3799999934</v>
      </c>
      <c r="E25" s="69">
        <v>0</v>
      </c>
      <c r="F25" s="69">
        <v>5545701</v>
      </c>
      <c r="G25" s="69">
        <v>5545701</v>
      </c>
      <c r="H25" s="69">
        <v>0</v>
      </c>
      <c r="I25" s="69"/>
      <c r="J25" s="69">
        <v>-346028</v>
      </c>
      <c r="K25" s="69"/>
      <c r="L25" s="68">
        <v>268650.37999999337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122399.23</v>
      </c>
      <c r="C26" s="68"/>
      <c r="D26" s="68">
        <v>122399.23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35999.230000000447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96596607.712562755</v>
      </c>
      <c r="C28" s="72">
        <v>12424705</v>
      </c>
      <c r="D28" s="72">
        <v>84171902.712562755</v>
      </c>
      <c r="E28" s="72">
        <v>-29392755</v>
      </c>
      <c r="F28" s="72">
        <v>62862235.120000005</v>
      </c>
      <c r="G28" s="72">
        <v>46858322.600000001</v>
      </c>
      <c r="H28" s="72">
        <v>16003912.52</v>
      </c>
      <c r="I28" s="72"/>
      <c r="J28" s="72">
        <v>6212886.5999999996</v>
      </c>
      <c r="K28" s="72"/>
      <c r="L28" s="72">
        <v>10554504.192562733</v>
      </c>
      <c r="M28" s="40"/>
      <c r="N28" s="39">
        <v>133490.4</v>
      </c>
      <c r="O28" s="39">
        <v>322220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96596607.712562755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10554504.19256275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5545701</v>
      </c>
      <c r="E36" s="53">
        <v>5545701</v>
      </c>
      <c r="F36" s="52">
        <v>44454299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27588814</v>
      </c>
      <c r="E37" s="53">
        <v>27588814</v>
      </c>
      <c r="F37" s="52">
        <v>47411186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11860565</v>
      </c>
      <c r="D38" s="53">
        <v>13139435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564140</v>
      </c>
      <c r="D39" s="55">
        <v>584372.6</v>
      </c>
      <c r="E39" s="53">
        <v>1148512.6000000001</v>
      </c>
      <c r="F39" s="52">
        <v>18851487.399999999</v>
      </c>
      <c r="K39" s="18"/>
      <c r="L39"/>
    </row>
    <row r="40" spans="1:13" ht="13.5" thickBot="1" x14ac:dyDescent="0.25">
      <c r="A40" s="18"/>
      <c r="B40" s="57">
        <v>170000000</v>
      </c>
      <c r="C40" s="57">
        <v>12424705</v>
      </c>
      <c r="D40" s="57">
        <v>46858322.600000001</v>
      </c>
      <c r="E40" s="57">
        <v>59283027.600000001</v>
      </c>
      <c r="F40" s="57">
        <v>110716972.40000001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13139435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13139435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13139435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29293755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37201</v>
      </c>
      <c r="M2" s="3"/>
    </row>
    <row r="3" spans="1:17" ht="18" x14ac:dyDescent="0.25">
      <c r="A3" s="5">
        <v>37200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414371.02600002475</v>
      </c>
      <c r="C8" s="68"/>
      <c r="D8" s="68">
        <v>414371.02600002475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26071.026000024751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2739530.0943527464</v>
      </c>
      <c r="C12" s="68"/>
      <c r="D12" s="68">
        <v>2739530.0943527464</v>
      </c>
      <c r="E12" s="68">
        <v>0</v>
      </c>
      <c r="F12" s="68">
        <v>2511837.81</v>
      </c>
      <c r="G12" s="68"/>
      <c r="H12" s="68">
        <v>2511837.81</v>
      </c>
      <c r="I12" s="68"/>
      <c r="J12" s="68"/>
      <c r="K12" s="68"/>
      <c r="L12" s="68">
        <v>227692.28435274633</v>
      </c>
      <c r="M12" s="12"/>
      <c r="N12" s="46"/>
      <c r="O12" s="46"/>
    </row>
    <row r="13" spans="1:17" x14ac:dyDescent="0.2">
      <c r="A13" t="s">
        <v>29</v>
      </c>
      <c r="B13" s="68">
        <v>932350.12000000477</v>
      </c>
      <c r="C13" s="68"/>
      <c r="D13" s="68">
        <v>932350.12000000477</v>
      </c>
      <c r="E13" s="68">
        <v>0</v>
      </c>
      <c r="F13" s="68">
        <v>1142964</v>
      </c>
      <c r="G13" s="68"/>
      <c r="H13" s="68">
        <v>1142964</v>
      </c>
      <c r="I13" s="68"/>
      <c r="J13" s="68"/>
      <c r="K13" s="68"/>
      <c r="L13" s="68">
        <v>-210613.87999999523</v>
      </c>
      <c r="M13" s="12"/>
      <c r="N13" s="46"/>
      <c r="O13" s="46"/>
    </row>
    <row r="14" spans="1:17" x14ac:dyDescent="0.2">
      <c r="A14" t="s">
        <v>9</v>
      </c>
      <c r="B14" s="68">
        <v>47035408.195999786</v>
      </c>
      <c r="C14" s="46">
        <v>9936510</v>
      </c>
      <c r="D14" s="68">
        <v>37098898.195999786</v>
      </c>
      <c r="E14" s="68">
        <v>-34511776.599999994</v>
      </c>
      <c r="F14" s="68">
        <v>15063490</v>
      </c>
      <c r="G14" s="69">
        <v>15063490</v>
      </c>
      <c r="H14" s="68">
        <v>0</v>
      </c>
      <c r="I14" s="69"/>
      <c r="J14" s="69">
        <v>0</v>
      </c>
      <c r="K14" s="69"/>
      <c r="L14" s="68">
        <v>-2539858.4040002078</v>
      </c>
      <c r="M14" s="12"/>
      <c r="N14" s="46"/>
      <c r="O14" s="46"/>
    </row>
    <row r="15" spans="1:17" x14ac:dyDescent="0.2">
      <c r="A15" t="s">
        <v>38</v>
      </c>
      <c r="B15" s="70">
        <v>15165996.004999999</v>
      </c>
      <c r="C15" s="70"/>
      <c r="D15" s="68">
        <v>15165996.004999999</v>
      </c>
      <c r="E15" s="70">
        <v>0</v>
      </c>
      <c r="F15" s="70">
        <v>10646516</v>
      </c>
      <c r="G15" s="54"/>
      <c r="H15" s="54">
        <v>10646516</v>
      </c>
      <c r="I15" s="54">
        <v>1</v>
      </c>
      <c r="J15" s="69">
        <v>-1148514.6000000001</v>
      </c>
      <c r="K15" s="54"/>
      <c r="L15" s="68">
        <v>3370965.4049999989</v>
      </c>
      <c r="M15" s="12"/>
      <c r="N15" s="47"/>
      <c r="O15" s="47"/>
      <c r="Q15" s="47"/>
    </row>
    <row r="16" spans="1:17" x14ac:dyDescent="0.2">
      <c r="A16" t="s">
        <v>10</v>
      </c>
      <c r="B16" s="70">
        <v>315448.30859100027</v>
      </c>
      <c r="C16" s="68"/>
      <c r="D16" s="68">
        <v>315448.30859100027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-59862.69140899973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358839.4</v>
      </c>
      <c r="O17" s="46">
        <v>417220</v>
      </c>
    </row>
    <row r="18" spans="1:15" x14ac:dyDescent="0.2">
      <c r="A18" t="s">
        <v>35</v>
      </c>
      <c r="B18" s="68">
        <v>730137.54</v>
      </c>
      <c r="C18" s="68"/>
      <c r="D18" s="68">
        <v>730137.54</v>
      </c>
      <c r="E18" s="68">
        <v>0</v>
      </c>
      <c r="F18" s="68">
        <v>512020</v>
      </c>
      <c r="G18" s="68"/>
      <c r="H18" s="68">
        <v>512020</v>
      </c>
      <c r="I18" s="68"/>
      <c r="J18" s="68"/>
      <c r="K18" s="68"/>
      <c r="L18" s="68">
        <v>218117.54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32323387.720000047</v>
      </c>
      <c r="C20" s="69"/>
      <c r="D20" s="68">
        <v>32323387.720000047</v>
      </c>
      <c r="E20" s="69">
        <v>0</v>
      </c>
      <c r="F20" s="69">
        <v>25608872</v>
      </c>
      <c r="G20" s="69">
        <v>25608872</v>
      </c>
      <c r="H20" s="68">
        <v>0</v>
      </c>
      <c r="I20" s="69"/>
      <c r="J20" s="69">
        <v>-1979942</v>
      </c>
      <c r="K20" s="69"/>
      <c r="L20" s="68">
        <v>4734573.7200000472</v>
      </c>
      <c r="M20" s="12"/>
      <c r="N20" s="46"/>
      <c r="O20" s="46"/>
    </row>
    <row r="21" spans="1:15" x14ac:dyDescent="0.2">
      <c r="A21" t="s">
        <v>14</v>
      </c>
      <c r="B21" s="68">
        <v>492799.7414212093</v>
      </c>
      <c r="C21" s="68"/>
      <c r="D21" s="68">
        <v>492799.7414212093</v>
      </c>
      <c r="E21" s="68">
        <v>0</v>
      </c>
      <c r="F21" s="68">
        <v>492800</v>
      </c>
      <c r="G21" s="68"/>
      <c r="H21" s="68">
        <v>492800</v>
      </c>
      <c r="I21" s="68"/>
      <c r="J21" s="68"/>
      <c r="K21" s="68"/>
      <c r="L21" s="68">
        <v>-0.25857879070099443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64008.08</v>
      </c>
      <c r="C23" s="68"/>
      <c r="D23" s="68">
        <v>64008.08</v>
      </c>
      <c r="E23" s="68">
        <v>0</v>
      </c>
      <c r="F23" s="68">
        <v>70000</v>
      </c>
      <c r="G23" s="68"/>
      <c r="H23" s="68">
        <v>70000</v>
      </c>
      <c r="I23" s="68"/>
      <c r="J23" s="68"/>
      <c r="K23" s="68"/>
      <c r="L23" s="68">
        <v>-5991.9199999999837</v>
      </c>
      <c r="M23" s="12"/>
      <c r="N23" s="46"/>
      <c r="O23" s="46"/>
    </row>
    <row r="24" spans="1:15" x14ac:dyDescent="0.2">
      <c r="A24" t="s">
        <v>12</v>
      </c>
      <c r="B24" s="68">
        <v>127421.93</v>
      </c>
      <c r="C24" s="68"/>
      <c r="D24" s="68">
        <v>127421.93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-19578.07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6129837.1799999941</v>
      </c>
      <c r="C25" s="68"/>
      <c r="D25" s="68">
        <v>6129837.1799999941</v>
      </c>
      <c r="E25" s="69">
        <v>0</v>
      </c>
      <c r="F25" s="69">
        <v>5570731</v>
      </c>
      <c r="G25" s="69">
        <v>5570731</v>
      </c>
      <c r="H25" s="69">
        <v>0</v>
      </c>
      <c r="I25" s="69"/>
      <c r="J25" s="69">
        <v>25030</v>
      </c>
      <c r="K25" s="69"/>
      <c r="L25" s="68">
        <v>584136.17999999411</v>
      </c>
      <c r="M25" s="12"/>
      <c r="N25" s="46"/>
      <c r="O25" s="46"/>
    </row>
    <row r="26" spans="1:15" ht="12" customHeight="1" x14ac:dyDescent="0.2">
      <c r="A26" s="18" t="s">
        <v>40</v>
      </c>
      <c r="B26" s="68">
        <v>65399.230000000447</v>
      </c>
      <c r="C26" s="68"/>
      <c r="D26" s="68">
        <v>65399.230000000447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-21000.769999999553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106536095.71936485</v>
      </c>
      <c r="C28" s="72">
        <v>9936510</v>
      </c>
      <c r="D28" s="72">
        <v>96599585.719364852</v>
      </c>
      <c r="E28" s="72">
        <v>-34511776.599999994</v>
      </c>
      <c r="F28" s="72">
        <v>62616241.810000002</v>
      </c>
      <c r="G28" s="72">
        <v>46243093</v>
      </c>
      <c r="H28" s="72">
        <v>16373148.810000001</v>
      </c>
      <c r="I28" s="72"/>
      <c r="J28" s="72">
        <v>-3103426.6</v>
      </c>
      <c r="K28" s="72"/>
      <c r="L28" s="72">
        <v>6304650.7093648594</v>
      </c>
      <c r="M28" s="40"/>
      <c r="N28" s="39">
        <v>358839.4</v>
      </c>
      <c r="O28" s="39">
        <v>417220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106536095.71936485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6304650.7093648557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5570731</v>
      </c>
      <c r="E36" s="53">
        <v>5570731</v>
      </c>
      <c r="F36" s="52">
        <v>44429269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25608872</v>
      </c>
      <c r="E37" s="53">
        <v>25608872</v>
      </c>
      <c r="F37" s="52">
        <v>49391128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9936510</v>
      </c>
      <c r="D38" s="53">
        <v>15063490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/>
      <c r="D39" s="55"/>
      <c r="E39" s="55">
        <v>0</v>
      </c>
      <c r="F39" s="56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9936510</v>
      </c>
      <c r="D40" s="57">
        <v>46243093</v>
      </c>
      <c r="E40" s="57">
        <v>56179603</v>
      </c>
      <c r="F40" s="57">
        <v>113820397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15063490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15063490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15063490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18655272.5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34511776.599999994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2"/>
  <sheetViews>
    <sheetView zoomScale="7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L6" sqref="L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37202</v>
      </c>
      <c r="M2" s="3"/>
    </row>
    <row r="3" spans="1:17" ht="18" x14ac:dyDescent="0.25">
      <c r="A3" s="5">
        <v>37201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401733.02600002475</v>
      </c>
      <c r="C8" s="68"/>
      <c r="D8" s="68">
        <v>401733.02600002475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13433.026000024751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-0.77999997138977051</v>
      </c>
      <c r="C10" s="70"/>
      <c r="D10" s="68">
        <v>-0.77999997138977051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-0.77999997138977051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2914496.9235464423</v>
      </c>
      <c r="C12" s="68"/>
      <c r="D12" s="68">
        <v>2914496.9235464423</v>
      </c>
      <c r="E12" s="68">
        <v>0</v>
      </c>
      <c r="F12" s="68">
        <v>2556195.27</v>
      </c>
      <c r="G12" s="68"/>
      <c r="H12" s="68">
        <v>2556195.27</v>
      </c>
      <c r="I12" s="68"/>
      <c r="J12" s="68"/>
      <c r="K12" s="68"/>
      <c r="L12" s="68">
        <v>358301.65354644228</v>
      </c>
      <c r="M12" s="12"/>
      <c r="N12" s="46"/>
      <c r="O12" s="46"/>
    </row>
    <row r="13" spans="1:17" x14ac:dyDescent="0.2">
      <c r="A13" t="s">
        <v>29</v>
      </c>
      <c r="B13" s="68">
        <v>1006198.7600000054</v>
      </c>
      <c r="C13" s="68"/>
      <c r="D13" s="68">
        <v>1006198.7600000054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-258265.23999999464</v>
      </c>
      <c r="M13" s="12"/>
      <c r="N13" s="46"/>
      <c r="O13" s="46"/>
    </row>
    <row r="14" spans="1:17" x14ac:dyDescent="0.2">
      <c r="A14" t="s">
        <v>9</v>
      </c>
      <c r="B14" s="68">
        <v>53235570.395999774</v>
      </c>
      <c r="C14" s="68"/>
      <c r="D14" s="68">
        <v>53235570.395999774</v>
      </c>
      <c r="E14" s="68">
        <v>-34945905.200000003</v>
      </c>
      <c r="F14" s="68">
        <v>13036837</v>
      </c>
      <c r="G14" s="69"/>
      <c r="H14" s="68">
        <v>13036837</v>
      </c>
      <c r="I14" s="69"/>
      <c r="J14" s="69"/>
      <c r="K14" s="69"/>
      <c r="L14" s="68">
        <v>5252828.1959997714</v>
      </c>
      <c r="M14" s="12"/>
      <c r="N14" s="46"/>
      <c r="O14" s="46"/>
    </row>
    <row r="15" spans="1:17" x14ac:dyDescent="0.2">
      <c r="A15" t="s">
        <v>38</v>
      </c>
      <c r="B15" s="70">
        <v>10674383.944999995</v>
      </c>
      <c r="C15" s="70"/>
      <c r="D15" s="68">
        <v>10674383.944999995</v>
      </c>
      <c r="E15" s="70">
        <v>0</v>
      </c>
      <c r="F15" s="70">
        <v>10894016</v>
      </c>
      <c r="G15" s="54">
        <v>219632</v>
      </c>
      <c r="H15" s="54">
        <v>10674384</v>
      </c>
      <c r="I15" s="54">
        <v>1</v>
      </c>
      <c r="J15" s="69">
        <v>219632.06</v>
      </c>
      <c r="K15" s="54"/>
      <c r="L15" s="68">
        <v>4.9999947077594697E-3</v>
      </c>
      <c r="M15" s="12"/>
      <c r="N15" s="47"/>
      <c r="O15" s="47"/>
      <c r="Q15" s="47"/>
    </row>
    <row r="16" spans="1:17" x14ac:dyDescent="0.2">
      <c r="A16" t="s">
        <v>10</v>
      </c>
      <c r="B16" s="70">
        <v>167711.30859100024</v>
      </c>
      <c r="C16" s="68"/>
      <c r="D16" s="68">
        <v>167711.30859100024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-207599.69140899976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427279.4</v>
      </c>
      <c r="O17" s="46">
        <v>227220</v>
      </c>
    </row>
    <row r="18" spans="1:15" x14ac:dyDescent="0.2">
      <c r="A18" t="s">
        <v>35</v>
      </c>
      <c r="B18" s="68">
        <v>543612.57999999996</v>
      </c>
      <c r="C18" s="68"/>
      <c r="D18" s="68">
        <v>543612.57999999996</v>
      </c>
      <c r="E18" s="68">
        <v>0</v>
      </c>
      <c r="F18" s="68">
        <v>704020</v>
      </c>
      <c r="G18" s="68"/>
      <c r="H18" s="68">
        <v>704020</v>
      </c>
      <c r="I18" s="68"/>
      <c r="J18" s="68"/>
      <c r="K18" s="68"/>
      <c r="L18" s="68">
        <v>-160407.42000000001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40451767.020000145</v>
      </c>
      <c r="C20" s="69"/>
      <c r="D20" s="68">
        <v>40451767.020000145</v>
      </c>
      <c r="E20" s="69">
        <v>0</v>
      </c>
      <c r="F20" s="69">
        <v>30352815</v>
      </c>
      <c r="G20" s="69">
        <v>30352815</v>
      </c>
      <c r="H20" s="68">
        <v>0</v>
      </c>
      <c r="I20" s="69"/>
      <c r="J20" s="69">
        <v>4743943</v>
      </c>
      <c r="K20" s="69"/>
      <c r="L20" s="68">
        <v>14842895.020000145</v>
      </c>
      <c r="M20" s="12"/>
      <c r="N20" s="46"/>
      <c r="O20" s="46"/>
    </row>
    <row r="21" spans="1:15" x14ac:dyDescent="0.2">
      <c r="A21" t="s">
        <v>14</v>
      </c>
      <c r="B21" s="68">
        <v>-78261.158578790724</v>
      </c>
      <c r="C21" s="68"/>
      <c r="D21" s="68">
        <v>-78261.158578790724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-78261.158578790724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53786.68</v>
      </c>
      <c r="C23" s="68"/>
      <c r="D23" s="68">
        <v>53786.68</v>
      </c>
      <c r="E23" s="68">
        <v>0</v>
      </c>
      <c r="F23" s="68">
        <v>48000</v>
      </c>
      <c r="G23" s="68"/>
      <c r="H23" s="68">
        <v>48000</v>
      </c>
      <c r="I23" s="68"/>
      <c r="J23" s="68"/>
      <c r="K23" s="68"/>
      <c r="L23" s="68">
        <v>5786.679999999993</v>
      </c>
      <c r="M23" s="12"/>
      <c r="N23" s="46"/>
      <c r="O23" s="46"/>
    </row>
    <row r="24" spans="1:15" x14ac:dyDescent="0.2">
      <c r="A24" t="s">
        <v>12</v>
      </c>
      <c r="B24" s="68">
        <v>103001.93</v>
      </c>
      <c r="C24" s="68"/>
      <c r="D24" s="68">
        <v>103001.93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-43998.07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5798134.9799999949</v>
      </c>
      <c r="C25" s="68"/>
      <c r="D25" s="68">
        <v>5798134.9799999949</v>
      </c>
      <c r="E25" s="69">
        <v>0</v>
      </c>
      <c r="F25" s="69">
        <v>5506807</v>
      </c>
      <c r="G25" s="69">
        <v>5506807</v>
      </c>
      <c r="H25" s="69">
        <v>0</v>
      </c>
      <c r="I25" s="69"/>
      <c r="J25" s="69">
        <v>-63924</v>
      </c>
      <c r="K25" s="69"/>
      <c r="L25" s="68">
        <v>227403.97999999486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97154.710000000458</v>
      </c>
      <c r="C26" s="68"/>
      <c r="D26" s="68">
        <v>97154.710000000458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10754.710000000458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115369290.64855862</v>
      </c>
      <c r="C28" s="72">
        <v>0</v>
      </c>
      <c r="D28" s="72">
        <v>115369290.64855862</v>
      </c>
      <c r="E28" s="72">
        <v>-34945905.200000003</v>
      </c>
      <c r="F28" s="72">
        <v>65360165.269999996</v>
      </c>
      <c r="G28" s="72">
        <v>36079254</v>
      </c>
      <c r="H28" s="72">
        <v>29280911.27</v>
      </c>
      <c r="I28" s="72"/>
      <c r="J28" s="72">
        <v>4899651.0599999996</v>
      </c>
      <c r="K28" s="72"/>
      <c r="L28" s="72">
        <v>19962871.238558628</v>
      </c>
      <c r="M28" s="40"/>
      <c r="N28" s="39">
        <v>427279.4</v>
      </c>
      <c r="O28" s="39">
        <v>227220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115369290.64855862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19962871.238558616</v>
      </c>
      <c r="M33" s="18"/>
    </row>
    <row r="34" spans="1:13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</row>
    <row r="35" spans="1:13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</row>
    <row r="36" spans="1:13" x14ac:dyDescent="0.2">
      <c r="A36" s="18" t="s">
        <v>47</v>
      </c>
      <c r="B36" s="68">
        <v>50000000</v>
      </c>
      <c r="C36" s="68">
        <v>0</v>
      </c>
      <c r="D36" s="68">
        <v>5506807</v>
      </c>
      <c r="E36" s="68">
        <v>5506807</v>
      </c>
      <c r="F36" s="70">
        <v>44493193</v>
      </c>
      <c r="G36" s="70"/>
      <c r="H36" s="71"/>
      <c r="I36" s="70"/>
      <c r="J36" s="70"/>
      <c r="K36" s="70"/>
      <c r="L36" s="70"/>
      <c r="M36" s="18"/>
    </row>
    <row r="37" spans="1:13" x14ac:dyDescent="0.2">
      <c r="A37" s="18" t="s">
        <v>42</v>
      </c>
      <c r="B37" s="68">
        <v>75000000</v>
      </c>
      <c r="C37" s="68">
        <v>0</v>
      </c>
      <c r="D37" s="68">
        <v>30352815</v>
      </c>
      <c r="E37" s="68">
        <v>30352815</v>
      </c>
      <c r="F37" s="70">
        <v>44647185</v>
      </c>
      <c r="G37" s="70"/>
      <c r="H37" s="71"/>
      <c r="I37" s="70"/>
      <c r="J37" s="70"/>
      <c r="K37" s="70"/>
      <c r="L37" s="70"/>
      <c r="M37" s="18"/>
    </row>
    <row r="38" spans="1:13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3" ht="13.5" thickBot="1" x14ac:dyDescent="0.25">
      <c r="A39" s="18"/>
      <c r="B39" s="83">
        <v>145000000</v>
      </c>
      <c r="C39" s="83">
        <v>0</v>
      </c>
      <c r="D39" s="83">
        <v>36079254</v>
      </c>
      <c r="E39" s="83">
        <v>36079254</v>
      </c>
      <c r="F39" s="84">
        <v>108920746</v>
      </c>
      <c r="G39" s="70"/>
      <c r="H39" s="71"/>
      <c r="I39" s="70"/>
      <c r="J39" s="70"/>
      <c r="K39" s="70"/>
      <c r="L39" s="70"/>
      <c r="M39" s="18"/>
    </row>
    <row r="40" spans="1:13" ht="13.5" thickTop="1" x14ac:dyDescent="0.2">
      <c r="A40" s="18"/>
      <c r="M40" s="18"/>
    </row>
    <row r="41" spans="1:13" x14ac:dyDescent="0.2">
      <c r="A41" s="29"/>
      <c r="B41" s="65"/>
      <c r="C41" s="65"/>
      <c r="D41" s="65"/>
      <c r="E41" s="65"/>
    </row>
    <row r="42" spans="1:13" x14ac:dyDescent="0.2">
      <c r="A42" s="29"/>
      <c r="B42" s="65"/>
      <c r="C42" s="65"/>
      <c r="D42" s="65"/>
      <c r="E42" s="65"/>
    </row>
    <row r="43" spans="1:13" x14ac:dyDescent="0.2">
      <c r="A43" s="45" t="s">
        <v>48</v>
      </c>
      <c r="B43" s="65"/>
      <c r="C43" s="65"/>
      <c r="D43" s="65"/>
      <c r="E43" s="65"/>
    </row>
    <row r="44" spans="1:13" x14ac:dyDescent="0.2">
      <c r="A44" s="29" t="s">
        <v>39</v>
      </c>
      <c r="B44" s="65"/>
      <c r="C44" s="65"/>
      <c r="D44" s="65"/>
      <c r="E44" s="65"/>
    </row>
    <row r="45" spans="1:13" x14ac:dyDescent="0.2">
      <c r="A45" s="29"/>
      <c r="B45" s="65"/>
      <c r="C45" s="65"/>
      <c r="D45" s="65"/>
      <c r="E45" s="65"/>
    </row>
    <row r="46" spans="1:13" x14ac:dyDescent="0.2">
      <c r="A46" s="29"/>
      <c r="B46" s="65"/>
      <c r="C46" s="65"/>
      <c r="D46" s="65"/>
      <c r="E46" s="65"/>
    </row>
    <row r="47" spans="1:13" x14ac:dyDescent="0.2">
      <c r="A47" s="29"/>
      <c r="B47" s="65"/>
      <c r="C47" s="65"/>
      <c r="D47" s="65"/>
      <c r="E47" s="65"/>
    </row>
    <row r="48" spans="1:13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8" sqref="F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37203</v>
      </c>
      <c r="M2" s="3"/>
    </row>
    <row r="3" spans="1:17" ht="18" x14ac:dyDescent="0.25">
      <c r="A3" s="5">
        <v>37202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368421.02600002475</v>
      </c>
      <c r="C8" s="68"/>
      <c r="D8" s="68">
        <v>368421.02600002475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-52878.973999975249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2740328.7893651831</v>
      </c>
      <c r="C12" s="68"/>
      <c r="D12" s="68">
        <v>2740328.7893651831</v>
      </c>
      <c r="E12" s="68">
        <v>0</v>
      </c>
      <c r="F12" s="68">
        <v>2634927.2000000002</v>
      </c>
      <c r="G12" s="68"/>
      <c r="H12" s="68">
        <v>2634927.2000000002</v>
      </c>
      <c r="I12" s="68"/>
      <c r="J12" s="68"/>
      <c r="K12" s="68"/>
      <c r="L12" s="68">
        <v>105401.58936518291</v>
      </c>
      <c r="M12" s="12"/>
      <c r="N12" s="46"/>
      <c r="O12" s="46"/>
    </row>
    <row r="13" spans="1:17" x14ac:dyDescent="0.2">
      <c r="A13" t="s">
        <v>29</v>
      </c>
      <c r="B13" s="68">
        <v>754661.38000000641</v>
      </c>
      <c r="C13" s="68"/>
      <c r="D13" s="68">
        <v>754661.38000000641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-509802.61999999359</v>
      </c>
      <c r="M13" s="12"/>
      <c r="N13" s="46"/>
      <c r="O13" s="46"/>
    </row>
    <row r="14" spans="1:17" x14ac:dyDescent="0.2">
      <c r="A14" t="s">
        <v>9</v>
      </c>
      <c r="B14" s="68">
        <v>47526365.04599978</v>
      </c>
      <c r="C14" s="68"/>
      <c r="D14" s="68">
        <v>47526365.04599978</v>
      </c>
      <c r="E14" s="68">
        <v>-34940777.599999994</v>
      </c>
      <c r="F14" s="68">
        <v>15831923</v>
      </c>
      <c r="G14" s="69"/>
      <c r="H14" s="68">
        <v>15831923</v>
      </c>
      <c r="I14" s="69"/>
      <c r="J14" s="69"/>
      <c r="K14" s="69"/>
      <c r="L14" s="68">
        <v>0.44599978625774384</v>
      </c>
      <c r="M14" s="12"/>
      <c r="N14" s="46"/>
      <c r="O14" s="46"/>
    </row>
    <row r="15" spans="1:17" x14ac:dyDescent="0.2">
      <c r="A15" t="s">
        <v>38</v>
      </c>
      <c r="B15" s="70">
        <v>11003943.064999994</v>
      </c>
      <c r="C15" s="70"/>
      <c r="D15" s="68">
        <v>11003943.064999994</v>
      </c>
      <c r="E15" s="70">
        <v>0</v>
      </c>
      <c r="F15" s="70">
        <v>11059016</v>
      </c>
      <c r="G15" s="54">
        <v>219632</v>
      </c>
      <c r="H15" s="54">
        <v>10839384</v>
      </c>
      <c r="I15" s="54">
        <v>1</v>
      </c>
      <c r="J15" s="69">
        <v>55072.94</v>
      </c>
      <c r="K15" s="54"/>
      <c r="L15" s="68">
        <v>4.999993892852217E-3</v>
      </c>
      <c r="M15" s="12"/>
      <c r="N15" s="47"/>
      <c r="O15" s="47"/>
      <c r="Q15" s="47"/>
    </row>
    <row r="16" spans="1:17" x14ac:dyDescent="0.2">
      <c r="A16" t="s">
        <v>10</v>
      </c>
      <c r="B16" s="70">
        <v>270136.30859100027</v>
      </c>
      <c r="C16" s="68"/>
      <c r="D16" s="68">
        <v>270136.30859100027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-105174.69140899973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253341.9</v>
      </c>
      <c r="O17" s="46">
        <v>179720</v>
      </c>
    </row>
    <row r="18" spans="1:15" x14ac:dyDescent="0.2">
      <c r="A18" t="s">
        <v>35</v>
      </c>
      <c r="B18" s="68">
        <v>802688.02</v>
      </c>
      <c r="C18" s="68"/>
      <c r="D18" s="68">
        <v>802688.02</v>
      </c>
      <c r="E18" s="68">
        <v>0</v>
      </c>
      <c r="F18" s="68">
        <v>641520</v>
      </c>
      <c r="G18" s="68"/>
      <c r="H18" s="68">
        <v>641520</v>
      </c>
      <c r="I18" s="68"/>
      <c r="J18" s="68"/>
      <c r="K18" s="68"/>
      <c r="L18" s="68">
        <v>161168.01999999999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38152577.120000146</v>
      </c>
      <c r="C20" s="69"/>
      <c r="D20" s="68">
        <v>38152577.120000146</v>
      </c>
      <c r="E20" s="69">
        <v>0</v>
      </c>
      <c r="F20" s="69">
        <v>25328862</v>
      </c>
      <c r="G20" s="69"/>
      <c r="H20" s="68">
        <v>25328862</v>
      </c>
      <c r="I20" s="69"/>
      <c r="J20" s="69"/>
      <c r="K20" s="69"/>
      <c r="L20" s="68">
        <v>-29999999.879999854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56531.56</v>
      </c>
      <c r="C23" s="68"/>
      <c r="D23" s="68">
        <v>56531.56</v>
      </c>
      <c r="E23" s="68">
        <v>0</v>
      </c>
      <c r="F23" s="68">
        <v>30400</v>
      </c>
      <c r="G23" s="68"/>
      <c r="H23" s="68">
        <v>30400</v>
      </c>
      <c r="I23" s="68"/>
      <c r="J23" s="68"/>
      <c r="K23" s="68"/>
      <c r="L23" s="68">
        <v>26131.56</v>
      </c>
      <c r="M23" s="12"/>
      <c r="N23" s="46"/>
      <c r="O23" s="46"/>
    </row>
    <row r="24" spans="1:15" x14ac:dyDescent="0.2">
      <c r="A24" t="s">
        <v>12</v>
      </c>
      <c r="B24" s="68">
        <v>149809.82999999999</v>
      </c>
      <c r="C24" s="68"/>
      <c r="D24" s="68">
        <v>149809.82999999999</v>
      </c>
      <c r="E24" s="68">
        <v>0</v>
      </c>
      <c r="F24" s="68">
        <v>125000</v>
      </c>
      <c r="G24" s="68"/>
      <c r="H24" s="68">
        <v>125000</v>
      </c>
      <c r="I24" s="68"/>
      <c r="J24" s="68"/>
      <c r="K24" s="68"/>
      <c r="L24" s="68">
        <v>24809.83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5091174.3799999934</v>
      </c>
      <c r="C25" s="68"/>
      <c r="D25" s="68">
        <v>5091174.3799999934</v>
      </c>
      <c r="E25" s="69">
        <v>0</v>
      </c>
      <c r="F25" s="69">
        <v>5490248</v>
      </c>
      <c r="G25" s="69">
        <v>5490248</v>
      </c>
      <c r="H25" s="69">
        <v>0</v>
      </c>
      <c r="I25" s="69"/>
      <c r="J25" s="69">
        <v>-16559</v>
      </c>
      <c r="K25" s="69"/>
      <c r="L25" s="68">
        <v>-415632.62000000663</v>
      </c>
      <c r="M25" s="12"/>
      <c r="N25" s="46"/>
      <c r="O25" s="46"/>
    </row>
    <row r="26" spans="1:15" ht="12" customHeight="1" x14ac:dyDescent="0.2">
      <c r="A26" s="18" t="s">
        <v>40</v>
      </c>
      <c r="B26" s="68">
        <v>-48256.289999999542</v>
      </c>
      <c r="C26" s="68"/>
      <c r="D26" s="68">
        <v>-48256.289999999542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-134656.29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106868381.09437738</v>
      </c>
      <c r="C28" s="72">
        <v>0</v>
      </c>
      <c r="D28" s="72">
        <v>106868381.09437738</v>
      </c>
      <c r="E28" s="72">
        <v>-34940777.599999994</v>
      </c>
      <c r="F28" s="72">
        <v>63289371.200000003</v>
      </c>
      <c r="G28" s="72">
        <v>5709880</v>
      </c>
      <c r="H28" s="72">
        <v>57579491.200000003</v>
      </c>
      <c r="I28" s="72"/>
      <c r="J28" s="72">
        <v>38513.94</v>
      </c>
      <c r="K28" s="72"/>
      <c r="L28" s="72">
        <v>-30900632.765622616</v>
      </c>
      <c r="M28" s="40"/>
      <c r="N28" s="39">
        <v>253341.9</v>
      </c>
      <c r="O28" s="39">
        <v>179720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106868381.09437738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5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8676746.234377386</v>
      </c>
    </row>
    <row r="34" spans="1:15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>
        <v>-30000000</v>
      </c>
      <c r="O34" t="s">
        <v>57</v>
      </c>
    </row>
    <row r="35" spans="1:15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>
        <v>-12823715</v>
      </c>
      <c r="O35" t="s">
        <v>58</v>
      </c>
    </row>
    <row r="36" spans="1:15" x14ac:dyDescent="0.2">
      <c r="A36" s="18" t="s">
        <v>47</v>
      </c>
      <c r="B36" s="68">
        <v>50000000</v>
      </c>
      <c r="C36" s="68">
        <v>0</v>
      </c>
      <c r="D36" s="68">
        <v>5490248</v>
      </c>
      <c r="E36" s="68">
        <v>5490248</v>
      </c>
      <c r="F36" s="70">
        <v>44509752</v>
      </c>
      <c r="G36" s="70"/>
      <c r="H36" s="71"/>
      <c r="I36" s="70"/>
      <c r="J36" s="70"/>
      <c r="K36" s="70"/>
      <c r="L36" s="70"/>
      <c r="M36" s="18"/>
      <c r="N36" s="70">
        <v>3246336</v>
      </c>
      <c r="O36" t="s">
        <v>59</v>
      </c>
    </row>
    <row r="37" spans="1:15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5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5" ht="13.5" thickBot="1" x14ac:dyDescent="0.25">
      <c r="A39" s="18"/>
      <c r="B39" s="84">
        <f>SUM(B36:B38)</f>
        <v>70000000</v>
      </c>
      <c r="C39" s="84">
        <f>SUM(C36:C38)</f>
        <v>0</v>
      </c>
      <c r="D39" s="84">
        <f>SUM(D36:D38)</f>
        <v>5709880</v>
      </c>
      <c r="E39" s="84">
        <f>SUM(E36:E38)</f>
        <v>5709880</v>
      </c>
      <c r="F39" s="84">
        <f>SUM(F36:F38)</f>
        <v>64290120</v>
      </c>
      <c r="G39" s="70"/>
      <c r="H39" s="71"/>
      <c r="I39" s="70"/>
      <c r="J39" s="70"/>
      <c r="K39" s="70"/>
      <c r="L39" s="70"/>
      <c r="M39" s="18"/>
    </row>
    <row r="40" spans="1:15" ht="13.5" thickTop="1" x14ac:dyDescent="0.2">
      <c r="A40" s="18"/>
      <c r="M40" s="18"/>
    </row>
    <row r="41" spans="1:15" x14ac:dyDescent="0.2">
      <c r="A41" s="29"/>
      <c r="B41" s="65"/>
      <c r="C41" s="65"/>
      <c r="D41" s="65"/>
      <c r="E41" s="65"/>
    </row>
    <row r="42" spans="1:15" x14ac:dyDescent="0.2">
      <c r="A42" s="29"/>
      <c r="B42" s="65"/>
      <c r="C42" s="65"/>
      <c r="D42" s="65"/>
      <c r="E42" s="65"/>
    </row>
    <row r="43" spans="1:15" x14ac:dyDescent="0.2">
      <c r="A43" s="45" t="s">
        <v>48</v>
      </c>
      <c r="B43" s="65"/>
      <c r="C43" s="65"/>
      <c r="D43" s="65"/>
      <c r="E43" s="65"/>
    </row>
    <row r="44" spans="1:15" x14ac:dyDescent="0.2">
      <c r="A44" s="29" t="s">
        <v>39</v>
      </c>
      <c r="B44" s="65"/>
      <c r="C44" s="65"/>
      <c r="D44" s="65"/>
      <c r="E44" s="65"/>
    </row>
    <row r="45" spans="1:15" x14ac:dyDescent="0.2">
      <c r="A45" s="29"/>
      <c r="B45" s="65"/>
      <c r="C45" s="65"/>
      <c r="D45" s="65"/>
      <c r="E45" s="65"/>
    </row>
    <row r="46" spans="1:15" x14ac:dyDescent="0.2">
      <c r="A46" s="29"/>
      <c r="B46" s="65"/>
      <c r="C46" s="65"/>
      <c r="D46" s="65"/>
      <c r="E46" s="65"/>
    </row>
    <row r="47" spans="1:15" x14ac:dyDescent="0.2">
      <c r="A47" s="29"/>
      <c r="B47" s="65"/>
      <c r="C47" s="65"/>
      <c r="D47" s="65"/>
      <c r="E47" s="65"/>
    </row>
    <row r="48" spans="1:15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6" sqref="B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37204</v>
      </c>
      <c r="M2" s="3"/>
    </row>
    <row r="3" spans="1:17" ht="18" x14ac:dyDescent="0.25">
      <c r="A3" s="5">
        <v>37203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308836.02600002475</v>
      </c>
      <c r="C8" s="68"/>
      <c r="D8" s="68">
        <v>308836.02600002475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-112463.97399997525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1973158.5860121655</v>
      </c>
      <c r="C12" s="68"/>
      <c r="D12" s="68">
        <v>1973158.5860121655</v>
      </c>
      <c r="E12" s="68">
        <v>0</v>
      </c>
      <c r="F12" s="68">
        <v>2669834.29</v>
      </c>
      <c r="G12" s="68"/>
      <c r="H12" s="68">
        <v>2669834.29</v>
      </c>
      <c r="I12" s="68"/>
      <c r="J12" s="68"/>
      <c r="K12" s="68"/>
      <c r="L12" s="68">
        <v>-696675.70398783451</v>
      </c>
      <c r="M12" s="12"/>
      <c r="N12" s="46"/>
      <c r="O12" s="46"/>
    </row>
    <row r="13" spans="1:17" x14ac:dyDescent="0.2">
      <c r="A13" t="s">
        <v>29</v>
      </c>
      <c r="B13" s="68">
        <v>1727786.0100000054</v>
      </c>
      <c r="C13" s="68"/>
      <c r="D13" s="68">
        <v>1727786.0100000054</v>
      </c>
      <c r="E13" s="68">
        <v>0</v>
      </c>
      <c r="F13" s="68">
        <v>1061883</v>
      </c>
      <c r="G13" s="68"/>
      <c r="H13" s="68">
        <v>1061883</v>
      </c>
      <c r="I13" s="68"/>
      <c r="J13" s="68"/>
      <c r="K13" s="68"/>
      <c r="L13" s="68">
        <v>665903.01000000536</v>
      </c>
      <c r="M13" s="12"/>
      <c r="N13" s="46"/>
      <c r="O13" s="46"/>
    </row>
    <row r="14" spans="1:17" x14ac:dyDescent="0.2">
      <c r="A14" t="s">
        <v>60</v>
      </c>
      <c r="B14" s="68">
        <v>50195010.995999768</v>
      </c>
      <c r="C14" s="68"/>
      <c r="D14" s="68">
        <v>50195010.995999768</v>
      </c>
      <c r="E14" s="68">
        <v>-26946280</v>
      </c>
      <c r="F14" s="68">
        <v>10060545</v>
      </c>
      <c r="G14" s="69"/>
      <c r="H14" s="68">
        <v>10060545</v>
      </c>
      <c r="I14" s="69"/>
      <c r="J14" s="69"/>
      <c r="K14" s="69"/>
      <c r="L14" s="68">
        <v>13188185.995999768</v>
      </c>
      <c r="M14" s="12"/>
      <c r="N14" s="46"/>
      <c r="O14" s="46"/>
    </row>
    <row r="15" spans="1:17" x14ac:dyDescent="0.2">
      <c r="A15" t="s">
        <v>38</v>
      </c>
      <c r="B15" s="70">
        <v>9673253.0049999934</v>
      </c>
      <c r="C15" s="70">
        <v>1330690</v>
      </c>
      <c r="D15" s="68">
        <v>8342563.0049999934</v>
      </c>
      <c r="E15" s="70">
        <v>0</v>
      </c>
      <c r="F15" s="70">
        <v>11070016</v>
      </c>
      <c r="G15" s="54">
        <v>285705</v>
      </c>
      <c r="H15" s="54">
        <v>10784311</v>
      </c>
      <c r="I15" s="54">
        <v>1</v>
      </c>
      <c r="J15" s="69">
        <v>1396763</v>
      </c>
      <c r="K15" s="54"/>
      <c r="L15" s="68">
        <v>4.9999933689832687E-3</v>
      </c>
      <c r="M15" s="12"/>
      <c r="N15" s="47"/>
      <c r="O15" s="47"/>
      <c r="Q15" s="47"/>
    </row>
    <row r="16" spans="1:17" x14ac:dyDescent="0.2">
      <c r="A16" t="s">
        <v>10</v>
      </c>
      <c r="B16" s="70">
        <v>555123.80859100027</v>
      </c>
      <c r="C16" s="68"/>
      <c r="D16" s="68">
        <v>555123.80859100027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179812.80859100027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160544.9</v>
      </c>
      <c r="O17" s="46">
        <v>163770</v>
      </c>
    </row>
    <row r="18" spans="1:15" x14ac:dyDescent="0.2">
      <c r="A18" t="s">
        <v>35</v>
      </c>
      <c r="B18" s="68">
        <v>367026.58</v>
      </c>
      <c r="C18" s="68"/>
      <c r="D18" s="68">
        <v>367026.58</v>
      </c>
      <c r="E18" s="68">
        <v>0</v>
      </c>
      <c r="F18" s="68">
        <v>676520</v>
      </c>
      <c r="G18" s="68"/>
      <c r="H18" s="68">
        <v>676520</v>
      </c>
      <c r="I18" s="68"/>
      <c r="J18" s="68"/>
      <c r="K18" s="68"/>
      <c r="L18" s="68">
        <v>-309493.42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34237866.320000052</v>
      </c>
      <c r="C20" s="69"/>
      <c r="D20" s="68">
        <v>34237866.320000052</v>
      </c>
      <c r="E20" s="69">
        <v>0</v>
      </c>
      <c r="F20" s="69">
        <v>29120356</v>
      </c>
      <c r="G20" s="69"/>
      <c r="H20" s="68">
        <v>29120356</v>
      </c>
      <c r="I20" s="69"/>
      <c r="J20" s="69"/>
      <c r="K20" s="69"/>
      <c r="L20" s="68">
        <v>5117510.3200000525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37279.279999999999</v>
      </c>
      <c r="C23" s="68"/>
      <c r="D23" s="68">
        <v>37279.279999999999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11279.28</v>
      </c>
      <c r="M23" s="12"/>
      <c r="N23" s="46"/>
      <c r="O23" s="46"/>
    </row>
    <row r="24" spans="1:15" x14ac:dyDescent="0.2">
      <c r="A24" t="s">
        <v>12</v>
      </c>
      <c r="B24" s="68">
        <v>166822.63</v>
      </c>
      <c r="C24" s="68"/>
      <c r="D24" s="68">
        <v>166822.63</v>
      </c>
      <c r="E24" s="68">
        <v>0</v>
      </c>
      <c r="F24" s="68">
        <v>81000</v>
      </c>
      <c r="G24" s="68"/>
      <c r="H24" s="68">
        <v>81000</v>
      </c>
      <c r="I24" s="68"/>
      <c r="J24" s="68"/>
      <c r="K24" s="68"/>
      <c r="L24" s="68">
        <v>85822.63</v>
      </c>
      <c r="M24" s="12"/>
      <c r="N24" s="46"/>
      <c r="O24" s="46"/>
    </row>
    <row r="25" spans="1:15" ht="12" customHeight="1" x14ac:dyDescent="0.2">
      <c r="A25" s="18" t="s">
        <v>37</v>
      </c>
      <c r="B25" s="68">
        <v>3291884.3799999934</v>
      </c>
      <c r="C25" s="68"/>
      <c r="D25" s="68">
        <v>3291884.3799999934</v>
      </c>
      <c r="E25" s="69">
        <v>0</v>
      </c>
      <c r="F25" s="69">
        <v>5352992</v>
      </c>
      <c r="G25" s="69">
        <v>5352992</v>
      </c>
      <c r="H25" s="69">
        <v>0</v>
      </c>
      <c r="I25" s="69"/>
      <c r="J25" s="69">
        <v>-137256</v>
      </c>
      <c r="K25" s="69"/>
      <c r="L25" s="68">
        <v>-2198363.6200000066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-19101.289999999542</v>
      </c>
      <c r="C26" s="68"/>
      <c r="D26" s="68">
        <v>-19101.289999999542</v>
      </c>
      <c r="E26" s="69">
        <v>0</v>
      </c>
      <c r="F26" s="69">
        <v>1158900</v>
      </c>
      <c r="G26" s="69"/>
      <c r="H26" s="69">
        <v>1158900</v>
      </c>
      <c r="I26" s="69"/>
      <c r="J26" s="69"/>
      <c r="K26" s="69"/>
      <c r="L26" s="68">
        <v>-1178001.29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102514947.19102424</v>
      </c>
      <c r="C28" s="72">
        <v>1330690</v>
      </c>
      <c r="D28" s="72">
        <v>101184257.19102424</v>
      </c>
      <c r="E28" s="72">
        <v>-26946280</v>
      </c>
      <c r="F28" s="72">
        <v>62074657.289999999</v>
      </c>
      <c r="G28" s="72">
        <v>5638697</v>
      </c>
      <c r="H28" s="72">
        <v>56435960.289999999</v>
      </c>
      <c r="I28" s="72"/>
      <c r="J28" s="72">
        <v>1259507</v>
      </c>
      <c r="K28" s="72"/>
      <c r="L28" s="72">
        <v>14753516.901024254</v>
      </c>
      <c r="M28" s="40"/>
      <c r="N28" s="39">
        <v>160544.9</v>
      </c>
      <c r="O28" s="39">
        <v>163770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102514947.19102424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14753516.901024245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5352992</v>
      </c>
      <c r="E36" s="68">
        <v>5352992</v>
      </c>
      <c r="F36" s="70">
        <v>44647008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14753516.901024245</v>
      </c>
    </row>
    <row r="38" spans="1:14" x14ac:dyDescent="0.2">
      <c r="A38" s="18" t="s">
        <v>44</v>
      </c>
      <c r="B38" s="81">
        <v>20000000</v>
      </c>
      <c r="C38" s="81">
        <v>1330690</v>
      </c>
      <c r="D38" s="81">
        <v>285705</v>
      </c>
      <c r="E38" s="81">
        <v>1616395</v>
      </c>
      <c r="F38" s="82">
        <v>18383605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1330690</v>
      </c>
      <c r="D39" s="83">
        <v>5638697</v>
      </c>
      <c r="E39" s="83">
        <v>6969387</v>
      </c>
      <c r="F39" s="84">
        <v>63030613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A2" sqref="A2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37208</v>
      </c>
      <c r="M2" s="3"/>
    </row>
    <row r="3" spans="1:17" ht="18" x14ac:dyDescent="0.25">
      <c r="A3" s="5">
        <v>37207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395586.02600002475</v>
      </c>
      <c r="C8" s="68"/>
      <c r="D8" s="68">
        <v>395586.02600002475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-25713.973999975249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5866.49</v>
      </c>
      <c r="C11" s="68"/>
      <c r="D11" s="68">
        <v>5866.49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5866.49</v>
      </c>
      <c r="M11" s="12"/>
      <c r="N11" s="46"/>
      <c r="O11" s="46"/>
    </row>
    <row r="12" spans="1:17" x14ac:dyDescent="0.2">
      <c r="A12" t="s">
        <v>8</v>
      </c>
      <c r="B12" s="68">
        <v>2213225.6289919475</v>
      </c>
      <c r="C12" s="68"/>
      <c r="D12" s="68">
        <v>2213225.6289919475</v>
      </c>
      <c r="E12" s="68">
        <v>0</v>
      </c>
      <c r="F12" s="68">
        <v>2500670</v>
      </c>
      <c r="G12" s="68"/>
      <c r="H12" s="68">
        <v>2500670</v>
      </c>
      <c r="I12" s="68"/>
      <c r="J12" s="68"/>
      <c r="K12" s="68"/>
      <c r="L12" s="68">
        <v>-287444.37100805249</v>
      </c>
      <c r="M12" s="12"/>
      <c r="N12" s="46"/>
      <c r="O12" s="46"/>
    </row>
    <row r="13" spans="1:17" x14ac:dyDescent="0.2">
      <c r="A13" t="s">
        <v>29</v>
      </c>
      <c r="B13" s="68">
        <v>1156283.8</v>
      </c>
      <c r="C13" s="68"/>
      <c r="D13" s="68">
        <v>1156283.8</v>
      </c>
      <c r="E13" s="68">
        <v>0</v>
      </c>
      <c r="F13" s="68">
        <v>1005183</v>
      </c>
      <c r="G13" s="68"/>
      <c r="H13" s="68">
        <v>1005183</v>
      </c>
      <c r="I13" s="68"/>
      <c r="J13" s="68"/>
      <c r="K13" s="68"/>
      <c r="L13" s="68">
        <v>151100.80000000447</v>
      </c>
      <c r="M13" s="12"/>
      <c r="N13" s="46"/>
      <c r="O13" s="46"/>
    </row>
    <row r="14" spans="1:17" x14ac:dyDescent="0.2">
      <c r="A14" t="s">
        <v>60</v>
      </c>
      <c r="B14" s="68">
        <v>43336520.795999773</v>
      </c>
      <c r="C14" s="68"/>
      <c r="D14" s="68">
        <v>43336520.795999773</v>
      </c>
      <c r="E14" s="68">
        <v>-32429330</v>
      </c>
      <c r="F14" s="68">
        <v>11587234</v>
      </c>
      <c r="G14" s="69"/>
      <c r="H14" s="68">
        <v>11587234</v>
      </c>
      <c r="I14" s="69"/>
      <c r="J14" s="69"/>
      <c r="K14" s="69"/>
      <c r="L14" s="68">
        <v>-680043.20400022715</v>
      </c>
      <c r="M14" s="12"/>
      <c r="N14" s="46"/>
      <c r="O14" s="46"/>
    </row>
    <row r="15" spans="1:17" x14ac:dyDescent="0.2">
      <c r="A15" t="s">
        <v>38</v>
      </c>
      <c r="B15" s="70">
        <v>14319575.024999993</v>
      </c>
      <c r="C15" s="70"/>
      <c r="D15" s="68">
        <v>14319575.024999993</v>
      </c>
      <c r="E15" s="70">
        <v>0</v>
      </c>
      <c r="F15" s="70">
        <v>12331991</v>
      </c>
      <c r="G15" s="54"/>
      <c r="H15" s="54">
        <v>12331991</v>
      </c>
      <c r="I15" s="54">
        <v>1</v>
      </c>
      <c r="J15" s="69">
        <v>-1616395.06</v>
      </c>
      <c r="K15" s="54"/>
      <c r="L15" s="68">
        <v>371188.96499999287</v>
      </c>
      <c r="M15" s="12"/>
      <c r="N15" s="47"/>
      <c r="O15" s="47"/>
      <c r="Q15" s="47"/>
    </row>
    <row r="16" spans="1:17" x14ac:dyDescent="0.2">
      <c r="A16" t="s">
        <v>10</v>
      </c>
      <c r="B16" s="70">
        <v>438786.31859100005</v>
      </c>
      <c r="C16" s="68"/>
      <c r="D16" s="68">
        <v>438786.31859100005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63475.318591000047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164945.5</v>
      </c>
      <c r="O17" s="46">
        <v>197970</v>
      </c>
    </row>
    <row r="18" spans="1:15" x14ac:dyDescent="0.2">
      <c r="A18" t="s">
        <v>35</v>
      </c>
      <c r="B18" s="68">
        <v>647115.6</v>
      </c>
      <c r="C18" s="68"/>
      <c r="D18" s="68">
        <v>647115.6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-116404.4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39600791.350000106</v>
      </c>
      <c r="C20" s="69"/>
      <c r="D20" s="68">
        <v>39600791.350000106</v>
      </c>
      <c r="E20" s="69">
        <v>0</v>
      </c>
      <c r="F20" s="69">
        <v>26613765.399999999</v>
      </c>
      <c r="G20" s="69"/>
      <c r="H20" s="68">
        <v>26613765.399999999</v>
      </c>
      <c r="I20" s="69"/>
      <c r="J20" s="69"/>
      <c r="K20" s="69"/>
      <c r="L20" s="68">
        <v>12987025.950000107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32659.279999999999</v>
      </c>
      <c r="C23" s="68"/>
      <c r="D23" s="68">
        <v>32659.279999999999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6659.2799999999697</v>
      </c>
      <c r="M23" s="12"/>
      <c r="N23" s="46"/>
      <c r="O23" s="46"/>
    </row>
    <row r="24" spans="1:15" x14ac:dyDescent="0.2">
      <c r="A24" t="s">
        <v>12</v>
      </c>
      <c r="B24" s="68">
        <v>67168.53</v>
      </c>
      <c r="C24" s="68"/>
      <c r="D24" s="68">
        <v>67168.53</v>
      </c>
      <c r="E24" s="68">
        <v>0</v>
      </c>
      <c r="F24" s="68">
        <v>59000</v>
      </c>
      <c r="G24" s="68"/>
      <c r="H24" s="68">
        <v>59000</v>
      </c>
      <c r="I24" s="68"/>
      <c r="J24" s="68"/>
      <c r="K24" s="68"/>
      <c r="L24" s="68">
        <v>8168.5299999999843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5601640.3799999934</v>
      </c>
      <c r="C25" s="68"/>
      <c r="D25" s="68">
        <v>5601640.3799999934</v>
      </c>
      <c r="E25" s="69">
        <v>0</v>
      </c>
      <c r="F25" s="69">
        <v>5284224</v>
      </c>
      <c r="G25" s="69">
        <v>5284224</v>
      </c>
      <c r="H25" s="69">
        <v>0</v>
      </c>
      <c r="I25" s="69"/>
      <c r="J25" s="69">
        <v>-68768</v>
      </c>
      <c r="K25" s="69"/>
      <c r="L25" s="68">
        <v>248648.37999999337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1327568.23</v>
      </c>
      <c r="C26" s="68"/>
      <c r="D26" s="68">
        <v>1327568.23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1241168.23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109142787.7440041</v>
      </c>
      <c r="C28" s="72">
        <v>0</v>
      </c>
      <c r="D28" s="72">
        <v>109142787.7440041</v>
      </c>
      <c r="E28" s="72">
        <v>-32429330</v>
      </c>
      <c r="F28" s="72">
        <v>61054598.399999999</v>
      </c>
      <c r="G28" s="72">
        <v>5284224</v>
      </c>
      <c r="H28" s="72">
        <v>55770374.399999999</v>
      </c>
      <c r="I28" s="72"/>
      <c r="J28" s="72">
        <v>-1685163.06</v>
      </c>
      <c r="K28" s="72"/>
      <c r="L28" s="72">
        <v>13973696.284004092</v>
      </c>
      <c r="M28" s="40"/>
      <c r="N28" s="39">
        <v>164945.5</v>
      </c>
      <c r="O28" s="39">
        <v>197970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109142787.7440041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13973696.284004102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5284224</v>
      </c>
      <c r="E36" s="68">
        <v>5284224</v>
      </c>
      <c r="F36" s="70">
        <v>44715776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13973696.284004102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5284224</v>
      </c>
      <c r="E39" s="83">
        <v>5284224</v>
      </c>
      <c r="F39" s="84">
        <v>64715776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15" sqref="C1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37209</v>
      </c>
      <c r="M2" s="3"/>
    </row>
    <row r="3" spans="1:17" ht="18" x14ac:dyDescent="0.25">
      <c r="A3" s="5">
        <v>37208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382407.02600002475</v>
      </c>
      <c r="C8" s="68"/>
      <c r="D8" s="68">
        <v>382407.02600002475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-38892.973999975249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2738952.1615569275</v>
      </c>
      <c r="C12" s="68"/>
      <c r="D12" s="68">
        <v>2738952.1615569275</v>
      </c>
      <c r="E12" s="68">
        <v>0</v>
      </c>
      <c r="F12" s="68">
        <v>2815209.76</v>
      </c>
      <c r="G12" s="68"/>
      <c r="H12" s="68">
        <v>2815209.76</v>
      </c>
      <c r="I12" s="68"/>
      <c r="J12" s="68"/>
      <c r="K12" s="68"/>
      <c r="L12" s="68">
        <v>-76257.598443072289</v>
      </c>
      <c r="M12" s="12"/>
      <c r="N12" s="46"/>
      <c r="O12" s="46"/>
    </row>
    <row r="13" spans="1:17" x14ac:dyDescent="0.2">
      <c r="A13" t="s">
        <v>29</v>
      </c>
      <c r="B13" s="68">
        <v>1224385.55</v>
      </c>
      <c r="C13" s="68"/>
      <c r="D13" s="68">
        <v>1224385.55</v>
      </c>
      <c r="E13" s="68">
        <v>0</v>
      </c>
      <c r="F13" s="68">
        <v>1169883</v>
      </c>
      <c r="G13" s="68"/>
      <c r="H13" s="68">
        <v>1169883</v>
      </c>
      <c r="I13" s="68"/>
      <c r="J13" s="68"/>
      <c r="K13" s="68"/>
      <c r="L13" s="68">
        <v>54502.55000000447</v>
      </c>
      <c r="M13" s="12"/>
      <c r="N13" s="46"/>
      <c r="O13" s="46"/>
    </row>
    <row r="14" spans="1:17" x14ac:dyDescent="0.2">
      <c r="A14" t="s">
        <v>60</v>
      </c>
      <c r="B14" s="68">
        <v>40367544.995999776</v>
      </c>
      <c r="C14" s="68"/>
      <c r="D14" s="68">
        <v>40367544.995999776</v>
      </c>
      <c r="E14" s="68">
        <v>-32064000</v>
      </c>
      <c r="F14" s="68">
        <v>10661789</v>
      </c>
      <c r="G14" s="69"/>
      <c r="H14" s="68">
        <v>10661789</v>
      </c>
      <c r="I14" s="69"/>
      <c r="J14" s="69"/>
      <c r="K14" s="69"/>
      <c r="L14" s="68">
        <v>-2358244.0040002242</v>
      </c>
      <c r="M14" s="12"/>
      <c r="N14" s="46"/>
      <c r="O14" s="46"/>
    </row>
    <row r="15" spans="1:17" x14ac:dyDescent="0.2">
      <c r="A15" t="s">
        <v>38</v>
      </c>
      <c r="B15" s="70">
        <v>10453279.664999994</v>
      </c>
      <c r="C15" s="70">
        <v>1878709.6400000055</v>
      </c>
      <c r="D15" s="68">
        <v>8574570.0249999873</v>
      </c>
      <c r="E15" s="70">
        <v>0</v>
      </c>
      <c r="F15" s="70">
        <v>12539011</v>
      </c>
      <c r="G15" s="54">
        <v>207020</v>
      </c>
      <c r="H15" s="54">
        <v>12331991</v>
      </c>
      <c r="I15" s="54">
        <v>1</v>
      </c>
      <c r="J15" s="69">
        <v>2085731.34</v>
      </c>
      <c r="K15" s="54"/>
      <c r="L15" s="68">
        <v>4.9999936018139124E-3</v>
      </c>
      <c r="M15" s="12"/>
      <c r="N15" s="47"/>
      <c r="O15" s="47"/>
      <c r="Q15" s="47"/>
    </row>
    <row r="16" spans="1:17" x14ac:dyDescent="0.2">
      <c r="A16" t="s">
        <v>10</v>
      </c>
      <c r="B16" s="70">
        <v>491161.31859100005</v>
      </c>
      <c r="C16" s="68"/>
      <c r="D16" s="68">
        <v>491161.31859100005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115850.31859100005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132034.5</v>
      </c>
      <c r="O17" s="46">
        <v>135120</v>
      </c>
    </row>
    <row r="18" spans="1:15" x14ac:dyDescent="0.2">
      <c r="A18" t="s">
        <v>35</v>
      </c>
      <c r="B18" s="68">
        <v>555894.6</v>
      </c>
      <c r="C18" s="68"/>
      <c r="D18" s="68">
        <v>555894.6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-207625.4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20774800.250000097</v>
      </c>
      <c r="C20" s="69"/>
      <c r="D20" s="68">
        <v>20774800.250000097</v>
      </c>
      <c r="E20" s="69">
        <v>0</v>
      </c>
      <c r="F20" s="69">
        <v>28921074</v>
      </c>
      <c r="G20" s="69"/>
      <c r="H20" s="68">
        <v>28921074</v>
      </c>
      <c r="I20" s="69"/>
      <c r="J20" s="69"/>
      <c r="K20" s="69"/>
      <c r="L20" s="68">
        <v>-8146273.7499999031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23799.279999999999</v>
      </c>
      <c r="C23" s="68"/>
      <c r="D23" s="68">
        <v>23799.279999999999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-2200.7200000000303</v>
      </c>
      <c r="M23" s="12"/>
      <c r="N23" s="46"/>
      <c r="O23" s="46"/>
    </row>
    <row r="24" spans="1:15" x14ac:dyDescent="0.2">
      <c r="A24" t="s">
        <v>12</v>
      </c>
      <c r="B24" s="68">
        <v>57740.23</v>
      </c>
      <c r="C24" s="68"/>
      <c r="D24" s="68">
        <v>57740.23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12240.23</v>
      </c>
      <c r="M24" s="12"/>
      <c r="N24" s="46"/>
      <c r="O24" s="46"/>
    </row>
    <row r="25" spans="1:15" ht="12" customHeight="1" x14ac:dyDescent="0.2">
      <c r="A25" s="18" t="s">
        <v>37</v>
      </c>
      <c r="B25" s="68">
        <v>4717429.9799999949</v>
      </c>
      <c r="C25" s="68"/>
      <c r="D25" s="68">
        <v>4717429.9799999949</v>
      </c>
      <c r="E25" s="69">
        <v>0</v>
      </c>
      <c r="F25" s="69">
        <v>4958992</v>
      </c>
      <c r="G25" s="69">
        <v>4958992</v>
      </c>
      <c r="H25" s="69">
        <v>0</v>
      </c>
      <c r="I25" s="69"/>
      <c r="J25" s="69">
        <v>-325232</v>
      </c>
      <c r="K25" s="69"/>
      <c r="L25" s="68">
        <v>-566794.02000000514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128970.23</v>
      </c>
      <c r="C26" s="68"/>
      <c r="D26" s="68">
        <v>128970.23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42570.230000000447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81916365.576569065</v>
      </c>
      <c r="C28" s="72">
        <v>1878709.6400000055</v>
      </c>
      <c r="D28" s="72">
        <v>80037655.936569065</v>
      </c>
      <c r="E28" s="72">
        <v>-32064000</v>
      </c>
      <c r="F28" s="72">
        <v>62783989.759999998</v>
      </c>
      <c r="G28" s="72">
        <v>5166012</v>
      </c>
      <c r="H28" s="72">
        <v>57617977.759999998</v>
      </c>
      <c r="I28" s="72"/>
      <c r="J28" s="72">
        <v>1760499.34</v>
      </c>
      <c r="K28" s="72"/>
      <c r="L28" s="72">
        <v>-11171124.843430933</v>
      </c>
      <c r="M28" s="40"/>
      <c r="N28" s="39">
        <v>132034.5</v>
      </c>
      <c r="O28" s="39">
        <v>135120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81916365.576569065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-11171124.843430933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4958992</v>
      </c>
      <c r="E36" s="68">
        <v>4958992</v>
      </c>
      <c r="F36" s="70">
        <v>45041008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-11171124.843430933</v>
      </c>
    </row>
    <row r="38" spans="1:14" x14ac:dyDescent="0.2">
      <c r="A38" s="18" t="s">
        <v>44</v>
      </c>
      <c r="B38" s="81">
        <v>20000000</v>
      </c>
      <c r="C38" s="81">
        <v>1878709.6400000055</v>
      </c>
      <c r="D38" s="81">
        <v>207020</v>
      </c>
      <c r="E38" s="81">
        <v>2085729.6400000055</v>
      </c>
      <c r="F38" s="82">
        <v>17914270.359999996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1878709.6400000055</v>
      </c>
      <c r="D39" s="83">
        <v>5166012</v>
      </c>
      <c r="E39" s="83">
        <v>7044721.6400000053</v>
      </c>
      <c r="F39" s="84">
        <v>62955278.359999999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Template</vt:lpstr>
      <vt:lpstr>1101</vt:lpstr>
      <vt:lpstr>1102</vt:lpstr>
      <vt:lpstr>1105</vt:lpstr>
      <vt:lpstr>1106</vt:lpstr>
      <vt:lpstr>1107</vt:lpstr>
      <vt:lpstr>1108</vt:lpstr>
      <vt:lpstr>1112</vt:lpstr>
      <vt:lpstr>1113</vt:lpstr>
      <vt:lpstr>1114</vt:lpstr>
      <vt:lpstr>1115</vt:lpstr>
      <vt:lpstr>1116</vt:lpstr>
      <vt:lpstr>1119</vt:lpstr>
      <vt:lpstr>1120</vt:lpstr>
      <vt:lpstr>1121</vt:lpstr>
      <vt:lpstr>1123</vt:lpstr>
      <vt:lpstr>1126</vt:lpstr>
      <vt:lpstr>1127</vt:lpstr>
      <vt:lpstr>1128</vt:lpstr>
      <vt:lpstr>'1115'!Print_Area</vt:lpstr>
      <vt:lpstr>'1121'!Print_Area</vt:lpstr>
      <vt:lpstr>Template!Print_Area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Felienne</cp:lastModifiedBy>
  <cp:lastPrinted>2001-11-29T17:32:41Z</cp:lastPrinted>
  <dcterms:created xsi:type="dcterms:W3CDTF">2000-04-03T19:03:47Z</dcterms:created>
  <dcterms:modified xsi:type="dcterms:W3CDTF">2014-09-05T08:31:24Z</dcterms:modified>
</cp:coreProperties>
</file>