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913" activeTab="19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  <sheet name="1127" sheetId="196" r:id="rId18"/>
    <sheet name="1128" sheetId="198" r:id="rId19"/>
    <sheet name="1129" sheetId="200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152511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H28" i="189" s="1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 s="1"/>
  <c r="H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C28" i="189"/>
  <c r="E28" i="189"/>
  <c r="F28" i="189"/>
  <c r="G28" i="189"/>
  <c r="J28" i="189"/>
  <c r="E36" i="189"/>
  <c r="F36" i="189" s="1"/>
  <c r="E37" i="189"/>
  <c r="F37" i="189" s="1"/>
  <c r="E38" i="189"/>
  <c r="F38" i="189"/>
  <c r="B39" i="189"/>
  <c r="C39" i="189"/>
  <c r="D39" i="189"/>
  <c r="B8" i="154"/>
  <c r="D8" i="154"/>
  <c r="D28" i="154" s="1"/>
  <c r="F8" i="154"/>
  <c r="F28" i="154" s="1"/>
  <c r="H8" i="154"/>
  <c r="L8" i="154"/>
  <c r="L28" i="154" s="1"/>
  <c r="B9" i="154"/>
  <c r="D9" i="154" s="1"/>
  <c r="F9" i="154"/>
  <c r="H9" i="154"/>
  <c r="L9" i="154"/>
  <c r="B10" i="154"/>
  <c r="L10" i="154" s="1"/>
  <c r="D10" i="154"/>
  <c r="F10" i="154"/>
  <c r="H10" i="154" s="1"/>
  <c r="B11" i="154"/>
  <c r="D11" i="154"/>
  <c r="F11" i="154"/>
  <c r="H11" i="154"/>
  <c r="L11" i="154"/>
  <c r="B12" i="154"/>
  <c r="D12" i="154" s="1"/>
  <c r="F12" i="154"/>
  <c r="H12" i="154"/>
  <c r="B13" i="154"/>
  <c r="L13" i="154" s="1"/>
  <c r="D13" i="154"/>
  <c r="F13" i="154"/>
  <c r="H13" i="154"/>
  <c r="B14" i="154"/>
  <c r="D14" i="154" s="1"/>
  <c r="E14" i="154"/>
  <c r="F14" i="154"/>
  <c r="H14" i="154"/>
  <c r="L14" i="154"/>
  <c r="B15" i="154"/>
  <c r="D15" i="154" s="1"/>
  <c r="F15" i="154"/>
  <c r="H15" i="154" s="1"/>
  <c r="J15" i="154"/>
  <c r="B16" i="154"/>
  <c r="L16" i="154" s="1"/>
  <c r="D16" i="154"/>
  <c r="F16" i="154"/>
  <c r="H16" i="154" s="1"/>
  <c r="D17" i="154"/>
  <c r="H17" i="154"/>
  <c r="L17" i="154"/>
  <c r="N17" i="154"/>
  <c r="O17" i="154"/>
  <c r="O28" i="154" s="1"/>
  <c r="B18" i="154"/>
  <c r="D18" i="154" s="1"/>
  <c r="F18" i="154"/>
  <c r="H18" i="154" s="1"/>
  <c r="B19" i="154"/>
  <c r="L19" i="154" s="1"/>
  <c r="D19" i="154"/>
  <c r="F19" i="154"/>
  <c r="H19" i="154"/>
  <c r="B20" i="154"/>
  <c r="D20" i="154" s="1"/>
  <c r="F20" i="154"/>
  <c r="H20" i="154"/>
  <c r="L20" i="154"/>
  <c r="B21" i="154"/>
  <c r="L21" i="154" s="1"/>
  <c r="D21" i="154"/>
  <c r="F21" i="154"/>
  <c r="H21" i="154"/>
  <c r="B22" i="154"/>
  <c r="D22" i="154"/>
  <c r="F22" i="154"/>
  <c r="H22" i="154"/>
  <c r="L22" i="154"/>
  <c r="B23" i="154"/>
  <c r="D23" i="154" s="1"/>
  <c r="F23" i="154"/>
  <c r="H23" i="154"/>
  <c r="L23" i="154"/>
  <c r="B24" i="154"/>
  <c r="L24" i="154" s="1"/>
  <c r="D24" i="154"/>
  <c r="F24" i="154"/>
  <c r="H24" i="154" s="1"/>
  <c r="B25" i="154"/>
  <c r="D25" i="154"/>
  <c r="F25" i="154"/>
  <c r="L25" i="154" s="1"/>
  <c r="G25" i="154"/>
  <c r="G28" i="154" s="1"/>
  <c r="H25" i="154"/>
  <c r="J25" i="154"/>
  <c r="B26" i="154"/>
  <c r="D26" i="154" s="1"/>
  <c r="F26" i="154"/>
  <c r="H26" i="154"/>
  <c r="L26" i="154"/>
  <c r="B28" i="154"/>
  <c r="B32" i="154" s="1"/>
  <c r="C28" i="154"/>
  <c r="E28" i="154"/>
  <c r="J28" i="154"/>
  <c r="N28" i="154"/>
  <c r="F39" i="189" l="1"/>
  <c r="D28" i="189"/>
  <c r="H28" i="154"/>
  <c r="D36" i="154"/>
  <c r="E36" i="154" s="1"/>
  <c r="F36" i="154" s="1"/>
  <c r="B28" i="189"/>
  <c r="N33" i="189" s="1"/>
  <c r="L18" i="154"/>
  <c r="L12" i="154"/>
  <c r="N33" i="154"/>
  <c r="L14" i="189"/>
  <c r="L28" i="189" s="1"/>
  <c r="E39" i="189"/>
  <c r="L15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16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brk posted receipt of 240,888 from 11/28.  Funds were never sent.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B1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bkr posted receipt of 416,138 from 11/28.  Funds were never sent.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  <comment ref="B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Wire not sent 11/28</t>
        </r>
      </text>
    </commen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transfer.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8.xml><?xml version="1.0" encoding="utf-8"?>
<comments xmlns="http://schemas.openxmlformats.org/spreadsheetml/2006/main">
  <authors>
    <author>twarwic</author>
  </authors>
  <commentList>
    <comment ref="J25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11/28's Line did not transfer</t>
        </r>
      </text>
    </comment>
  </commentList>
</comments>
</file>

<file path=xl/sharedStrings.xml><?xml version="1.0" encoding="utf-8"?>
<sst xmlns="http://schemas.openxmlformats.org/spreadsheetml/2006/main" count="1019" uniqueCount="67">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</sst>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  <cell r="BB32">
            <v>0</v>
          </cell>
          <cell r="BF32">
            <v>240872.5</v>
          </cell>
        </row>
        <row r="33">
          <cell r="B33">
            <v>37224</v>
          </cell>
          <cell r="BB33">
            <v>0</v>
          </cell>
          <cell r="BF33">
            <v>0</v>
          </cell>
        </row>
        <row r="34">
          <cell r="B34">
            <v>37225</v>
          </cell>
          <cell r="BB34">
            <v>0</v>
          </cell>
          <cell r="BF34">
            <v>-4107510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-32599800</v>
          </cell>
        </row>
        <row r="22">
          <cell r="J22">
            <v>10380508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12">
          <cell r="K12">
            <v>330480</v>
          </cell>
        </row>
        <row r="47">
          <cell r="I47" t="str">
            <v>Loan Outstanding for VM</v>
          </cell>
        </row>
      </sheetData>
      <sheetData sheetId="14">
        <row r="19">
          <cell r="J19">
            <v>136782414.80000001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2164846.1</v>
          </cell>
        </row>
      </sheetData>
      <sheetData sheetId="21">
        <row r="16">
          <cell r="K16">
            <v>1081766</v>
          </cell>
        </row>
        <row r="17">
          <cell r="K17">
            <v>1081766</v>
          </cell>
        </row>
        <row r="47">
          <cell r="I47">
            <v>1081766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27099.27999999997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17565.479999999981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60977.12999999999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39516.179999999993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39516.179999999993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39516.179999999993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39516.179999999993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4373202.6299999934</v>
          </cell>
        </row>
        <row r="1102">
          <cell r="CP1102" t="str">
            <v>OTE</v>
          </cell>
        </row>
        <row r="1103">
          <cell r="CP1103">
            <v>2582105.4</v>
          </cell>
        </row>
        <row r="1139">
          <cell r="A1139">
            <v>37223</v>
          </cell>
          <cell r="CP1139">
            <v>4527883.4299999941</v>
          </cell>
        </row>
        <row r="1144">
          <cell r="CP1144" t="str">
            <v>OTE</v>
          </cell>
        </row>
        <row r="1145">
          <cell r="CP1145">
            <v>2423782.2000000002</v>
          </cell>
        </row>
        <row r="1181">
          <cell r="A1181">
            <v>37224</v>
          </cell>
          <cell r="CP1181">
            <v>4942661.1099999938</v>
          </cell>
        </row>
        <row r="1186">
          <cell r="CP1186" t="str">
            <v>OTE</v>
          </cell>
        </row>
        <row r="1187">
          <cell r="CP1187">
            <v>160318.20000000001</v>
          </cell>
        </row>
        <row r="1223">
          <cell r="A1223">
            <v>37225</v>
          </cell>
          <cell r="CP1223">
            <v>4366192.9099999946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309793.49000000022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400693.49000000022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353081.49000000022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353081.49000000022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353081.49000000022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8">
          <cell r="A1098">
            <v>37222</v>
          </cell>
          <cell r="FF1098">
            <v>5560246.686439544</v>
          </cell>
        </row>
        <row r="1100">
          <cell r="FF1100" t="str">
            <v>Fut. Fees</v>
          </cell>
        </row>
        <row r="1101">
          <cell r="FF1101">
            <v>0</v>
          </cell>
        </row>
        <row r="1103">
          <cell r="FF1103" t="str">
            <v>OTE</v>
          </cell>
        </row>
        <row r="1104">
          <cell r="FF1104">
            <v>0</v>
          </cell>
        </row>
        <row r="1106">
          <cell r="FF1106" t="str">
            <v>OTE</v>
          </cell>
        </row>
        <row r="1107">
          <cell r="FF1107">
            <v>0</v>
          </cell>
        </row>
        <row r="1109">
          <cell r="FF1109" t="str">
            <v>Palo &amp; Cob Elec</v>
          </cell>
        </row>
        <row r="1110">
          <cell r="FF1110">
            <v>-9.9999999983992893E-3</v>
          </cell>
        </row>
        <row r="1112">
          <cell r="FF1112">
            <v>-9.9999999983992893E-3</v>
          </cell>
        </row>
        <row r="1140">
          <cell r="A1140">
            <v>37223</v>
          </cell>
          <cell r="FF1140">
            <v>3463437.7876531943</v>
          </cell>
        </row>
        <row r="1142">
          <cell r="FF1142" t="str">
            <v>Fut. Fees</v>
          </cell>
        </row>
        <row r="1143">
          <cell r="FF1143">
            <v>0</v>
          </cell>
        </row>
        <row r="1145">
          <cell r="FF1145" t="str">
            <v>OTE</v>
          </cell>
        </row>
        <row r="1146">
          <cell r="FF1146">
            <v>0</v>
          </cell>
        </row>
        <row r="1148">
          <cell r="FF1148" t="str">
            <v>OTE</v>
          </cell>
        </row>
        <row r="1149">
          <cell r="FF1149">
            <v>0</v>
          </cell>
        </row>
        <row r="1151">
          <cell r="FF1151" t="str">
            <v>Palo &amp; Cob Elec</v>
          </cell>
        </row>
        <row r="1152">
          <cell r="FF1152">
            <v>-9.9999999983992893E-3</v>
          </cell>
        </row>
        <row r="1154">
          <cell r="FF1154">
            <v>-9.9999999983992893E-3</v>
          </cell>
        </row>
        <row r="1182">
          <cell r="A1182">
            <v>37224</v>
          </cell>
          <cell r="FF1182">
            <v>3831984.3664085232</v>
          </cell>
        </row>
        <row r="1184">
          <cell r="FF1184" t="str">
            <v>Fut. Fees</v>
          </cell>
        </row>
        <row r="1185">
          <cell r="FF1185">
            <v>-77.69</v>
          </cell>
        </row>
        <row r="1187">
          <cell r="FF1187" t="str">
            <v>OTE</v>
          </cell>
        </row>
        <row r="1188">
          <cell r="FF1188">
            <v>0</v>
          </cell>
        </row>
        <row r="1190">
          <cell r="FF1190" t="str">
            <v>OTE</v>
          </cell>
        </row>
        <row r="1191">
          <cell r="FF1191">
            <v>0</v>
          </cell>
        </row>
        <row r="1193">
          <cell r="FF1193" t="str">
            <v>Palo &amp; Cob Elec</v>
          </cell>
        </row>
        <row r="1194">
          <cell r="FF1194">
            <v>-9.9999999983992893E-3</v>
          </cell>
        </row>
        <row r="1196">
          <cell r="FF1196">
            <v>-9.9999999983992893E-3</v>
          </cell>
        </row>
        <row r="1207">
          <cell r="FF1207" t="str">
            <v>BP</v>
          </cell>
        </row>
        <row r="1208">
          <cell r="FF1208">
            <v>0</v>
          </cell>
        </row>
        <row r="1224">
          <cell r="A1224">
            <v>37225</v>
          </cell>
          <cell r="FF1224">
            <v>5547935.4846982509</v>
          </cell>
        </row>
        <row r="1226">
          <cell r="FF1226" t="str">
            <v>Fut. Fees</v>
          </cell>
        </row>
        <row r="1227">
          <cell r="FF1227">
            <v>0</v>
          </cell>
        </row>
        <row r="1229">
          <cell r="FF1229" t="str">
            <v>OTE</v>
          </cell>
        </row>
        <row r="1230">
          <cell r="FF1230">
            <v>0</v>
          </cell>
        </row>
        <row r="1232">
          <cell r="FF1232" t="str">
            <v>OTE</v>
          </cell>
        </row>
        <row r="1233">
          <cell r="FF1233">
            <v>0</v>
          </cell>
        </row>
        <row r="1235">
          <cell r="FF1235" t="str">
            <v>Palo &amp; Cob Elec</v>
          </cell>
        </row>
        <row r="1236">
          <cell r="FF1236">
            <v>-9.9999999983992893E-3</v>
          </cell>
        </row>
        <row r="1238">
          <cell r="FF1238">
            <v>-9.9999999983992893E-3</v>
          </cell>
        </row>
        <row r="1266">
          <cell r="FF1266">
            <v>0</v>
          </cell>
        </row>
        <row r="1268">
          <cell r="FF1268" t="str">
            <v>Fut. Fees</v>
          </cell>
        </row>
        <row r="1269">
          <cell r="FF1269">
            <v>0</v>
          </cell>
        </row>
        <row r="1271">
          <cell r="FF1271" t="str">
            <v>OTE</v>
          </cell>
        </row>
        <row r="1272">
          <cell r="FF1272">
            <v>0</v>
          </cell>
        </row>
        <row r="1274">
          <cell r="FF1274" t="str">
            <v>OTE</v>
          </cell>
        </row>
        <row r="1275">
          <cell r="FF1275">
            <v>0</v>
          </cell>
        </row>
        <row r="1277">
          <cell r="FF1277" t="str">
            <v>Palo &amp; Cob Elec</v>
          </cell>
        </row>
        <row r="1278">
          <cell r="FF1278">
            <v>0</v>
          </cell>
        </row>
        <row r="1280">
          <cell r="FF128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34573704.815999784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-39740870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-24772550</v>
          </cell>
        </row>
        <row r="1139">
          <cell r="A1139">
            <v>37223</v>
          </cell>
          <cell r="CT1139">
            <v>37085819.46599979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-2735610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-25624490</v>
          </cell>
        </row>
        <row r="1181">
          <cell r="A1181">
            <v>37224</v>
          </cell>
          <cell r="CT1181">
            <v>41040704.315999798</v>
          </cell>
          <cell r="CX1181">
            <v>720451.17000000924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5989480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-32599800</v>
          </cell>
        </row>
        <row r="1223">
          <cell r="A1223">
            <v>37225</v>
          </cell>
          <cell r="CT1223">
            <v>35182068.315999798</v>
          </cell>
          <cell r="CX1223">
            <v>720451.17000000924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35182068.315999798</v>
          </cell>
          <cell r="CX1265">
            <v>720451.17000000924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159034541.03000009</v>
          </cell>
        </row>
        <row r="1102">
          <cell r="DB1102" t="str">
            <v>OTE</v>
          </cell>
        </row>
        <row r="1103">
          <cell r="DB1103">
            <v>-40672280</v>
          </cell>
        </row>
        <row r="1139">
          <cell r="A1139">
            <v>37223</v>
          </cell>
          <cell r="DB1139">
            <v>154384381.13000011</v>
          </cell>
        </row>
        <row r="1144">
          <cell r="DB1144" t="str">
            <v>OTE</v>
          </cell>
        </row>
        <row r="1145">
          <cell r="DB1145">
            <v>-22858160</v>
          </cell>
        </row>
        <row r="1181">
          <cell r="A1181">
            <v>37224</v>
          </cell>
          <cell r="DB1181">
            <v>161227110.07999998</v>
          </cell>
        </row>
        <row r="1186">
          <cell r="DB1186" t="str">
            <v>OTE</v>
          </cell>
        </row>
        <row r="1187">
          <cell r="DB1187">
            <v>-11842400</v>
          </cell>
        </row>
        <row r="1223">
          <cell r="A1223">
            <v>37225</v>
          </cell>
          <cell r="DB1223">
            <v>172570140.07999998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270622.72600002401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299862.72600002401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239390.8660000246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239390.8660000246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239390.8660000246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340804.56000000238</v>
          </cell>
        </row>
        <row r="1102">
          <cell r="CX1102" t="str">
            <v>OTE</v>
          </cell>
        </row>
        <row r="1103">
          <cell r="CX1103">
            <v>538531.25</v>
          </cell>
        </row>
        <row r="1139">
          <cell r="A1139">
            <v>37223</v>
          </cell>
          <cell r="CX1139">
            <v>341793.06000000238</v>
          </cell>
        </row>
        <row r="1144">
          <cell r="CX1144" t="str">
            <v>OTE</v>
          </cell>
        </row>
        <row r="1145">
          <cell r="CX1145">
            <v>538531.25</v>
          </cell>
        </row>
        <row r="1181">
          <cell r="A1181">
            <v>37224</v>
          </cell>
          <cell r="CX1181">
            <v>29266.320000004023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29266.320000004023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29266.320000004023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6570268.179999996</v>
          </cell>
        </row>
        <row r="1102">
          <cell r="BB1102" t="str">
            <v>OTE</v>
          </cell>
        </row>
        <row r="1103">
          <cell r="BB1103">
            <v>37316400</v>
          </cell>
        </row>
        <row r="1139">
          <cell r="A1139">
            <v>37223</v>
          </cell>
          <cell r="BB1139">
            <v>6227059.0899999961</v>
          </cell>
        </row>
        <row r="1144">
          <cell r="BB1144" t="str">
            <v>OTE</v>
          </cell>
        </row>
        <row r="1145">
          <cell r="BB1145">
            <v>37732160</v>
          </cell>
        </row>
        <row r="1181">
          <cell r="A1181">
            <v>37224</v>
          </cell>
          <cell r="BB1181">
            <v>2238430.159999996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2308317.659999996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2308317.659999996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130274.31859100003</v>
          </cell>
          <cell r="CG1097">
            <v>189130</v>
          </cell>
          <cell r="CH1097">
            <v>342764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-28800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400749.81859100005</v>
          </cell>
          <cell r="CG1139">
            <v>302717</v>
          </cell>
          <cell r="CH1139">
            <v>342764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-46150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886487.4299999997</v>
          </cell>
        </row>
        <row r="1102">
          <cell r="BB1102" t="str">
            <v>OTE</v>
          </cell>
        </row>
        <row r="1103">
          <cell r="BB1103">
            <v>531875</v>
          </cell>
        </row>
        <row r="1139">
          <cell r="A1139">
            <v>37223</v>
          </cell>
          <cell r="BB1139">
            <v>1440894.1799999997</v>
          </cell>
        </row>
        <row r="1144">
          <cell r="BB1144" t="str">
            <v>OTE</v>
          </cell>
        </row>
        <row r="1145">
          <cell r="BB1145">
            <v>643437.5</v>
          </cell>
        </row>
        <row r="1181">
          <cell r="A1181">
            <v>37224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40" sqref="L4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'[1]ABN-AMRO'!$K$12</f>
        <v>0</v>
      </c>
      <c r="G8" s="69"/>
      <c r="H8" s="68">
        <f t="shared" ref="H8:H26" si="1">F8-G8</f>
        <v>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SUMIF([15]Statements!$A$5:$A$1305,$A$3,[15]Statements!$FF$5:$FF$1305)+11241+71</f>
        <v>#VALUE!</v>
      </c>
      <c r="C12" s="68"/>
      <c r="D12" s="68" t="e">
        <f t="shared" si="0"/>
        <v>#VALUE!</v>
      </c>
      <c r="E12" s="68">
        <v>0</v>
      </c>
      <c r="F12" s="68">
        <f>'[1]CARR FUTURES'!$I$12</f>
        <v>2164846.1</v>
      </c>
      <c r="G12" s="68"/>
      <c r="H12" s="68">
        <f t="shared" si="1"/>
        <v>2164846.1</v>
      </c>
      <c r="I12" s="68"/>
      <c r="J12" s="68"/>
      <c r="K12" s="68"/>
      <c r="L12" s="68" t="e">
        <f t="shared" si="2"/>
        <v>#VALUE!</v>
      </c>
      <c r="M12" s="12"/>
      <c r="N12" s="46"/>
      <c r="O12" s="46"/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'[1]CREDIT SUISSE FIRST BOSTON'!$I$12</f>
        <v>0</v>
      </c>
      <c r="G13" s="68"/>
      <c r="H13" s="68">
        <f t="shared" si="1"/>
        <v>0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66</v>
      </c>
      <c r="B14" s="68" t="e">
        <f>SUMIF([16]Statements!$A$5:$A$1305,$A$3,[16]Statements!$CT$5:$CT$1305)-SUMIF([16]Statements!$A$5:$A$1305,$A$3,[16]Statements!$CX$5:$CX$1305)-5</f>
        <v>#VALUE!</v>
      </c>
      <c r="C14" s="68"/>
      <c r="D14" s="68" t="e">
        <f t="shared" si="0"/>
        <v>#VALUE!</v>
      </c>
      <c r="E14" s="68">
        <f>+'[1]EDF MANN'!$J$20</f>
        <v>-32599800</v>
      </c>
      <c r="F14" s="68">
        <f>'[1]EDF MANN'!$J$22</f>
        <v>10380508</v>
      </c>
      <c r="G14" s="69"/>
      <c r="H14" s="68">
        <f t="shared" si="1"/>
        <v>10380508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[1]Fimat!$K$12</f>
        <v>330480</v>
      </c>
      <c r="G15" s="54"/>
      <c r="H15" s="54">
        <f t="shared" si="1"/>
        <v>330480</v>
      </c>
      <c r="I15" s="54">
        <v>1</v>
      </c>
      <c r="J15" s="69" t="e">
        <f>SUMIF('[1]WIRE WORKSHEET'!$B$4:$B$36,A2,'[1]WIRE WORKSHEET'!$BB$4:$BB$36)</f>
        <v>#VALUE!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'[1]HSBC-US$'!$J$17</f>
        <v>0</v>
      </c>
      <c r="G16" s="68"/>
      <c r="H16" s="68">
        <f t="shared" si="1"/>
        <v>0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5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'[1]JP Morgan'!$I$13</f>
        <v>0</v>
      </c>
      <c r="G18" s="68"/>
      <c r="H18" s="68">
        <f t="shared" si="1"/>
        <v>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5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5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[1]PARIBAS!$J$19</f>
        <v>136782414.80000001</v>
      </c>
      <c r="G20" s="69"/>
      <c r="H20" s="68">
        <f t="shared" si="1"/>
        <v>136782414.80000001</v>
      </c>
      <c r="I20" s="69"/>
      <c r="J20" s="69"/>
      <c r="K20" s="69"/>
      <c r="L20" s="68" t="e">
        <f t="shared" si="3"/>
        <v>#VALUE!</v>
      </c>
      <c r="M20" s="12"/>
      <c r="N20" s="46"/>
      <c r="O20" s="46"/>
    </row>
    <row r="21" spans="1:15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5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5" x14ac:dyDescent="0.2">
      <c r="A23" t="s">
        <v>27</v>
      </c>
      <c r="B23" s="68" t="e">
        <f>SUMIF([10]Statements!$A$5:$A$1305,$A$3,[10]Statements!$BN$5:$BN$1305)+1</f>
        <v>#VALUE!</v>
      </c>
      <c r="C23" s="68"/>
      <c r="D23" s="68" t="e">
        <f t="shared" si="0"/>
        <v>#VALUE!</v>
      </c>
      <c r="E23" s="68">
        <v>0</v>
      </c>
      <c r="F23" s="68">
        <f>'[1]R J O''Brien'!$K$17</f>
        <v>0</v>
      </c>
      <c r="G23" s="68"/>
      <c r="H23" s="68">
        <f t="shared" si="1"/>
        <v>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5" x14ac:dyDescent="0.2">
      <c r="A24" t="s">
        <v>12</v>
      </c>
      <c r="B24" s="68" t="e">
        <f>SUMIF([11]Statements!$A$5:$A$1305,$A$3,[11]Statements!$CK$5:$CK$1305)-39516</f>
        <v>#VALUE!</v>
      </c>
      <c r="C24" s="68"/>
      <c r="D24" s="68" t="e">
        <f t="shared" si="0"/>
        <v>#VALUE!</v>
      </c>
      <c r="E24" s="68">
        <v>0</v>
      </c>
      <c r="F24" s="68">
        <f>[1]SAUL!$I$13</f>
        <v>0</v>
      </c>
      <c r="G24" s="68"/>
      <c r="H24" s="68">
        <f t="shared" si="1"/>
        <v>0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5" ht="12" customHeight="1" x14ac:dyDescent="0.2">
      <c r="A25" s="18" t="s">
        <v>62</v>
      </c>
      <c r="B25" s="68" t="e">
        <f>SUMIF([12]Statements!$A$5:$A$1305,$A$3,[12]Statements!$CP$5:$CP$1305)</f>
        <v>#VALUE!</v>
      </c>
      <c r="C25" s="68"/>
      <c r="D25" s="68" t="e">
        <f t="shared" si="0"/>
        <v>#VALUE!</v>
      </c>
      <c r="E25" s="69">
        <v>0</v>
      </c>
      <c r="F25" s="69">
        <f>'[1]Smith Barney'!ReqTotal</f>
        <v>1081766</v>
      </c>
      <c r="G25" s="69">
        <f>IF('[1]Smith Barney'!CurrentLoanValue&lt;50000000,IF('[1]Smith Barney'!CurrentLoanValue&gt;'[1]Smith Barney'!K16,'[1]Smith Barney'!K16,'[1]Smith Barney'!CurrentLoanValue),50000000)</f>
        <v>1081766</v>
      </c>
      <c r="H25" s="69">
        <f t="shared" si="1"/>
        <v>0</v>
      </c>
      <c r="I25" s="69"/>
      <c r="J25" s="69" t="e">
        <f>SUMIF('[1]WIRE WORKSHEET'!$B$4:$B$36,A2,'[1]WIRE WORKSHEET'!$BF$4:$BF$36)</f>
        <v>#VALUE!</v>
      </c>
      <c r="K25" s="69"/>
      <c r="L25" s="68" t="e">
        <f t="shared" si="4"/>
        <v>#VALUE!</v>
      </c>
      <c r="M25" s="12"/>
      <c r="N25" s="46"/>
      <c r="O25" s="46"/>
    </row>
    <row r="26" spans="1:15" ht="12" customHeight="1" x14ac:dyDescent="0.2">
      <c r="A26" s="18" t="s">
        <v>63</v>
      </c>
      <c r="B26" s="68" t="e">
        <f>SUMIF([13]Statements!$A$5:$A$1305,$A$3,[13]Statements!$CP$5:$CP$1305)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0</v>
      </c>
      <c r="G26" s="69"/>
      <c r="H26" s="69">
        <f t="shared" si="1"/>
        <v>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-32599800</v>
      </c>
      <c r="F28" s="72">
        <f t="shared" si="5"/>
        <v>150740014.90000001</v>
      </c>
      <c r="G28" s="72">
        <f t="shared" si="5"/>
        <v>1081766</v>
      </c>
      <c r="H28" s="72">
        <f t="shared" si="5"/>
        <v>149658248.90000001</v>
      </c>
      <c r="I28" s="72"/>
      <c r="J28" s="72" t="e">
        <f t="shared" si="5"/>
        <v>#VALUE!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f>G25</f>
        <v>1081766</v>
      </c>
      <c r="E36" s="83">
        <f>C36+D36</f>
        <v>1081766</v>
      </c>
      <c r="F36" s="84">
        <f>+B36-E36</f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37223</v>
      </c>
      <c r="M2" s="3"/>
    </row>
    <row r="3" spans="1:17" ht="18" x14ac:dyDescent="0.25">
      <c r="A3" s="5">
        <v>37222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270619.72600002401</v>
      </c>
      <c r="C8" s="68"/>
      <c r="D8" s="68">
        <v>270619.72600002401</v>
      </c>
      <c r="E8" s="68">
        <v>0</v>
      </c>
      <c r="F8" s="68">
        <v>627000</v>
      </c>
      <c r="G8" s="69"/>
      <c r="H8" s="68">
        <v>627000</v>
      </c>
      <c r="I8" s="68"/>
      <c r="J8" s="68"/>
      <c r="K8" s="68"/>
      <c r="L8" s="68">
        <v>-356380.27399997599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5571487.686439544</v>
      </c>
      <c r="C12" s="68"/>
      <c r="D12" s="68">
        <v>5571487.686439544</v>
      </c>
      <c r="E12" s="68">
        <v>0</v>
      </c>
      <c r="F12" s="68">
        <v>3835460.48</v>
      </c>
      <c r="G12" s="68"/>
      <c r="H12" s="68">
        <v>3835460.48</v>
      </c>
      <c r="I12" s="68"/>
      <c r="J12" s="68"/>
      <c r="K12" s="68"/>
      <c r="L12" s="68">
        <v>1736027.206439544</v>
      </c>
      <c r="M12" s="12"/>
      <c r="N12" s="46"/>
      <c r="O12" s="46"/>
    </row>
    <row r="13" spans="1:17" x14ac:dyDescent="0.2">
      <c r="A13" t="s">
        <v>29</v>
      </c>
      <c r="B13" s="68">
        <v>340796.56000000238</v>
      </c>
      <c r="C13" s="68"/>
      <c r="D13" s="68">
        <v>340796.56000000238</v>
      </c>
      <c r="E13" s="68">
        <v>0</v>
      </c>
      <c r="F13" s="68">
        <v>693502</v>
      </c>
      <c r="G13" s="68"/>
      <c r="H13" s="68">
        <v>693502</v>
      </c>
      <c r="I13" s="68"/>
      <c r="J13" s="68"/>
      <c r="K13" s="68"/>
      <c r="L13" s="68">
        <v>-352705.43999999762</v>
      </c>
      <c r="M13" s="12"/>
      <c r="N13" s="46"/>
      <c r="O13" s="46"/>
    </row>
    <row r="14" spans="1:17" x14ac:dyDescent="0.2">
      <c r="A14" t="s">
        <v>66</v>
      </c>
      <c r="B14" s="68">
        <v>34123248.645999774</v>
      </c>
      <c r="C14" s="68"/>
      <c r="D14" s="68">
        <v>34123248.645999774</v>
      </c>
      <c r="E14" s="68">
        <v>-24772550</v>
      </c>
      <c r="F14" s="68">
        <v>36249193.5</v>
      </c>
      <c r="G14" s="69"/>
      <c r="H14" s="68">
        <v>36249193.5</v>
      </c>
      <c r="I14" s="69"/>
      <c r="J14" s="69"/>
      <c r="K14" s="69"/>
      <c r="L14" s="68">
        <v>-26898494.854000226</v>
      </c>
      <c r="M14" s="12"/>
      <c r="N14" s="46"/>
      <c r="O14" s="46"/>
    </row>
    <row r="15" spans="1:17" x14ac:dyDescent="0.2">
      <c r="A15" t="s">
        <v>65</v>
      </c>
      <c r="B15" s="70">
        <v>6570265.179999996</v>
      </c>
      <c r="C15" s="70"/>
      <c r="D15" s="68">
        <v>6570265.179999996</v>
      </c>
      <c r="E15" s="70">
        <v>0</v>
      </c>
      <c r="F15" s="70">
        <v>11265524.5</v>
      </c>
      <c r="G15" s="54"/>
      <c r="H15" s="54">
        <v>11265524.5</v>
      </c>
      <c r="I15" s="54">
        <v>1</v>
      </c>
      <c r="J15" s="69">
        <v>0</v>
      </c>
      <c r="K15" s="54"/>
      <c r="L15" s="68">
        <v>-4695259.32</v>
      </c>
      <c r="M15" s="12"/>
      <c r="N15" s="47"/>
      <c r="O15" s="47"/>
      <c r="Q15" s="47"/>
    </row>
    <row r="16" spans="1:17" x14ac:dyDescent="0.2">
      <c r="A16" t="s">
        <v>10</v>
      </c>
      <c r="B16" s="70">
        <v>129423.31859100003</v>
      </c>
      <c r="C16" s="68"/>
      <c r="D16" s="68">
        <v>129423.31859100003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-240887.68140899995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189130</v>
      </c>
      <c r="O17" s="46">
        <v>342764</v>
      </c>
    </row>
    <row r="18" spans="1:15" x14ac:dyDescent="0.2">
      <c r="A18" t="s">
        <v>35</v>
      </c>
      <c r="B18" s="68">
        <v>886482.43</v>
      </c>
      <c r="C18" s="68"/>
      <c r="D18" s="68">
        <v>886482.43</v>
      </c>
      <c r="E18" s="68">
        <v>0</v>
      </c>
      <c r="F18" s="68">
        <v>1302620</v>
      </c>
      <c r="G18" s="68"/>
      <c r="H18" s="68">
        <v>1302620</v>
      </c>
      <c r="I18" s="68"/>
      <c r="J18" s="68"/>
      <c r="K18" s="68"/>
      <c r="L18" s="68">
        <v>-416137.57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162260609.03000009</v>
      </c>
      <c r="C20" s="69"/>
      <c r="D20" s="68">
        <v>162260609.03000009</v>
      </c>
      <c r="E20" s="69">
        <v>0</v>
      </c>
      <c r="F20" s="69">
        <v>177823844</v>
      </c>
      <c r="G20" s="69"/>
      <c r="H20" s="68">
        <v>177823844</v>
      </c>
      <c r="I20" s="69"/>
      <c r="J20" s="69"/>
      <c r="K20" s="69"/>
      <c r="L20" s="68">
        <v>-15563234.969999909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58500.13</v>
      </c>
      <c r="C24" s="68"/>
      <c r="D24" s="68">
        <v>58500.13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0.1299999999901047</v>
      </c>
      <c r="M24" s="12"/>
      <c r="N24" s="46"/>
      <c r="O24" s="46"/>
    </row>
    <row r="25" spans="1:15" ht="12" customHeight="1" x14ac:dyDescent="0.2">
      <c r="A25" s="18" t="s">
        <v>62</v>
      </c>
      <c r="B25" s="68">
        <v>4373202.6299999934</v>
      </c>
      <c r="C25" s="68"/>
      <c r="D25" s="68">
        <v>4373202.6299999934</v>
      </c>
      <c r="E25" s="69">
        <v>0</v>
      </c>
      <c r="F25" s="69">
        <v>5189275.5</v>
      </c>
      <c r="G25" s="69">
        <v>5189275.5</v>
      </c>
      <c r="H25" s="69">
        <v>0</v>
      </c>
      <c r="I25" s="69"/>
      <c r="J25" s="69">
        <v>240872.5</v>
      </c>
      <c r="K25" s="69"/>
      <c r="L25" s="68">
        <v>-575200.37000000663</v>
      </c>
      <c r="M25" s="12"/>
      <c r="N25" s="46"/>
      <c r="O25" s="46"/>
    </row>
    <row r="26" spans="1:15" ht="12" customHeight="1" x14ac:dyDescent="0.2">
      <c r="A26" s="18" t="s">
        <v>63</v>
      </c>
      <c r="B26" s="68">
        <v>309793.49</v>
      </c>
      <c r="C26" s="68"/>
      <c r="D26" s="68">
        <v>309793.49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-37906.509999999776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214920429.39645165</v>
      </c>
      <c r="C28" s="72">
        <v>0</v>
      </c>
      <c r="D28" s="72">
        <v>214920429.39645165</v>
      </c>
      <c r="E28" s="72">
        <v>-24772550</v>
      </c>
      <c r="F28" s="72">
        <v>237788930.98000002</v>
      </c>
      <c r="G28" s="72">
        <v>5189275.5</v>
      </c>
      <c r="H28" s="72">
        <v>232599655.48000002</v>
      </c>
      <c r="I28" s="72"/>
      <c r="J28" s="72">
        <v>240872.5</v>
      </c>
      <c r="K28" s="72"/>
      <c r="L28" s="72">
        <v>-47400179.083548322</v>
      </c>
      <c r="M28" s="40"/>
      <c r="N28" s="39">
        <v>189130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214920429.39645165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-47400179.083548367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5189275.5</v>
      </c>
      <c r="E36" s="83">
        <v>5189275.5</v>
      </c>
      <c r="F36" s="84">
        <v>44810724.5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-47400179.083548367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H36" sqref="H3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37224</v>
      </c>
      <c r="M2" s="3"/>
    </row>
    <row r="3" spans="1:17" ht="18" x14ac:dyDescent="0.25">
      <c r="A3" s="5">
        <v>37223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299859.72600002401</v>
      </c>
      <c r="C8" s="68"/>
      <c r="D8" s="68">
        <v>299859.72600002401</v>
      </c>
      <c r="E8" s="68">
        <v>0</v>
      </c>
      <c r="F8" s="68">
        <v>1254000</v>
      </c>
      <c r="G8" s="69"/>
      <c r="H8" s="68">
        <v>1254000</v>
      </c>
      <c r="I8" s="68"/>
      <c r="J8" s="68"/>
      <c r="K8" s="68"/>
      <c r="L8" s="68">
        <v>-954140.27399997599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3474749.7876531943</v>
      </c>
      <c r="C12" s="68"/>
      <c r="D12" s="68">
        <v>3474749.7876531943</v>
      </c>
      <c r="E12" s="68">
        <v>0</v>
      </c>
      <c r="F12" s="68">
        <v>4163530.04</v>
      </c>
      <c r="G12" s="68"/>
      <c r="H12" s="68">
        <v>4163530.04</v>
      </c>
      <c r="I12" s="68"/>
      <c r="J12" s="68"/>
      <c r="K12" s="68"/>
      <c r="L12" s="68">
        <v>-688780.25234680576</v>
      </c>
      <c r="M12" s="12"/>
      <c r="N12" s="46"/>
      <c r="O12" s="46"/>
    </row>
    <row r="13" spans="1:17" x14ac:dyDescent="0.2">
      <c r="A13" t="s">
        <v>29</v>
      </c>
      <c r="B13" s="68">
        <v>341785.06000000238</v>
      </c>
      <c r="C13" s="68"/>
      <c r="D13" s="68">
        <v>341785.06000000238</v>
      </c>
      <c r="E13" s="68">
        <v>0</v>
      </c>
      <c r="F13" s="68">
        <v>740752</v>
      </c>
      <c r="G13" s="68"/>
      <c r="H13" s="68">
        <v>740752</v>
      </c>
      <c r="I13" s="68"/>
      <c r="J13" s="68"/>
      <c r="K13" s="68"/>
      <c r="L13" s="68">
        <v>-398966.93999999762</v>
      </c>
      <c r="M13" s="12"/>
      <c r="N13" s="46"/>
      <c r="O13" s="46"/>
    </row>
    <row r="14" spans="1:17" x14ac:dyDescent="0.2">
      <c r="A14" t="s">
        <v>66</v>
      </c>
      <c r="B14" s="68">
        <v>36635363.29599978</v>
      </c>
      <c r="C14" s="68"/>
      <c r="D14" s="68">
        <v>36635363.29599978</v>
      </c>
      <c r="E14" s="68">
        <v>-25624490</v>
      </c>
      <c r="F14" s="68">
        <v>13420502</v>
      </c>
      <c r="G14" s="69"/>
      <c r="H14" s="68">
        <v>13420502</v>
      </c>
      <c r="I14" s="69"/>
      <c r="J14" s="69"/>
      <c r="K14" s="69"/>
      <c r="L14" s="68">
        <v>-2409628.7040002197</v>
      </c>
      <c r="M14" s="12"/>
      <c r="N14" s="46"/>
      <c r="O14" s="46"/>
    </row>
    <row r="15" spans="1:17" x14ac:dyDescent="0.2">
      <c r="A15" t="s">
        <v>65</v>
      </c>
      <c r="B15" s="70">
        <v>6227056.0899999961</v>
      </c>
      <c r="C15" s="70"/>
      <c r="D15" s="68">
        <v>6227056.0899999961</v>
      </c>
      <c r="E15" s="70">
        <v>0</v>
      </c>
      <c r="F15" s="70">
        <v>8184592</v>
      </c>
      <c r="G15" s="54"/>
      <c r="H15" s="54">
        <v>8184592</v>
      </c>
      <c r="I15" s="54">
        <v>1</v>
      </c>
      <c r="J15" s="69">
        <v>0</v>
      </c>
      <c r="K15" s="54"/>
      <c r="L15" s="68">
        <v>-1957535.91</v>
      </c>
      <c r="M15" s="12"/>
      <c r="N15" s="47"/>
      <c r="O15" s="47"/>
      <c r="Q15" s="47"/>
    </row>
    <row r="16" spans="1:17" x14ac:dyDescent="0.2">
      <c r="A16" t="s">
        <v>10</v>
      </c>
      <c r="B16" s="70">
        <v>159010.81859100005</v>
      </c>
      <c r="C16" s="68"/>
      <c r="D16" s="68">
        <v>159010.81859100005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-211300.18140899995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302717</v>
      </c>
      <c r="O17" s="46">
        <v>342764</v>
      </c>
    </row>
    <row r="18" spans="1:15" x14ac:dyDescent="0.2">
      <c r="A18" t="s">
        <v>35</v>
      </c>
      <c r="B18" s="68">
        <v>1024751.18</v>
      </c>
      <c r="C18" s="68"/>
      <c r="D18" s="68">
        <v>1024751.18</v>
      </c>
      <c r="E18" s="68">
        <v>0</v>
      </c>
      <c r="F18" s="68">
        <v>1385120</v>
      </c>
      <c r="G18" s="68"/>
      <c r="H18" s="68">
        <v>1385120</v>
      </c>
      <c r="I18" s="68"/>
      <c r="J18" s="68"/>
      <c r="K18" s="68"/>
      <c r="L18" s="68">
        <v>-360368.82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151056656.13000011</v>
      </c>
      <c r="C20" s="69"/>
      <c r="D20" s="68">
        <v>151056656.13000011</v>
      </c>
      <c r="E20" s="69">
        <v>0</v>
      </c>
      <c r="F20" s="69">
        <v>122981480.2</v>
      </c>
      <c r="G20" s="69"/>
      <c r="H20" s="68">
        <v>122981480.2</v>
      </c>
      <c r="I20" s="69"/>
      <c r="J20" s="69"/>
      <c r="K20" s="69"/>
      <c r="L20" s="68">
        <v>28075175.930000111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17565.48</v>
      </c>
      <c r="C23" s="68"/>
      <c r="D23" s="68">
        <v>17565.48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17565.48</v>
      </c>
      <c r="M23" s="12"/>
      <c r="N23" s="46"/>
      <c r="O23" s="46"/>
    </row>
    <row r="24" spans="1:15" x14ac:dyDescent="0.2">
      <c r="A24" t="s">
        <v>12</v>
      </c>
      <c r="B24" s="68">
        <v>39516.18</v>
      </c>
      <c r="C24" s="68"/>
      <c r="D24" s="68">
        <v>39516.18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39516.18</v>
      </c>
      <c r="M24" s="12"/>
      <c r="N24" s="46"/>
      <c r="O24" s="46"/>
    </row>
    <row r="25" spans="1:15" ht="12" customHeight="1" x14ac:dyDescent="0.2">
      <c r="A25" s="18" t="s">
        <v>62</v>
      </c>
      <c r="B25" s="68">
        <v>3924779.4299999941</v>
      </c>
      <c r="C25" s="68"/>
      <c r="D25" s="68">
        <v>3924779.4299999941</v>
      </c>
      <c r="E25" s="69">
        <v>0</v>
      </c>
      <c r="F25" s="69">
        <v>2896189</v>
      </c>
      <c r="G25" s="69">
        <v>2896189</v>
      </c>
      <c r="H25" s="69">
        <v>0</v>
      </c>
      <c r="I25" s="69"/>
      <c r="J25" s="69">
        <v>-2293087</v>
      </c>
      <c r="K25" s="69"/>
      <c r="L25" s="68">
        <v>-1264496.5700000059</v>
      </c>
      <c r="M25" s="12"/>
      <c r="N25" s="46"/>
      <c r="O25" s="46"/>
    </row>
    <row r="26" spans="1:15" ht="12" customHeight="1" x14ac:dyDescent="0.2">
      <c r="A26" s="18" t="s">
        <v>63</v>
      </c>
      <c r="B26" s="68">
        <v>400693.49</v>
      </c>
      <c r="C26" s="68"/>
      <c r="D26" s="68">
        <v>400693.49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52993.490000000224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203601786.95766535</v>
      </c>
      <c r="C28" s="72">
        <v>0</v>
      </c>
      <c r="D28" s="72">
        <v>203601786.95766535</v>
      </c>
      <c r="E28" s="72">
        <v>-25624490</v>
      </c>
      <c r="F28" s="72">
        <v>155744176.24000001</v>
      </c>
      <c r="G28" s="72">
        <v>2896189</v>
      </c>
      <c r="H28" s="72">
        <v>152847987.24000001</v>
      </c>
      <c r="I28" s="72"/>
      <c r="J28" s="72">
        <v>-2293087</v>
      </c>
      <c r="K28" s="72"/>
      <c r="L28" s="72">
        <v>19940033.717665352</v>
      </c>
      <c r="M28" s="40"/>
      <c r="N28" s="39">
        <v>302717</v>
      </c>
      <c r="O28" s="39">
        <v>342764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203601786.95766535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19940033.717665344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2896189</v>
      </c>
      <c r="E36" s="83">
        <v>2896189</v>
      </c>
      <c r="F36" s="84">
        <v>47103811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19940033.717665344</v>
      </c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37225</v>
      </c>
      <c r="M2" s="3"/>
    </row>
    <row r="3" spans="1:17" ht="18" x14ac:dyDescent="0.25">
      <c r="A3" s="5">
        <v>37224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239387.8660000246</v>
      </c>
      <c r="C8" s="68"/>
      <c r="D8" s="68">
        <v>239387.8660000246</v>
      </c>
      <c r="E8" s="68">
        <v>0</v>
      </c>
      <c r="F8" s="68">
        <v>0</v>
      </c>
      <c r="G8" s="69"/>
      <c r="H8" s="68">
        <v>0</v>
      </c>
      <c r="I8" s="68"/>
      <c r="J8" s="68"/>
      <c r="K8" s="68"/>
      <c r="L8" s="68">
        <v>239387.8660000246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3843296.3664085232</v>
      </c>
      <c r="C12" s="68"/>
      <c r="D12" s="68">
        <v>3843296.3664085232</v>
      </c>
      <c r="E12" s="68">
        <v>0</v>
      </c>
      <c r="F12" s="68">
        <v>2164846.1</v>
      </c>
      <c r="G12" s="68"/>
      <c r="H12" s="68">
        <v>2164846.1</v>
      </c>
      <c r="I12" s="68"/>
      <c r="J12" s="68"/>
      <c r="K12" s="68"/>
      <c r="L12" s="68">
        <v>1678450.2664085231</v>
      </c>
      <c r="M12" s="12"/>
      <c r="N12" s="46"/>
      <c r="O12" s="46"/>
    </row>
    <row r="13" spans="1:17" x14ac:dyDescent="0.2">
      <c r="A13" t="s">
        <v>29</v>
      </c>
      <c r="B13" s="68">
        <v>29258.320000004023</v>
      </c>
      <c r="C13" s="68"/>
      <c r="D13" s="68">
        <v>29258.320000004023</v>
      </c>
      <c r="E13" s="68">
        <v>0</v>
      </c>
      <c r="F13" s="68">
        <v>0</v>
      </c>
      <c r="G13" s="68"/>
      <c r="H13" s="68">
        <v>0</v>
      </c>
      <c r="I13" s="68"/>
      <c r="J13" s="68"/>
      <c r="K13" s="68"/>
      <c r="L13" s="68">
        <v>29258.320000004023</v>
      </c>
      <c r="M13" s="12"/>
      <c r="N13" s="46"/>
      <c r="O13" s="46"/>
    </row>
    <row r="14" spans="1:17" x14ac:dyDescent="0.2">
      <c r="A14" t="s">
        <v>66</v>
      </c>
      <c r="B14" s="68">
        <v>40320248.145999789</v>
      </c>
      <c r="C14" s="68"/>
      <c r="D14" s="68">
        <v>40320248.145999789</v>
      </c>
      <c r="E14" s="68">
        <v>-32599800</v>
      </c>
      <c r="F14" s="68">
        <v>10380508</v>
      </c>
      <c r="G14" s="69"/>
      <c r="H14" s="68">
        <v>10380508</v>
      </c>
      <c r="I14" s="69"/>
      <c r="J14" s="69"/>
      <c r="K14" s="69"/>
      <c r="L14" s="68">
        <v>-2660059.8540002108</v>
      </c>
      <c r="M14" s="12"/>
      <c r="N14" s="46"/>
      <c r="O14" s="46"/>
    </row>
    <row r="15" spans="1:17" x14ac:dyDescent="0.2">
      <c r="A15" t="s">
        <v>65</v>
      </c>
      <c r="B15" s="70">
        <v>2238427.16</v>
      </c>
      <c r="C15" s="70"/>
      <c r="D15" s="68">
        <v>2238427.16</v>
      </c>
      <c r="E15" s="70">
        <v>0</v>
      </c>
      <c r="F15" s="70">
        <v>330480</v>
      </c>
      <c r="G15" s="54"/>
      <c r="H15" s="54">
        <v>330480</v>
      </c>
      <c r="I15" s="54">
        <v>1</v>
      </c>
      <c r="J15" s="69">
        <v>0</v>
      </c>
      <c r="K15" s="54"/>
      <c r="L15" s="68">
        <v>1907947.16</v>
      </c>
      <c r="M15" s="12"/>
      <c r="N15" s="47"/>
      <c r="O15" s="47"/>
      <c r="Q15" s="47"/>
    </row>
    <row r="16" spans="1:17" x14ac:dyDescent="0.2">
      <c r="A16" t="s">
        <v>10</v>
      </c>
      <c r="B16" s="70">
        <v>-2131.6814089999825</v>
      </c>
      <c r="C16" s="68"/>
      <c r="D16" s="68">
        <v>-2131.6814089999825</v>
      </c>
      <c r="E16" s="68">
        <v>0</v>
      </c>
      <c r="F16" s="68">
        <v>0</v>
      </c>
      <c r="G16" s="68"/>
      <c r="H16" s="68">
        <v>0</v>
      </c>
      <c r="I16" s="68"/>
      <c r="J16" s="68"/>
      <c r="K16" s="68"/>
      <c r="L16" s="68">
        <v>-2131.6814089999825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64204.5</v>
      </c>
      <c r="O17" s="46">
        <v>0</v>
      </c>
    </row>
    <row r="18" spans="1:15" x14ac:dyDescent="0.2">
      <c r="A18" t="s">
        <v>35</v>
      </c>
      <c r="B18" s="68">
        <v>735234.85</v>
      </c>
      <c r="C18" s="68"/>
      <c r="D18" s="68">
        <v>735234.85</v>
      </c>
      <c r="E18" s="68">
        <v>0</v>
      </c>
      <c r="F18" s="68">
        <v>0</v>
      </c>
      <c r="G18" s="68"/>
      <c r="H18" s="68">
        <v>0</v>
      </c>
      <c r="I18" s="68"/>
      <c r="J18" s="68"/>
      <c r="K18" s="68"/>
      <c r="L18" s="68">
        <v>735234.85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161159385.07999998</v>
      </c>
      <c r="C20" s="69"/>
      <c r="D20" s="68">
        <v>161159385.07999998</v>
      </c>
      <c r="E20" s="69">
        <v>0</v>
      </c>
      <c r="F20" s="69">
        <v>136782414.80000001</v>
      </c>
      <c r="G20" s="69"/>
      <c r="H20" s="68">
        <v>136782414.80000001</v>
      </c>
      <c r="I20" s="69"/>
      <c r="J20" s="69"/>
      <c r="K20" s="69"/>
      <c r="L20" s="68">
        <v>24376970.279999971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-0.32000000000698492</v>
      </c>
      <c r="C23" s="68"/>
      <c r="D23" s="68">
        <v>-0.32000000000698492</v>
      </c>
      <c r="E23" s="68">
        <v>0</v>
      </c>
      <c r="F23" s="68">
        <v>0</v>
      </c>
      <c r="G23" s="68"/>
      <c r="H23" s="68">
        <v>0</v>
      </c>
      <c r="I23" s="68"/>
      <c r="J23" s="68"/>
      <c r="K23" s="68"/>
      <c r="L23" s="68">
        <v>-0.32000000000698492</v>
      </c>
      <c r="M23" s="12"/>
      <c r="N23" s="46"/>
      <c r="O23" s="46"/>
    </row>
    <row r="24" spans="1:15" x14ac:dyDescent="0.2">
      <c r="A24" t="s">
        <v>12</v>
      </c>
      <c r="B24" s="68">
        <v>0.17999999999301508</v>
      </c>
      <c r="C24" s="68"/>
      <c r="D24" s="68">
        <v>0.17999999999301508</v>
      </c>
      <c r="E24" s="68">
        <v>0</v>
      </c>
      <c r="F24" s="68">
        <v>0</v>
      </c>
      <c r="G24" s="68"/>
      <c r="H24" s="68">
        <v>0</v>
      </c>
      <c r="I24" s="68"/>
      <c r="J24" s="68"/>
      <c r="K24" s="68"/>
      <c r="L24" s="68">
        <v>0.17999999999301508</v>
      </c>
      <c r="M24" s="12"/>
      <c r="N24" s="46"/>
      <c r="O24" s="46"/>
    </row>
    <row r="25" spans="1:15" ht="12" customHeight="1" x14ac:dyDescent="0.2">
      <c r="A25" s="18" t="s">
        <v>62</v>
      </c>
      <c r="B25" s="68">
        <v>4942661.1099999938</v>
      </c>
      <c r="C25" s="68"/>
      <c r="D25" s="68">
        <v>4942661.1099999938</v>
      </c>
      <c r="E25" s="69">
        <v>0</v>
      </c>
      <c r="F25" s="69">
        <v>1081766</v>
      </c>
      <c r="G25" s="69">
        <v>1081766</v>
      </c>
      <c r="H25" s="69">
        <v>0</v>
      </c>
      <c r="I25" s="69"/>
      <c r="J25" s="69">
        <v>-4107510</v>
      </c>
      <c r="K25" s="69"/>
      <c r="L25" s="68">
        <v>-246614.89000000618</v>
      </c>
      <c r="M25" s="12"/>
      <c r="N25" s="46"/>
      <c r="O25" s="46"/>
    </row>
    <row r="26" spans="1:15" ht="12" customHeight="1" x14ac:dyDescent="0.2">
      <c r="A26" s="18" t="s">
        <v>63</v>
      </c>
      <c r="B26" s="68">
        <v>353081.49</v>
      </c>
      <c r="C26" s="68"/>
      <c r="D26" s="68">
        <v>353081.49</v>
      </c>
      <c r="E26" s="69">
        <v>0</v>
      </c>
      <c r="F26" s="69">
        <v>0</v>
      </c>
      <c r="G26" s="69"/>
      <c r="H26" s="69">
        <v>0</v>
      </c>
      <c r="I26" s="69"/>
      <c r="J26" s="69"/>
      <c r="K26" s="69"/>
      <c r="L26" s="68">
        <v>353081.49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213858848.85642058</v>
      </c>
      <c r="C28" s="72">
        <v>0</v>
      </c>
      <c r="D28" s="72">
        <v>213858848.85642058</v>
      </c>
      <c r="E28" s="72">
        <v>-32599800</v>
      </c>
      <c r="F28" s="72">
        <v>150740014.90000001</v>
      </c>
      <c r="G28" s="72">
        <v>1081766</v>
      </c>
      <c r="H28" s="72">
        <v>149658248.90000001</v>
      </c>
      <c r="I28" s="72"/>
      <c r="J28" s="72">
        <v>-4107510</v>
      </c>
      <c r="K28" s="72"/>
      <c r="L28" s="72">
        <v>26411523.956420556</v>
      </c>
      <c r="M28" s="40"/>
      <c r="N28" s="39">
        <v>64204.5</v>
      </c>
      <c r="O28" s="39">
        <v>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213858848.85642058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26411523.956420571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t="13.5" thickBot="1" x14ac:dyDescent="0.25">
      <c r="A36" s="18" t="s">
        <v>47</v>
      </c>
      <c r="B36" s="83">
        <v>50000000</v>
      </c>
      <c r="C36" s="83">
        <v>0</v>
      </c>
      <c r="D36" s="83">
        <v>1081766</v>
      </c>
      <c r="E36" s="83">
        <v>1081766</v>
      </c>
      <c r="F36" s="84">
        <v>48918234</v>
      </c>
      <c r="G36" s="70"/>
      <c r="H36" s="71"/>
      <c r="I36" s="70"/>
      <c r="J36" s="70"/>
      <c r="K36" s="70"/>
      <c r="L36" s="70"/>
      <c r="M36" s="18"/>
      <c r="N36" s="70"/>
    </row>
    <row r="37" spans="1:14" ht="13.5" thickTop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1127</vt:lpstr>
      <vt:lpstr>1128</vt:lpstr>
      <vt:lpstr>1129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2001-11-30T22:28:37Z</cp:lastPrinted>
  <dcterms:created xsi:type="dcterms:W3CDTF">2000-04-03T19:03:47Z</dcterms:created>
  <dcterms:modified xsi:type="dcterms:W3CDTF">2014-09-05T08:31:39Z</dcterms:modified>
</cp:coreProperties>
</file>