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</sheets>
  <definedNames>
    <definedName name="_xlnm.Print_Titles" localSheetId="0">Sheet1!$1:$5</definedName>
  </definedNames>
  <calcPr calcId="152511" fullCalcOnLoad="1"/>
</workbook>
</file>

<file path=xl/calcChain.xml><?xml version="1.0" encoding="utf-8"?>
<calcChain xmlns="http://schemas.openxmlformats.org/spreadsheetml/2006/main">
  <c r="F1" i="1" l="1"/>
  <c r="W6" i="1"/>
  <c r="W8" i="1" s="1"/>
  <c r="W7" i="1"/>
  <c r="F13" i="1"/>
  <c r="H13" i="1"/>
  <c r="I13" i="1" s="1"/>
  <c r="K13" i="1"/>
  <c r="M13" i="1"/>
  <c r="N13" i="1"/>
  <c r="P13" i="1" s="1"/>
  <c r="Q13" i="1"/>
  <c r="F14" i="1"/>
  <c r="H14" i="1"/>
  <c r="I14" i="1"/>
  <c r="K14" i="1"/>
  <c r="M14" i="1" s="1"/>
  <c r="N14" i="1"/>
  <c r="Q14" i="1"/>
  <c r="F15" i="1"/>
  <c r="S15" i="1" s="1"/>
  <c r="H15" i="1"/>
  <c r="K15" i="1"/>
  <c r="N15" i="1"/>
  <c r="Q15" i="1"/>
  <c r="R15" i="1"/>
  <c r="F16" i="1"/>
  <c r="H16" i="1"/>
  <c r="K16" i="1"/>
  <c r="N16" i="1"/>
  <c r="P16" i="1"/>
  <c r="Q16" i="1"/>
  <c r="R16" i="1" s="1"/>
  <c r="S16" i="1" s="1"/>
  <c r="F17" i="1"/>
  <c r="I17" i="1" s="1"/>
  <c r="H17" i="1"/>
  <c r="K17" i="1"/>
  <c r="M17" i="1"/>
  <c r="N17" i="1"/>
  <c r="P17" i="1" s="1"/>
  <c r="Q17" i="1"/>
  <c r="F18" i="1"/>
  <c r="H18" i="1"/>
  <c r="I18" i="1"/>
  <c r="K18" i="1"/>
  <c r="M18" i="1" s="1"/>
  <c r="N18" i="1"/>
  <c r="Q18" i="1"/>
  <c r="F19" i="1"/>
  <c r="H19" i="1"/>
  <c r="K19" i="1"/>
  <c r="N19" i="1"/>
  <c r="Q19" i="1"/>
  <c r="R19" i="1"/>
  <c r="S19" i="1"/>
  <c r="F20" i="1"/>
  <c r="H20" i="1"/>
  <c r="K20" i="1"/>
  <c r="N20" i="1"/>
  <c r="P20" i="1"/>
  <c r="Q20" i="1"/>
  <c r="R20" i="1" s="1"/>
  <c r="S20" i="1"/>
  <c r="F21" i="1"/>
  <c r="I21" i="1" s="1"/>
  <c r="R21" i="1"/>
  <c r="S21" i="1" s="1"/>
  <c r="F22" i="1"/>
  <c r="H22" i="1"/>
  <c r="K22" i="1"/>
  <c r="N22" i="1"/>
  <c r="Q22" i="1"/>
  <c r="R22" i="1"/>
  <c r="S22" i="1"/>
  <c r="F23" i="1"/>
  <c r="H23" i="1"/>
  <c r="K23" i="1"/>
  <c r="N23" i="1"/>
  <c r="P23" i="1"/>
  <c r="Q23" i="1"/>
  <c r="R23" i="1" s="1"/>
  <c r="S23" i="1"/>
  <c r="F24" i="1"/>
  <c r="I24" i="1" s="1"/>
  <c r="H24" i="1"/>
  <c r="K24" i="1"/>
  <c r="M24" i="1"/>
  <c r="N24" i="1"/>
  <c r="P24" i="1" s="1"/>
  <c r="Q24" i="1"/>
  <c r="F25" i="1"/>
  <c r="H25" i="1"/>
  <c r="I25" i="1"/>
  <c r="K25" i="1"/>
  <c r="M25" i="1" s="1"/>
  <c r="N25" i="1"/>
  <c r="Q25" i="1"/>
  <c r="F26" i="1"/>
  <c r="H26" i="1"/>
  <c r="K26" i="1"/>
  <c r="N26" i="1"/>
  <c r="Q26" i="1"/>
  <c r="R26" i="1"/>
  <c r="S26" i="1"/>
  <c r="F27" i="1"/>
  <c r="H27" i="1"/>
  <c r="K27" i="1"/>
  <c r="N27" i="1"/>
  <c r="P27" i="1"/>
  <c r="Q27" i="1"/>
  <c r="R27" i="1" s="1"/>
  <c r="S27" i="1" s="1"/>
  <c r="F28" i="1"/>
  <c r="I28" i="1" s="1"/>
  <c r="H28" i="1"/>
  <c r="K28" i="1"/>
  <c r="M28" i="1"/>
  <c r="N28" i="1"/>
  <c r="P28" i="1" s="1"/>
  <c r="Q28" i="1"/>
  <c r="R28" i="1" s="1"/>
  <c r="S28" i="1" s="1"/>
  <c r="F29" i="1"/>
  <c r="H29" i="1"/>
  <c r="I29" i="1"/>
  <c r="K29" i="1"/>
  <c r="M29" i="1" s="1"/>
  <c r="N29" i="1"/>
  <c r="Q29" i="1"/>
  <c r="F30" i="1"/>
  <c r="S30" i="1" s="1"/>
  <c r="I30" i="1"/>
  <c r="R30" i="1"/>
  <c r="F31" i="1"/>
  <c r="I31" i="1" s="1"/>
  <c r="H31" i="1"/>
  <c r="K31" i="1"/>
  <c r="M31" i="1"/>
  <c r="N31" i="1"/>
  <c r="P31" i="1" s="1"/>
  <c r="Q31" i="1"/>
  <c r="R31" i="1" s="1"/>
  <c r="S31" i="1" s="1"/>
  <c r="F32" i="1"/>
  <c r="H32" i="1"/>
  <c r="I32" i="1"/>
  <c r="K32" i="1"/>
  <c r="M32" i="1" s="1"/>
  <c r="N32" i="1"/>
  <c r="Q32" i="1"/>
  <c r="F33" i="1"/>
  <c r="H33" i="1"/>
  <c r="I33" i="1" s="1"/>
  <c r="K33" i="1"/>
  <c r="N33" i="1"/>
  <c r="Q33" i="1"/>
  <c r="R33" i="1"/>
  <c r="S33" i="1" s="1"/>
  <c r="F34" i="1"/>
  <c r="H34" i="1"/>
  <c r="K34" i="1"/>
  <c r="N34" i="1"/>
  <c r="P34" i="1"/>
  <c r="Q34" i="1"/>
  <c r="R34" i="1" s="1"/>
  <c r="S34" i="1" s="1"/>
  <c r="F35" i="1"/>
  <c r="I35" i="1" s="1"/>
  <c r="H35" i="1"/>
  <c r="K35" i="1"/>
  <c r="M35" i="1"/>
  <c r="N35" i="1"/>
  <c r="P35" i="1" s="1"/>
  <c r="Q35" i="1"/>
  <c r="F36" i="1"/>
  <c r="H36" i="1"/>
  <c r="I36" i="1"/>
  <c r="K36" i="1"/>
  <c r="M36" i="1" s="1"/>
  <c r="N36" i="1"/>
  <c r="Q36" i="1"/>
  <c r="F37" i="1"/>
  <c r="S37" i="1" s="1"/>
  <c r="H37" i="1"/>
  <c r="K37" i="1"/>
  <c r="N37" i="1"/>
  <c r="Q37" i="1"/>
  <c r="R37" i="1"/>
  <c r="F38" i="1"/>
  <c r="H38" i="1"/>
  <c r="K38" i="1"/>
  <c r="N38" i="1"/>
  <c r="P38" i="1"/>
  <c r="Q38" i="1"/>
  <c r="R38" i="1" s="1"/>
  <c r="S38" i="1" s="1"/>
  <c r="F39" i="1"/>
  <c r="I39" i="1" s="1"/>
  <c r="H39" i="1"/>
  <c r="K39" i="1"/>
  <c r="M39" i="1"/>
  <c r="N39" i="1"/>
  <c r="P39" i="1" s="1"/>
  <c r="Q39" i="1"/>
  <c r="F40" i="1"/>
  <c r="H40" i="1"/>
  <c r="I40" i="1"/>
  <c r="K40" i="1"/>
  <c r="M40" i="1" s="1"/>
  <c r="N40" i="1"/>
  <c r="Q40" i="1"/>
  <c r="F41" i="1"/>
  <c r="H41" i="1"/>
  <c r="K41" i="1"/>
  <c r="N41" i="1"/>
  <c r="Q41" i="1"/>
  <c r="R41" i="1"/>
  <c r="S41" i="1"/>
  <c r="F42" i="1"/>
  <c r="H42" i="1"/>
  <c r="K42" i="1"/>
  <c r="N42" i="1"/>
  <c r="P42" i="1"/>
  <c r="Q42" i="1"/>
  <c r="R42" i="1" s="1"/>
  <c r="S42" i="1"/>
  <c r="F43" i="1"/>
  <c r="I43" i="1" s="1"/>
  <c r="H43" i="1"/>
  <c r="K43" i="1"/>
  <c r="M43" i="1"/>
  <c r="N43" i="1"/>
  <c r="P43" i="1" s="1"/>
  <c r="Q43" i="1"/>
  <c r="F44" i="1"/>
  <c r="H44" i="1"/>
  <c r="I44" i="1"/>
  <c r="K44" i="1"/>
  <c r="M44" i="1" s="1"/>
  <c r="N44" i="1"/>
  <c r="Q44" i="1"/>
  <c r="F45" i="1"/>
  <c r="H45" i="1"/>
  <c r="K45" i="1"/>
  <c r="N45" i="1"/>
  <c r="Q45" i="1"/>
  <c r="R45" i="1"/>
  <c r="S45" i="1"/>
  <c r="F46" i="1"/>
  <c r="H46" i="1"/>
  <c r="K46" i="1"/>
  <c r="N46" i="1"/>
  <c r="P46" i="1"/>
  <c r="Q46" i="1"/>
  <c r="R46" i="1" s="1"/>
  <c r="S46" i="1" s="1"/>
  <c r="F47" i="1"/>
  <c r="I47" i="1" s="1"/>
  <c r="H47" i="1"/>
  <c r="K47" i="1"/>
  <c r="M47" i="1"/>
  <c r="N47" i="1"/>
  <c r="P47" i="1" s="1"/>
  <c r="Q47" i="1"/>
  <c r="R47" i="1" s="1"/>
  <c r="S47" i="1" s="1"/>
  <c r="F48" i="1"/>
  <c r="H48" i="1"/>
  <c r="I48" i="1"/>
  <c r="K48" i="1"/>
  <c r="M48" i="1" s="1"/>
  <c r="N48" i="1"/>
  <c r="Q48" i="1"/>
  <c r="F49" i="1"/>
  <c r="H49" i="1"/>
  <c r="I49" i="1" s="1"/>
  <c r="K49" i="1"/>
  <c r="N49" i="1"/>
  <c r="Q49" i="1"/>
  <c r="R49" i="1"/>
  <c r="S49" i="1" s="1"/>
  <c r="F50" i="1"/>
  <c r="H50" i="1"/>
  <c r="K50" i="1"/>
  <c r="N50" i="1"/>
  <c r="P50" i="1"/>
  <c r="Q50" i="1"/>
  <c r="R50" i="1" s="1"/>
  <c r="S50" i="1" s="1"/>
  <c r="F51" i="1"/>
  <c r="I51" i="1" s="1"/>
  <c r="H51" i="1"/>
  <c r="K51" i="1"/>
  <c r="M51" i="1"/>
  <c r="N51" i="1"/>
  <c r="P51" i="1" s="1"/>
  <c r="Q51" i="1"/>
  <c r="F52" i="1"/>
  <c r="H52" i="1"/>
  <c r="I52" i="1"/>
  <c r="K52" i="1"/>
  <c r="M52" i="1" s="1"/>
  <c r="N52" i="1"/>
  <c r="Q52" i="1"/>
  <c r="F53" i="1"/>
  <c r="S53" i="1" s="1"/>
  <c r="H53" i="1"/>
  <c r="K53" i="1"/>
  <c r="N53" i="1"/>
  <c r="Q53" i="1"/>
  <c r="R53" i="1"/>
  <c r="F54" i="1"/>
  <c r="H54" i="1"/>
  <c r="K54" i="1"/>
  <c r="N54" i="1"/>
  <c r="P54" i="1"/>
  <c r="Q54" i="1"/>
  <c r="R54" i="1" s="1"/>
  <c r="S54" i="1" s="1"/>
  <c r="F55" i="1"/>
  <c r="I55" i="1" s="1"/>
  <c r="H55" i="1"/>
  <c r="K55" i="1"/>
  <c r="M55" i="1"/>
  <c r="N55" i="1"/>
  <c r="P55" i="1" s="1"/>
  <c r="Q55" i="1"/>
  <c r="F56" i="1"/>
  <c r="H56" i="1"/>
  <c r="I56" i="1"/>
  <c r="K56" i="1"/>
  <c r="M56" i="1" s="1"/>
  <c r="N56" i="1"/>
  <c r="Q56" i="1"/>
  <c r="F57" i="1"/>
  <c r="H57" i="1"/>
  <c r="K57" i="1"/>
  <c r="N57" i="1"/>
  <c r="Q57" i="1"/>
  <c r="R57" i="1"/>
  <c r="S57" i="1"/>
  <c r="F58" i="1"/>
  <c r="H58" i="1"/>
  <c r="K58" i="1"/>
  <c r="N58" i="1"/>
  <c r="P58" i="1"/>
  <c r="Q58" i="1"/>
  <c r="R58" i="1" s="1"/>
  <c r="S58" i="1"/>
  <c r="F59" i="1"/>
  <c r="I59" i="1" s="1"/>
  <c r="H59" i="1"/>
  <c r="K59" i="1"/>
  <c r="M59" i="1"/>
  <c r="N59" i="1"/>
  <c r="P59" i="1" s="1"/>
  <c r="Q59" i="1"/>
  <c r="F60" i="1"/>
  <c r="H60" i="1"/>
  <c r="I60" i="1"/>
  <c r="K60" i="1"/>
  <c r="M60" i="1" s="1"/>
  <c r="N60" i="1"/>
  <c r="Q60" i="1"/>
  <c r="F61" i="1"/>
  <c r="H61" i="1"/>
  <c r="K61" i="1"/>
  <c r="N61" i="1"/>
  <c r="Q61" i="1"/>
  <c r="R61" i="1"/>
  <c r="S61" i="1"/>
  <c r="F62" i="1"/>
  <c r="H62" i="1"/>
  <c r="K62" i="1"/>
  <c r="N62" i="1"/>
  <c r="P62" i="1"/>
  <c r="Q62" i="1"/>
  <c r="R62" i="1" s="1"/>
  <c r="S62" i="1" s="1"/>
  <c r="F63" i="1"/>
  <c r="I63" i="1" s="1"/>
  <c r="H63" i="1"/>
  <c r="K63" i="1"/>
  <c r="M63" i="1"/>
  <c r="N63" i="1"/>
  <c r="P63" i="1" s="1"/>
  <c r="Q63" i="1"/>
  <c r="R63" i="1" s="1"/>
  <c r="S63" i="1" s="1"/>
  <c r="F64" i="1"/>
  <c r="H64" i="1"/>
  <c r="I64" i="1"/>
  <c r="K64" i="1"/>
  <c r="M64" i="1" s="1"/>
  <c r="N64" i="1"/>
  <c r="Q64" i="1"/>
  <c r="F65" i="1"/>
  <c r="H65" i="1"/>
  <c r="I65" i="1" s="1"/>
  <c r="K65" i="1"/>
  <c r="N65" i="1"/>
  <c r="Q65" i="1"/>
  <c r="R65" i="1"/>
  <c r="S65" i="1"/>
  <c r="F66" i="1"/>
  <c r="H66" i="1"/>
  <c r="K66" i="1"/>
  <c r="N66" i="1"/>
  <c r="P66" i="1"/>
  <c r="Q66" i="1"/>
  <c r="R66" i="1" s="1"/>
  <c r="S66" i="1" s="1"/>
  <c r="F67" i="1"/>
  <c r="I67" i="1" s="1"/>
  <c r="H67" i="1"/>
  <c r="K67" i="1"/>
  <c r="M67" i="1"/>
  <c r="N67" i="1"/>
  <c r="P67" i="1" s="1"/>
  <c r="Q67" i="1"/>
  <c r="F68" i="1"/>
  <c r="I68" i="1"/>
  <c r="K68" i="1"/>
  <c r="M68" i="1" s="1"/>
  <c r="N68" i="1"/>
  <c r="P68" i="1"/>
  <c r="Q68" i="1"/>
  <c r="R68" i="1" s="1"/>
  <c r="S68" i="1" s="1"/>
  <c r="E69" i="1"/>
  <c r="F69" i="1"/>
  <c r="G69" i="1"/>
  <c r="H69" i="1" s="1"/>
  <c r="I69" i="1" s="1"/>
  <c r="J69" i="1"/>
  <c r="K69" i="1" s="1"/>
  <c r="L69" i="1"/>
  <c r="N69" i="1"/>
  <c r="P69" i="1" s="1"/>
  <c r="O69" i="1"/>
  <c r="O125" i="1" s="1"/>
  <c r="Q125" i="1" s="1"/>
  <c r="Q6" i="1" s="1"/>
  <c r="Q8" i="1" s="1"/>
  <c r="F70" i="1"/>
  <c r="H70" i="1"/>
  <c r="I70" i="1"/>
  <c r="K70" i="1"/>
  <c r="M70" i="1" s="1"/>
  <c r="N70" i="1"/>
  <c r="Q70" i="1"/>
  <c r="F71" i="1"/>
  <c r="H71" i="1"/>
  <c r="K71" i="1"/>
  <c r="N71" i="1"/>
  <c r="Q71" i="1"/>
  <c r="R71" i="1"/>
  <c r="S71" i="1" s="1"/>
  <c r="F72" i="1"/>
  <c r="H72" i="1"/>
  <c r="I72" i="1" s="1"/>
  <c r="K72" i="1"/>
  <c r="N72" i="1"/>
  <c r="P72" i="1"/>
  <c r="Q72" i="1"/>
  <c r="R72" i="1" s="1"/>
  <c r="S72" i="1" s="1"/>
  <c r="F73" i="1"/>
  <c r="H73" i="1"/>
  <c r="I73" i="1" s="1"/>
  <c r="K73" i="1"/>
  <c r="M73" i="1"/>
  <c r="N73" i="1"/>
  <c r="P73" i="1" s="1"/>
  <c r="Q73" i="1"/>
  <c r="F74" i="1"/>
  <c r="H74" i="1"/>
  <c r="I74" i="1"/>
  <c r="K74" i="1"/>
  <c r="M74" i="1" s="1"/>
  <c r="N74" i="1"/>
  <c r="Q74" i="1"/>
  <c r="F75" i="1"/>
  <c r="H75" i="1"/>
  <c r="K75" i="1"/>
  <c r="N75" i="1"/>
  <c r="Q75" i="1"/>
  <c r="R75" i="1"/>
  <c r="S75" i="1"/>
  <c r="F76" i="1"/>
  <c r="H76" i="1"/>
  <c r="K76" i="1"/>
  <c r="N76" i="1"/>
  <c r="P76" i="1"/>
  <c r="Q76" i="1"/>
  <c r="R76" i="1" s="1"/>
  <c r="S76" i="1"/>
  <c r="F77" i="1"/>
  <c r="H77" i="1"/>
  <c r="I77" i="1" s="1"/>
  <c r="K77" i="1"/>
  <c r="M77" i="1"/>
  <c r="N77" i="1"/>
  <c r="P77" i="1" s="1"/>
  <c r="Q77" i="1"/>
  <c r="F78" i="1"/>
  <c r="H78" i="1"/>
  <c r="I78" i="1"/>
  <c r="K78" i="1"/>
  <c r="M78" i="1" s="1"/>
  <c r="N78" i="1"/>
  <c r="Q78" i="1"/>
  <c r="F79" i="1"/>
  <c r="H79" i="1"/>
  <c r="K79" i="1"/>
  <c r="N79" i="1"/>
  <c r="Q79" i="1"/>
  <c r="R79" i="1"/>
  <c r="S79" i="1"/>
  <c r="F80" i="1"/>
  <c r="I80" i="1"/>
  <c r="R80" i="1"/>
  <c r="S80" i="1" s="1"/>
  <c r="F81" i="1"/>
  <c r="H81" i="1"/>
  <c r="I81" i="1"/>
  <c r="K81" i="1"/>
  <c r="M81" i="1" s="1"/>
  <c r="N81" i="1"/>
  <c r="Q81" i="1"/>
  <c r="F82" i="1"/>
  <c r="H82" i="1"/>
  <c r="K82" i="1"/>
  <c r="N82" i="1"/>
  <c r="Q82" i="1"/>
  <c r="R82" i="1"/>
  <c r="S82" i="1"/>
  <c r="F83" i="1"/>
  <c r="H83" i="1"/>
  <c r="K83" i="1"/>
  <c r="N83" i="1"/>
  <c r="P83" i="1"/>
  <c r="Q83" i="1"/>
  <c r="R83" i="1" s="1"/>
  <c r="S83" i="1" s="1"/>
  <c r="F84" i="1"/>
  <c r="H84" i="1"/>
  <c r="I84" i="1" s="1"/>
  <c r="K84" i="1"/>
  <c r="M84" i="1"/>
  <c r="N84" i="1"/>
  <c r="P84" i="1" s="1"/>
  <c r="Q84" i="1"/>
  <c r="R84" i="1" s="1"/>
  <c r="S84" i="1" s="1"/>
  <c r="F85" i="1"/>
  <c r="H85" i="1"/>
  <c r="I85" i="1"/>
  <c r="K85" i="1"/>
  <c r="M85" i="1" s="1"/>
  <c r="N85" i="1"/>
  <c r="Q85" i="1"/>
  <c r="F86" i="1"/>
  <c r="H86" i="1"/>
  <c r="I86" i="1" s="1"/>
  <c r="K86" i="1"/>
  <c r="N86" i="1"/>
  <c r="Q86" i="1"/>
  <c r="R86" i="1"/>
  <c r="S86" i="1"/>
  <c r="F87" i="1"/>
  <c r="H87" i="1"/>
  <c r="I87" i="1" s="1"/>
  <c r="K87" i="1"/>
  <c r="M87" i="1" s="1"/>
  <c r="N87" i="1"/>
  <c r="P87" i="1"/>
  <c r="Q87" i="1"/>
  <c r="R87" i="1" s="1"/>
  <c r="S87" i="1" s="1"/>
  <c r="F88" i="1"/>
  <c r="H88" i="1"/>
  <c r="I88" i="1" s="1"/>
  <c r="K88" i="1"/>
  <c r="M88" i="1"/>
  <c r="N88" i="1"/>
  <c r="P88" i="1" s="1"/>
  <c r="Q88" i="1"/>
  <c r="F89" i="1"/>
  <c r="H89" i="1"/>
  <c r="I89" i="1"/>
  <c r="K89" i="1"/>
  <c r="M89" i="1" s="1"/>
  <c r="N89" i="1"/>
  <c r="Q89" i="1"/>
  <c r="F90" i="1"/>
  <c r="H90" i="1"/>
  <c r="K90" i="1"/>
  <c r="N90" i="1"/>
  <c r="Q90" i="1"/>
  <c r="R90" i="1"/>
  <c r="S90" i="1" s="1"/>
  <c r="F91" i="1"/>
  <c r="H91" i="1"/>
  <c r="K91" i="1"/>
  <c r="N91" i="1"/>
  <c r="P91" i="1"/>
  <c r="Q91" i="1"/>
  <c r="R91" i="1" s="1"/>
  <c r="S91" i="1" s="1"/>
  <c r="F92" i="1"/>
  <c r="I92" i="1" s="1"/>
  <c r="H92" i="1"/>
  <c r="K92" i="1"/>
  <c r="M92" i="1"/>
  <c r="N92" i="1"/>
  <c r="P92" i="1" s="1"/>
  <c r="Q92" i="1"/>
  <c r="F93" i="1"/>
  <c r="H93" i="1"/>
  <c r="I93" i="1" s="1"/>
  <c r="K93" i="1"/>
  <c r="M93" i="1" s="1"/>
  <c r="N93" i="1"/>
  <c r="Q93" i="1"/>
  <c r="F94" i="1"/>
  <c r="H94" i="1"/>
  <c r="K94" i="1"/>
  <c r="N94" i="1"/>
  <c r="Q94" i="1"/>
  <c r="R94" i="1"/>
  <c r="S94" i="1" s="1"/>
  <c r="F95" i="1"/>
  <c r="H95" i="1"/>
  <c r="K95" i="1"/>
  <c r="N95" i="1"/>
  <c r="P95" i="1" s="1"/>
  <c r="Q95" i="1"/>
  <c r="R95" i="1" s="1"/>
  <c r="S95" i="1"/>
  <c r="F96" i="1"/>
  <c r="H96" i="1"/>
  <c r="I96" i="1"/>
  <c r="K96" i="1"/>
  <c r="M96" i="1" s="1"/>
  <c r="N96" i="1"/>
  <c r="P96" i="1"/>
  <c r="Q96" i="1"/>
  <c r="R96" i="1" s="1"/>
  <c r="S96" i="1" s="1"/>
  <c r="F97" i="1"/>
  <c r="I97" i="1"/>
  <c r="R97" i="1"/>
  <c r="S97" i="1" s="1"/>
  <c r="F98" i="1"/>
  <c r="H98" i="1"/>
  <c r="I98" i="1" s="1"/>
  <c r="K98" i="1"/>
  <c r="M98" i="1" s="1"/>
  <c r="N98" i="1"/>
  <c r="P98" i="1" s="1"/>
  <c r="Q98" i="1"/>
  <c r="R98" i="1"/>
  <c r="S98" i="1"/>
  <c r="F99" i="1"/>
  <c r="H99" i="1"/>
  <c r="I99" i="1" s="1"/>
  <c r="K99" i="1"/>
  <c r="M99" i="1" s="1"/>
  <c r="N99" i="1"/>
  <c r="P99" i="1"/>
  <c r="Q99" i="1"/>
  <c r="R99" i="1" s="1"/>
  <c r="S99" i="1" s="1"/>
  <c r="F100" i="1"/>
  <c r="I100" i="1"/>
  <c r="R100" i="1"/>
  <c r="S100" i="1" s="1"/>
  <c r="F101" i="1"/>
  <c r="H101" i="1"/>
  <c r="I101" i="1" s="1"/>
  <c r="K101" i="1"/>
  <c r="M101" i="1" s="1"/>
  <c r="N101" i="1"/>
  <c r="P101" i="1" s="1"/>
  <c r="Q101" i="1"/>
  <c r="R101" i="1"/>
  <c r="S101" i="1"/>
  <c r="F102" i="1"/>
  <c r="H102" i="1"/>
  <c r="I102" i="1" s="1"/>
  <c r="K102" i="1"/>
  <c r="M102" i="1" s="1"/>
  <c r="N102" i="1"/>
  <c r="P102" i="1"/>
  <c r="Q102" i="1"/>
  <c r="R102" i="1" s="1"/>
  <c r="S102" i="1" s="1"/>
  <c r="F103" i="1"/>
  <c r="I103" i="1"/>
  <c r="R103" i="1"/>
  <c r="S103" i="1" s="1"/>
  <c r="F104" i="1"/>
  <c r="H104" i="1"/>
  <c r="I104" i="1" s="1"/>
  <c r="K104" i="1"/>
  <c r="M104" i="1" s="1"/>
  <c r="N104" i="1"/>
  <c r="P104" i="1" s="1"/>
  <c r="Q104" i="1"/>
  <c r="R104" i="1"/>
  <c r="S104" i="1"/>
  <c r="F105" i="1"/>
  <c r="H105" i="1"/>
  <c r="I105" i="1" s="1"/>
  <c r="K105" i="1"/>
  <c r="M105" i="1" s="1"/>
  <c r="N105" i="1"/>
  <c r="P105" i="1"/>
  <c r="Q105" i="1"/>
  <c r="R105" i="1" s="1"/>
  <c r="S105" i="1" s="1"/>
  <c r="F106" i="1"/>
  <c r="H106" i="1"/>
  <c r="I106" i="1" s="1"/>
  <c r="K106" i="1"/>
  <c r="M106" i="1"/>
  <c r="N106" i="1"/>
  <c r="P106" i="1" s="1"/>
  <c r="Q106" i="1"/>
  <c r="R106" i="1" s="1"/>
  <c r="S106" i="1" s="1"/>
  <c r="F107" i="1"/>
  <c r="H107" i="1"/>
  <c r="I107" i="1"/>
  <c r="K107" i="1"/>
  <c r="M107" i="1" s="1"/>
  <c r="N107" i="1"/>
  <c r="P107" i="1" s="1"/>
  <c r="Q107" i="1"/>
  <c r="R107" i="1" s="1"/>
  <c r="S107" i="1" s="1"/>
  <c r="F108" i="1"/>
  <c r="H108" i="1"/>
  <c r="I108" i="1" s="1"/>
  <c r="K108" i="1"/>
  <c r="M108" i="1" s="1"/>
  <c r="N108" i="1"/>
  <c r="P108" i="1" s="1"/>
  <c r="Q108" i="1"/>
  <c r="R108" i="1"/>
  <c r="S108" i="1"/>
  <c r="F109" i="1"/>
  <c r="H109" i="1"/>
  <c r="I109" i="1" s="1"/>
  <c r="K109" i="1"/>
  <c r="M109" i="1" s="1"/>
  <c r="N109" i="1"/>
  <c r="P109" i="1"/>
  <c r="Q109" i="1"/>
  <c r="R109" i="1" s="1"/>
  <c r="S109" i="1" s="1"/>
  <c r="F110" i="1"/>
  <c r="H110" i="1"/>
  <c r="I110" i="1" s="1"/>
  <c r="K110" i="1"/>
  <c r="M110" i="1"/>
  <c r="N110" i="1"/>
  <c r="P110" i="1" s="1"/>
  <c r="Q110" i="1"/>
  <c r="R110" i="1" s="1"/>
  <c r="S110" i="1" s="1"/>
  <c r="F111" i="1"/>
  <c r="H111" i="1"/>
  <c r="I111" i="1"/>
  <c r="K111" i="1"/>
  <c r="M111" i="1" s="1"/>
  <c r="N111" i="1"/>
  <c r="P111" i="1" s="1"/>
  <c r="Q111" i="1"/>
  <c r="R111" i="1" s="1"/>
  <c r="S111" i="1" s="1"/>
  <c r="F112" i="1"/>
  <c r="H112" i="1"/>
  <c r="I112" i="1" s="1"/>
  <c r="K112" i="1"/>
  <c r="M112" i="1" s="1"/>
  <c r="N112" i="1"/>
  <c r="P112" i="1" s="1"/>
  <c r="Q112" i="1"/>
  <c r="R112" i="1"/>
  <c r="S112" i="1"/>
  <c r="F113" i="1"/>
  <c r="H113" i="1"/>
  <c r="I113" i="1" s="1"/>
  <c r="K113" i="1"/>
  <c r="M113" i="1" s="1"/>
  <c r="N113" i="1"/>
  <c r="P113" i="1"/>
  <c r="Q113" i="1"/>
  <c r="R113" i="1" s="1"/>
  <c r="S113" i="1" s="1"/>
  <c r="F114" i="1"/>
  <c r="H114" i="1"/>
  <c r="I114" i="1" s="1"/>
  <c r="K114" i="1"/>
  <c r="M114" i="1"/>
  <c r="N114" i="1"/>
  <c r="P114" i="1" s="1"/>
  <c r="Q114" i="1"/>
  <c r="R114" i="1" s="1"/>
  <c r="S114" i="1" s="1"/>
  <c r="F115" i="1"/>
  <c r="H115" i="1"/>
  <c r="I115" i="1"/>
  <c r="K115" i="1"/>
  <c r="M115" i="1" s="1"/>
  <c r="N115" i="1"/>
  <c r="P115" i="1" s="1"/>
  <c r="Q115" i="1"/>
  <c r="R115" i="1" s="1"/>
  <c r="S115" i="1" s="1"/>
  <c r="F116" i="1"/>
  <c r="H116" i="1"/>
  <c r="I116" i="1" s="1"/>
  <c r="K116" i="1"/>
  <c r="M116" i="1" s="1"/>
  <c r="N116" i="1"/>
  <c r="P116" i="1" s="1"/>
  <c r="Q116" i="1"/>
  <c r="R116" i="1"/>
  <c r="S116" i="1"/>
  <c r="F117" i="1"/>
  <c r="H117" i="1"/>
  <c r="I117" i="1" s="1"/>
  <c r="K117" i="1"/>
  <c r="M117" i="1" s="1"/>
  <c r="N117" i="1"/>
  <c r="P117" i="1"/>
  <c r="Q117" i="1"/>
  <c r="R117" i="1" s="1"/>
  <c r="S117" i="1" s="1"/>
  <c r="F118" i="1"/>
  <c r="H118" i="1"/>
  <c r="I118" i="1" s="1"/>
  <c r="K118" i="1"/>
  <c r="M118" i="1"/>
  <c r="N118" i="1"/>
  <c r="P118" i="1" s="1"/>
  <c r="Q118" i="1"/>
  <c r="R118" i="1" s="1"/>
  <c r="S118" i="1" s="1"/>
  <c r="F119" i="1"/>
  <c r="H119" i="1"/>
  <c r="I119" i="1"/>
  <c r="K119" i="1"/>
  <c r="M119" i="1" s="1"/>
  <c r="N119" i="1"/>
  <c r="P119" i="1" s="1"/>
  <c r="Q119" i="1"/>
  <c r="R119" i="1" s="1"/>
  <c r="S119" i="1" s="1"/>
  <c r="F120" i="1"/>
  <c r="H120" i="1"/>
  <c r="I120" i="1" s="1"/>
  <c r="K120" i="1"/>
  <c r="M120" i="1" s="1"/>
  <c r="N120" i="1"/>
  <c r="P120" i="1" s="1"/>
  <c r="Q120" i="1"/>
  <c r="R120" i="1"/>
  <c r="S120" i="1"/>
  <c r="F121" i="1"/>
  <c r="H121" i="1"/>
  <c r="I121" i="1" s="1"/>
  <c r="K121" i="1"/>
  <c r="M121" i="1" s="1"/>
  <c r="N121" i="1"/>
  <c r="P121" i="1"/>
  <c r="Q121" i="1"/>
  <c r="R121" i="1" s="1"/>
  <c r="S121" i="1" s="1"/>
  <c r="F122" i="1"/>
  <c r="H122" i="1"/>
  <c r="I122" i="1" s="1"/>
  <c r="K122" i="1"/>
  <c r="M122" i="1"/>
  <c r="N122" i="1"/>
  <c r="P122" i="1" s="1"/>
  <c r="Q122" i="1"/>
  <c r="R122" i="1" s="1"/>
  <c r="S122" i="1" s="1"/>
  <c r="F123" i="1"/>
  <c r="H123" i="1"/>
  <c r="I123" i="1"/>
  <c r="K123" i="1"/>
  <c r="M123" i="1" s="1"/>
  <c r="N123" i="1"/>
  <c r="P123" i="1" s="1"/>
  <c r="Q123" i="1"/>
  <c r="R123" i="1" s="1"/>
  <c r="S123" i="1" s="1"/>
  <c r="F124" i="1"/>
  <c r="H124" i="1"/>
  <c r="I124" i="1" s="1"/>
  <c r="K124" i="1"/>
  <c r="M124" i="1" s="1"/>
  <c r="N124" i="1"/>
  <c r="P124" i="1" s="1"/>
  <c r="Q124" i="1"/>
  <c r="R124" i="1"/>
  <c r="S124" i="1"/>
  <c r="E125" i="1"/>
  <c r="F125" i="1"/>
  <c r="F6" i="1" s="1"/>
  <c r="G125" i="1"/>
  <c r="G6" i="1" s="1"/>
  <c r="G8" i="1" s="1"/>
  <c r="J125" i="1"/>
  <c r="K125" i="1"/>
  <c r="K6" i="1" s="1"/>
  <c r="L125" i="1"/>
  <c r="N125" i="1" s="1"/>
  <c r="U125" i="1"/>
  <c r="U6" i="1" s="1"/>
  <c r="U8" i="1" s="1"/>
  <c r="F128" i="1"/>
  <c r="H128" i="1"/>
  <c r="I128" i="1" s="1"/>
  <c r="K128" i="1"/>
  <c r="M128" i="1" s="1"/>
  <c r="N128" i="1"/>
  <c r="P128" i="1"/>
  <c r="Q128" i="1"/>
  <c r="R128" i="1" s="1"/>
  <c r="F129" i="1"/>
  <c r="H129" i="1"/>
  <c r="I129" i="1" s="1"/>
  <c r="K129" i="1"/>
  <c r="M129" i="1"/>
  <c r="N129" i="1"/>
  <c r="P129" i="1" s="1"/>
  <c r="Q129" i="1"/>
  <c r="R129" i="1" s="1"/>
  <c r="S129" i="1" s="1"/>
  <c r="F130" i="1"/>
  <c r="H130" i="1"/>
  <c r="I130" i="1"/>
  <c r="K130" i="1"/>
  <c r="M130" i="1" s="1"/>
  <c r="N130" i="1"/>
  <c r="P130" i="1" s="1"/>
  <c r="Q130" i="1"/>
  <c r="R130" i="1" s="1"/>
  <c r="S130" i="1" s="1"/>
  <c r="F131" i="1"/>
  <c r="H131" i="1"/>
  <c r="I131" i="1" s="1"/>
  <c r="K131" i="1"/>
  <c r="M131" i="1" s="1"/>
  <c r="N131" i="1"/>
  <c r="P131" i="1" s="1"/>
  <c r="Q131" i="1"/>
  <c r="R131" i="1"/>
  <c r="S131" i="1"/>
  <c r="F132" i="1"/>
  <c r="H132" i="1"/>
  <c r="I132" i="1" s="1"/>
  <c r="K132" i="1"/>
  <c r="M132" i="1" s="1"/>
  <c r="N132" i="1"/>
  <c r="P132" i="1"/>
  <c r="Q132" i="1"/>
  <c r="R132" i="1" s="1"/>
  <c r="S132" i="1" s="1"/>
  <c r="F133" i="1"/>
  <c r="H133" i="1"/>
  <c r="I133" i="1" s="1"/>
  <c r="K133" i="1"/>
  <c r="M133" i="1"/>
  <c r="N133" i="1"/>
  <c r="P133" i="1" s="1"/>
  <c r="Q133" i="1"/>
  <c r="R133" i="1" s="1"/>
  <c r="S133" i="1" s="1"/>
  <c r="F134" i="1"/>
  <c r="H134" i="1"/>
  <c r="I134" i="1"/>
  <c r="K134" i="1"/>
  <c r="M134" i="1" s="1"/>
  <c r="N134" i="1"/>
  <c r="P134" i="1" s="1"/>
  <c r="Q134" i="1"/>
  <c r="R134" i="1" s="1"/>
  <c r="S134" i="1" s="1"/>
  <c r="F135" i="1"/>
  <c r="H135" i="1"/>
  <c r="I135" i="1" s="1"/>
  <c r="K135" i="1"/>
  <c r="M135" i="1" s="1"/>
  <c r="N135" i="1"/>
  <c r="P135" i="1" s="1"/>
  <c r="Q135" i="1"/>
  <c r="R135" i="1"/>
  <c r="S135" i="1"/>
  <c r="F136" i="1"/>
  <c r="H136" i="1"/>
  <c r="I136" i="1" s="1"/>
  <c r="K136" i="1"/>
  <c r="M136" i="1" s="1"/>
  <c r="N136" i="1"/>
  <c r="P136" i="1"/>
  <c r="Q136" i="1"/>
  <c r="R136" i="1" s="1"/>
  <c r="S136" i="1" s="1"/>
  <c r="F137" i="1"/>
  <c r="H137" i="1"/>
  <c r="I137" i="1" s="1"/>
  <c r="K137" i="1"/>
  <c r="M137" i="1"/>
  <c r="N137" i="1"/>
  <c r="P137" i="1" s="1"/>
  <c r="Q137" i="1"/>
  <c r="R137" i="1" s="1"/>
  <c r="S137" i="1" s="1"/>
  <c r="F138" i="1"/>
  <c r="H138" i="1"/>
  <c r="I138" i="1"/>
  <c r="K138" i="1"/>
  <c r="M138" i="1" s="1"/>
  <c r="N138" i="1"/>
  <c r="P138" i="1" s="1"/>
  <c r="Q138" i="1"/>
  <c r="R138" i="1" s="1"/>
  <c r="S138" i="1" s="1"/>
  <c r="F139" i="1"/>
  <c r="H139" i="1"/>
  <c r="I139" i="1" s="1"/>
  <c r="K139" i="1"/>
  <c r="M139" i="1" s="1"/>
  <c r="N139" i="1"/>
  <c r="P139" i="1" s="1"/>
  <c r="Q139" i="1"/>
  <c r="R139" i="1"/>
  <c r="S139" i="1"/>
  <c r="F140" i="1"/>
  <c r="H140" i="1"/>
  <c r="I140" i="1" s="1"/>
  <c r="K140" i="1"/>
  <c r="M140" i="1" s="1"/>
  <c r="N140" i="1"/>
  <c r="P140" i="1"/>
  <c r="Q140" i="1"/>
  <c r="R140" i="1" s="1"/>
  <c r="S140" i="1" s="1"/>
  <c r="F141" i="1"/>
  <c r="S141" i="1" s="1"/>
  <c r="I141" i="1"/>
  <c r="R141" i="1"/>
  <c r="F142" i="1"/>
  <c r="H142" i="1"/>
  <c r="I142" i="1" s="1"/>
  <c r="K142" i="1"/>
  <c r="M142" i="1" s="1"/>
  <c r="N142" i="1"/>
  <c r="P142" i="1" s="1"/>
  <c r="Q142" i="1"/>
  <c r="R142" i="1"/>
  <c r="S142" i="1"/>
  <c r="F143" i="1"/>
  <c r="H143" i="1"/>
  <c r="I143" i="1" s="1"/>
  <c r="K143" i="1"/>
  <c r="M143" i="1" s="1"/>
  <c r="N143" i="1"/>
  <c r="P143" i="1"/>
  <c r="Q143" i="1"/>
  <c r="R143" i="1" s="1"/>
  <c r="S143" i="1" s="1"/>
  <c r="F144" i="1"/>
  <c r="H144" i="1"/>
  <c r="I144" i="1" s="1"/>
  <c r="K144" i="1"/>
  <c r="M144" i="1"/>
  <c r="N144" i="1"/>
  <c r="P144" i="1" s="1"/>
  <c r="Q144" i="1"/>
  <c r="R144" i="1" s="1"/>
  <c r="S144" i="1" s="1"/>
  <c r="F145" i="1"/>
  <c r="H145" i="1"/>
  <c r="I145" i="1"/>
  <c r="K145" i="1"/>
  <c r="M145" i="1" s="1"/>
  <c r="N145" i="1"/>
  <c r="P145" i="1" s="1"/>
  <c r="Q145" i="1"/>
  <c r="R145" i="1" s="1"/>
  <c r="S145" i="1" s="1"/>
  <c r="F146" i="1"/>
  <c r="H146" i="1"/>
  <c r="I146" i="1" s="1"/>
  <c r="K146" i="1"/>
  <c r="M146" i="1" s="1"/>
  <c r="N146" i="1"/>
  <c r="P146" i="1" s="1"/>
  <c r="Q146" i="1"/>
  <c r="R146" i="1"/>
  <c r="S146" i="1"/>
  <c r="F147" i="1"/>
  <c r="H147" i="1"/>
  <c r="I147" i="1" s="1"/>
  <c r="K147" i="1"/>
  <c r="M147" i="1" s="1"/>
  <c r="N147" i="1"/>
  <c r="P147" i="1"/>
  <c r="Q147" i="1"/>
  <c r="R147" i="1" s="1"/>
  <c r="S147" i="1" s="1"/>
  <c r="F148" i="1"/>
  <c r="H148" i="1"/>
  <c r="I148" i="1" s="1"/>
  <c r="K148" i="1"/>
  <c r="M148" i="1"/>
  <c r="N148" i="1"/>
  <c r="P148" i="1" s="1"/>
  <c r="Q148" i="1"/>
  <c r="R148" i="1" s="1"/>
  <c r="S148" i="1" s="1"/>
  <c r="F149" i="1"/>
  <c r="H149" i="1"/>
  <c r="I149" i="1"/>
  <c r="K149" i="1"/>
  <c r="M149" i="1" s="1"/>
  <c r="N149" i="1"/>
  <c r="P149" i="1" s="1"/>
  <c r="Q149" i="1"/>
  <c r="R149" i="1" s="1"/>
  <c r="S149" i="1" s="1"/>
  <c r="F150" i="1"/>
  <c r="H150" i="1"/>
  <c r="I150" i="1" s="1"/>
  <c r="K150" i="1"/>
  <c r="M150" i="1" s="1"/>
  <c r="N150" i="1"/>
  <c r="P150" i="1" s="1"/>
  <c r="Q150" i="1"/>
  <c r="R150" i="1"/>
  <c r="S150" i="1"/>
  <c r="F151" i="1"/>
  <c r="H151" i="1"/>
  <c r="I151" i="1" s="1"/>
  <c r="K151" i="1"/>
  <c r="M151" i="1" s="1"/>
  <c r="N151" i="1"/>
  <c r="P151" i="1"/>
  <c r="Q151" i="1"/>
  <c r="R151" i="1" s="1"/>
  <c r="S151" i="1" s="1"/>
  <c r="F152" i="1"/>
  <c r="H152" i="1"/>
  <c r="I152" i="1" s="1"/>
  <c r="K152" i="1"/>
  <c r="M152" i="1"/>
  <c r="N152" i="1"/>
  <c r="P152" i="1" s="1"/>
  <c r="Q152" i="1"/>
  <c r="R152" i="1" s="1"/>
  <c r="S152" i="1" s="1"/>
  <c r="F153" i="1"/>
  <c r="H153" i="1"/>
  <c r="I153" i="1"/>
  <c r="K153" i="1"/>
  <c r="M153" i="1" s="1"/>
  <c r="N153" i="1"/>
  <c r="P153" i="1" s="1"/>
  <c r="Q153" i="1"/>
  <c r="R153" i="1" s="1"/>
  <c r="S153" i="1" s="1"/>
  <c r="F154" i="1"/>
  <c r="H154" i="1"/>
  <c r="I154" i="1" s="1"/>
  <c r="K154" i="1"/>
  <c r="M154" i="1" s="1"/>
  <c r="N154" i="1"/>
  <c r="P154" i="1" s="1"/>
  <c r="Q154" i="1"/>
  <c r="R154" i="1"/>
  <c r="S154" i="1"/>
  <c r="F155" i="1"/>
  <c r="H155" i="1"/>
  <c r="I155" i="1" s="1"/>
  <c r="K155" i="1"/>
  <c r="M155" i="1" s="1"/>
  <c r="N155" i="1"/>
  <c r="P155" i="1"/>
  <c r="Q155" i="1"/>
  <c r="R155" i="1" s="1"/>
  <c r="S155" i="1" s="1"/>
  <c r="E156" i="1"/>
  <c r="F156" i="1" s="1"/>
  <c r="F7" i="1" s="1"/>
  <c r="G156" i="1"/>
  <c r="G7" i="1" s="1"/>
  <c r="H156" i="1"/>
  <c r="H7" i="1" s="1"/>
  <c r="J156" i="1"/>
  <c r="K156" i="1" s="1"/>
  <c r="L156" i="1"/>
  <c r="N156" i="1" s="1"/>
  <c r="O156" i="1"/>
  <c r="Q156" i="1"/>
  <c r="Q7" i="1" s="1"/>
  <c r="U156" i="1"/>
  <c r="U7" i="1" s="1"/>
  <c r="C158" i="1"/>
  <c r="P125" i="1" l="1"/>
  <c r="P6" i="1" s="1"/>
  <c r="P8" i="1" s="1"/>
  <c r="N6" i="1"/>
  <c r="N8" i="1" s="1"/>
  <c r="S128" i="1"/>
  <c r="S156" i="1" s="1"/>
  <c r="S7" i="1" s="1"/>
  <c r="R156" i="1"/>
  <c r="R7" i="1" s="1"/>
  <c r="I156" i="1"/>
  <c r="I7" i="1" s="1"/>
  <c r="P156" i="1"/>
  <c r="P7" i="1" s="1"/>
  <c r="N7" i="1"/>
  <c r="K7" i="1"/>
  <c r="K8" i="1" s="1"/>
  <c r="M156" i="1"/>
  <c r="M7" i="1" s="1"/>
  <c r="F8" i="1"/>
  <c r="M90" i="1"/>
  <c r="P90" i="1"/>
  <c r="P81" i="1"/>
  <c r="R81" i="1"/>
  <c r="S81" i="1" s="1"/>
  <c r="P78" i="1"/>
  <c r="R78" i="1"/>
  <c r="S78" i="1" s="1"/>
  <c r="I76" i="1"/>
  <c r="M76" i="1"/>
  <c r="M71" i="1"/>
  <c r="P71" i="1"/>
  <c r="P60" i="1"/>
  <c r="R60" i="1"/>
  <c r="S60" i="1" s="1"/>
  <c r="I58" i="1"/>
  <c r="M58" i="1"/>
  <c r="M53" i="1"/>
  <c r="P53" i="1"/>
  <c r="P44" i="1"/>
  <c r="R44" i="1"/>
  <c r="S44" i="1" s="1"/>
  <c r="I42" i="1"/>
  <c r="M42" i="1"/>
  <c r="M37" i="1"/>
  <c r="P37" i="1"/>
  <c r="P25" i="1"/>
  <c r="R25" i="1"/>
  <c r="S25" i="1" s="1"/>
  <c r="I23" i="1"/>
  <c r="M23" i="1"/>
  <c r="I20" i="1"/>
  <c r="M20" i="1"/>
  <c r="M15" i="1"/>
  <c r="P15" i="1"/>
  <c r="M125" i="1"/>
  <c r="M6" i="1" s="1"/>
  <c r="M8" i="1" s="1"/>
  <c r="I90" i="1"/>
  <c r="R88" i="1"/>
  <c r="S88" i="1" s="1"/>
  <c r="M72" i="1"/>
  <c r="I71" i="1"/>
  <c r="Q69" i="1"/>
  <c r="R69" i="1" s="1"/>
  <c r="S69" i="1" s="1"/>
  <c r="R67" i="1"/>
  <c r="S67" i="1" s="1"/>
  <c r="I53" i="1"/>
  <c r="R51" i="1"/>
  <c r="S51" i="1" s="1"/>
  <c r="I37" i="1"/>
  <c r="R35" i="1"/>
  <c r="S35" i="1" s="1"/>
  <c r="I15" i="1"/>
  <c r="R13" i="1"/>
  <c r="P93" i="1"/>
  <c r="R93" i="1"/>
  <c r="S93" i="1" s="1"/>
  <c r="P74" i="1"/>
  <c r="R74" i="1"/>
  <c r="S74" i="1" s="1"/>
  <c r="M65" i="1"/>
  <c r="P65" i="1"/>
  <c r="P56" i="1"/>
  <c r="R56" i="1"/>
  <c r="S56" i="1" s="1"/>
  <c r="M49" i="1"/>
  <c r="P49" i="1"/>
  <c r="I38" i="1"/>
  <c r="M38" i="1"/>
  <c r="P89" i="1"/>
  <c r="R89" i="1"/>
  <c r="S89" i="1" s="1"/>
  <c r="M82" i="1"/>
  <c r="P82" i="1"/>
  <c r="M79" i="1"/>
  <c r="P79" i="1"/>
  <c r="P70" i="1"/>
  <c r="R70" i="1"/>
  <c r="S70" i="1" s="1"/>
  <c r="I66" i="1"/>
  <c r="M66" i="1"/>
  <c r="M61" i="1"/>
  <c r="P61" i="1"/>
  <c r="P52" i="1"/>
  <c r="R52" i="1"/>
  <c r="S52" i="1" s="1"/>
  <c r="I50" i="1"/>
  <c r="M50" i="1"/>
  <c r="M45" i="1"/>
  <c r="P45" i="1"/>
  <c r="P36" i="1"/>
  <c r="R36" i="1"/>
  <c r="S36" i="1" s="1"/>
  <c r="I34" i="1"/>
  <c r="M34" i="1"/>
  <c r="M26" i="1"/>
  <c r="P26" i="1"/>
  <c r="P14" i="1"/>
  <c r="R14" i="1"/>
  <c r="S14" i="1" s="1"/>
  <c r="I91" i="1"/>
  <c r="M91" i="1"/>
  <c r="M86" i="1"/>
  <c r="P86" i="1"/>
  <c r="I54" i="1"/>
  <c r="M54" i="1"/>
  <c r="P40" i="1"/>
  <c r="R40" i="1"/>
  <c r="S40" i="1" s="1"/>
  <c r="P18" i="1"/>
  <c r="R18" i="1"/>
  <c r="S18" i="1" s="1"/>
  <c r="I16" i="1"/>
  <c r="M16" i="1"/>
  <c r="M94" i="1"/>
  <c r="P94" i="1"/>
  <c r="I82" i="1"/>
  <c r="I79" i="1"/>
  <c r="R77" i="1"/>
  <c r="S77" i="1" s="1"/>
  <c r="M69" i="1"/>
  <c r="I61" i="1"/>
  <c r="R59" i="1"/>
  <c r="S59" i="1" s="1"/>
  <c r="I45" i="1"/>
  <c r="R43" i="1"/>
  <c r="S43" i="1" s="1"/>
  <c r="I26" i="1"/>
  <c r="R24" i="1"/>
  <c r="S24" i="1" s="1"/>
  <c r="M33" i="1"/>
  <c r="P33" i="1"/>
  <c r="H125" i="1"/>
  <c r="H6" i="1" s="1"/>
  <c r="H8" i="1" s="1"/>
  <c r="I94" i="1"/>
  <c r="P85" i="1"/>
  <c r="R85" i="1"/>
  <c r="S85" i="1" s="1"/>
  <c r="I83" i="1"/>
  <c r="M83" i="1"/>
  <c r="M75" i="1"/>
  <c r="P75" i="1"/>
  <c r="P64" i="1"/>
  <c r="R64" i="1"/>
  <c r="S64" i="1" s="1"/>
  <c r="I62" i="1"/>
  <c r="M62" i="1"/>
  <c r="M57" i="1"/>
  <c r="P57" i="1"/>
  <c r="P48" i="1"/>
  <c r="R48" i="1"/>
  <c r="S48" i="1" s="1"/>
  <c r="I46" i="1"/>
  <c r="M46" i="1"/>
  <c r="M41" i="1"/>
  <c r="P41" i="1"/>
  <c r="P32" i="1"/>
  <c r="R32" i="1"/>
  <c r="S32" i="1" s="1"/>
  <c r="P29" i="1"/>
  <c r="R29" i="1"/>
  <c r="S29" i="1" s="1"/>
  <c r="I27" i="1"/>
  <c r="M27" i="1"/>
  <c r="M22" i="1"/>
  <c r="P22" i="1"/>
  <c r="M19" i="1"/>
  <c r="P19" i="1"/>
  <c r="I95" i="1"/>
  <c r="M95" i="1"/>
  <c r="R92" i="1"/>
  <c r="S92" i="1" s="1"/>
  <c r="I75" i="1"/>
  <c r="R73" i="1"/>
  <c r="S73" i="1" s="1"/>
  <c r="I57" i="1"/>
  <c r="R55" i="1"/>
  <c r="S55" i="1" s="1"/>
  <c r="I41" i="1"/>
  <c r="R39" i="1"/>
  <c r="S39" i="1" s="1"/>
  <c r="I22" i="1"/>
  <c r="I19" i="1"/>
  <c r="R17" i="1"/>
  <c r="S17" i="1" s="1"/>
  <c r="S13" i="1" l="1"/>
  <c r="S125" i="1" s="1"/>
  <c r="S6" i="1" s="1"/>
  <c r="S8" i="1" s="1"/>
  <c r="R125" i="1"/>
  <c r="R6" i="1" s="1"/>
  <c r="R8" i="1" s="1"/>
  <c r="I125" i="1"/>
  <c r="I6" i="1" s="1"/>
  <c r="I8" i="1" s="1"/>
</calcChain>
</file>

<file path=xl/sharedStrings.xml><?xml version="1.0" encoding="utf-8"?>
<sst xmlns="http://schemas.openxmlformats.org/spreadsheetml/2006/main" count="605" uniqueCount="253">
  <si>
    <t>Company</t>
  </si>
  <si>
    <t>VendorNumber</t>
  </si>
  <si>
    <t>ENA</t>
  </si>
  <si>
    <t/>
  </si>
  <si>
    <t>0000000001</t>
  </si>
  <si>
    <t>3000012965</t>
  </si>
  <si>
    <t>AEP Energy</t>
  </si>
  <si>
    <t>3000012362</t>
  </si>
  <si>
    <t>AEP ENERGY SERVICES</t>
  </si>
  <si>
    <t>3000007708</t>
  </si>
  <si>
    <t>AIG COMMODITY ARBITRAGE FUND LIMITED</t>
  </si>
  <si>
    <t>3000016760</t>
  </si>
  <si>
    <t>AIG COMMODITY ARBITRAGE FUND, LP</t>
  </si>
  <si>
    <t>3000016903</t>
  </si>
  <si>
    <t>Allegheny Energy Supply Co, LLC</t>
  </si>
  <si>
    <t>3000016741</t>
  </si>
  <si>
    <t>AQUILA CAPITAL AND TRADE LTD.2</t>
  </si>
  <si>
    <t>3000020494</t>
  </si>
  <si>
    <t>Aquila Energy Marketing Corporation</t>
  </si>
  <si>
    <t>3000007639</t>
  </si>
  <si>
    <t>BANK OF AMERICA</t>
  </si>
  <si>
    <t>3000008143</t>
  </si>
  <si>
    <t>Bank of Montreal</t>
  </si>
  <si>
    <t>3000001511</t>
  </si>
  <si>
    <t>Bankers Trust Company</t>
  </si>
  <si>
    <t>3000002369</t>
  </si>
  <si>
    <t>BARRETT RESOURCES CORP.</t>
  </si>
  <si>
    <t>3000007941</t>
  </si>
  <si>
    <t>BLACK HILLS ENERGY RESOURCES</t>
  </si>
  <si>
    <t>3000005888</t>
  </si>
  <si>
    <t>BNP PARIBAS</t>
  </si>
  <si>
    <t>3000007026</t>
  </si>
  <si>
    <t>BP CAPITAL ENERGY FUND</t>
  </si>
  <si>
    <t>3000005368</t>
  </si>
  <si>
    <t>BP ENERGY TRADING CORPORATION-AMOCO</t>
  </si>
  <si>
    <t>3000011818</t>
  </si>
  <si>
    <t>CALPINE ENERGY SERVICES, L P</t>
  </si>
  <si>
    <t>3000012864</t>
  </si>
  <si>
    <t>CALPX TRADING SERVICES</t>
  </si>
  <si>
    <t>3000005447</t>
  </si>
  <si>
    <t>Canadian Imperial Bank of Commerce</t>
  </si>
  <si>
    <t>3000004497</t>
  </si>
  <si>
    <t>Cargill</t>
  </si>
  <si>
    <t>3000000093</t>
  </si>
  <si>
    <t>CARGILL-ALLIANT LLC</t>
  </si>
  <si>
    <t>3000006133</t>
  </si>
  <si>
    <t>Catequil Overseas  Partners, LTD</t>
  </si>
  <si>
    <t>3000016520</t>
  </si>
  <si>
    <t>Catequil Partners, LP</t>
  </si>
  <si>
    <t>3000016514</t>
  </si>
  <si>
    <t>Central Vermont Public Service Corporation</t>
  </si>
  <si>
    <t>3000006053</t>
  </si>
  <si>
    <t>CINERGY MARKETING &amp; TRADING, LLC</t>
  </si>
  <si>
    <t>3000014171</t>
  </si>
  <si>
    <t>CITIBANK</t>
  </si>
  <si>
    <t>3000001432</t>
  </si>
  <si>
    <t>CMS MARKETING SERVICES &amp; TRADING</t>
  </si>
  <si>
    <t>3000006482</t>
  </si>
  <si>
    <t>CONAGRA ENERGY SERVICES, INC.</t>
  </si>
  <si>
    <t>3000011681</t>
  </si>
  <si>
    <t>CONECTIV ENERGY SUPPLY, INC.</t>
  </si>
  <si>
    <t>3000012479</t>
  </si>
  <si>
    <t>Constellation Power Source</t>
  </si>
  <si>
    <t>3000006392</t>
  </si>
  <si>
    <t>Cook Inlet Energy Supply LLC.</t>
  </si>
  <si>
    <t>3000005906</t>
  </si>
  <si>
    <t>CORNERSTONE PROPANE, LP</t>
  </si>
  <si>
    <t>3000007749</t>
  </si>
  <si>
    <t>CREDIT SUISSE FIRST BOSTON INTERNATIONAL</t>
  </si>
  <si>
    <t>3000006644</t>
  </si>
  <si>
    <t>DUKE ENERGY TRADING AND MARKETING, L.L.C</t>
  </si>
  <si>
    <t>3000007966</t>
  </si>
  <si>
    <t>Dunvegan Holding Corp</t>
  </si>
  <si>
    <t>3000013419</t>
  </si>
  <si>
    <t>EL PASO MERCHANT ENERGY-GAS, LP</t>
  </si>
  <si>
    <t>3000012926</t>
  </si>
  <si>
    <t>Engage Energy Canada, LP</t>
  </si>
  <si>
    <t>3000020318</t>
  </si>
  <si>
    <t>ENTERGY-KOCH  ENERGY, LP</t>
  </si>
  <si>
    <t>3000015595</t>
  </si>
  <si>
    <t>Enterprise Products Operating, L P</t>
  </si>
  <si>
    <t>3000010565</t>
  </si>
  <si>
    <t>EPRIME, INC.</t>
  </si>
  <si>
    <t>3000004161</t>
  </si>
  <si>
    <t>FirstEnergy Services Corp.</t>
  </si>
  <si>
    <t>3000015340</t>
  </si>
  <si>
    <t>General Re Financial Products</t>
  </si>
  <si>
    <t>3000003621</t>
  </si>
  <si>
    <t>GOLDMAN SACHS CAPITAL MARKETS, LP</t>
  </si>
  <si>
    <t>3000005388</t>
  </si>
  <si>
    <t>Hanson Permanente Cement, Inc.</t>
  </si>
  <si>
    <t>3000021904</t>
  </si>
  <si>
    <t>HESS ENERGY TRADING COMPANY, LLC</t>
  </si>
  <si>
    <t>3000005022</t>
  </si>
  <si>
    <t>HS ENERGY SERVICES, INC</t>
  </si>
  <si>
    <t>3000004671</t>
  </si>
  <si>
    <t>Idacorp Energy Solutions, L.P.</t>
  </si>
  <si>
    <t>3000007237</t>
  </si>
  <si>
    <t>IMPERIAL SUGAR COMPANY</t>
  </si>
  <si>
    <t>3000018499</t>
  </si>
  <si>
    <t>J. ARON &amp; COMPANY</t>
  </si>
  <si>
    <t>3000006225</t>
  </si>
  <si>
    <t>KINDER MORGAN, INC.</t>
  </si>
  <si>
    <t>3000003699</t>
  </si>
  <si>
    <t>LOUIS DREYFUS ENERGY CORPORATION</t>
  </si>
  <si>
    <t>3000002906</t>
  </si>
  <si>
    <t>MAHONIA, LTD</t>
  </si>
  <si>
    <t>3000013342</t>
  </si>
  <si>
    <t>MERRILL LYNCH CAPITAL SERVICES, INC</t>
  </si>
  <si>
    <t>3000012983</t>
  </si>
  <si>
    <t>MGS Corporation</t>
  </si>
  <si>
    <t>3000016521</t>
  </si>
  <si>
    <t>Mieco, Inc</t>
  </si>
  <si>
    <t>3000007948</t>
  </si>
  <si>
    <t>Mieco, Inc.,</t>
  </si>
  <si>
    <t>3000006739</t>
  </si>
  <si>
    <t>MIRANT AMERICAS ENERGY MARKETING, LP</t>
  </si>
  <si>
    <t>3000009534</t>
  </si>
  <si>
    <t>Morgan Guaranty Trust Company New York</t>
  </si>
  <si>
    <t>3000012985</t>
  </si>
  <si>
    <t>MORGAN GUARANTY TRUST COMPANY OF NEW YORK</t>
  </si>
  <si>
    <t>3000006050</t>
  </si>
  <si>
    <t>MORGAN STANLEY CAPITAL GROUP, INC</t>
  </si>
  <si>
    <t>3000004533</t>
  </si>
  <si>
    <t>National Energy Group, Inc</t>
  </si>
  <si>
    <t>3000016027</t>
  </si>
  <si>
    <t>Natsource, LLC</t>
  </si>
  <si>
    <t>3000009200</t>
  </si>
  <si>
    <t>Nicole Energy Services, Inc.</t>
  </si>
  <si>
    <t>3000008102</t>
  </si>
  <si>
    <t>OSPRAIE PORTFOLIO LTD</t>
  </si>
  <si>
    <t>3000012206</t>
  </si>
  <si>
    <t>PANCANADIAN ENERGY SERVICES</t>
  </si>
  <si>
    <t>3000008020</t>
  </si>
  <si>
    <t>PCS NITROGEN FERTILIZER, LP</t>
  </si>
  <si>
    <t>3000010294</t>
  </si>
  <si>
    <t>Petrous, LLC</t>
  </si>
  <si>
    <t>3000009187</t>
  </si>
  <si>
    <t>PG&amp;E Energy Trading - Gas Corporation-EPMI</t>
  </si>
  <si>
    <t>3000013294</t>
  </si>
  <si>
    <t>PG&amp;E Energy Trading Corporation</t>
  </si>
  <si>
    <t>3000012806</t>
  </si>
  <si>
    <t>PHIBRO, INC.</t>
  </si>
  <si>
    <t>3000006063</t>
  </si>
  <si>
    <t>PRIOR ENERGY CORPORATION</t>
  </si>
  <si>
    <t>3000003142</t>
  </si>
  <si>
    <t>PSEG Energy Resources &amp; Trade, LLC</t>
  </si>
  <si>
    <t>3000013391</t>
  </si>
  <si>
    <t>RAINBOW ENERGY MARKETING CORP.</t>
  </si>
  <si>
    <t>3000004458</t>
  </si>
  <si>
    <t>RAINBOW GAS COMPANY</t>
  </si>
  <si>
    <t>3000002022</t>
  </si>
  <si>
    <t>RELIANT ENERGY SERVICES, INC.</t>
  </si>
  <si>
    <t>3000007505</t>
  </si>
  <si>
    <t>Savannah Foods</t>
  </si>
  <si>
    <t>3000004915</t>
  </si>
  <si>
    <t>Savannah Foods Industrial</t>
  </si>
  <si>
    <t>3000005397</t>
  </si>
  <si>
    <t>Sempra Energy Trading Corp</t>
  </si>
  <si>
    <t>3000007895</t>
  </si>
  <si>
    <t>SMALL VENTURES USA, L.L.C.</t>
  </si>
  <si>
    <t>3000012360</t>
  </si>
  <si>
    <t>Smith Barney AAA Energy Fund L P</t>
  </si>
  <si>
    <t>3000014850</t>
  </si>
  <si>
    <t>SOLITARIE CORP.</t>
  </si>
  <si>
    <t>3000020365</t>
  </si>
  <si>
    <t>STANDARD CHARTERED BANK</t>
  </si>
  <si>
    <t>3000006011</t>
  </si>
  <si>
    <t>STRATUM GROUP, LP</t>
  </si>
  <si>
    <t>3000002275</t>
  </si>
  <si>
    <t>SWISS RE FINANCIAL PRODUCTS CORPORATION</t>
  </si>
  <si>
    <t>3000006719</t>
  </si>
  <si>
    <t>T BOONE PICKENS</t>
  </si>
  <si>
    <t>3000009141</t>
  </si>
  <si>
    <t>TAUBER OIL COMPANY</t>
  </si>
  <si>
    <t>3000000104</t>
  </si>
  <si>
    <t>TEXLA ENERGY MANAGEMENT, INC</t>
  </si>
  <si>
    <t>3000001821</t>
  </si>
  <si>
    <t>THE NEW POWER COMPANY, INC.</t>
  </si>
  <si>
    <t>3000013704</t>
  </si>
  <si>
    <t>TORCH ENERGY MARKETING, INC</t>
  </si>
  <si>
    <t>3000007953</t>
  </si>
  <si>
    <t>TUDOR BVI GLOBAL FUND LTD</t>
  </si>
  <si>
    <t>3000011842</t>
  </si>
  <si>
    <t>TUDOR PROPRIETARY TRADING, L.L.C.</t>
  </si>
  <si>
    <t>3000011841</t>
  </si>
  <si>
    <t>TXU ENERGY TRADING</t>
  </si>
  <si>
    <t>3000008067</t>
  </si>
  <si>
    <t>Union Spring Fund LTD</t>
  </si>
  <si>
    <t>000000001</t>
  </si>
  <si>
    <t>Utilicorp/Aquila</t>
  </si>
  <si>
    <t>3000002001</t>
  </si>
  <si>
    <t>VIRGINIA POWER ENERGY MARKETING, INC</t>
  </si>
  <si>
    <t>3000007835</t>
  </si>
  <si>
    <t>VITOL CAPITAL MANAGEMENT, LTD</t>
  </si>
  <si>
    <t>3000018426</t>
  </si>
  <si>
    <t>VITOL S.A., INC</t>
  </si>
  <si>
    <t>3000005191</t>
  </si>
  <si>
    <t>WACHOVIA BANK, N.A.</t>
  </si>
  <si>
    <t>3000016109</t>
  </si>
  <si>
    <t>Western Gas Resources Inc</t>
  </si>
  <si>
    <t>3000006708</t>
  </si>
  <si>
    <t>WESTERN GAS RESOURCES, INC</t>
  </si>
  <si>
    <t>3000008012</t>
  </si>
  <si>
    <t>WESTPARK RESOURCES</t>
  </si>
  <si>
    <t>3000012040</t>
  </si>
  <si>
    <t>WEXFORD SPECTRUM INVESTORS, LLC</t>
  </si>
  <si>
    <t>3000020324</t>
  </si>
  <si>
    <t>WILLIAMS ENERGY MARKETING &amp; TRADING COMPANY</t>
  </si>
  <si>
    <t>3000007001</t>
  </si>
  <si>
    <t>ENGMC</t>
  </si>
  <si>
    <t>American Public Energy Association</t>
  </si>
  <si>
    <t>3000022248</t>
  </si>
  <si>
    <t>EPMI</t>
  </si>
  <si>
    <t>Conexant Systems, Inc</t>
  </si>
  <si>
    <t>3000022102</t>
  </si>
  <si>
    <t>El Paso Merchant Energy, LP</t>
  </si>
  <si>
    <t>3000011089</t>
  </si>
  <si>
    <t>FRESNO COGENERATION PARTNERS, L P</t>
  </si>
  <si>
    <t>3000018816</t>
  </si>
  <si>
    <t>PG&amp;E Energy Trading-Power, LP</t>
  </si>
  <si>
    <t>3000005892</t>
  </si>
  <si>
    <t>POWEREX CORP.</t>
  </si>
  <si>
    <t>3000006771</t>
  </si>
  <si>
    <t>SOUTHERN CALIFORNIA EDISON COMPANY</t>
  </si>
  <si>
    <t>3000006410</t>
  </si>
  <si>
    <t>VIRGINIA ELECTRIC AND POWER COMPANY</t>
  </si>
  <si>
    <t>3000007877</t>
  </si>
  <si>
    <t>Wabash Valley Power Association. Inc.</t>
  </si>
  <si>
    <t>3000007289</t>
  </si>
  <si>
    <t>Chase Manhattan Bank</t>
  </si>
  <si>
    <t>Hanson Permanente Cement</t>
  </si>
  <si>
    <t>CHASE MANHATTAN BANK</t>
  </si>
  <si>
    <t>PMI</t>
  </si>
  <si>
    <t>QTD Change</t>
  </si>
  <si>
    <t>Gas Margin</t>
  </si>
  <si>
    <t>Power Margin</t>
  </si>
  <si>
    <t>Gas Margin Held Net</t>
  </si>
  <si>
    <t>Power Margin Held Net</t>
  </si>
  <si>
    <t>Total</t>
  </si>
  <si>
    <t>Societe Generale Paris</t>
  </si>
  <si>
    <t>Seneneco Resources</t>
  </si>
  <si>
    <t>Avista Energy</t>
  </si>
  <si>
    <t>Bravo Natural Gas</t>
  </si>
  <si>
    <t>Northcoast</t>
  </si>
  <si>
    <t>Statoil Energy</t>
  </si>
  <si>
    <t>Enron North America</t>
  </si>
  <si>
    <t>OTC Margin Analysis</t>
  </si>
  <si>
    <t>(In Millions)</t>
  </si>
  <si>
    <t>Cash Held by Enron/ (Held by 3rd Pty)</t>
  </si>
  <si>
    <t>YTD Change</t>
  </si>
  <si>
    <t>Net PRM</t>
  </si>
  <si>
    <t>Asset/(Liability)*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</si>
</sst>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_(* #,##0_);_(* \(#,##0\);_(* &quot;-&quot;??_);_(@_)"/>
    <numFmt numFmtId="168" formatCode="dd\-mmm\-yy"/>
    <numFmt numFmtId="169" formatCode="m/d/yy\ h:mm\ AM/PM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4" fillId="0" borderId="0" xfId="0" applyFont="1"/>
    <xf numFmtId="167" fontId="4" fillId="0" borderId="0" xfId="1" applyNumberFormat="1" applyFont="1"/>
    <xf numFmtId="167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3" fillId="0" borderId="0" xfId="2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0" applyFont="1" applyFill="1" applyBorder="1"/>
    <xf numFmtId="168" fontId="3" fillId="0" borderId="1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  <xf numFmtId="167" fontId="4" fillId="0" borderId="0" xfId="0" applyNumberFormat="1" applyFont="1" applyFill="1"/>
    <xf numFmtId="167" fontId="5" fillId="0" borderId="2" xfId="1" applyNumberFormat="1" applyFont="1" applyFill="1" applyBorder="1" applyAlignment="1">
      <alignment horizontal="center"/>
    </xf>
    <xf numFmtId="167" fontId="7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4" fillId="0" borderId="1" xfId="0" applyFont="1" applyFill="1" applyBorder="1" applyAlignment="1">
      <alignment horizontal="center"/>
    </xf>
    <xf numFmtId="168" fontId="5" fillId="0" borderId="1" xfId="1" applyNumberFormat="1" applyFont="1" applyFill="1" applyBorder="1" applyAlignment="1">
      <alignment horizontal="center"/>
    </xf>
    <xf numFmtId="169" fontId="9" fillId="0" borderId="0" xfId="1" applyNumberFormat="1" applyFont="1"/>
    <xf numFmtId="167" fontId="3" fillId="0" borderId="0" xfId="1" applyNumberFormat="1" applyFont="1" applyFill="1" applyBorder="1" applyAlignment="1">
      <alignment horizontal="left"/>
    </xf>
    <xf numFmtId="0" fontId="4" fillId="0" borderId="0" xfId="0" applyFont="1" applyBorder="1"/>
    <xf numFmtId="167" fontId="4" fillId="0" borderId="0" xfId="1" applyNumberFormat="1" applyFont="1" applyBorder="1"/>
    <xf numFmtId="0" fontId="3" fillId="0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left"/>
    </xf>
    <xf numFmtId="167" fontId="3" fillId="0" borderId="3" xfId="1" applyNumberFormat="1" applyFont="1" applyFill="1" applyBorder="1" applyAlignment="1">
      <alignment horizontal="right"/>
    </xf>
    <xf numFmtId="167" fontId="6" fillId="0" borderId="3" xfId="1" applyNumberFormat="1" applyFont="1" applyBorder="1"/>
    <xf numFmtId="167" fontId="5" fillId="0" borderId="3" xfId="1" applyNumberFormat="1" applyFont="1" applyFill="1" applyBorder="1" applyAlignment="1">
      <alignment horizontal="right"/>
    </xf>
    <xf numFmtId="168" fontId="4" fillId="0" borderId="0" xfId="0" applyNumberFormat="1" applyFont="1"/>
    <xf numFmtId="167" fontId="4" fillId="0" borderId="0" xfId="0" applyNumberFormat="1" applyFon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5"/>
  <sheetViews>
    <sheetView tabSelected="1" topLeftCell="N1" workbookViewId="0">
      <selection activeCell="W15" sqref="W15"/>
    </sheetView>
  </sheetViews>
  <sheetFormatPr defaultRowHeight="11.25" x14ac:dyDescent="0.2"/>
  <cols>
    <col min="1" max="1" width="0" style="1" hidden="1" customWidth="1"/>
    <col min="2" max="2" width="2" style="1" customWidth="1"/>
    <col min="3" max="3" width="37.28515625" style="1" customWidth="1"/>
    <col min="4" max="4" width="11.42578125" style="1" hidden="1" customWidth="1"/>
    <col min="5" max="5" width="15.5703125" style="2" hidden="1" customWidth="1"/>
    <col min="6" max="6" width="11.7109375" style="2" customWidth="1"/>
    <col min="7" max="7" width="17.42578125" style="2" hidden="1" customWidth="1"/>
    <col min="8" max="8" width="10.7109375" style="2" customWidth="1"/>
    <col min="9" max="9" width="11.85546875" style="2" customWidth="1"/>
    <col min="10" max="10" width="17.42578125" style="2" hidden="1" customWidth="1"/>
    <col min="11" max="11" width="14.42578125" style="2" customWidth="1"/>
    <col min="12" max="12" width="17.42578125" style="2" hidden="1" customWidth="1"/>
    <col min="13" max="13" width="10.85546875" style="2" customWidth="1"/>
    <col min="14" max="14" width="12.28515625" style="2" customWidth="1"/>
    <col min="15" max="15" width="17.42578125" style="2" hidden="1" customWidth="1"/>
    <col min="16" max="16" width="12.28515625" style="2" customWidth="1"/>
    <col min="17" max="17" width="14.28515625" style="2" customWidth="1"/>
    <col min="18" max="18" width="12.85546875" style="1" customWidth="1"/>
    <col min="19" max="19" width="11.5703125" style="1" customWidth="1"/>
    <col min="20" max="20" width="2.5703125" style="22" customWidth="1"/>
    <col min="21" max="21" width="12.42578125" style="1" customWidth="1"/>
    <col min="22" max="22" width="1.85546875" style="1" customWidth="1"/>
    <col min="23" max="23" width="12.28515625" style="1" bestFit="1" customWidth="1"/>
    <col min="24" max="16384" width="9.140625" style="1"/>
  </cols>
  <sheetData>
    <row r="1" spans="1:28" ht="12" x14ac:dyDescent="0.2">
      <c r="C1" s="17" t="s">
        <v>246</v>
      </c>
      <c r="F1" s="20">
        <f ca="1">NOW()</f>
        <v>41886.764304745368</v>
      </c>
    </row>
    <row r="2" spans="1:28" ht="12" x14ac:dyDescent="0.2">
      <c r="C2" s="17" t="s">
        <v>247</v>
      </c>
    </row>
    <row r="3" spans="1:28" x14ac:dyDescent="0.2">
      <c r="C3" s="1" t="s">
        <v>248</v>
      </c>
      <c r="U3" s="30">
        <v>37162</v>
      </c>
      <c r="W3" s="30">
        <v>37188</v>
      </c>
    </row>
    <row r="4" spans="1:28" x14ac:dyDescent="0.2">
      <c r="C4" s="1" t="s">
        <v>249</v>
      </c>
      <c r="U4" s="1" t="s">
        <v>251</v>
      </c>
      <c r="W4" s="32" t="s">
        <v>251</v>
      </c>
    </row>
    <row r="5" spans="1:28" s="9" customFormat="1" x14ac:dyDescent="0.2">
      <c r="A5" s="5" t="s">
        <v>0</v>
      </c>
      <c r="B5" s="5"/>
      <c r="C5" s="5"/>
      <c r="D5" s="5" t="s">
        <v>1</v>
      </c>
      <c r="E5" s="10">
        <v>37256</v>
      </c>
      <c r="F5" s="10">
        <v>37256</v>
      </c>
      <c r="G5" s="6">
        <v>36981</v>
      </c>
      <c r="H5" s="10">
        <v>36981</v>
      </c>
      <c r="I5" s="10" t="s">
        <v>234</v>
      </c>
      <c r="J5" s="6">
        <v>37072</v>
      </c>
      <c r="K5" s="10">
        <v>37072</v>
      </c>
      <c r="L5" s="6">
        <v>37164</v>
      </c>
      <c r="M5" s="10" t="s">
        <v>234</v>
      </c>
      <c r="N5" s="10">
        <v>37164</v>
      </c>
      <c r="O5" s="6">
        <v>37188</v>
      </c>
      <c r="P5" s="10" t="s">
        <v>234</v>
      </c>
      <c r="Q5" s="19">
        <v>37188</v>
      </c>
      <c r="R5" s="10" t="s">
        <v>234</v>
      </c>
      <c r="S5" s="18" t="s">
        <v>250</v>
      </c>
      <c r="U5" s="18" t="s">
        <v>252</v>
      </c>
      <c r="W5" s="18" t="s">
        <v>252</v>
      </c>
    </row>
    <row r="6" spans="1:28" s="4" customFormat="1" x14ac:dyDescent="0.2">
      <c r="A6" s="5"/>
      <c r="B6" s="5"/>
      <c r="C6" s="11" t="s">
        <v>237</v>
      </c>
      <c r="D6" s="5"/>
      <c r="E6" s="6"/>
      <c r="F6" s="13">
        <f>+F125</f>
        <v>940.28820199999996</v>
      </c>
      <c r="G6" s="13">
        <f>+G125</f>
        <v>-114029944.52000001</v>
      </c>
      <c r="H6" s="13">
        <f>+H125</f>
        <v>134.0299445200003</v>
      </c>
      <c r="I6" s="13">
        <f>+I125</f>
        <v>-806.25825747999988</v>
      </c>
      <c r="J6" s="13"/>
      <c r="K6" s="13">
        <f>+K125</f>
        <v>568.83066411000004</v>
      </c>
      <c r="L6" s="13"/>
      <c r="M6" s="13">
        <f>+M125</f>
        <v>434.80071958999974</v>
      </c>
      <c r="N6" s="13">
        <f>+N125</f>
        <v>179.04037228600006</v>
      </c>
      <c r="O6" s="13"/>
      <c r="P6" s="13">
        <f>+P125</f>
        <v>-389.79029182399995</v>
      </c>
      <c r="Q6" s="13">
        <f>+Q125</f>
        <v>-151.18162771399989</v>
      </c>
      <c r="R6" s="13">
        <f>+R125</f>
        <v>-330.22199999999998</v>
      </c>
      <c r="S6" s="13">
        <f>+S125</f>
        <v>-1270.5102020000002</v>
      </c>
      <c r="T6" s="31"/>
      <c r="U6" s="13">
        <f>+U125</f>
        <v>-1913</v>
      </c>
      <c r="V6" s="14"/>
      <c r="W6" s="13">
        <f>+W125</f>
        <v>0</v>
      </c>
      <c r="X6" s="14"/>
      <c r="Y6" s="14"/>
      <c r="Z6" s="14"/>
      <c r="AA6" s="14"/>
      <c r="AB6" s="14"/>
    </row>
    <row r="7" spans="1:28" s="4" customFormat="1" x14ac:dyDescent="0.2">
      <c r="A7" s="5"/>
      <c r="B7" s="5"/>
      <c r="C7" s="11" t="s">
        <v>238</v>
      </c>
      <c r="D7" s="5"/>
      <c r="E7" s="6"/>
      <c r="F7" s="13">
        <f>+F156</f>
        <v>1476.1428075399999</v>
      </c>
      <c r="G7" s="13">
        <f>+G156</f>
        <v>-1394272019.54</v>
      </c>
      <c r="H7" s="13">
        <f>+H156</f>
        <v>1394.27201954</v>
      </c>
      <c r="I7" s="13">
        <f>+I156</f>
        <v>-81.870787999999948</v>
      </c>
      <c r="J7" s="13"/>
      <c r="K7" s="13">
        <f>+K156</f>
        <v>-807.40239038999994</v>
      </c>
      <c r="L7" s="13"/>
      <c r="M7" s="13">
        <f>+M156</f>
        <v>-2201.6744099299999</v>
      </c>
      <c r="N7" s="13">
        <f>+N156</f>
        <v>-453.01157839299998</v>
      </c>
      <c r="O7" s="13"/>
      <c r="P7" s="13">
        <f>+P156</f>
        <v>354.39081199699996</v>
      </c>
      <c r="Q7" s="13">
        <f>+Q156</f>
        <v>-441.61249239300003</v>
      </c>
      <c r="R7" s="13">
        <f>+R156</f>
        <v>11.399085999999997</v>
      </c>
      <c r="S7" s="13">
        <f>+S156</f>
        <v>-1464.74372154</v>
      </c>
      <c r="T7" s="31"/>
      <c r="U7" s="13">
        <f>+U156</f>
        <v>-500</v>
      </c>
      <c r="V7" s="14"/>
      <c r="W7" s="13">
        <f>+W156</f>
        <v>0</v>
      </c>
      <c r="X7" s="14"/>
      <c r="Y7" s="14"/>
      <c r="Z7" s="14"/>
      <c r="AA7" s="14"/>
      <c r="AB7" s="14"/>
    </row>
    <row r="8" spans="1:28" s="4" customFormat="1" x14ac:dyDescent="0.2">
      <c r="A8" s="5"/>
      <c r="B8" s="5"/>
      <c r="C8" s="7" t="s">
        <v>239</v>
      </c>
      <c r="D8" s="5"/>
      <c r="E8" s="6"/>
      <c r="F8" s="15">
        <f>SUM(F6:F7)</f>
        <v>2416.4310095399996</v>
      </c>
      <c r="G8" s="15">
        <f>SUM(G6:G7)</f>
        <v>-1508301964.0599999</v>
      </c>
      <c r="H8" s="16">
        <f>SUM(H6:H7)</f>
        <v>1528.3019640600003</v>
      </c>
      <c r="I8" s="15">
        <f>SUM(I6:I7)</f>
        <v>-888.12904547999983</v>
      </c>
      <c r="J8" s="13"/>
      <c r="K8" s="15">
        <f>SUM(K6:K7)</f>
        <v>-238.57172627999989</v>
      </c>
      <c r="L8" s="13"/>
      <c r="M8" s="15">
        <f>SUM(M6:M7)</f>
        <v>-1766.8736903400002</v>
      </c>
      <c r="N8" s="16">
        <f>SUM(N6:N7)</f>
        <v>-273.97120610699994</v>
      </c>
      <c r="O8" s="13"/>
      <c r="P8" s="15">
        <f>SUM(P6:P7)</f>
        <v>-35.399479826999993</v>
      </c>
      <c r="Q8" s="15">
        <f>SUM(Q6:Q7)</f>
        <v>-592.79412010699991</v>
      </c>
      <c r="R8" s="15">
        <f>SUM(R6:R7)</f>
        <v>-318.82291399999997</v>
      </c>
      <c r="S8" s="15">
        <f>SUM(S6:S7)</f>
        <v>-2735.25392354</v>
      </c>
      <c r="T8" s="9"/>
      <c r="U8" s="15">
        <f>SUM(U6:U7)</f>
        <v>-2413</v>
      </c>
      <c r="W8" s="15">
        <f>SUM(W6:W7)</f>
        <v>0</v>
      </c>
    </row>
    <row r="9" spans="1:28" s="4" customFormat="1" x14ac:dyDescent="0.2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9"/>
    </row>
    <row r="10" spans="1:28" s="4" customFormat="1" x14ac:dyDescent="0.2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T10" s="9"/>
    </row>
    <row r="11" spans="1:28" s="9" customFormat="1" x14ac:dyDescent="0.2">
      <c r="A11" s="5"/>
      <c r="B11" s="5"/>
      <c r="C11" s="8" t="s">
        <v>235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8" s="9" customFormat="1" x14ac:dyDescent="0.2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8" s="22" customFormat="1" x14ac:dyDescent="0.2">
      <c r="A13" s="11" t="s">
        <v>2</v>
      </c>
      <c r="B13" s="11"/>
      <c r="C13" s="24" t="s">
        <v>6</v>
      </c>
      <c r="D13" s="11" t="s">
        <v>7</v>
      </c>
      <c r="E13" s="21">
        <v>100000000</v>
      </c>
      <c r="F13" s="12">
        <f t="shared" ref="F13:F104" si="0">IF(E13&lt;&gt;"",E13/1000000,0)</f>
        <v>100</v>
      </c>
      <c r="G13" s="12">
        <v>-100000000</v>
      </c>
      <c r="H13" s="12">
        <f t="shared" ref="H13:H20" si="1">IF(G13&lt;&gt;"",G13/-1000000,0)</f>
        <v>100</v>
      </c>
      <c r="I13" s="12">
        <f t="shared" ref="I13:I76" si="2">+H13-F13</f>
        <v>0</v>
      </c>
      <c r="J13" s="12">
        <v>-100000000</v>
      </c>
      <c r="K13" s="12">
        <f>IF(J13&lt;&gt;"",J13/-1000000,0)</f>
        <v>100</v>
      </c>
      <c r="L13" s="12" t="s">
        <v>3</v>
      </c>
      <c r="M13" s="12">
        <f t="shared" ref="M13:M135" si="3">+K13-H13</f>
        <v>0</v>
      </c>
      <c r="N13" s="12">
        <f>IF(L13&lt;&gt;"",L13/-1000000,0)</f>
        <v>0</v>
      </c>
      <c r="O13" s="12" t="s">
        <v>3</v>
      </c>
      <c r="P13" s="12">
        <f t="shared" ref="P13:P20" si="4">+N13-K13</f>
        <v>-100</v>
      </c>
      <c r="Q13" s="12">
        <f t="shared" ref="Q13:Q20" si="5">IF(O13&lt;&gt;"",O13/-1000000,0)</f>
        <v>0</v>
      </c>
      <c r="R13" s="12">
        <f t="shared" ref="R13:R76" si="6">+Q13-N13</f>
        <v>0</v>
      </c>
      <c r="S13" s="12">
        <f t="shared" ref="S13:S76" si="7">+R13-F13</f>
        <v>-100</v>
      </c>
      <c r="T13" s="9"/>
      <c r="U13" s="12">
        <v>94</v>
      </c>
    </row>
    <row r="14" spans="1:28" s="22" customFormat="1" x14ac:dyDescent="0.2">
      <c r="A14" s="11" t="s">
        <v>2</v>
      </c>
      <c r="B14" s="11"/>
      <c r="C14" s="25" t="s">
        <v>8</v>
      </c>
      <c r="D14" s="11" t="s">
        <v>9</v>
      </c>
      <c r="E14" s="21">
        <v>-68000000</v>
      </c>
      <c r="F14" s="12">
        <f t="shared" si="0"/>
        <v>-68</v>
      </c>
      <c r="G14" s="12">
        <v>100000000</v>
      </c>
      <c r="H14" s="12">
        <f t="shared" si="1"/>
        <v>-100</v>
      </c>
      <c r="I14" s="12">
        <f t="shared" si="2"/>
        <v>-32</v>
      </c>
      <c r="J14" s="12">
        <v>100000000</v>
      </c>
      <c r="K14" s="12">
        <f>IF(J14&lt;&gt;"",J14/-1000000,0)</f>
        <v>-100</v>
      </c>
      <c r="L14" s="12" t="s">
        <v>3</v>
      </c>
      <c r="M14" s="12">
        <f t="shared" si="3"/>
        <v>0</v>
      </c>
      <c r="N14" s="12">
        <f>IF(L14&lt;&gt;"",L14/-1000000,0)</f>
        <v>0</v>
      </c>
      <c r="O14" s="12" t="s">
        <v>3</v>
      </c>
      <c r="P14" s="12">
        <f t="shared" si="4"/>
        <v>100</v>
      </c>
      <c r="Q14" s="12">
        <f t="shared" si="5"/>
        <v>0</v>
      </c>
      <c r="R14" s="12">
        <f t="shared" si="6"/>
        <v>0</v>
      </c>
      <c r="S14" s="12">
        <f t="shared" si="7"/>
        <v>68</v>
      </c>
      <c r="U14" s="12"/>
    </row>
    <row r="15" spans="1:28" s="22" customFormat="1" x14ac:dyDescent="0.2">
      <c r="A15" s="11" t="s">
        <v>2</v>
      </c>
      <c r="B15" s="11"/>
      <c r="C15" s="25" t="s">
        <v>10</v>
      </c>
      <c r="D15" s="11" t="s">
        <v>11</v>
      </c>
      <c r="E15" s="21"/>
      <c r="F15" s="12">
        <f t="shared" si="0"/>
        <v>0</v>
      </c>
      <c r="G15" s="12" t="s">
        <v>3</v>
      </c>
      <c r="H15" s="12">
        <f t="shared" si="1"/>
        <v>0</v>
      </c>
      <c r="I15" s="12">
        <f t="shared" si="2"/>
        <v>0</v>
      </c>
      <c r="J15" s="12">
        <v>-300000.00300000003</v>
      </c>
      <c r="K15" s="12">
        <f>IF(J15&lt;&gt;"",J15/-1000000,0)</f>
        <v>0.30000000300000002</v>
      </c>
      <c r="L15" s="12">
        <v>279999.99699999997</v>
      </c>
      <c r="M15" s="12">
        <f t="shared" ref="M15:M104" si="8">+K15-H15</f>
        <v>0.30000000300000002</v>
      </c>
      <c r="N15" s="12">
        <f>IF(L15&lt;&gt;"",L15/-1000000,0)</f>
        <v>-0.279999997</v>
      </c>
      <c r="O15" s="12">
        <v>169999.99699999997</v>
      </c>
      <c r="P15" s="12">
        <f t="shared" si="4"/>
        <v>-0.58000000000000007</v>
      </c>
      <c r="Q15" s="12">
        <f t="shared" si="5"/>
        <v>-0.16999999699999999</v>
      </c>
      <c r="R15" s="12">
        <f t="shared" si="6"/>
        <v>0.11000000000000001</v>
      </c>
      <c r="S15" s="12">
        <f t="shared" si="7"/>
        <v>0.11000000000000001</v>
      </c>
      <c r="U15" s="12">
        <v>-1</v>
      </c>
    </row>
    <row r="16" spans="1:28" s="22" customFormat="1" x14ac:dyDescent="0.2">
      <c r="A16" s="11" t="s">
        <v>2</v>
      </c>
      <c r="B16" s="11"/>
      <c r="C16" s="25" t="s">
        <v>12</v>
      </c>
      <c r="D16" s="11" t="s">
        <v>13</v>
      </c>
      <c r="E16" s="21"/>
      <c r="F16" s="12">
        <f t="shared" si="0"/>
        <v>0</v>
      </c>
      <c r="G16" s="12" t="s">
        <v>3</v>
      </c>
      <c r="H16" s="12">
        <f t="shared" si="1"/>
        <v>0</v>
      </c>
      <c r="I16" s="12">
        <f t="shared" si="2"/>
        <v>0</v>
      </c>
      <c r="J16" s="12">
        <v>100</v>
      </c>
      <c r="K16" s="12">
        <f t="shared" ref="K16:K104" si="9">IF(J16&lt;&gt;"",J16/-1000000,0)</f>
        <v>-1E-4</v>
      </c>
      <c r="L16" s="12">
        <v>130000</v>
      </c>
      <c r="M16" s="12">
        <f t="shared" si="8"/>
        <v>-1E-4</v>
      </c>
      <c r="N16" s="12">
        <f t="shared" ref="N16:N104" si="10">IF(L16&lt;&gt;"",L16/-1000000,0)</f>
        <v>-0.13</v>
      </c>
      <c r="O16" s="12">
        <v>150000</v>
      </c>
      <c r="P16" s="12">
        <f t="shared" si="4"/>
        <v>-0.12990000000000002</v>
      </c>
      <c r="Q16" s="12">
        <f t="shared" si="5"/>
        <v>-0.15</v>
      </c>
      <c r="R16" s="12">
        <f t="shared" si="6"/>
        <v>-1.999999999999999E-2</v>
      </c>
      <c r="S16" s="12">
        <f t="shared" si="7"/>
        <v>-1.999999999999999E-2</v>
      </c>
      <c r="U16" s="12"/>
    </row>
    <row r="17" spans="1:21" s="22" customFormat="1" x14ac:dyDescent="0.2">
      <c r="A17" s="11" t="s">
        <v>2</v>
      </c>
      <c r="B17" s="11"/>
      <c r="C17" s="25" t="s">
        <v>14</v>
      </c>
      <c r="D17" s="11" t="s">
        <v>15</v>
      </c>
      <c r="E17" s="21"/>
      <c r="F17" s="12">
        <f t="shared" si="0"/>
        <v>0</v>
      </c>
      <c r="G17" s="12">
        <v>15000000</v>
      </c>
      <c r="H17" s="12">
        <f t="shared" si="1"/>
        <v>-15</v>
      </c>
      <c r="I17" s="12">
        <f t="shared" si="2"/>
        <v>-15</v>
      </c>
      <c r="J17" s="12" t="s">
        <v>3</v>
      </c>
      <c r="K17" s="12">
        <f t="shared" si="9"/>
        <v>0</v>
      </c>
      <c r="L17" s="12" t="s">
        <v>3</v>
      </c>
      <c r="M17" s="12">
        <f t="shared" si="8"/>
        <v>15</v>
      </c>
      <c r="N17" s="12">
        <f t="shared" si="10"/>
        <v>0</v>
      </c>
      <c r="O17" s="12" t="s">
        <v>3</v>
      </c>
      <c r="P17" s="12">
        <f t="shared" si="4"/>
        <v>0</v>
      </c>
      <c r="Q17" s="12">
        <f t="shared" si="5"/>
        <v>0</v>
      </c>
      <c r="R17" s="12">
        <f t="shared" si="6"/>
        <v>0</v>
      </c>
      <c r="S17" s="12">
        <f t="shared" si="7"/>
        <v>0</v>
      </c>
      <c r="U17" s="12"/>
    </row>
    <row r="18" spans="1:21" s="22" customFormat="1" x14ac:dyDescent="0.2">
      <c r="A18" s="11" t="s">
        <v>210</v>
      </c>
      <c r="B18" s="11"/>
      <c r="C18" s="25" t="s">
        <v>211</v>
      </c>
      <c r="D18" s="11" t="s">
        <v>212</v>
      </c>
      <c r="E18" s="21"/>
      <c r="F18" s="12">
        <f t="shared" si="0"/>
        <v>0</v>
      </c>
      <c r="G18" s="12" t="s">
        <v>3</v>
      </c>
      <c r="H18" s="12">
        <f t="shared" si="1"/>
        <v>0</v>
      </c>
      <c r="I18" s="12">
        <f t="shared" si="2"/>
        <v>0</v>
      </c>
      <c r="J18" s="12" t="s">
        <v>3</v>
      </c>
      <c r="K18" s="12">
        <f t="shared" si="9"/>
        <v>0</v>
      </c>
      <c r="L18" s="12">
        <v>57579441</v>
      </c>
      <c r="M18" s="12">
        <f t="shared" si="8"/>
        <v>0</v>
      </c>
      <c r="N18" s="12">
        <f t="shared" si="10"/>
        <v>-57.579441000000003</v>
      </c>
      <c r="O18" s="12">
        <v>57579441</v>
      </c>
      <c r="P18" s="12">
        <f t="shared" si="4"/>
        <v>-57.579441000000003</v>
      </c>
      <c r="Q18" s="12">
        <f t="shared" si="5"/>
        <v>-57.579441000000003</v>
      </c>
      <c r="R18" s="12">
        <f t="shared" si="6"/>
        <v>0</v>
      </c>
      <c r="S18" s="12">
        <f t="shared" si="7"/>
        <v>0</v>
      </c>
      <c r="U18" s="12"/>
    </row>
    <row r="19" spans="1:21" s="22" customFormat="1" x14ac:dyDescent="0.2">
      <c r="A19" s="11" t="s">
        <v>2</v>
      </c>
      <c r="B19" s="11"/>
      <c r="C19" s="25" t="s">
        <v>16</v>
      </c>
      <c r="D19" s="11" t="s">
        <v>17</v>
      </c>
      <c r="E19" s="21"/>
      <c r="F19" s="12">
        <f t="shared" si="0"/>
        <v>0</v>
      </c>
      <c r="G19" s="12" t="s">
        <v>3</v>
      </c>
      <c r="H19" s="12">
        <f t="shared" si="1"/>
        <v>0</v>
      </c>
      <c r="I19" s="12">
        <f t="shared" si="2"/>
        <v>0</v>
      </c>
      <c r="J19" s="12" t="s">
        <v>3</v>
      </c>
      <c r="K19" s="12">
        <f t="shared" si="9"/>
        <v>0</v>
      </c>
      <c r="L19" s="12">
        <v>5000000</v>
      </c>
      <c r="M19" s="12">
        <f t="shared" si="3"/>
        <v>0</v>
      </c>
      <c r="N19" s="12">
        <f t="shared" si="10"/>
        <v>-5</v>
      </c>
      <c r="O19" s="12">
        <v>2500000</v>
      </c>
      <c r="P19" s="12">
        <f t="shared" si="4"/>
        <v>-5</v>
      </c>
      <c r="Q19" s="12">
        <f t="shared" si="5"/>
        <v>-2.5</v>
      </c>
      <c r="R19" s="12">
        <f t="shared" si="6"/>
        <v>2.5</v>
      </c>
      <c r="S19" s="12">
        <f t="shared" si="7"/>
        <v>2.5</v>
      </c>
      <c r="U19" s="12"/>
    </row>
    <row r="20" spans="1:21" s="22" customFormat="1" x14ac:dyDescent="0.2">
      <c r="A20" s="11" t="s">
        <v>2</v>
      </c>
      <c r="B20" s="11"/>
      <c r="C20" s="25" t="s">
        <v>18</v>
      </c>
      <c r="D20" s="11" t="s">
        <v>19</v>
      </c>
      <c r="E20" s="21"/>
      <c r="F20" s="12">
        <f t="shared" si="0"/>
        <v>0</v>
      </c>
      <c r="G20" s="12"/>
      <c r="H20" s="12">
        <f t="shared" si="1"/>
        <v>0</v>
      </c>
      <c r="I20" s="12">
        <f t="shared" si="2"/>
        <v>0</v>
      </c>
      <c r="J20" s="12">
        <v>111800000</v>
      </c>
      <c r="K20" s="12">
        <f t="shared" si="9"/>
        <v>-111.8</v>
      </c>
      <c r="L20" s="12">
        <v>5000000</v>
      </c>
      <c r="M20" s="12">
        <f t="shared" si="8"/>
        <v>-111.8</v>
      </c>
      <c r="N20" s="12">
        <f t="shared" si="10"/>
        <v>-5</v>
      </c>
      <c r="O20" s="12">
        <v>38000000</v>
      </c>
      <c r="P20" s="12">
        <f t="shared" si="4"/>
        <v>106.8</v>
      </c>
      <c r="Q20" s="12">
        <f t="shared" si="5"/>
        <v>-38</v>
      </c>
      <c r="R20" s="12">
        <f t="shared" si="6"/>
        <v>-33</v>
      </c>
      <c r="S20" s="12">
        <f t="shared" si="7"/>
        <v>-33</v>
      </c>
      <c r="U20" s="12">
        <v>-58</v>
      </c>
    </row>
    <row r="21" spans="1:21" s="22" customFormat="1" x14ac:dyDescent="0.2">
      <c r="A21" s="11"/>
      <c r="B21" s="11"/>
      <c r="C21" s="25" t="s">
        <v>242</v>
      </c>
      <c r="D21" s="11">
        <v>3000007762</v>
      </c>
      <c r="E21" s="21">
        <v>-46000000</v>
      </c>
      <c r="F21" s="12">
        <f t="shared" si="0"/>
        <v>-46</v>
      </c>
      <c r="G21" s="12"/>
      <c r="H21" s="12"/>
      <c r="I21" s="12">
        <f t="shared" si="2"/>
        <v>46</v>
      </c>
      <c r="J21" s="12"/>
      <c r="K21" s="12"/>
      <c r="L21" s="12"/>
      <c r="M21" s="12"/>
      <c r="N21" s="12"/>
      <c r="O21" s="12"/>
      <c r="P21" s="12"/>
      <c r="Q21" s="12"/>
      <c r="R21" s="12">
        <f t="shared" si="6"/>
        <v>0</v>
      </c>
      <c r="S21" s="12">
        <f t="shared" si="7"/>
        <v>46</v>
      </c>
      <c r="U21" s="12">
        <v>40</v>
      </c>
    </row>
    <row r="22" spans="1:21" s="22" customFormat="1" x14ac:dyDescent="0.2">
      <c r="A22" s="11" t="s">
        <v>2</v>
      </c>
      <c r="B22" s="11"/>
      <c r="C22" s="25" t="s">
        <v>20</v>
      </c>
      <c r="D22" s="11" t="s">
        <v>21</v>
      </c>
      <c r="E22" s="21">
        <v>110350000</v>
      </c>
      <c r="F22" s="12">
        <f t="shared" si="0"/>
        <v>110.35</v>
      </c>
      <c r="G22" s="12">
        <v>-29850000</v>
      </c>
      <c r="H22" s="12">
        <f t="shared" ref="H22:H29" si="11">IF(G22&lt;&gt;"",G22/-1000000,0)</f>
        <v>29.85</v>
      </c>
      <c r="I22" s="12">
        <f t="shared" si="2"/>
        <v>-80.5</v>
      </c>
      <c r="J22" s="12">
        <v>15000000</v>
      </c>
      <c r="K22" s="12">
        <f t="shared" si="9"/>
        <v>-15</v>
      </c>
      <c r="L22" s="12">
        <v>49000000</v>
      </c>
      <c r="M22" s="12">
        <f t="shared" si="8"/>
        <v>-44.85</v>
      </c>
      <c r="N22" s="12">
        <f t="shared" si="10"/>
        <v>-49</v>
      </c>
      <c r="O22" s="12">
        <v>30000000</v>
      </c>
      <c r="P22" s="12">
        <f t="shared" ref="P22:P29" si="12">+N22-K22</f>
        <v>-34</v>
      </c>
      <c r="Q22" s="12">
        <f t="shared" ref="Q22:Q29" si="13">IF(O22&lt;&gt;"",O22/-1000000,0)</f>
        <v>-30</v>
      </c>
      <c r="R22" s="12">
        <f t="shared" si="6"/>
        <v>19</v>
      </c>
      <c r="S22" s="12">
        <f t="shared" si="7"/>
        <v>-91.35</v>
      </c>
      <c r="U22" s="12">
        <v>-32</v>
      </c>
    </row>
    <row r="23" spans="1:21" s="22" customFormat="1" x14ac:dyDescent="0.2">
      <c r="A23" s="11" t="s">
        <v>2</v>
      </c>
      <c r="B23" s="11"/>
      <c r="C23" s="25" t="s">
        <v>22</v>
      </c>
      <c r="D23" s="11" t="s">
        <v>23</v>
      </c>
      <c r="E23" s="21"/>
      <c r="F23" s="12">
        <f t="shared" si="0"/>
        <v>0</v>
      </c>
      <c r="G23" s="12" t="s">
        <v>3</v>
      </c>
      <c r="H23" s="12">
        <f t="shared" si="11"/>
        <v>0</v>
      </c>
      <c r="I23" s="12">
        <f t="shared" si="2"/>
        <v>0</v>
      </c>
      <c r="J23" s="12">
        <v>-7000000</v>
      </c>
      <c r="K23" s="12">
        <f t="shared" si="9"/>
        <v>7</v>
      </c>
      <c r="L23" s="12">
        <v>128750000</v>
      </c>
      <c r="M23" s="12">
        <f t="shared" si="8"/>
        <v>7</v>
      </c>
      <c r="N23" s="12">
        <f t="shared" si="10"/>
        <v>-128.75</v>
      </c>
      <c r="O23" s="12">
        <v>93750000</v>
      </c>
      <c r="P23" s="12">
        <f t="shared" si="12"/>
        <v>-135.75</v>
      </c>
      <c r="Q23" s="12">
        <f t="shared" si="13"/>
        <v>-93.75</v>
      </c>
      <c r="R23" s="12">
        <f t="shared" si="6"/>
        <v>35</v>
      </c>
      <c r="S23" s="12">
        <f t="shared" si="7"/>
        <v>35</v>
      </c>
      <c r="U23" s="12">
        <v>-133</v>
      </c>
    </row>
    <row r="24" spans="1:21" s="22" customFormat="1" x14ac:dyDescent="0.2">
      <c r="A24" s="11" t="s">
        <v>2</v>
      </c>
      <c r="B24" s="11"/>
      <c r="C24" s="25" t="s">
        <v>24</v>
      </c>
      <c r="D24" s="11" t="s">
        <v>25</v>
      </c>
      <c r="E24" s="21">
        <v>58750000</v>
      </c>
      <c r="F24" s="12">
        <f t="shared" si="0"/>
        <v>58.75</v>
      </c>
      <c r="G24" s="12">
        <v>-30750000</v>
      </c>
      <c r="H24" s="12">
        <f t="shared" si="11"/>
        <v>30.75</v>
      </c>
      <c r="I24" s="12">
        <f t="shared" si="2"/>
        <v>-28</v>
      </c>
      <c r="J24" s="12">
        <v>3000000.006000001</v>
      </c>
      <c r="K24" s="12">
        <f t="shared" si="9"/>
        <v>-3.0000000060000009</v>
      </c>
      <c r="L24" s="12">
        <v>-2000000</v>
      </c>
      <c r="M24" s="12">
        <f t="shared" si="8"/>
        <v>-33.750000006</v>
      </c>
      <c r="N24" s="12">
        <f t="shared" si="10"/>
        <v>2</v>
      </c>
      <c r="O24" s="12">
        <v>-2000000</v>
      </c>
      <c r="P24" s="12">
        <f t="shared" si="12"/>
        <v>5.0000000060000005</v>
      </c>
      <c r="Q24" s="12">
        <f t="shared" si="13"/>
        <v>2</v>
      </c>
      <c r="R24" s="12">
        <f t="shared" si="6"/>
        <v>0</v>
      </c>
      <c r="S24" s="12">
        <f t="shared" si="7"/>
        <v>-58.75</v>
      </c>
      <c r="U24" s="12">
        <v>1</v>
      </c>
    </row>
    <row r="25" spans="1:21" s="22" customFormat="1" x14ac:dyDescent="0.2">
      <c r="A25" s="11" t="s">
        <v>2</v>
      </c>
      <c r="B25" s="11"/>
      <c r="C25" s="25" t="s">
        <v>26</v>
      </c>
      <c r="D25" s="11" t="s">
        <v>27</v>
      </c>
      <c r="E25" s="21">
        <v>-1700000</v>
      </c>
      <c r="F25" s="12">
        <f t="shared" si="0"/>
        <v>-1.7</v>
      </c>
      <c r="G25" s="12">
        <v>14700000</v>
      </c>
      <c r="H25" s="12">
        <f t="shared" si="11"/>
        <v>-14.7</v>
      </c>
      <c r="I25" s="12">
        <f t="shared" si="2"/>
        <v>-13</v>
      </c>
      <c r="J25" s="12">
        <v>1700000</v>
      </c>
      <c r="K25" s="12">
        <f t="shared" si="9"/>
        <v>-1.7</v>
      </c>
      <c r="L25" s="12">
        <v>1700000</v>
      </c>
      <c r="M25" s="12">
        <f t="shared" si="8"/>
        <v>13</v>
      </c>
      <c r="N25" s="12">
        <f t="shared" si="10"/>
        <v>-1.7</v>
      </c>
      <c r="O25" s="12">
        <v>1700000</v>
      </c>
      <c r="P25" s="12">
        <f t="shared" si="12"/>
        <v>0</v>
      </c>
      <c r="Q25" s="12">
        <f t="shared" si="13"/>
        <v>-1.7</v>
      </c>
      <c r="R25" s="12">
        <f t="shared" si="6"/>
        <v>0</v>
      </c>
      <c r="S25" s="12">
        <f t="shared" si="7"/>
        <v>1.7</v>
      </c>
      <c r="U25" s="12">
        <v>8</v>
      </c>
    </row>
    <row r="26" spans="1:21" s="22" customFormat="1" x14ac:dyDescent="0.2">
      <c r="A26" s="11" t="s">
        <v>2</v>
      </c>
      <c r="B26" s="11"/>
      <c r="C26" s="25" t="s">
        <v>28</v>
      </c>
      <c r="D26" s="11" t="s">
        <v>29</v>
      </c>
      <c r="E26" s="21">
        <v>210000</v>
      </c>
      <c r="F26" s="12">
        <f t="shared" si="0"/>
        <v>0.21</v>
      </c>
      <c r="G26" s="12">
        <v>-210000</v>
      </c>
      <c r="H26" s="12">
        <f t="shared" si="11"/>
        <v>0.21</v>
      </c>
      <c r="I26" s="12">
        <f t="shared" si="2"/>
        <v>0</v>
      </c>
      <c r="J26" s="12">
        <v>-210000</v>
      </c>
      <c r="K26" s="12">
        <f t="shared" si="9"/>
        <v>0.21</v>
      </c>
      <c r="L26" s="12">
        <v>-210000</v>
      </c>
      <c r="M26" s="12">
        <f t="shared" si="8"/>
        <v>0</v>
      </c>
      <c r="N26" s="12">
        <f t="shared" si="10"/>
        <v>0.21</v>
      </c>
      <c r="O26" s="12">
        <v>-210000</v>
      </c>
      <c r="P26" s="12">
        <f t="shared" si="12"/>
        <v>0</v>
      </c>
      <c r="Q26" s="12">
        <f t="shared" si="13"/>
        <v>0.21</v>
      </c>
      <c r="R26" s="12">
        <f t="shared" si="6"/>
        <v>0</v>
      </c>
      <c r="S26" s="12">
        <f t="shared" si="7"/>
        <v>-0.21</v>
      </c>
      <c r="U26" s="12"/>
    </row>
    <row r="27" spans="1:21" s="22" customFormat="1" x14ac:dyDescent="0.2">
      <c r="A27" s="11" t="s">
        <v>2</v>
      </c>
      <c r="B27" s="11"/>
      <c r="C27" s="25" t="s">
        <v>30</v>
      </c>
      <c r="D27" s="11" t="s">
        <v>31</v>
      </c>
      <c r="E27" s="21"/>
      <c r="F27" s="12">
        <f t="shared" si="0"/>
        <v>0</v>
      </c>
      <c r="G27" s="12" t="s">
        <v>3</v>
      </c>
      <c r="H27" s="12">
        <f t="shared" si="11"/>
        <v>0</v>
      </c>
      <c r="I27" s="12">
        <f t="shared" si="2"/>
        <v>0</v>
      </c>
      <c r="J27" s="12">
        <v>2500000</v>
      </c>
      <c r="K27" s="12">
        <f t="shared" si="9"/>
        <v>-2.5</v>
      </c>
      <c r="L27" s="12" t="s">
        <v>3</v>
      </c>
      <c r="M27" s="12">
        <f t="shared" si="8"/>
        <v>-2.5</v>
      </c>
      <c r="N27" s="12">
        <f t="shared" si="10"/>
        <v>0</v>
      </c>
      <c r="O27" s="12" t="s">
        <v>3</v>
      </c>
      <c r="P27" s="12">
        <f t="shared" si="12"/>
        <v>2.5</v>
      </c>
      <c r="Q27" s="12">
        <f t="shared" si="13"/>
        <v>0</v>
      </c>
      <c r="R27" s="12">
        <f t="shared" si="6"/>
        <v>0</v>
      </c>
      <c r="S27" s="12">
        <f t="shared" si="7"/>
        <v>0</v>
      </c>
      <c r="U27" s="12"/>
    </row>
    <row r="28" spans="1:21" s="22" customFormat="1" x14ac:dyDescent="0.2">
      <c r="A28" s="11" t="s">
        <v>2</v>
      </c>
      <c r="B28" s="11"/>
      <c r="C28" s="25" t="s">
        <v>32</v>
      </c>
      <c r="D28" s="11" t="s">
        <v>33</v>
      </c>
      <c r="E28" s="21"/>
      <c r="F28" s="12">
        <f t="shared" si="0"/>
        <v>0</v>
      </c>
      <c r="G28" s="12"/>
      <c r="H28" s="12">
        <f t="shared" si="11"/>
        <v>0</v>
      </c>
      <c r="I28" s="12">
        <f t="shared" si="2"/>
        <v>0</v>
      </c>
      <c r="J28" s="12">
        <v>-5000000</v>
      </c>
      <c r="K28" s="12">
        <f t="shared" si="9"/>
        <v>5</v>
      </c>
      <c r="L28" s="12">
        <v>-11000000</v>
      </c>
      <c r="M28" s="12">
        <f t="shared" si="8"/>
        <v>5</v>
      </c>
      <c r="N28" s="12">
        <f t="shared" si="10"/>
        <v>11</v>
      </c>
      <c r="O28" s="12">
        <v>-11000000</v>
      </c>
      <c r="P28" s="12">
        <f t="shared" si="12"/>
        <v>6</v>
      </c>
      <c r="Q28" s="12">
        <f t="shared" si="13"/>
        <v>11</v>
      </c>
      <c r="R28" s="12">
        <f t="shared" si="6"/>
        <v>0</v>
      </c>
      <c r="S28" s="12">
        <f t="shared" si="7"/>
        <v>0</v>
      </c>
      <c r="U28" s="12"/>
    </row>
    <row r="29" spans="1:21" s="22" customFormat="1" x14ac:dyDescent="0.2">
      <c r="A29" s="11" t="s">
        <v>2</v>
      </c>
      <c r="B29" s="11"/>
      <c r="C29" s="25" t="s">
        <v>34</v>
      </c>
      <c r="D29" s="11" t="s">
        <v>35</v>
      </c>
      <c r="E29" s="21">
        <v>4000000</v>
      </c>
      <c r="F29" s="12">
        <f t="shared" si="0"/>
        <v>4</v>
      </c>
      <c r="G29" s="12">
        <v>-144100000</v>
      </c>
      <c r="H29" s="12">
        <f t="shared" si="11"/>
        <v>144.1</v>
      </c>
      <c r="I29" s="12">
        <f t="shared" si="2"/>
        <v>140.1</v>
      </c>
      <c r="J29" s="12">
        <v>-92000000</v>
      </c>
      <c r="K29" s="12">
        <f t="shared" si="9"/>
        <v>92</v>
      </c>
      <c r="L29" s="12">
        <v>-115800000</v>
      </c>
      <c r="M29" s="12">
        <f t="shared" si="8"/>
        <v>-52.099999999999994</v>
      </c>
      <c r="N29" s="12">
        <f t="shared" si="10"/>
        <v>115.8</v>
      </c>
      <c r="O29" s="12">
        <v>-110500000</v>
      </c>
      <c r="P29" s="12">
        <f t="shared" si="12"/>
        <v>23.799999999999997</v>
      </c>
      <c r="Q29" s="12">
        <f t="shared" si="13"/>
        <v>110.5</v>
      </c>
      <c r="R29" s="12">
        <f t="shared" si="6"/>
        <v>-5.2999999999999972</v>
      </c>
      <c r="S29" s="12">
        <f t="shared" si="7"/>
        <v>-9.2999999999999972</v>
      </c>
      <c r="U29" s="12">
        <v>-10</v>
      </c>
    </row>
    <row r="30" spans="1:21" s="22" customFormat="1" x14ac:dyDescent="0.2">
      <c r="A30" s="11"/>
      <c r="B30" s="11"/>
      <c r="C30" s="25" t="s">
        <v>243</v>
      </c>
      <c r="D30" s="11">
        <v>3000010564</v>
      </c>
      <c r="E30" s="21">
        <v>100000</v>
      </c>
      <c r="F30" s="12">
        <f t="shared" si="0"/>
        <v>0.1</v>
      </c>
      <c r="G30" s="12"/>
      <c r="H30" s="12"/>
      <c r="I30" s="12">
        <f t="shared" si="2"/>
        <v>-0.1</v>
      </c>
      <c r="J30" s="12"/>
      <c r="K30" s="12"/>
      <c r="L30" s="12"/>
      <c r="M30" s="12"/>
      <c r="N30" s="12"/>
      <c r="O30" s="12"/>
      <c r="P30" s="12"/>
      <c r="Q30" s="12"/>
      <c r="R30" s="12">
        <f t="shared" si="6"/>
        <v>0</v>
      </c>
      <c r="S30" s="12">
        <f t="shared" si="7"/>
        <v>-0.1</v>
      </c>
      <c r="U30" s="12"/>
    </row>
    <row r="31" spans="1:21" s="22" customFormat="1" x14ac:dyDescent="0.2">
      <c r="A31" s="11" t="s">
        <v>2</v>
      </c>
      <c r="B31" s="11"/>
      <c r="C31" s="25" t="s">
        <v>36</v>
      </c>
      <c r="D31" s="11" t="s">
        <v>37</v>
      </c>
      <c r="E31" s="21"/>
      <c r="F31" s="12">
        <f t="shared" si="0"/>
        <v>0</v>
      </c>
      <c r="G31" s="12" t="s">
        <v>3</v>
      </c>
      <c r="H31" s="12">
        <f t="shared" ref="H31:H62" si="14">IF(G31&lt;&gt;"",G31/-1000000,0)</f>
        <v>0</v>
      </c>
      <c r="I31" s="12">
        <f t="shared" si="2"/>
        <v>0</v>
      </c>
      <c r="J31" s="12" t="s">
        <v>3</v>
      </c>
      <c r="K31" s="12">
        <f t="shared" si="9"/>
        <v>0</v>
      </c>
      <c r="L31" s="12">
        <v>-50000000</v>
      </c>
      <c r="M31" s="12">
        <f t="shared" si="8"/>
        <v>0</v>
      </c>
      <c r="N31" s="12">
        <f t="shared" si="10"/>
        <v>50</v>
      </c>
      <c r="O31" s="12" t="s">
        <v>3</v>
      </c>
      <c r="P31" s="12">
        <f t="shared" ref="P31:P68" si="15">+N31-K31</f>
        <v>50</v>
      </c>
      <c r="Q31" s="12">
        <f t="shared" ref="Q31:Q68" si="16">IF(O31&lt;&gt;"",O31/-1000000,0)</f>
        <v>0</v>
      </c>
      <c r="R31" s="12">
        <f t="shared" si="6"/>
        <v>-50</v>
      </c>
      <c r="S31" s="12">
        <f t="shared" si="7"/>
        <v>-50</v>
      </c>
      <c r="U31" s="12">
        <v>339</v>
      </c>
    </row>
    <row r="32" spans="1:21" s="22" customFormat="1" x14ac:dyDescent="0.2">
      <c r="A32" s="11" t="s">
        <v>2</v>
      </c>
      <c r="B32" s="11"/>
      <c r="C32" s="25" t="s">
        <v>38</v>
      </c>
      <c r="D32" s="11" t="s">
        <v>39</v>
      </c>
      <c r="E32" s="21"/>
      <c r="F32" s="12">
        <f t="shared" si="0"/>
        <v>0</v>
      </c>
      <c r="G32" s="12" t="s">
        <v>3</v>
      </c>
      <c r="H32" s="12">
        <f t="shared" si="14"/>
        <v>0</v>
      </c>
      <c r="I32" s="12">
        <f t="shared" si="2"/>
        <v>0</v>
      </c>
      <c r="J32" s="12" t="s">
        <v>3</v>
      </c>
      <c r="K32" s="12">
        <f t="shared" si="9"/>
        <v>0</v>
      </c>
      <c r="L32" s="12">
        <v>4491012</v>
      </c>
      <c r="M32" s="12">
        <f t="shared" si="8"/>
        <v>0</v>
      </c>
      <c r="N32" s="12">
        <f t="shared" si="10"/>
        <v>-4.4910119999999996</v>
      </c>
      <c r="O32" s="12">
        <v>4491012</v>
      </c>
      <c r="P32" s="12">
        <f t="shared" si="15"/>
        <v>-4.4910119999999996</v>
      </c>
      <c r="Q32" s="12">
        <f t="shared" si="16"/>
        <v>-4.4910119999999996</v>
      </c>
      <c r="R32" s="12">
        <f t="shared" si="6"/>
        <v>0</v>
      </c>
      <c r="S32" s="12">
        <f t="shared" si="7"/>
        <v>0</v>
      </c>
      <c r="U32" s="12"/>
    </row>
    <row r="33" spans="1:21" s="22" customFormat="1" x14ac:dyDescent="0.2">
      <c r="A33" s="11" t="s">
        <v>2</v>
      </c>
      <c r="B33" s="11"/>
      <c r="C33" s="25" t="s">
        <v>40</v>
      </c>
      <c r="D33" s="11" t="s">
        <v>41</v>
      </c>
      <c r="E33" s="21"/>
      <c r="F33" s="12">
        <f t="shared" si="0"/>
        <v>0</v>
      </c>
      <c r="G33" s="12" t="s">
        <v>3</v>
      </c>
      <c r="H33" s="12">
        <f t="shared" si="14"/>
        <v>0</v>
      </c>
      <c r="I33" s="12">
        <f t="shared" si="2"/>
        <v>0</v>
      </c>
      <c r="J33" s="12">
        <v>-1409000</v>
      </c>
      <c r="K33" s="12">
        <f t="shared" si="9"/>
        <v>1.409</v>
      </c>
      <c r="L33" s="12">
        <v>-13500000</v>
      </c>
      <c r="M33" s="12">
        <f t="shared" si="8"/>
        <v>1.409</v>
      </c>
      <c r="N33" s="12">
        <f t="shared" si="10"/>
        <v>13.5</v>
      </c>
      <c r="O33" s="12">
        <v>-12100000</v>
      </c>
      <c r="P33" s="12">
        <f t="shared" si="15"/>
        <v>12.090999999999999</v>
      </c>
      <c r="Q33" s="12">
        <f t="shared" si="16"/>
        <v>12.1</v>
      </c>
      <c r="R33" s="12">
        <f t="shared" si="6"/>
        <v>-1.4000000000000004</v>
      </c>
      <c r="S33" s="12">
        <f t="shared" si="7"/>
        <v>-1.4000000000000004</v>
      </c>
      <c r="U33" s="12"/>
    </row>
    <row r="34" spans="1:21" s="22" customFormat="1" x14ac:dyDescent="0.2">
      <c r="A34" s="11" t="s">
        <v>2</v>
      </c>
      <c r="B34" s="11"/>
      <c r="C34" s="25" t="s">
        <v>42</v>
      </c>
      <c r="D34" s="11" t="s">
        <v>43</v>
      </c>
      <c r="E34" s="21">
        <v>88250000</v>
      </c>
      <c r="F34" s="12">
        <f t="shared" si="0"/>
        <v>88.25</v>
      </c>
      <c r="G34" s="12">
        <v>-57650000</v>
      </c>
      <c r="H34" s="12">
        <f t="shared" si="14"/>
        <v>57.65</v>
      </c>
      <c r="I34" s="12">
        <f t="shared" si="2"/>
        <v>-30.6</v>
      </c>
      <c r="J34" s="12">
        <v>-13200000</v>
      </c>
      <c r="K34" s="12">
        <f t="shared" si="9"/>
        <v>13.2</v>
      </c>
      <c r="L34" s="12" t="s">
        <v>3</v>
      </c>
      <c r="M34" s="12">
        <f t="shared" si="8"/>
        <v>-44.45</v>
      </c>
      <c r="N34" s="12">
        <f t="shared" si="10"/>
        <v>0</v>
      </c>
      <c r="O34" s="12" t="s">
        <v>3</v>
      </c>
      <c r="P34" s="12">
        <f t="shared" si="15"/>
        <v>-13.2</v>
      </c>
      <c r="Q34" s="12">
        <f t="shared" si="16"/>
        <v>0</v>
      </c>
      <c r="R34" s="12">
        <f t="shared" si="6"/>
        <v>0</v>
      </c>
      <c r="S34" s="12">
        <f t="shared" si="7"/>
        <v>-88.25</v>
      </c>
      <c r="U34" s="12">
        <v>-16</v>
      </c>
    </row>
    <row r="35" spans="1:21" s="22" customFormat="1" x14ac:dyDescent="0.2">
      <c r="A35" s="11" t="s">
        <v>2</v>
      </c>
      <c r="B35" s="11"/>
      <c r="C35" s="25" t="s">
        <v>44</v>
      </c>
      <c r="D35" s="11" t="s">
        <v>45</v>
      </c>
      <c r="E35" s="21">
        <v>-10000000</v>
      </c>
      <c r="F35" s="12">
        <f t="shared" si="0"/>
        <v>-10</v>
      </c>
      <c r="G35" s="12">
        <v>6000000</v>
      </c>
      <c r="H35" s="12">
        <f t="shared" si="14"/>
        <v>-6</v>
      </c>
      <c r="I35" s="12">
        <f t="shared" si="2"/>
        <v>4</v>
      </c>
      <c r="J35" s="12">
        <v>-4000000</v>
      </c>
      <c r="K35" s="12">
        <f t="shared" si="9"/>
        <v>4</v>
      </c>
      <c r="L35" s="12" t="s">
        <v>3</v>
      </c>
      <c r="M35" s="12">
        <f t="shared" si="8"/>
        <v>10</v>
      </c>
      <c r="N35" s="12">
        <f t="shared" si="10"/>
        <v>0</v>
      </c>
      <c r="O35" s="12" t="s">
        <v>3</v>
      </c>
      <c r="P35" s="12">
        <f t="shared" si="15"/>
        <v>-4</v>
      </c>
      <c r="Q35" s="12">
        <f t="shared" si="16"/>
        <v>0</v>
      </c>
      <c r="R35" s="12">
        <f t="shared" si="6"/>
        <v>0</v>
      </c>
      <c r="S35" s="12">
        <f t="shared" si="7"/>
        <v>10</v>
      </c>
      <c r="U35" s="12"/>
    </row>
    <row r="36" spans="1:21" s="22" customFormat="1" x14ac:dyDescent="0.2">
      <c r="A36" s="11" t="s">
        <v>2</v>
      </c>
      <c r="B36" s="11"/>
      <c r="C36" s="25" t="s">
        <v>46</v>
      </c>
      <c r="D36" s="11" t="s">
        <v>47</v>
      </c>
      <c r="E36" s="21"/>
      <c r="F36" s="12">
        <f t="shared" si="0"/>
        <v>0</v>
      </c>
      <c r="G36" s="12">
        <v>-250000</v>
      </c>
      <c r="H36" s="12">
        <f t="shared" si="14"/>
        <v>0.25</v>
      </c>
      <c r="I36" s="12">
        <f t="shared" si="2"/>
        <v>0.25</v>
      </c>
      <c r="J36" s="12">
        <v>8300000</v>
      </c>
      <c r="K36" s="12">
        <f t="shared" si="9"/>
        <v>-8.3000000000000007</v>
      </c>
      <c r="L36" s="12">
        <v>10000000</v>
      </c>
      <c r="M36" s="12">
        <f t="shared" si="8"/>
        <v>-8.5500000000000007</v>
      </c>
      <c r="N36" s="12">
        <f t="shared" si="10"/>
        <v>-10</v>
      </c>
      <c r="O36" s="12">
        <v>11300000</v>
      </c>
      <c r="P36" s="12">
        <f t="shared" si="15"/>
        <v>-1.6999999999999993</v>
      </c>
      <c r="Q36" s="12">
        <f t="shared" si="16"/>
        <v>-11.3</v>
      </c>
      <c r="R36" s="12">
        <f t="shared" si="6"/>
        <v>-1.3000000000000007</v>
      </c>
      <c r="S36" s="12">
        <f t="shared" si="7"/>
        <v>-1.3000000000000007</v>
      </c>
      <c r="U36" s="12"/>
    </row>
    <row r="37" spans="1:21" s="22" customFormat="1" x14ac:dyDescent="0.2">
      <c r="A37" s="11" t="s">
        <v>2</v>
      </c>
      <c r="B37" s="11"/>
      <c r="C37" s="25" t="s">
        <v>48</v>
      </c>
      <c r="D37" s="11" t="s">
        <v>49</v>
      </c>
      <c r="E37" s="21"/>
      <c r="F37" s="12">
        <f t="shared" si="0"/>
        <v>0</v>
      </c>
      <c r="G37" s="12">
        <v>-250000</v>
      </c>
      <c r="H37" s="12">
        <f t="shared" si="14"/>
        <v>0.25</v>
      </c>
      <c r="I37" s="12">
        <f t="shared" si="2"/>
        <v>0.25</v>
      </c>
      <c r="J37" s="12">
        <v>6000000</v>
      </c>
      <c r="K37" s="12">
        <f t="shared" si="9"/>
        <v>-6</v>
      </c>
      <c r="L37" s="12">
        <v>9400000</v>
      </c>
      <c r="M37" s="12">
        <f t="shared" si="8"/>
        <v>-6.25</v>
      </c>
      <c r="N37" s="12">
        <f t="shared" si="10"/>
        <v>-9.4</v>
      </c>
      <c r="O37" s="12">
        <v>8600000</v>
      </c>
      <c r="P37" s="12">
        <f t="shared" si="15"/>
        <v>-3.4000000000000004</v>
      </c>
      <c r="Q37" s="12">
        <f t="shared" si="16"/>
        <v>-8.6</v>
      </c>
      <c r="R37" s="12">
        <f t="shared" si="6"/>
        <v>0.80000000000000071</v>
      </c>
      <c r="S37" s="12">
        <f t="shared" si="7"/>
        <v>0.80000000000000071</v>
      </c>
      <c r="U37" s="12"/>
    </row>
    <row r="38" spans="1:21" s="22" customFormat="1" x14ac:dyDescent="0.2">
      <c r="A38" s="11" t="s">
        <v>2</v>
      </c>
      <c r="B38" s="11"/>
      <c r="C38" s="25" t="s">
        <v>50</v>
      </c>
      <c r="D38" s="11" t="s">
        <v>51</v>
      </c>
      <c r="E38" s="21"/>
      <c r="F38" s="12">
        <f t="shared" si="0"/>
        <v>0</v>
      </c>
      <c r="G38" s="12">
        <v>-150000</v>
      </c>
      <c r="H38" s="12">
        <f t="shared" si="14"/>
        <v>0.15</v>
      </c>
      <c r="I38" s="12">
        <f t="shared" si="2"/>
        <v>0.15</v>
      </c>
      <c r="J38" s="12">
        <v>-150000</v>
      </c>
      <c r="K38" s="12">
        <f t="shared" si="9"/>
        <v>0.15</v>
      </c>
      <c r="L38" s="12" t="s">
        <v>3</v>
      </c>
      <c r="M38" s="12">
        <f t="shared" si="8"/>
        <v>0</v>
      </c>
      <c r="N38" s="12">
        <f t="shared" si="10"/>
        <v>0</v>
      </c>
      <c r="O38" s="12" t="s">
        <v>3</v>
      </c>
      <c r="P38" s="12">
        <f t="shared" si="15"/>
        <v>-0.15</v>
      </c>
      <c r="Q38" s="12">
        <f t="shared" si="16"/>
        <v>0</v>
      </c>
      <c r="R38" s="12">
        <f t="shared" si="6"/>
        <v>0</v>
      </c>
      <c r="S38" s="12">
        <f t="shared" si="7"/>
        <v>0</v>
      </c>
      <c r="U38" s="12"/>
    </row>
    <row r="39" spans="1:21" s="22" customFormat="1" x14ac:dyDescent="0.2">
      <c r="A39" s="11" t="s">
        <v>2</v>
      </c>
      <c r="B39" s="11"/>
      <c r="C39" s="25" t="s">
        <v>232</v>
      </c>
      <c r="D39" s="11" t="s">
        <v>3</v>
      </c>
      <c r="E39" s="21"/>
      <c r="F39" s="12">
        <f>IF(E39&lt;&gt;"",E39/1000000,0)</f>
        <v>0</v>
      </c>
      <c r="G39" s="12" t="s">
        <v>3</v>
      </c>
      <c r="H39" s="12">
        <f t="shared" si="14"/>
        <v>0</v>
      </c>
      <c r="I39" s="12">
        <f>+H39-F39</f>
        <v>0</v>
      </c>
      <c r="J39" s="12" t="s">
        <v>3</v>
      </c>
      <c r="K39" s="12">
        <f t="shared" si="9"/>
        <v>0</v>
      </c>
      <c r="L39" s="12" t="s">
        <v>3</v>
      </c>
      <c r="M39" s="12">
        <f t="shared" si="8"/>
        <v>0</v>
      </c>
      <c r="N39" s="12">
        <f t="shared" si="10"/>
        <v>0</v>
      </c>
      <c r="O39" s="12">
        <v>-51400000</v>
      </c>
      <c r="P39" s="12">
        <f t="shared" si="15"/>
        <v>0</v>
      </c>
      <c r="Q39" s="12">
        <f t="shared" si="16"/>
        <v>51.4</v>
      </c>
      <c r="R39" s="12">
        <f>+Q39-N39</f>
        <v>51.4</v>
      </c>
      <c r="S39" s="12">
        <f>+R39-F39</f>
        <v>51.4</v>
      </c>
      <c r="U39" s="12"/>
    </row>
    <row r="40" spans="1:21" s="22" customFormat="1" x14ac:dyDescent="0.2">
      <c r="A40" s="11" t="s">
        <v>2</v>
      </c>
      <c r="B40" s="11"/>
      <c r="C40" s="25" t="s">
        <v>230</v>
      </c>
      <c r="D40" s="11" t="s">
        <v>5</v>
      </c>
      <c r="E40" s="21">
        <v>1127550000</v>
      </c>
      <c r="F40" s="12">
        <f t="shared" si="0"/>
        <v>1127.55</v>
      </c>
      <c r="G40" s="12">
        <v>-1233950000</v>
      </c>
      <c r="H40" s="12">
        <f t="shared" si="14"/>
        <v>1233.95</v>
      </c>
      <c r="I40" s="12">
        <f t="shared" si="2"/>
        <v>106.40000000000009</v>
      </c>
      <c r="J40" s="12">
        <v>-586350000</v>
      </c>
      <c r="K40" s="12">
        <f t="shared" si="9"/>
        <v>586.35</v>
      </c>
      <c r="L40" s="12">
        <v>-254650000</v>
      </c>
      <c r="M40" s="12">
        <f t="shared" si="8"/>
        <v>-647.6</v>
      </c>
      <c r="N40" s="12">
        <f t="shared" si="10"/>
        <v>254.65</v>
      </c>
      <c r="O40" s="12">
        <v>-421850000</v>
      </c>
      <c r="P40" s="12">
        <f t="shared" si="15"/>
        <v>-331.70000000000005</v>
      </c>
      <c r="Q40" s="12">
        <f t="shared" si="16"/>
        <v>421.85</v>
      </c>
      <c r="R40" s="12">
        <f t="shared" si="6"/>
        <v>167.20000000000002</v>
      </c>
      <c r="S40" s="12">
        <f t="shared" si="7"/>
        <v>-960.34999999999991</v>
      </c>
      <c r="U40" s="12">
        <v>305</v>
      </c>
    </row>
    <row r="41" spans="1:21" s="22" customFormat="1" x14ac:dyDescent="0.2">
      <c r="A41" s="11" t="s">
        <v>2</v>
      </c>
      <c r="B41" s="11"/>
      <c r="C41" s="25" t="s">
        <v>52</v>
      </c>
      <c r="D41" s="11" t="s">
        <v>53</v>
      </c>
      <c r="E41" s="21"/>
      <c r="F41" s="12">
        <f t="shared" si="0"/>
        <v>0</v>
      </c>
      <c r="G41" s="12" t="s">
        <v>3</v>
      </c>
      <c r="H41" s="12">
        <f t="shared" si="14"/>
        <v>0</v>
      </c>
      <c r="I41" s="12">
        <f t="shared" si="2"/>
        <v>0</v>
      </c>
      <c r="J41" s="12">
        <v>-17000000</v>
      </c>
      <c r="K41" s="12">
        <f t="shared" si="9"/>
        <v>17</v>
      </c>
      <c r="L41" s="12" t="s">
        <v>3</v>
      </c>
      <c r="M41" s="12">
        <f t="shared" si="8"/>
        <v>17</v>
      </c>
      <c r="N41" s="12">
        <f t="shared" si="10"/>
        <v>0</v>
      </c>
      <c r="O41" s="12" t="s">
        <v>3</v>
      </c>
      <c r="P41" s="12">
        <f t="shared" si="15"/>
        <v>-17</v>
      </c>
      <c r="Q41" s="12">
        <f t="shared" si="16"/>
        <v>0</v>
      </c>
      <c r="R41" s="12">
        <f t="shared" si="6"/>
        <v>0</v>
      </c>
      <c r="S41" s="12">
        <f t="shared" si="7"/>
        <v>0</v>
      </c>
      <c r="U41" s="12"/>
    </row>
    <row r="42" spans="1:21" s="22" customFormat="1" x14ac:dyDescent="0.2">
      <c r="A42" s="11" t="s">
        <v>2</v>
      </c>
      <c r="B42" s="11"/>
      <c r="C42" s="25" t="s">
        <v>54</v>
      </c>
      <c r="D42" s="11" t="s">
        <v>55</v>
      </c>
      <c r="E42" s="21">
        <v>-47600000</v>
      </c>
      <c r="F42" s="12">
        <f t="shared" si="0"/>
        <v>-47.6</v>
      </c>
      <c r="G42" s="12">
        <v>69600000</v>
      </c>
      <c r="H42" s="12">
        <f t="shared" si="14"/>
        <v>-69.599999999999994</v>
      </c>
      <c r="I42" s="12">
        <f t="shared" si="2"/>
        <v>-21.999999999999993</v>
      </c>
      <c r="J42" s="12">
        <v>30600000</v>
      </c>
      <c r="K42" s="12">
        <f t="shared" si="9"/>
        <v>-30.6</v>
      </c>
      <c r="L42" s="12">
        <v>30600000</v>
      </c>
      <c r="M42" s="12">
        <f t="shared" si="8"/>
        <v>38.999999999999993</v>
      </c>
      <c r="N42" s="12">
        <f t="shared" si="10"/>
        <v>-30.6</v>
      </c>
      <c r="O42" s="12">
        <v>30600000</v>
      </c>
      <c r="P42" s="12">
        <f t="shared" si="15"/>
        <v>0</v>
      </c>
      <c r="Q42" s="12">
        <f t="shared" si="16"/>
        <v>-30.6</v>
      </c>
      <c r="R42" s="12">
        <f t="shared" si="6"/>
        <v>0</v>
      </c>
      <c r="S42" s="12">
        <f t="shared" si="7"/>
        <v>47.6</v>
      </c>
      <c r="U42" s="12">
        <v>-989</v>
      </c>
    </row>
    <row r="43" spans="1:21" s="22" customFormat="1" x14ac:dyDescent="0.2">
      <c r="A43" s="11" t="s">
        <v>2</v>
      </c>
      <c r="B43" s="11"/>
      <c r="C43" s="25" t="s">
        <v>56</v>
      </c>
      <c r="D43" s="11" t="s">
        <v>57</v>
      </c>
      <c r="E43" s="21">
        <v>14250000</v>
      </c>
      <c r="F43" s="12">
        <f t="shared" si="0"/>
        <v>14.25</v>
      </c>
      <c r="G43" s="12">
        <v>-22000000</v>
      </c>
      <c r="H43" s="12">
        <f t="shared" si="14"/>
        <v>22</v>
      </c>
      <c r="I43" s="12">
        <f t="shared" si="2"/>
        <v>7.75</v>
      </c>
      <c r="J43" s="12" t="s">
        <v>3</v>
      </c>
      <c r="K43" s="12">
        <f t="shared" si="9"/>
        <v>0</v>
      </c>
      <c r="L43" s="12">
        <v>-23175000</v>
      </c>
      <c r="M43" s="12">
        <f t="shared" si="8"/>
        <v>-22</v>
      </c>
      <c r="N43" s="12">
        <f t="shared" si="10"/>
        <v>23.175000000000001</v>
      </c>
      <c r="O43" s="12">
        <v>-23175000</v>
      </c>
      <c r="P43" s="12">
        <f t="shared" si="15"/>
        <v>23.175000000000001</v>
      </c>
      <c r="Q43" s="12">
        <f t="shared" si="16"/>
        <v>23.175000000000001</v>
      </c>
      <c r="R43" s="12">
        <f t="shared" si="6"/>
        <v>0</v>
      </c>
      <c r="S43" s="12">
        <f t="shared" si="7"/>
        <v>-14.25</v>
      </c>
      <c r="U43" s="12">
        <v>22</v>
      </c>
    </row>
    <row r="44" spans="1:21" s="22" customFormat="1" x14ac:dyDescent="0.2">
      <c r="A44" s="11" t="s">
        <v>2</v>
      </c>
      <c r="B44" s="11"/>
      <c r="C44" s="25" t="s">
        <v>58</v>
      </c>
      <c r="D44" s="11" t="s">
        <v>59</v>
      </c>
      <c r="E44" s="21">
        <v>-27200000</v>
      </c>
      <c r="F44" s="12">
        <f t="shared" si="0"/>
        <v>-27.2</v>
      </c>
      <c r="G44" s="12">
        <v>12800000</v>
      </c>
      <c r="H44" s="12">
        <f t="shared" si="14"/>
        <v>-12.8</v>
      </c>
      <c r="I44" s="12">
        <f t="shared" si="2"/>
        <v>14.399999999999999</v>
      </c>
      <c r="J44" s="12" t="s">
        <v>3</v>
      </c>
      <c r="K44" s="12">
        <f t="shared" si="9"/>
        <v>0</v>
      </c>
      <c r="L44" s="12" t="s">
        <v>3</v>
      </c>
      <c r="M44" s="12">
        <f t="shared" si="8"/>
        <v>12.8</v>
      </c>
      <c r="N44" s="12">
        <f t="shared" si="10"/>
        <v>0</v>
      </c>
      <c r="O44" s="12" t="s">
        <v>3</v>
      </c>
      <c r="P44" s="12">
        <f t="shared" si="15"/>
        <v>0</v>
      </c>
      <c r="Q44" s="12">
        <f t="shared" si="16"/>
        <v>0</v>
      </c>
      <c r="R44" s="12">
        <f t="shared" si="6"/>
        <v>0</v>
      </c>
      <c r="S44" s="12">
        <f t="shared" si="7"/>
        <v>27.2</v>
      </c>
      <c r="U44" s="12">
        <v>6</v>
      </c>
    </row>
    <row r="45" spans="1:21" s="22" customFormat="1" x14ac:dyDescent="0.2">
      <c r="A45" s="11" t="s">
        <v>2</v>
      </c>
      <c r="B45" s="11"/>
      <c r="C45" s="25" t="s">
        <v>60</v>
      </c>
      <c r="D45" s="11" t="s">
        <v>61</v>
      </c>
      <c r="E45" s="21">
        <v>41750000</v>
      </c>
      <c r="F45" s="12">
        <f t="shared" si="0"/>
        <v>41.75</v>
      </c>
      <c r="G45" s="12" t="s">
        <v>3</v>
      </c>
      <c r="H45" s="12">
        <f t="shared" si="14"/>
        <v>0</v>
      </c>
      <c r="I45" s="12">
        <f t="shared" si="2"/>
        <v>-41.75</v>
      </c>
      <c r="J45" s="12">
        <v>12000000</v>
      </c>
      <c r="K45" s="12">
        <f t="shared" si="9"/>
        <v>-12</v>
      </c>
      <c r="L45" s="12">
        <v>-33750000</v>
      </c>
      <c r="M45" s="12">
        <f t="shared" si="8"/>
        <v>-12</v>
      </c>
      <c r="N45" s="12">
        <f t="shared" si="10"/>
        <v>33.75</v>
      </c>
      <c r="O45" s="12">
        <v>-36750000</v>
      </c>
      <c r="P45" s="12">
        <f t="shared" si="15"/>
        <v>45.75</v>
      </c>
      <c r="Q45" s="12">
        <f t="shared" si="16"/>
        <v>36.75</v>
      </c>
      <c r="R45" s="12">
        <f t="shared" si="6"/>
        <v>3</v>
      </c>
      <c r="S45" s="12">
        <f t="shared" si="7"/>
        <v>-38.75</v>
      </c>
      <c r="U45" s="12">
        <v>35</v>
      </c>
    </row>
    <row r="46" spans="1:21" s="22" customFormat="1" x14ac:dyDescent="0.2">
      <c r="A46" s="11" t="s">
        <v>2</v>
      </c>
      <c r="B46" s="11"/>
      <c r="C46" s="25" t="s">
        <v>62</v>
      </c>
      <c r="D46" s="11" t="s">
        <v>63</v>
      </c>
      <c r="E46" s="21"/>
      <c r="F46" s="12">
        <f t="shared" si="0"/>
        <v>0</v>
      </c>
      <c r="G46" s="12"/>
      <c r="H46" s="12">
        <f t="shared" si="14"/>
        <v>0</v>
      </c>
      <c r="I46" s="12">
        <f t="shared" si="2"/>
        <v>0</v>
      </c>
      <c r="J46" s="12" t="s">
        <v>3</v>
      </c>
      <c r="K46" s="12">
        <f t="shared" si="9"/>
        <v>0</v>
      </c>
      <c r="L46" s="12" t="s">
        <v>3</v>
      </c>
      <c r="M46" s="12">
        <f t="shared" si="8"/>
        <v>0</v>
      </c>
      <c r="N46" s="12">
        <f t="shared" si="10"/>
        <v>0</v>
      </c>
      <c r="O46" s="12" t="s">
        <v>3</v>
      </c>
      <c r="P46" s="12">
        <f t="shared" si="15"/>
        <v>0</v>
      </c>
      <c r="Q46" s="12">
        <f t="shared" si="16"/>
        <v>0</v>
      </c>
      <c r="R46" s="12">
        <f t="shared" si="6"/>
        <v>0</v>
      </c>
      <c r="S46" s="12">
        <f t="shared" si="7"/>
        <v>0</v>
      </c>
      <c r="U46" s="12"/>
    </row>
    <row r="47" spans="1:21" s="22" customFormat="1" x14ac:dyDescent="0.2">
      <c r="A47" s="11" t="s">
        <v>2</v>
      </c>
      <c r="B47" s="11"/>
      <c r="C47" s="25" t="s">
        <v>64</v>
      </c>
      <c r="D47" s="11" t="s">
        <v>65</v>
      </c>
      <c r="E47" s="21">
        <v>7700000</v>
      </c>
      <c r="F47" s="12">
        <f t="shared" si="0"/>
        <v>7.7</v>
      </c>
      <c r="G47" s="12">
        <v>-7700000</v>
      </c>
      <c r="H47" s="12">
        <f t="shared" si="14"/>
        <v>7.7</v>
      </c>
      <c r="I47" s="12">
        <f t="shared" si="2"/>
        <v>0</v>
      </c>
      <c r="J47" s="12" t="s">
        <v>3</v>
      </c>
      <c r="K47" s="12">
        <f t="shared" si="9"/>
        <v>0</v>
      </c>
      <c r="L47" s="12" t="s">
        <v>3</v>
      </c>
      <c r="M47" s="12">
        <f t="shared" si="8"/>
        <v>-7.7</v>
      </c>
      <c r="N47" s="12">
        <f t="shared" si="10"/>
        <v>0</v>
      </c>
      <c r="O47" s="12" t="s">
        <v>3</v>
      </c>
      <c r="P47" s="12">
        <f t="shared" si="15"/>
        <v>0</v>
      </c>
      <c r="Q47" s="12">
        <f t="shared" si="16"/>
        <v>0</v>
      </c>
      <c r="R47" s="12">
        <f t="shared" si="6"/>
        <v>0</v>
      </c>
      <c r="S47" s="12">
        <f t="shared" si="7"/>
        <v>-7.7</v>
      </c>
      <c r="U47" s="12"/>
    </row>
    <row r="48" spans="1:21" s="22" customFormat="1" x14ac:dyDescent="0.2">
      <c r="A48" s="11" t="s">
        <v>2</v>
      </c>
      <c r="B48" s="11"/>
      <c r="C48" s="25" t="s">
        <v>66</v>
      </c>
      <c r="D48" s="11" t="s">
        <v>67</v>
      </c>
      <c r="E48" s="21"/>
      <c r="F48" s="12">
        <f t="shared" si="0"/>
        <v>0</v>
      </c>
      <c r="G48" s="12" t="s">
        <v>3</v>
      </c>
      <c r="H48" s="12">
        <f t="shared" si="14"/>
        <v>0</v>
      </c>
      <c r="I48" s="12">
        <f t="shared" si="2"/>
        <v>0</v>
      </c>
      <c r="J48" s="12" t="s">
        <v>3</v>
      </c>
      <c r="K48" s="12">
        <f t="shared" si="9"/>
        <v>0</v>
      </c>
      <c r="L48" s="12">
        <v>-7250000</v>
      </c>
      <c r="M48" s="12">
        <f t="shared" si="8"/>
        <v>0</v>
      </c>
      <c r="N48" s="12">
        <f t="shared" si="10"/>
        <v>7.25</v>
      </c>
      <c r="O48" s="12">
        <v>-3750000</v>
      </c>
      <c r="P48" s="12">
        <f t="shared" si="15"/>
        <v>7.25</v>
      </c>
      <c r="Q48" s="12">
        <f t="shared" si="16"/>
        <v>3.75</v>
      </c>
      <c r="R48" s="12">
        <f t="shared" si="6"/>
        <v>-3.5</v>
      </c>
      <c r="S48" s="12">
        <f t="shared" si="7"/>
        <v>-3.5</v>
      </c>
      <c r="U48" s="12">
        <v>7</v>
      </c>
    </row>
    <row r="49" spans="1:21" s="22" customFormat="1" x14ac:dyDescent="0.2">
      <c r="A49" s="11" t="s">
        <v>2</v>
      </c>
      <c r="B49" s="11"/>
      <c r="C49" s="25" t="s">
        <v>68</v>
      </c>
      <c r="D49" s="11" t="s">
        <v>69</v>
      </c>
      <c r="E49" s="21">
        <v>24250000</v>
      </c>
      <c r="F49" s="12">
        <f t="shared" si="0"/>
        <v>24.25</v>
      </c>
      <c r="G49" s="12">
        <v>-66250000</v>
      </c>
      <c r="H49" s="12">
        <f t="shared" si="14"/>
        <v>66.25</v>
      </c>
      <c r="I49" s="12">
        <f t="shared" si="2"/>
        <v>42</v>
      </c>
      <c r="J49" s="12">
        <v>9000000</v>
      </c>
      <c r="K49" s="12">
        <f t="shared" si="9"/>
        <v>-9</v>
      </c>
      <c r="L49" s="12">
        <v>59000000</v>
      </c>
      <c r="M49" s="12">
        <f t="shared" si="8"/>
        <v>-75.25</v>
      </c>
      <c r="N49" s="12">
        <f t="shared" si="10"/>
        <v>-59</v>
      </c>
      <c r="O49" s="12">
        <v>60500000</v>
      </c>
      <c r="P49" s="12">
        <f t="shared" si="15"/>
        <v>-50</v>
      </c>
      <c r="Q49" s="12">
        <f t="shared" si="16"/>
        <v>-60.5</v>
      </c>
      <c r="R49" s="12">
        <f t="shared" si="6"/>
        <v>-1.5</v>
      </c>
      <c r="S49" s="12">
        <f t="shared" si="7"/>
        <v>-25.75</v>
      </c>
      <c r="U49" s="12">
        <v>-49</v>
      </c>
    </row>
    <row r="50" spans="1:21" s="22" customFormat="1" x14ac:dyDescent="0.2">
      <c r="A50" s="11" t="s">
        <v>2</v>
      </c>
      <c r="B50" s="11"/>
      <c r="C50" s="25" t="s">
        <v>70</v>
      </c>
      <c r="D50" s="11" t="s">
        <v>71</v>
      </c>
      <c r="E50" s="21">
        <v>-89000000</v>
      </c>
      <c r="F50" s="12">
        <f t="shared" si="0"/>
        <v>-89</v>
      </c>
      <c r="G50" s="12">
        <v>217250000</v>
      </c>
      <c r="H50" s="12">
        <f t="shared" si="14"/>
        <v>-217.25</v>
      </c>
      <c r="I50" s="12">
        <f t="shared" si="2"/>
        <v>-128.25</v>
      </c>
      <c r="J50" s="12">
        <v>-66000000</v>
      </c>
      <c r="K50" s="12">
        <f t="shared" si="9"/>
        <v>66</v>
      </c>
      <c r="L50" s="12">
        <v>-189750000</v>
      </c>
      <c r="M50" s="12">
        <f t="shared" si="3"/>
        <v>283.25</v>
      </c>
      <c r="N50" s="12">
        <f t="shared" si="10"/>
        <v>189.75</v>
      </c>
      <c r="O50" s="12">
        <v>19000000</v>
      </c>
      <c r="P50" s="12">
        <f t="shared" si="15"/>
        <v>123.75</v>
      </c>
      <c r="Q50" s="12">
        <f t="shared" si="16"/>
        <v>-19</v>
      </c>
      <c r="R50" s="12">
        <f t="shared" si="6"/>
        <v>-208.75</v>
      </c>
      <c r="S50" s="12">
        <f t="shared" si="7"/>
        <v>-119.75</v>
      </c>
      <c r="U50" s="12">
        <v>181</v>
      </c>
    </row>
    <row r="51" spans="1:21" s="22" customFormat="1" x14ac:dyDescent="0.2">
      <c r="A51" s="11" t="s">
        <v>2</v>
      </c>
      <c r="B51" s="11"/>
      <c r="C51" s="25" t="s">
        <v>72</v>
      </c>
      <c r="D51" s="11" t="s">
        <v>73</v>
      </c>
      <c r="E51" s="21">
        <v>200000</v>
      </c>
      <c r="F51" s="12">
        <f t="shared" si="0"/>
        <v>0.2</v>
      </c>
      <c r="G51" s="12">
        <v>-200000</v>
      </c>
      <c r="H51" s="12">
        <f t="shared" si="14"/>
        <v>0.2</v>
      </c>
      <c r="I51" s="12">
        <f t="shared" si="2"/>
        <v>0</v>
      </c>
      <c r="J51" s="12">
        <v>-200000</v>
      </c>
      <c r="K51" s="12">
        <f t="shared" si="9"/>
        <v>0.2</v>
      </c>
      <c r="L51" s="12">
        <v>-200000</v>
      </c>
      <c r="M51" s="12">
        <f t="shared" si="8"/>
        <v>0</v>
      </c>
      <c r="N51" s="12">
        <f t="shared" si="10"/>
        <v>0.2</v>
      </c>
      <c r="O51" s="12">
        <v>-200000</v>
      </c>
      <c r="P51" s="12">
        <f t="shared" si="15"/>
        <v>0</v>
      </c>
      <c r="Q51" s="12">
        <f t="shared" si="16"/>
        <v>0.2</v>
      </c>
      <c r="R51" s="12">
        <f t="shared" si="6"/>
        <v>0</v>
      </c>
      <c r="S51" s="12">
        <f t="shared" si="7"/>
        <v>-0.2</v>
      </c>
      <c r="U51" s="12"/>
    </row>
    <row r="52" spans="1:21" s="22" customFormat="1" x14ac:dyDescent="0.2">
      <c r="A52" s="11" t="s">
        <v>2</v>
      </c>
      <c r="B52" s="11"/>
      <c r="C52" s="25" t="s">
        <v>74</v>
      </c>
      <c r="D52" s="11" t="s">
        <v>75</v>
      </c>
      <c r="E52" s="21">
        <v>-308000000</v>
      </c>
      <c r="F52" s="12">
        <f t="shared" si="0"/>
        <v>-308</v>
      </c>
      <c r="G52" s="12">
        <v>169000000</v>
      </c>
      <c r="H52" s="12">
        <f t="shared" si="14"/>
        <v>-169</v>
      </c>
      <c r="I52" s="12">
        <f t="shared" si="2"/>
        <v>139</v>
      </c>
      <c r="J52" s="12" t="s">
        <v>3</v>
      </c>
      <c r="K52" s="12">
        <f t="shared" si="9"/>
        <v>0</v>
      </c>
      <c r="L52" s="12">
        <v>100000000</v>
      </c>
      <c r="M52" s="12">
        <f t="shared" si="8"/>
        <v>169</v>
      </c>
      <c r="N52" s="12">
        <f t="shared" si="10"/>
        <v>-100</v>
      </c>
      <c r="O52" s="12">
        <v>306250000</v>
      </c>
      <c r="P52" s="12">
        <f t="shared" si="15"/>
        <v>-100</v>
      </c>
      <c r="Q52" s="12">
        <f t="shared" si="16"/>
        <v>-306.25</v>
      </c>
      <c r="R52" s="12">
        <f t="shared" si="6"/>
        <v>-206.25</v>
      </c>
      <c r="S52" s="12">
        <f t="shared" si="7"/>
        <v>101.75</v>
      </c>
      <c r="U52" s="12">
        <v>-341</v>
      </c>
    </row>
    <row r="53" spans="1:21" s="22" customFormat="1" x14ac:dyDescent="0.2">
      <c r="A53" s="11" t="s">
        <v>2</v>
      </c>
      <c r="B53" s="11"/>
      <c r="C53" s="25" t="s">
        <v>76</v>
      </c>
      <c r="D53" s="11" t="s">
        <v>77</v>
      </c>
      <c r="E53" s="21"/>
      <c r="F53" s="12">
        <f t="shared" si="0"/>
        <v>0</v>
      </c>
      <c r="G53" s="12" t="s">
        <v>3</v>
      </c>
      <c r="H53" s="12">
        <f t="shared" si="14"/>
        <v>0</v>
      </c>
      <c r="I53" s="12">
        <f t="shared" si="2"/>
        <v>0</v>
      </c>
      <c r="J53" s="12" t="s">
        <v>3</v>
      </c>
      <c r="K53" s="12">
        <f t="shared" si="9"/>
        <v>0</v>
      </c>
      <c r="L53" s="12">
        <v>-19000000</v>
      </c>
      <c r="M53" s="12">
        <f t="shared" si="8"/>
        <v>0</v>
      </c>
      <c r="N53" s="12">
        <f t="shared" si="10"/>
        <v>19</v>
      </c>
      <c r="O53" s="12">
        <v>-19000000</v>
      </c>
      <c r="P53" s="12">
        <f t="shared" si="15"/>
        <v>19</v>
      </c>
      <c r="Q53" s="12">
        <f t="shared" si="16"/>
        <v>19</v>
      </c>
      <c r="R53" s="12">
        <f t="shared" si="6"/>
        <v>0</v>
      </c>
      <c r="S53" s="12">
        <f t="shared" si="7"/>
        <v>0</v>
      </c>
      <c r="U53" s="12">
        <v>124</v>
      </c>
    </row>
    <row r="54" spans="1:21" s="22" customFormat="1" x14ac:dyDescent="0.2">
      <c r="A54" s="11" t="s">
        <v>2</v>
      </c>
      <c r="B54" s="11"/>
      <c r="C54" s="25" t="s">
        <v>78</v>
      </c>
      <c r="D54" s="11" t="s">
        <v>79</v>
      </c>
      <c r="E54" s="21"/>
      <c r="F54" s="12">
        <f t="shared" si="0"/>
        <v>0</v>
      </c>
      <c r="G54" s="12" t="s">
        <v>3</v>
      </c>
      <c r="H54" s="12">
        <f t="shared" si="14"/>
        <v>0</v>
      </c>
      <c r="I54" s="12">
        <f t="shared" si="2"/>
        <v>0</v>
      </c>
      <c r="J54" s="12">
        <v>-14000000</v>
      </c>
      <c r="K54" s="12">
        <f t="shared" si="9"/>
        <v>14</v>
      </c>
      <c r="L54" s="12">
        <v>34500000</v>
      </c>
      <c r="M54" s="12">
        <f t="shared" si="8"/>
        <v>14</v>
      </c>
      <c r="N54" s="12">
        <f t="shared" si="10"/>
        <v>-34.5</v>
      </c>
      <c r="O54" s="12">
        <v>4750000</v>
      </c>
      <c r="P54" s="12">
        <f t="shared" si="15"/>
        <v>-48.5</v>
      </c>
      <c r="Q54" s="12">
        <f t="shared" si="16"/>
        <v>-4.75</v>
      </c>
      <c r="R54" s="12">
        <f t="shared" si="6"/>
        <v>29.75</v>
      </c>
      <c r="S54" s="12">
        <f t="shared" si="7"/>
        <v>29.75</v>
      </c>
      <c r="U54" s="12">
        <v>-84</v>
      </c>
    </row>
    <row r="55" spans="1:21" s="22" customFormat="1" x14ac:dyDescent="0.2">
      <c r="A55" s="11" t="s">
        <v>2</v>
      </c>
      <c r="B55" s="11"/>
      <c r="C55" s="25" t="s">
        <v>80</v>
      </c>
      <c r="D55" s="11" t="s">
        <v>81</v>
      </c>
      <c r="E55" s="21"/>
      <c r="F55" s="12">
        <f t="shared" si="0"/>
        <v>0</v>
      </c>
      <c r="G55" s="12">
        <v>-8000000</v>
      </c>
      <c r="H55" s="12">
        <f t="shared" si="14"/>
        <v>8</v>
      </c>
      <c r="I55" s="12">
        <f t="shared" si="2"/>
        <v>8</v>
      </c>
      <c r="J55" s="12">
        <v>18250000</v>
      </c>
      <c r="K55" s="12">
        <f t="shared" si="9"/>
        <v>-18.25</v>
      </c>
      <c r="L55" s="12">
        <v>27750000</v>
      </c>
      <c r="M55" s="12">
        <f t="shared" si="8"/>
        <v>-26.25</v>
      </c>
      <c r="N55" s="12">
        <f t="shared" si="10"/>
        <v>-27.75</v>
      </c>
      <c r="O55" s="12" t="s">
        <v>3</v>
      </c>
      <c r="P55" s="12">
        <f t="shared" si="15"/>
        <v>-9.5</v>
      </c>
      <c r="Q55" s="12">
        <f t="shared" si="16"/>
        <v>0</v>
      </c>
      <c r="R55" s="12">
        <f t="shared" si="6"/>
        <v>27.75</v>
      </c>
      <c r="S55" s="12">
        <f t="shared" si="7"/>
        <v>27.75</v>
      </c>
      <c r="U55" s="12">
        <v>-36</v>
      </c>
    </row>
    <row r="56" spans="1:21" s="22" customFormat="1" x14ac:dyDescent="0.2">
      <c r="A56" s="11" t="s">
        <v>2</v>
      </c>
      <c r="B56" s="11"/>
      <c r="C56" s="25" t="s">
        <v>82</v>
      </c>
      <c r="D56" s="11" t="s">
        <v>83</v>
      </c>
      <c r="E56" s="21"/>
      <c r="F56" s="12">
        <f t="shared" si="0"/>
        <v>0</v>
      </c>
      <c r="G56" s="12" t="s">
        <v>3</v>
      </c>
      <c r="H56" s="12">
        <f t="shared" si="14"/>
        <v>0</v>
      </c>
      <c r="I56" s="12">
        <f t="shared" si="2"/>
        <v>0</v>
      </c>
      <c r="J56" s="12" t="s">
        <v>3</v>
      </c>
      <c r="K56" s="12">
        <f t="shared" si="9"/>
        <v>0</v>
      </c>
      <c r="L56" s="12">
        <v>-10250000</v>
      </c>
      <c r="M56" s="12">
        <f t="shared" si="8"/>
        <v>0</v>
      </c>
      <c r="N56" s="12">
        <f t="shared" si="10"/>
        <v>10.25</v>
      </c>
      <c r="O56" s="12">
        <v>-8250000</v>
      </c>
      <c r="P56" s="12">
        <f t="shared" si="15"/>
        <v>10.25</v>
      </c>
      <c r="Q56" s="12">
        <f t="shared" si="16"/>
        <v>8.25</v>
      </c>
      <c r="R56" s="12">
        <f t="shared" si="6"/>
        <v>-2</v>
      </c>
      <c r="S56" s="12">
        <f t="shared" si="7"/>
        <v>-2</v>
      </c>
      <c r="U56" s="12"/>
    </row>
    <row r="57" spans="1:21" s="22" customFormat="1" x14ac:dyDescent="0.2">
      <c r="A57" s="11" t="s">
        <v>2</v>
      </c>
      <c r="B57" s="11"/>
      <c r="C57" s="25" t="s">
        <v>84</v>
      </c>
      <c r="D57" s="11" t="s">
        <v>85</v>
      </c>
      <c r="E57" s="21"/>
      <c r="F57" s="12">
        <f t="shared" si="0"/>
        <v>0</v>
      </c>
      <c r="G57" s="12" t="s">
        <v>3</v>
      </c>
      <c r="H57" s="12">
        <f t="shared" si="14"/>
        <v>0</v>
      </c>
      <c r="I57" s="12">
        <f t="shared" si="2"/>
        <v>0</v>
      </c>
      <c r="J57" s="12" t="s">
        <v>3</v>
      </c>
      <c r="K57" s="12">
        <f t="shared" si="9"/>
        <v>0</v>
      </c>
      <c r="L57" s="12" t="s">
        <v>3</v>
      </c>
      <c r="M57" s="12">
        <f t="shared" si="8"/>
        <v>0</v>
      </c>
      <c r="N57" s="12">
        <f t="shared" si="10"/>
        <v>0</v>
      </c>
      <c r="O57" s="12">
        <v>-3600000</v>
      </c>
      <c r="P57" s="12">
        <f t="shared" si="15"/>
        <v>0</v>
      </c>
      <c r="Q57" s="12">
        <f t="shared" si="16"/>
        <v>3.6</v>
      </c>
      <c r="R57" s="12">
        <f t="shared" si="6"/>
        <v>3.6</v>
      </c>
      <c r="S57" s="12">
        <f t="shared" si="7"/>
        <v>3.6</v>
      </c>
      <c r="U57" s="12"/>
    </row>
    <row r="58" spans="1:21" s="22" customFormat="1" x14ac:dyDescent="0.2">
      <c r="A58" s="11" t="s">
        <v>2</v>
      </c>
      <c r="B58" s="11"/>
      <c r="C58" s="25" t="s">
        <v>86</v>
      </c>
      <c r="D58" s="11" t="s">
        <v>87</v>
      </c>
      <c r="E58" s="21">
        <v>-20000000</v>
      </c>
      <c r="F58" s="12">
        <f t="shared" si="0"/>
        <v>-20</v>
      </c>
      <c r="G58" s="12">
        <v>26375000</v>
      </c>
      <c r="H58" s="12">
        <f t="shared" si="14"/>
        <v>-26.375</v>
      </c>
      <c r="I58" s="12">
        <f t="shared" si="2"/>
        <v>-6.375</v>
      </c>
      <c r="J58" s="12">
        <v>20625000</v>
      </c>
      <c r="K58" s="12">
        <f t="shared" si="9"/>
        <v>-20.625</v>
      </c>
      <c r="L58" s="12">
        <v>32875000</v>
      </c>
      <c r="M58" s="12">
        <f t="shared" si="8"/>
        <v>5.75</v>
      </c>
      <c r="N58" s="12">
        <f t="shared" si="10"/>
        <v>-32.875</v>
      </c>
      <c r="O58" s="12">
        <v>34875000</v>
      </c>
      <c r="P58" s="12">
        <f t="shared" si="15"/>
        <v>-12.25</v>
      </c>
      <c r="Q58" s="12">
        <f t="shared" si="16"/>
        <v>-34.875</v>
      </c>
      <c r="R58" s="12">
        <f t="shared" si="6"/>
        <v>-2</v>
      </c>
      <c r="S58" s="12">
        <f t="shared" si="7"/>
        <v>18</v>
      </c>
      <c r="U58" s="12"/>
    </row>
    <row r="59" spans="1:21" s="22" customFormat="1" x14ac:dyDescent="0.2">
      <c r="A59" s="11" t="s">
        <v>2</v>
      </c>
      <c r="B59" s="11"/>
      <c r="C59" s="25" t="s">
        <v>88</v>
      </c>
      <c r="D59" s="11" t="s">
        <v>89</v>
      </c>
      <c r="E59" s="21"/>
      <c r="F59" s="12">
        <f t="shared" si="0"/>
        <v>0</v>
      </c>
      <c r="G59" s="12" t="s">
        <v>3</v>
      </c>
      <c r="H59" s="12">
        <f t="shared" si="14"/>
        <v>0</v>
      </c>
      <c r="I59" s="12">
        <f t="shared" si="2"/>
        <v>0</v>
      </c>
      <c r="J59" s="12">
        <v>-12120000</v>
      </c>
      <c r="K59" s="12">
        <f t="shared" si="9"/>
        <v>12.12</v>
      </c>
      <c r="L59" s="12">
        <v>-52170000</v>
      </c>
      <c r="M59" s="12">
        <f t="shared" si="8"/>
        <v>12.12</v>
      </c>
      <c r="N59" s="12">
        <f t="shared" si="10"/>
        <v>52.17</v>
      </c>
      <c r="O59" s="12">
        <v>-54620000</v>
      </c>
      <c r="P59" s="12">
        <f t="shared" si="15"/>
        <v>40.050000000000004</v>
      </c>
      <c r="Q59" s="12">
        <f t="shared" si="16"/>
        <v>54.62</v>
      </c>
      <c r="R59" s="12">
        <f t="shared" si="6"/>
        <v>2.4499999999999957</v>
      </c>
      <c r="S59" s="12">
        <f t="shared" si="7"/>
        <v>2.4499999999999957</v>
      </c>
      <c r="U59" s="12"/>
    </row>
    <row r="60" spans="1:21" s="22" customFormat="1" x14ac:dyDescent="0.2">
      <c r="A60" s="11" t="s">
        <v>2</v>
      </c>
      <c r="B60" s="11"/>
      <c r="C60" s="25" t="s">
        <v>231</v>
      </c>
      <c r="D60" s="11" t="s">
        <v>4</v>
      </c>
      <c r="E60" s="21"/>
      <c r="F60" s="12">
        <f t="shared" si="0"/>
        <v>0</v>
      </c>
      <c r="G60" s="12" t="s">
        <v>3</v>
      </c>
      <c r="H60" s="12">
        <f t="shared" si="14"/>
        <v>0</v>
      </c>
      <c r="I60" s="12">
        <f t="shared" si="2"/>
        <v>0</v>
      </c>
      <c r="J60" s="12" t="s">
        <v>3</v>
      </c>
      <c r="K60" s="12">
        <f t="shared" si="9"/>
        <v>0</v>
      </c>
      <c r="L60" s="12">
        <v>-3000000</v>
      </c>
      <c r="M60" s="12">
        <f t="shared" si="8"/>
        <v>0</v>
      </c>
      <c r="N60" s="12">
        <f t="shared" si="10"/>
        <v>3</v>
      </c>
      <c r="O60" s="12">
        <v>-5000000</v>
      </c>
      <c r="P60" s="12">
        <f t="shared" si="15"/>
        <v>3</v>
      </c>
      <c r="Q60" s="12">
        <f t="shared" si="16"/>
        <v>5</v>
      </c>
      <c r="R60" s="12">
        <f t="shared" si="6"/>
        <v>2</v>
      </c>
      <c r="S60" s="12">
        <f t="shared" si="7"/>
        <v>2</v>
      </c>
      <c r="U60" s="12"/>
    </row>
    <row r="61" spans="1:21" s="22" customFormat="1" x14ac:dyDescent="0.2">
      <c r="A61" s="11" t="s">
        <v>2</v>
      </c>
      <c r="B61" s="11"/>
      <c r="C61" s="25" t="s">
        <v>90</v>
      </c>
      <c r="D61" s="11" t="s">
        <v>91</v>
      </c>
      <c r="E61" s="21"/>
      <c r="F61" s="12">
        <f t="shared" si="0"/>
        <v>0</v>
      </c>
      <c r="G61" s="12" t="s">
        <v>3</v>
      </c>
      <c r="H61" s="12">
        <f t="shared" si="14"/>
        <v>0</v>
      </c>
      <c r="I61" s="12">
        <f t="shared" si="2"/>
        <v>0</v>
      </c>
      <c r="J61" s="12" t="s">
        <v>3</v>
      </c>
      <c r="K61" s="12">
        <f t="shared" si="9"/>
        <v>0</v>
      </c>
      <c r="L61" s="12" t="s">
        <v>3</v>
      </c>
      <c r="M61" s="12">
        <f t="shared" si="8"/>
        <v>0</v>
      </c>
      <c r="N61" s="12">
        <f t="shared" si="10"/>
        <v>0</v>
      </c>
      <c r="O61" s="12">
        <v>5000000</v>
      </c>
      <c r="P61" s="12">
        <f t="shared" si="15"/>
        <v>0</v>
      </c>
      <c r="Q61" s="12">
        <f t="shared" si="16"/>
        <v>-5</v>
      </c>
      <c r="R61" s="12">
        <f t="shared" si="6"/>
        <v>-5</v>
      </c>
      <c r="S61" s="12">
        <f t="shared" si="7"/>
        <v>-5</v>
      </c>
      <c r="U61" s="12"/>
    </row>
    <row r="62" spans="1:21" s="22" customFormat="1" x14ac:dyDescent="0.2">
      <c r="A62" s="11" t="s">
        <v>2</v>
      </c>
      <c r="B62" s="11"/>
      <c r="C62" s="25" t="s">
        <v>92</v>
      </c>
      <c r="D62" s="11" t="s">
        <v>93</v>
      </c>
      <c r="E62" s="21">
        <v>65300000</v>
      </c>
      <c r="F62" s="12">
        <f t="shared" si="0"/>
        <v>65.3</v>
      </c>
      <c r="G62" s="12">
        <v>26100000</v>
      </c>
      <c r="H62" s="12">
        <f t="shared" si="14"/>
        <v>-26.1</v>
      </c>
      <c r="I62" s="12">
        <f t="shared" si="2"/>
        <v>-91.4</v>
      </c>
      <c r="J62" s="12">
        <v>1000000</v>
      </c>
      <c r="K62" s="12">
        <f>IF(J62&lt;&gt;"",J62/-1000000,0)</f>
        <v>-1</v>
      </c>
      <c r="L62" s="12">
        <v>66000000</v>
      </c>
      <c r="M62" s="12">
        <f t="shared" si="3"/>
        <v>25.1</v>
      </c>
      <c r="N62" s="12">
        <f>IF(L62&lt;&gt;"",L62/-1000000,0)</f>
        <v>-66</v>
      </c>
      <c r="O62" s="12">
        <v>18100000</v>
      </c>
      <c r="P62" s="12">
        <f t="shared" si="15"/>
        <v>-65</v>
      </c>
      <c r="Q62" s="12">
        <f t="shared" si="16"/>
        <v>-18.100000000000001</v>
      </c>
      <c r="R62" s="12">
        <f t="shared" si="6"/>
        <v>47.9</v>
      </c>
      <c r="S62" s="12">
        <f t="shared" si="7"/>
        <v>-17.399999999999999</v>
      </c>
      <c r="U62" s="12">
        <v>-78</v>
      </c>
    </row>
    <row r="63" spans="1:21" s="22" customFormat="1" x14ac:dyDescent="0.2">
      <c r="A63" s="11" t="s">
        <v>2</v>
      </c>
      <c r="B63" s="11"/>
      <c r="C63" s="25" t="s">
        <v>94</v>
      </c>
      <c r="D63" s="11" t="s">
        <v>95</v>
      </c>
      <c r="E63" s="21"/>
      <c r="F63" s="12">
        <f t="shared" si="0"/>
        <v>0</v>
      </c>
      <c r="G63" s="12" t="s">
        <v>3</v>
      </c>
      <c r="H63" s="12">
        <f t="shared" ref="H63:H79" si="17">IF(G63&lt;&gt;"",G63/-1000000,0)</f>
        <v>0</v>
      </c>
      <c r="I63" s="12">
        <f t="shared" si="2"/>
        <v>0</v>
      </c>
      <c r="J63" s="12" t="s">
        <v>3</v>
      </c>
      <c r="K63" s="12">
        <f t="shared" si="9"/>
        <v>0</v>
      </c>
      <c r="L63" s="12">
        <v>-4450000</v>
      </c>
      <c r="M63" s="12">
        <f t="shared" si="8"/>
        <v>0</v>
      </c>
      <c r="N63" s="12">
        <f t="shared" si="10"/>
        <v>4.45</v>
      </c>
      <c r="O63" s="12">
        <v>-4450000</v>
      </c>
      <c r="P63" s="12">
        <f t="shared" si="15"/>
        <v>4.45</v>
      </c>
      <c r="Q63" s="12">
        <f t="shared" si="16"/>
        <v>4.45</v>
      </c>
      <c r="R63" s="12">
        <f t="shared" si="6"/>
        <v>0</v>
      </c>
      <c r="S63" s="12">
        <f t="shared" si="7"/>
        <v>0</v>
      </c>
      <c r="U63" s="12"/>
    </row>
    <row r="64" spans="1:21" s="22" customFormat="1" x14ac:dyDescent="0.2">
      <c r="A64" s="11" t="s">
        <v>2</v>
      </c>
      <c r="B64" s="11"/>
      <c r="C64" s="25" t="s">
        <v>96</v>
      </c>
      <c r="D64" s="11" t="s">
        <v>97</v>
      </c>
      <c r="E64" s="21"/>
      <c r="F64" s="12">
        <f t="shared" si="0"/>
        <v>0</v>
      </c>
      <c r="G64" s="12" t="s">
        <v>3</v>
      </c>
      <c r="H64" s="12">
        <f t="shared" si="17"/>
        <v>0</v>
      </c>
      <c r="I64" s="12">
        <f t="shared" si="2"/>
        <v>0</v>
      </c>
      <c r="J64" s="12">
        <v>-5250000</v>
      </c>
      <c r="K64" s="12">
        <f t="shared" si="9"/>
        <v>5.25</v>
      </c>
      <c r="L64" s="12" t="s">
        <v>3</v>
      </c>
      <c r="M64" s="12">
        <f t="shared" si="8"/>
        <v>5.25</v>
      </c>
      <c r="N64" s="12">
        <f t="shared" si="10"/>
        <v>0</v>
      </c>
      <c r="O64" s="12" t="s">
        <v>3</v>
      </c>
      <c r="P64" s="12">
        <f t="shared" si="15"/>
        <v>-5.25</v>
      </c>
      <c r="Q64" s="12">
        <f t="shared" si="16"/>
        <v>0</v>
      </c>
      <c r="R64" s="12">
        <f t="shared" si="6"/>
        <v>0</v>
      </c>
      <c r="S64" s="12">
        <f t="shared" si="7"/>
        <v>0</v>
      </c>
      <c r="U64" s="12"/>
    </row>
    <row r="65" spans="1:21" s="22" customFormat="1" x14ac:dyDescent="0.2">
      <c r="A65" s="11" t="s">
        <v>2</v>
      </c>
      <c r="B65" s="11"/>
      <c r="C65" s="25" t="s">
        <v>98</v>
      </c>
      <c r="D65" s="11" t="s">
        <v>99</v>
      </c>
      <c r="E65" s="21"/>
      <c r="F65" s="12">
        <f t="shared" si="0"/>
        <v>0</v>
      </c>
      <c r="G65" s="12" t="s">
        <v>3</v>
      </c>
      <c r="H65" s="12">
        <f t="shared" si="17"/>
        <v>0</v>
      </c>
      <c r="I65" s="12">
        <f t="shared" si="2"/>
        <v>0</v>
      </c>
      <c r="J65" s="12">
        <v>-300000</v>
      </c>
      <c r="K65" s="12">
        <f t="shared" si="9"/>
        <v>0.3</v>
      </c>
      <c r="L65" s="12">
        <v>-1900000</v>
      </c>
      <c r="M65" s="12">
        <f t="shared" si="8"/>
        <v>0.3</v>
      </c>
      <c r="N65" s="12">
        <f t="shared" si="10"/>
        <v>1.9</v>
      </c>
      <c r="O65" s="12">
        <v>-1300000</v>
      </c>
      <c r="P65" s="12">
        <f t="shared" si="15"/>
        <v>1.5999999999999999</v>
      </c>
      <c r="Q65" s="12">
        <f t="shared" si="16"/>
        <v>1.3</v>
      </c>
      <c r="R65" s="12">
        <f t="shared" si="6"/>
        <v>-0.59999999999999987</v>
      </c>
      <c r="S65" s="12">
        <f t="shared" si="7"/>
        <v>-0.59999999999999987</v>
      </c>
      <c r="U65" s="12">
        <v>1.6</v>
      </c>
    </row>
    <row r="66" spans="1:21" s="22" customFormat="1" x14ac:dyDescent="0.2">
      <c r="A66" s="11" t="s">
        <v>2</v>
      </c>
      <c r="B66" s="11"/>
      <c r="C66" s="25" t="s">
        <v>100</v>
      </c>
      <c r="D66" s="11" t="s">
        <v>101</v>
      </c>
      <c r="E66" s="21">
        <v>318000000</v>
      </c>
      <c r="F66" s="12">
        <f t="shared" si="0"/>
        <v>318</v>
      </c>
      <c r="G66" s="12">
        <v>-173750000</v>
      </c>
      <c r="H66" s="12">
        <f t="shared" si="17"/>
        <v>173.75</v>
      </c>
      <c r="I66" s="12">
        <f t="shared" si="2"/>
        <v>-144.25</v>
      </c>
      <c r="J66" s="12">
        <v>62500000</v>
      </c>
      <c r="K66" s="12">
        <f t="shared" si="9"/>
        <v>-62.5</v>
      </c>
      <c r="L66" s="12">
        <v>200500000</v>
      </c>
      <c r="M66" s="12">
        <f>+K66-H66</f>
        <v>-236.25</v>
      </c>
      <c r="N66" s="12">
        <f t="shared" si="10"/>
        <v>-200.5</v>
      </c>
      <c r="O66" s="12">
        <v>24750000</v>
      </c>
      <c r="P66" s="12">
        <f t="shared" si="15"/>
        <v>-138</v>
      </c>
      <c r="Q66" s="12">
        <f t="shared" si="16"/>
        <v>-24.75</v>
      </c>
      <c r="R66" s="12">
        <f t="shared" si="6"/>
        <v>175.75</v>
      </c>
      <c r="S66" s="12">
        <f t="shared" si="7"/>
        <v>-142.25</v>
      </c>
      <c r="U66" s="12">
        <v>-217</v>
      </c>
    </row>
    <row r="67" spans="1:21" s="22" customFormat="1" x14ac:dyDescent="0.2">
      <c r="A67" s="11" t="s">
        <v>2</v>
      </c>
      <c r="B67" s="11"/>
      <c r="C67" s="25" t="s">
        <v>102</v>
      </c>
      <c r="D67" s="11" t="s">
        <v>103</v>
      </c>
      <c r="E67" s="21"/>
      <c r="F67" s="12">
        <f t="shared" si="0"/>
        <v>0</v>
      </c>
      <c r="G67" s="12">
        <v>-57250000</v>
      </c>
      <c r="H67" s="12">
        <f t="shared" si="17"/>
        <v>57.25</v>
      </c>
      <c r="I67" s="12">
        <f t="shared" si="2"/>
        <v>57.25</v>
      </c>
      <c r="J67" s="12" t="s">
        <v>3</v>
      </c>
      <c r="K67" s="12">
        <f t="shared" si="9"/>
        <v>0</v>
      </c>
      <c r="L67" s="12" t="s">
        <v>3</v>
      </c>
      <c r="M67" s="12">
        <f t="shared" si="8"/>
        <v>-57.25</v>
      </c>
      <c r="N67" s="12">
        <f t="shared" si="10"/>
        <v>0</v>
      </c>
      <c r="O67" s="12">
        <v>40000000</v>
      </c>
      <c r="P67" s="12">
        <f t="shared" si="15"/>
        <v>0</v>
      </c>
      <c r="Q67" s="12">
        <f t="shared" si="16"/>
        <v>-40</v>
      </c>
      <c r="R67" s="12">
        <f t="shared" si="6"/>
        <v>-40</v>
      </c>
      <c r="S67" s="12">
        <f t="shared" si="7"/>
        <v>-40</v>
      </c>
      <c r="U67" s="12">
        <v>-73</v>
      </c>
    </row>
    <row r="68" spans="1:21" s="22" customFormat="1" x14ac:dyDescent="0.2">
      <c r="A68" s="11" t="s">
        <v>2</v>
      </c>
      <c r="B68" s="11"/>
      <c r="C68" s="25" t="s">
        <v>104</v>
      </c>
      <c r="D68" s="11" t="s">
        <v>105</v>
      </c>
      <c r="E68" s="21"/>
      <c r="F68" s="12">
        <f t="shared" si="0"/>
        <v>0</v>
      </c>
      <c r="G68" s="12" t="s">
        <v>3</v>
      </c>
      <c r="H68" s="12">
        <v>20</v>
      </c>
      <c r="I68" s="12">
        <f t="shared" si="2"/>
        <v>20</v>
      </c>
      <c r="J68" s="12">
        <v>4750000</v>
      </c>
      <c r="K68" s="12">
        <f t="shared" si="9"/>
        <v>-4.75</v>
      </c>
      <c r="L68" s="12">
        <v>-6000000</v>
      </c>
      <c r="M68" s="12">
        <f t="shared" si="8"/>
        <v>-24.75</v>
      </c>
      <c r="N68" s="12">
        <f t="shared" si="10"/>
        <v>6</v>
      </c>
      <c r="O68" s="12">
        <v>-11400000</v>
      </c>
      <c r="P68" s="12">
        <f t="shared" si="15"/>
        <v>10.75</v>
      </c>
      <c r="Q68" s="12">
        <f t="shared" si="16"/>
        <v>11.4</v>
      </c>
      <c r="R68" s="12">
        <f t="shared" si="6"/>
        <v>5.4</v>
      </c>
      <c r="S68" s="12">
        <f t="shared" si="7"/>
        <v>5.4</v>
      </c>
      <c r="U68" s="12">
        <v>4.5</v>
      </c>
    </row>
    <row r="69" spans="1:21" s="22" customFormat="1" x14ac:dyDescent="0.2">
      <c r="A69" s="11" t="s">
        <v>2</v>
      </c>
      <c r="B69" s="11"/>
      <c r="C69" s="25" t="s">
        <v>106</v>
      </c>
      <c r="D69" s="11" t="s">
        <v>107</v>
      </c>
      <c r="E69" s="21">
        <f>-312500000-737100000</f>
        <v>-1049600000</v>
      </c>
      <c r="F69" s="12">
        <f t="shared" si="0"/>
        <v>-1049.5999999999999</v>
      </c>
      <c r="G69" s="12">
        <f>316900000+669300000</f>
        <v>986200000</v>
      </c>
      <c r="H69" s="12">
        <f t="shared" si="17"/>
        <v>-986.2</v>
      </c>
      <c r="I69" s="12">
        <f t="shared" si="2"/>
        <v>63.399999999999864</v>
      </c>
      <c r="J69" s="12">
        <f>76700000+294000000</f>
        <v>370700000</v>
      </c>
      <c r="K69" s="12">
        <f t="shared" si="9"/>
        <v>-370.7</v>
      </c>
      <c r="L69" s="12">
        <f>-26990000+141790000</f>
        <v>114800000</v>
      </c>
      <c r="M69" s="12">
        <f t="shared" si="3"/>
        <v>615.5</v>
      </c>
      <c r="N69" s="12">
        <f t="shared" si="10"/>
        <v>-114.8</v>
      </c>
      <c r="O69" s="12">
        <f>51710000+196790000</f>
        <v>248500000</v>
      </c>
      <c r="P69" s="12">
        <f t="shared" ref="P69:P79" si="18">+N69-K69</f>
        <v>255.89999999999998</v>
      </c>
      <c r="Q69" s="12">
        <f t="shared" ref="Q69:Q79" si="19">IF(O69&lt;&gt;"",O69/-1000000,0)</f>
        <v>-248.5</v>
      </c>
      <c r="R69" s="12">
        <f t="shared" si="6"/>
        <v>-133.69999999999999</v>
      </c>
      <c r="S69" s="12">
        <f t="shared" si="7"/>
        <v>915.89999999999986</v>
      </c>
      <c r="U69" s="12">
        <v>-1164</v>
      </c>
    </row>
    <row r="70" spans="1:21" s="22" customFormat="1" x14ac:dyDescent="0.2">
      <c r="A70" s="11" t="s">
        <v>2</v>
      </c>
      <c r="B70" s="11"/>
      <c r="C70" s="25" t="s">
        <v>108</v>
      </c>
      <c r="D70" s="11" t="s">
        <v>109</v>
      </c>
      <c r="E70" s="21">
        <v>-34700000</v>
      </c>
      <c r="F70" s="12">
        <f t="shared" si="0"/>
        <v>-34.700000000000003</v>
      </c>
      <c r="G70" s="12">
        <v>78900000</v>
      </c>
      <c r="H70" s="12">
        <f t="shared" si="17"/>
        <v>-78.900000000000006</v>
      </c>
      <c r="I70" s="12">
        <f t="shared" si="2"/>
        <v>-44.2</v>
      </c>
      <c r="J70" s="12">
        <v>49000000</v>
      </c>
      <c r="K70" s="12">
        <f t="shared" si="9"/>
        <v>-49</v>
      </c>
      <c r="L70" s="12">
        <v>49000000</v>
      </c>
      <c r="M70" s="12">
        <f t="shared" si="3"/>
        <v>29.900000000000006</v>
      </c>
      <c r="N70" s="12">
        <f t="shared" si="10"/>
        <v>-49</v>
      </c>
      <c r="O70" s="12">
        <v>82800000</v>
      </c>
      <c r="P70" s="12">
        <f t="shared" si="18"/>
        <v>0</v>
      </c>
      <c r="Q70" s="12">
        <f t="shared" si="19"/>
        <v>-82.8</v>
      </c>
      <c r="R70" s="12">
        <f t="shared" si="6"/>
        <v>-33.799999999999997</v>
      </c>
      <c r="S70" s="12">
        <f t="shared" si="7"/>
        <v>0.90000000000000568</v>
      </c>
      <c r="U70" s="12"/>
    </row>
    <row r="71" spans="1:21" s="22" customFormat="1" x14ac:dyDescent="0.2">
      <c r="A71" s="11" t="s">
        <v>2</v>
      </c>
      <c r="B71" s="11"/>
      <c r="C71" s="25" t="s">
        <v>110</v>
      </c>
      <c r="D71" s="11" t="s">
        <v>111</v>
      </c>
      <c r="E71" s="21"/>
      <c r="F71" s="12">
        <f t="shared" si="0"/>
        <v>0</v>
      </c>
      <c r="G71" s="12" t="s">
        <v>3</v>
      </c>
      <c r="H71" s="12">
        <f t="shared" si="17"/>
        <v>0</v>
      </c>
      <c r="I71" s="12">
        <f t="shared" si="2"/>
        <v>0</v>
      </c>
      <c r="J71" s="12">
        <v>-18000</v>
      </c>
      <c r="K71" s="12">
        <f t="shared" si="9"/>
        <v>1.7999999999999999E-2</v>
      </c>
      <c r="L71" s="12">
        <v>-18000</v>
      </c>
      <c r="M71" s="12">
        <f t="shared" si="3"/>
        <v>1.7999999999999999E-2</v>
      </c>
      <c r="N71" s="12">
        <f t="shared" si="10"/>
        <v>1.7999999999999999E-2</v>
      </c>
      <c r="O71" s="12">
        <v>-18000</v>
      </c>
      <c r="P71" s="12">
        <f t="shared" si="18"/>
        <v>0</v>
      </c>
      <c r="Q71" s="12">
        <f t="shared" si="19"/>
        <v>1.7999999999999999E-2</v>
      </c>
      <c r="R71" s="12">
        <f t="shared" si="6"/>
        <v>0</v>
      </c>
      <c r="S71" s="12">
        <f t="shared" si="7"/>
        <v>0</v>
      </c>
      <c r="U71" s="12"/>
    </row>
    <row r="72" spans="1:21" s="22" customFormat="1" x14ac:dyDescent="0.2">
      <c r="A72" s="11" t="s">
        <v>2</v>
      </c>
      <c r="B72" s="11"/>
      <c r="C72" s="25" t="s">
        <v>112</v>
      </c>
      <c r="D72" s="11" t="s">
        <v>113</v>
      </c>
      <c r="E72" s="21"/>
      <c r="F72" s="12">
        <f t="shared" si="0"/>
        <v>0</v>
      </c>
      <c r="G72" s="12">
        <v>-28000000</v>
      </c>
      <c r="H72" s="12">
        <f t="shared" si="17"/>
        <v>28</v>
      </c>
      <c r="I72" s="12">
        <f t="shared" si="2"/>
        <v>28</v>
      </c>
      <c r="J72" s="12"/>
      <c r="K72" s="12">
        <f t="shared" si="9"/>
        <v>0</v>
      </c>
      <c r="L72" s="12">
        <v>-3000000</v>
      </c>
      <c r="M72" s="12">
        <f t="shared" si="3"/>
        <v>-28</v>
      </c>
      <c r="N72" s="12">
        <f t="shared" si="10"/>
        <v>3</v>
      </c>
      <c r="O72" s="12">
        <v>-3000000</v>
      </c>
      <c r="P72" s="12">
        <f t="shared" si="18"/>
        <v>3</v>
      </c>
      <c r="Q72" s="12">
        <f t="shared" si="19"/>
        <v>3</v>
      </c>
      <c r="R72" s="12">
        <f t="shared" si="6"/>
        <v>0</v>
      </c>
      <c r="S72" s="12">
        <f t="shared" si="7"/>
        <v>0</v>
      </c>
      <c r="U72" s="12"/>
    </row>
    <row r="73" spans="1:21" s="22" customFormat="1" x14ac:dyDescent="0.2">
      <c r="A73" s="11" t="s">
        <v>2</v>
      </c>
      <c r="B73" s="11"/>
      <c r="C73" s="25" t="s">
        <v>116</v>
      </c>
      <c r="D73" s="11" t="s">
        <v>117</v>
      </c>
      <c r="E73" s="21"/>
      <c r="F73" s="12">
        <f t="shared" si="0"/>
        <v>0</v>
      </c>
      <c r="G73" s="12">
        <v>72250000</v>
      </c>
      <c r="H73" s="12">
        <f t="shared" si="17"/>
        <v>-72.25</v>
      </c>
      <c r="I73" s="12">
        <f t="shared" si="2"/>
        <v>-72.25</v>
      </c>
      <c r="J73" s="12" t="s">
        <v>3</v>
      </c>
      <c r="K73" s="12">
        <f t="shared" si="9"/>
        <v>0</v>
      </c>
      <c r="L73" s="12" t="s">
        <v>3</v>
      </c>
      <c r="M73" s="12">
        <f t="shared" si="3"/>
        <v>72.25</v>
      </c>
      <c r="N73" s="12">
        <f t="shared" si="10"/>
        <v>0</v>
      </c>
      <c r="O73" s="12">
        <v>37250000</v>
      </c>
      <c r="P73" s="12">
        <f t="shared" si="18"/>
        <v>0</v>
      </c>
      <c r="Q73" s="12">
        <f t="shared" si="19"/>
        <v>-37.25</v>
      </c>
      <c r="R73" s="12">
        <f t="shared" si="6"/>
        <v>-37.25</v>
      </c>
      <c r="S73" s="12">
        <f t="shared" si="7"/>
        <v>-37.25</v>
      </c>
      <c r="U73" s="12"/>
    </row>
    <row r="74" spans="1:21" s="22" customFormat="1" x14ac:dyDescent="0.2">
      <c r="A74" s="11" t="s">
        <v>2</v>
      </c>
      <c r="B74" s="11"/>
      <c r="C74" s="25" t="s">
        <v>118</v>
      </c>
      <c r="D74" s="11" t="s">
        <v>119</v>
      </c>
      <c r="E74" s="21"/>
      <c r="F74" s="12">
        <f t="shared" si="0"/>
        <v>0</v>
      </c>
      <c r="G74" s="12" t="s">
        <v>3</v>
      </c>
      <c r="H74" s="12">
        <f t="shared" si="17"/>
        <v>0</v>
      </c>
      <c r="I74" s="12">
        <f t="shared" si="2"/>
        <v>0</v>
      </c>
      <c r="J74" s="12">
        <v>-6321499.6600000001</v>
      </c>
      <c r="K74" s="12">
        <f t="shared" si="9"/>
        <v>6.3214996599999997</v>
      </c>
      <c r="L74" s="12" t="s">
        <v>3</v>
      </c>
      <c r="M74" s="12">
        <f t="shared" si="3"/>
        <v>6.3214996599999997</v>
      </c>
      <c r="N74" s="12">
        <f t="shared" si="10"/>
        <v>0</v>
      </c>
      <c r="O74" s="12" t="s">
        <v>3</v>
      </c>
      <c r="P74" s="12">
        <f t="shared" si="18"/>
        <v>-6.3214996599999997</v>
      </c>
      <c r="Q74" s="12">
        <f t="shared" si="19"/>
        <v>0</v>
      </c>
      <c r="R74" s="12">
        <f t="shared" si="6"/>
        <v>0</v>
      </c>
      <c r="S74" s="12">
        <f t="shared" si="7"/>
        <v>0</v>
      </c>
      <c r="U74" s="12"/>
    </row>
    <row r="75" spans="1:21" s="22" customFormat="1" x14ac:dyDescent="0.2">
      <c r="A75" s="11" t="s">
        <v>2</v>
      </c>
      <c r="B75" s="11"/>
      <c r="C75" s="25" t="s">
        <v>120</v>
      </c>
      <c r="D75" s="11" t="s">
        <v>121</v>
      </c>
      <c r="E75" s="21">
        <v>-13470000</v>
      </c>
      <c r="F75" s="12">
        <f t="shared" si="0"/>
        <v>-13.47</v>
      </c>
      <c r="G75" s="12">
        <v>12315000</v>
      </c>
      <c r="H75" s="12">
        <f t="shared" si="17"/>
        <v>-12.315</v>
      </c>
      <c r="I75" s="12">
        <f t="shared" si="2"/>
        <v>1.1550000000000011</v>
      </c>
      <c r="J75" s="12">
        <v>6366000</v>
      </c>
      <c r="K75" s="12">
        <f t="shared" si="9"/>
        <v>-6.3659999999999997</v>
      </c>
      <c r="L75" s="12">
        <v>44500</v>
      </c>
      <c r="M75" s="12">
        <f t="shared" si="3"/>
        <v>5.9489999999999998</v>
      </c>
      <c r="N75" s="12">
        <f t="shared" si="10"/>
        <v>-4.4499999999999998E-2</v>
      </c>
      <c r="O75" s="12">
        <v>44500</v>
      </c>
      <c r="P75" s="12">
        <f t="shared" si="18"/>
        <v>6.3214999999999995</v>
      </c>
      <c r="Q75" s="12">
        <f t="shared" si="19"/>
        <v>-4.4499999999999998E-2</v>
      </c>
      <c r="R75" s="12">
        <f t="shared" si="6"/>
        <v>0</v>
      </c>
      <c r="S75" s="12">
        <f t="shared" si="7"/>
        <v>13.47</v>
      </c>
      <c r="U75" s="12"/>
    </row>
    <row r="76" spans="1:21" s="22" customFormat="1" x14ac:dyDescent="0.2">
      <c r="A76" s="11" t="s">
        <v>2</v>
      </c>
      <c r="B76" s="11"/>
      <c r="C76" s="25" t="s">
        <v>122</v>
      </c>
      <c r="D76" s="11" t="s">
        <v>123</v>
      </c>
      <c r="E76" s="21">
        <v>63600000</v>
      </c>
      <c r="F76" s="12">
        <f t="shared" si="0"/>
        <v>63.6</v>
      </c>
      <c r="G76" s="12">
        <v>-150000</v>
      </c>
      <c r="H76" s="12">
        <f t="shared" si="17"/>
        <v>0.15</v>
      </c>
      <c r="I76" s="12">
        <f t="shared" si="2"/>
        <v>-63.45</v>
      </c>
      <c r="J76" s="12">
        <v>-119500000</v>
      </c>
      <c r="K76" s="12">
        <f t="shared" si="9"/>
        <v>119.5</v>
      </c>
      <c r="L76" s="12">
        <v>-95750000</v>
      </c>
      <c r="M76" s="12">
        <f t="shared" si="3"/>
        <v>119.35</v>
      </c>
      <c r="N76" s="12">
        <f t="shared" si="10"/>
        <v>95.75</v>
      </c>
      <c r="O76" s="12">
        <v>-16250000</v>
      </c>
      <c r="P76" s="12">
        <f t="shared" si="18"/>
        <v>-23.75</v>
      </c>
      <c r="Q76" s="12">
        <f t="shared" si="19"/>
        <v>16.25</v>
      </c>
      <c r="R76" s="12">
        <f t="shared" si="6"/>
        <v>-79.5</v>
      </c>
      <c r="S76" s="12">
        <f t="shared" si="7"/>
        <v>-143.1</v>
      </c>
      <c r="U76" s="12">
        <v>132</v>
      </c>
    </row>
    <row r="77" spans="1:21" s="22" customFormat="1" x14ac:dyDescent="0.2">
      <c r="A77" s="11" t="s">
        <v>2</v>
      </c>
      <c r="B77" s="11"/>
      <c r="C77" s="25" t="s">
        <v>124</v>
      </c>
      <c r="D77" s="11" t="s">
        <v>125</v>
      </c>
      <c r="E77" s="21"/>
      <c r="F77" s="12">
        <f t="shared" ref="F77:F141" si="20">IF(E77&lt;&gt;"",E77/1000000,0)</f>
        <v>0</v>
      </c>
      <c r="G77" s="12">
        <v>0</v>
      </c>
      <c r="H77" s="12">
        <f t="shared" si="17"/>
        <v>0</v>
      </c>
      <c r="I77" s="12">
        <f t="shared" ref="I77:I124" si="21">+H77-F77</f>
        <v>0</v>
      </c>
      <c r="J77" s="12">
        <v>-6500000</v>
      </c>
      <c r="K77" s="12">
        <f t="shared" si="9"/>
        <v>6.5</v>
      </c>
      <c r="L77" s="12">
        <v>-6500000</v>
      </c>
      <c r="M77" s="12">
        <f t="shared" si="3"/>
        <v>6.5</v>
      </c>
      <c r="N77" s="12">
        <f t="shared" si="10"/>
        <v>6.5</v>
      </c>
      <c r="O77" s="12" t="s">
        <v>3</v>
      </c>
      <c r="P77" s="12">
        <f t="shared" si="18"/>
        <v>0</v>
      </c>
      <c r="Q77" s="12">
        <f t="shared" si="19"/>
        <v>0</v>
      </c>
      <c r="R77" s="12">
        <f t="shared" ref="R77:R140" si="22">+Q77-N77</f>
        <v>-6.5</v>
      </c>
      <c r="S77" s="12">
        <f t="shared" ref="S77:S124" si="23">+R77-F77</f>
        <v>-6.5</v>
      </c>
      <c r="U77" s="12"/>
    </row>
    <row r="78" spans="1:21" s="22" customFormat="1" x14ac:dyDescent="0.2">
      <c r="A78" s="11" t="s">
        <v>2</v>
      </c>
      <c r="B78" s="11"/>
      <c r="C78" s="25" t="s">
        <v>126</v>
      </c>
      <c r="D78" s="11" t="s">
        <v>127</v>
      </c>
      <c r="E78" s="21"/>
      <c r="F78" s="12">
        <f t="shared" si="20"/>
        <v>0</v>
      </c>
      <c r="G78" s="12">
        <v>-1000000</v>
      </c>
      <c r="H78" s="12">
        <f t="shared" si="17"/>
        <v>1</v>
      </c>
      <c r="I78" s="12">
        <f t="shared" si="21"/>
        <v>1</v>
      </c>
      <c r="J78" s="12">
        <v>-1000000</v>
      </c>
      <c r="K78" s="12">
        <f t="shared" si="9"/>
        <v>1</v>
      </c>
      <c r="L78" s="12">
        <v>-1000000</v>
      </c>
      <c r="M78" s="12">
        <f t="shared" si="3"/>
        <v>0</v>
      </c>
      <c r="N78" s="12">
        <f t="shared" si="10"/>
        <v>1</v>
      </c>
      <c r="O78" s="12">
        <v>-1000000</v>
      </c>
      <c r="P78" s="12">
        <f t="shared" si="18"/>
        <v>0</v>
      </c>
      <c r="Q78" s="12">
        <f t="shared" si="19"/>
        <v>1</v>
      </c>
      <c r="R78" s="12">
        <f t="shared" si="22"/>
        <v>0</v>
      </c>
      <c r="S78" s="12">
        <f t="shared" si="23"/>
        <v>0</v>
      </c>
      <c r="U78" s="12"/>
    </row>
    <row r="79" spans="1:21" s="22" customFormat="1" x14ac:dyDescent="0.2">
      <c r="A79" s="11" t="s">
        <v>2</v>
      </c>
      <c r="B79" s="11"/>
      <c r="C79" s="25" t="s">
        <v>128</v>
      </c>
      <c r="D79" s="11" t="s">
        <v>129</v>
      </c>
      <c r="E79" s="21">
        <v>20000</v>
      </c>
      <c r="F79" s="12">
        <f t="shared" si="20"/>
        <v>0.02</v>
      </c>
      <c r="G79" s="12">
        <v>-20000</v>
      </c>
      <c r="H79" s="12">
        <f t="shared" si="17"/>
        <v>0.02</v>
      </c>
      <c r="I79" s="12">
        <f t="shared" si="21"/>
        <v>0</v>
      </c>
      <c r="J79" s="12">
        <v>-20000</v>
      </c>
      <c r="K79" s="12">
        <f t="shared" si="9"/>
        <v>0.02</v>
      </c>
      <c r="L79" s="12">
        <v>-20000</v>
      </c>
      <c r="M79" s="12">
        <f t="shared" si="8"/>
        <v>0</v>
      </c>
      <c r="N79" s="12">
        <f t="shared" si="10"/>
        <v>0.02</v>
      </c>
      <c r="O79" s="12">
        <v>-20000</v>
      </c>
      <c r="P79" s="12">
        <f t="shared" si="18"/>
        <v>0</v>
      </c>
      <c r="Q79" s="12">
        <f t="shared" si="19"/>
        <v>0.02</v>
      </c>
      <c r="R79" s="12">
        <f t="shared" si="22"/>
        <v>0</v>
      </c>
      <c r="S79" s="12">
        <f t="shared" si="23"/>
        <v>-0.02</v>
      </c>
      <c r="U79" s="12"/>
    </row>
    <row r="80" spans="1:21" s="22" customFormat="1" x14ac:dyDescent="0.2">
      <c r="A80" s="11"/>
      <c r="B80" s="11"/>
      <c r="C80" s="25" t="s">
        <v>244</v>
      </c>
      <c r="D80" s="11">
        <v>3000010793</v>
      </c>
      <c r="E80" s="21">
        <v>600000</v>
      </c>
      <c r="F80" s="12">
        <f t="shared" si="20"/>
        <v>0.6</v>
      </c>
      <c r="G80" s="12"/>
      <c r="H80" s="12"/>
      <c r="I80" s="12">
        <f t="shared" si="21"/>
        <v>-0.6</v>
      </c>
      <c r="J80" s="12"/>
      <c r="K80" s="12"/>
      <c r="L80" s="12"/>
      <c r="M80" s="12"/>
      <c r="N80" s="12"/>
      <c r="O80" s="12"/>
      <c r="P80" s="12"/>
      <c r="Q80" s="12"/>
      <c r="R80" s="12">
        <f t="shared" si="22"/>
        <v>0</v>
      </c>
      <c r="S80" s="12">
        <f t="shared" si="23"/>
        <v>-0.6</v>
      </c>
      <c r="U80" s="12"/>
    </row>
    <row r="81" spans="1:21" s="22" customFormat="1" x14ac:dyDescent="0.2">
      <c r="A81" s="11" t="s">
        <v>2</v>
      </c>
      <c r="B81" s="11"/>
      <c r="C81" s="25" t="s">
        <v>130</v>
      </c>
      <c r="D81" s="11" t="s">
        <v>131</v>
      </c>
      <c r="E81" s="21">
        <v>-1700000</v>
      </c>
      <c r="F81" s="12">
        <f t="shared" si="20"/>
        <v>-1.7</v>
      </c>
      <c r="G81" s="12">
        <v>-2380000</v>
      </c>
      <c r="H81" s="12">
        <f t="shared" ref="H81:H96" si="24">IF(G81&lt;&gt;"",G81/-1000000,0)</f>
        <v>2.38</v>
      </c>
      <c r="I81" s="12">
        <f t="shared" si="21"/>
        <v>4.08</v>
      </c>
      <c r="J81" s="12">
        <v>-600000</v>
      </c>
      <c r="K81" s="12">
        <f t="shared" si="9"/>
        <v>0.6</v>
      </c>
      <c r="L81" s="12">
        <v>630000</v>
      </c>
      <c r="M81" s="12">
        <f t="shared" si="8"/>
        <v>-1.7799999999999998</v>
      </c>
      <c r="N81" s="12">
        <f t="shared" si="10"/>
        <v>-0.63</v>
      </c>
      <c r="O81" s="12">
        <v>-970000</v>
      </c>
      <c r="P81" s="12">
        <f t="shared" ref="P81:P96" si="25">+N81-K81</f>
        <v>-1.23</v>
      </c>
      <c r="Q81" s="12">
        <f t="shared" ref="Q81:Q96" si="26">IF(O81&lt;&gt;"",O81/-1000000,0)</f>
        <v>0.97</v>
      </c>
      <c r="R81" s="12">
        <f t="shared" si="22"/>
        <v>1.6</v>
      </c>
      <c r="S81" s="12">
        <f t="shared" si="23"/>
        <v>3.3</v>
      </c>
      <c r="U81" s="12"/>
    </row>
    <row r="82" spans="1:21" s="22" customFormat="1" x14ac:dyDescent="0.2">
      <c r="A82" s="11" t="s">
        <v>2</v>
      </c>
      <c r="B82" s="11"/>
      <c r="C82" s="25" t="s">
        <v>132</v>
      </c>
      <c r="D82" s="11" t="s">
        <v>133</v>
      </c>
      <c r="E82" s="21">
        <v>-2500000</v>
      </c>
      <c r="F82" s="12">
        <f t="shared" si="20"/>
        <v>-2.5</v>
      </c>
      <c r="G82" s="12" t="s">
        <v>3</v>
      </c>
      <c r="H82" s="12">
        <f t="shared" si="24"/>
        <v>0</v>
      </c>
      <c r="I82" s="12">
        <f t="shared" si="21"/>
        <v>2.5</v>
      </c>
      <c r="J82" s="12">
        <v>-33550000</v>
      </c>
      <c r="K82" s="12">
        <f t="shared" ref="K82:K93" si="27">IF(J82&lt;&gt;"",J82/-1000000,0)</f>
        <v>33.549999999999997</v>
      </c>
      <c r="L82" s="12">
        <v>-18400000</v>
      </c>
      <c r="M82" s="12">
        <f t="shared" si="3"/>
        <v>33.549999999999997</v>
      </c>
      <c r="N82" s="12">
        <f t="shared" ref="N82:N93" si="28">IF(L82&lt;&gt;"",L82/-1000000,0)</f>
        <v>18.399999999999999</v>
      </c>
      <c r="O82" s="12">
        <v>-8000000</v>
      </c>
      <c r="P82" s="12">
        <f t="shared" si="25"/>
        <v>-15.149999999999999</v>
      </c>
      <c r="Q82" s="12">
        <f t="shared" si="26"/>
        <v>8</v>
      </c>
      <c r="R82" s="12">
        <f t="shared" si="22"/>
        <v>-10.399999999999999</v>
      </c>
      <c r="S82" s="12">
        <f t="shared" si="23"/>
        <v>-7.8999999999999986</v>
      </c>
      <c r="U82" s="12">
        <v>20</v>
      </c>
    </row>
    <row r="83" spans="1:21" s="22" customFormat="1" x14ac:dyDescent="0.2">
      <c r="A83" s="11" t="s">
        <v>2</v>
      </c>
      <c r="B83" s="11"/>
      <c r="C83" s="25" t="s">
        <v>134</v>
      </c>
      <c r="D83" s="11" t="s">
        <v>135</v>
      </c>
      <c r="E83" s="21">
        <v>-14250000</v>
      </c>
      <c r="F83" s="12">
        <f t="shared" si="20"/>
        <v>-14.25</v>
      </c>
      <c r="G83" s="12">
        <v>13100000</v>
      </c>
      <c r="H83" s="12">
        <f t="shared" si="24"/>
        <v>-13.1</v>
      </c>
      <c r="I83" s="12">
        <f t="shared" si="21"/>
        <v>1.1500000000000004</v>
      </c>
      <c r="J83" s="12" t="s">
        <v>3</v>
      </c>
      <c r="K83" s="12">
        <f t="shared" si="27"/>
        <v>0</v>
      </c>
      <c r="L83" s="12" t="s">
        <v>3</v>
      </c>
      <c r="M83" s="12">
        <f t="shared" si="3"/>
        <v>13.1</v>
      </c>
      <c r="N83" s="12">
        <f t="shared" si="28"/>
        <v>0</v>
      </c>
      <c r="O83" s="12" t="s">
        <v>3</v>
      </c>
      <c r="P83" s="12">
        <f t="shared" si="25"/>
        <v>0</v>
      </c>
      <c r="Q83" s="12">
        <f t="shared" si="26"/>
        <v>0</v>
      </c>
      <c r="R83" s="12">
        <f t="shared" si="22"/>
        <v>0</v>
      </c>
      <c r="S83" s="12">
        <f t="shared" si="23"/>
        <v>14.25</v>
      </c>
      <c r="U83" s="12"/>
    </row>
    <row r="84" spans="1:21" s="22" customFormat="1" x14ac:dyDescent="0.2">
      <c r="A84" s="11" t="s">
        <v>2</v>
      </c>
      <c r="B84" s="11"/>
      <c r="C84" s="25" t="s">
        <v>136</v>
      </c>
      <c r="D84" s="11" t="s">
        <v>137</v>
      </c>
      <c r="E84" s="21"/>
      <c r="F84" s="12">
        <f t="shared" si="20"/>
        <v>0</v>
      </c>
      <c r="G84" s="12" t="s">
        <v>3</v>
      </c>
      <c r="H84" s="12">
        <f t="shared" si="24"/>
        <v>0</v>
      </c>
      <c r="I84" s="12">
        <f t="shared" si="21"/>
        <v>0</v>
      </c>
      <c r="J84" s="12">
        <v>-3750000</v>
      </c>
      <c r="K84" s="12">
        <f t="shared" si="27"/>
        <v>3.75</v>
      </c>
      <c r="L84" s="12">
        <v>-3750000</v>
      </c>
      <c r="M84" s="12">
        <f t="shared" si="3"/>
        <v>3.75</v>
      </c>
      <c r="N84" s="12">
        <f t="shared" si="28"/>
        <v>3.75</v>
      </c>
      <c r="O84" s="12">
        <v>-3750000</v>
      </c>
      <c r="P84" s="12">
        <f t="shared" si="25"/>
        <v>0</v>
      </c>
      <c r="Q84" s="12">
        <f t="shared" si="26"/>
        <v>3.75</v>
      </c>
      <c r="R84" s="12">
        <f t="shared" si="22"/>
        <v>0</v>
      </c>
      <c r="S84" s="12">
        <f t="shared" si="23"/>
        <v>0</v>
      </c>
      <c r="U84" s="12"/>
    </row>
    <row r="85" spans="1:21" s="22" customFormat="1" x14ac:dyDescent="0.2">
      <c r="A85" s="11" t="s">
        <v>2</v>
      </c>
      <c r="B85" s="11"/>
      <c r="C85" s="25" t="s">
        <v>138</v>
      </c>
      <c r="D85" s="11" t="s">
        <v>139</v>
      </c>
      <c r="E85" s="21"/>
      <c r="F85" s="12">
        <f t="shared" si="20"/>
        <v>0</v>
      </c>
      <c r="G85" s="12" t="s">
        <v>3</v>
      </c>
      <c r="H85" s="12">
        <f t="shared" si="24"/>
        <v>0</v>
      </c>
      <c r="I85" s="12">
        <f t="shared" si="21"/>
        <v>0</v>
      </c>
      <c r="J85" s="12">
        <v>40000000</v>
      </c>
      <c r="K85" s="12">
        <f t="shared" si="27"/>
        <v>-40</v>
      </c>
      <c r="L85" s="12" t="s">
        <v>3</v>
      </c>
      <c r="M85" s="12">
        <f t="shared" si="3"/>
        <v>-40</v>
      </c>
      <c r="N85" s="12">
        <f t="shared" si="28"/>
        <v>0</v>
      </c>
      <c r="O85" s="12" t="s">
        <v>3</v>
      </c>
      <c r="P85" s="12">
        <f t="shared" si="25"/>
        <v>40</v>
      </c>
      <c r="Q85" s="12">
        <f t="shared" si="26"/>
        <v>0</v>
      </c>
      <c r="R85" s="12">
        <f t="shared" si="22"/>
        <v>0</v>
      </c>
      <c r="S85" s="12">
        <f t="shared" si="23"/>
        <v>0</v>
      </c>
      <c r="U85" s="12">
        <v>-38</v>
      </c>
    </row>
    <row r="86" spans="1:21" s="22" customFormat="1" x14ac:dyDescent="0.2">
      <c r="A86" s="11" t="s">
        <v>2</v>
      </c>
      <c r="B86" s="11"/>
      <c r="C86" s="25" t="s">
        <v>140</v>
      </c>
      <c r="D86" s="11" t="s">
        <v>141</v>
      </c>
      <c r="E86" s="21"/>
      <c r="F86" s="12">
        <f t="shared" si="20"/>
        <v>0</v>
      </c>
      <c r="G86" s="12">
        <v>-130000000</v>
      </c>
      <c r="H86" s="12">
        <f t="shared" si="24"/>
        <v>130</v>
      </c>
      <c r="I86" s="12">
        <f t="shared" si="21"/>
        <v>130</v>
      </c>
      <c r="J86" s="12">
        <v>-130000000</v>
      </c>
      <c r="K86" s="12">
        <f t="shared" si="27"/>
        <v>130</v>
      </c>
      <c r="L86" s="12" t="s">
        <v>3</v>
      </c>
      <c r="M86" s="12">
        <f t="shared" si="3"/>
        <v>0</v>
      </c>
      <c r="N86" s="12">
        <f t="shared" si="28"/>
        <v>0</v>
      </c>
      <c r="O86" s="12" t="s">
        <v>3</v>
      </c>
      <c r="P86" s="12">
        <f t="shared" si="25"/>
        <v>-130</v>
      </c>
      <c r="Q86" s="12">
        <f t="shared" si="26"/>
        <v>0</v>
      </c>
      <c r="R86" s="12">
        <f t="shared" si="22"/>
        <v>0</v>
      </c>
      <c r="S86" s="12">
        <f t="shared" si="23"/>
        <v>0</v>
      </c>
      <c r="U86" s="12"/>
    </row>
    <row r="87" spans="1:21" s="22" customFormat="1" x14ac:dyDescent="0.2">
      <c r="A87" s="11" t="s">
        <v>2</v>
      </c>
      <c r="B87" s="11"/>
      <c r="C87" s="25" t="s">
        <v>142</v>
      </c>
      <c r="D87" s="11" t="s">
        <v>143</v>
      </c>
      <c r="E87" s="21">
        <v>-16250000</v>
      </c>
      <c r="F87" s="12">
        <f t="shared" si="20"/>
        <v>-16.25</v>
      </c>
      <c r="G87" s="12">
        <v>12000000</v>
      </c>
      <c r="H87" s="12">
        <f t="shared" si="24"/>
        <v>-12</v>
      </c>
      <c r="I87" s="12">
        <f t="shared" si="21"/>
        <v>4.25</v>
      </c>
      <c r="J87" s="12">
        <v>54250000</v>
      </c>
      <c r="K87" s="12">
        <f t="shared" si="27"/>
        <v>-54.25</v>
      </c>
      <c r="L87" s="12">
        <v>77750000</v>
      </c>
      <c r="M87" s="12">
        <f t="shared" si="3"/>
        <v>-42.25</v>
      </c>
      <c r="N87" s="12">
        <f t="shared" si="28"/>
        <v>-77.75</v>
      </c>
      <c r="O87" s="12">
        <v>73000000</v>
      </c>
      <c r="P87" s="12">
        <f t="shared" si="25"/>
        <v>-23.5</v>
      </c>
      <c r="Q87" s="12">
        <f t="shared" si="26"/>
        <v>-73</v>
      </c>
      <c r="R87" s="12">
        <f t="shared" si="22"/>
        <v>4.75</v>
      </c>
      <c r="S87" s="12">
        <f t="shared" si="23"/>
        <v>21</v>
      </c>
      <c r="U87" s="12">
        <v>-83</v>
      </c>
    </row>
    <row r="88" spans="1:21" s="22" customFormat="1" x14ac:dyDescent="0.2">
      <c r="A88" s="11" t="s">
        <v>2</v>
      </c>
      <c r="B88" s="11"/>
      <c r="C88" s="25" t="s">
        <v>233</v>
      </c>
      <c r="D88" s="11"/>
      <c r="E88" s="21"/>
      <c r="F88" s="12">
        <f t="shared" si="20"/>
        <v>0</v>
      </c>
      <c r="G88" s="12"/>
      <c r="H88" s="12">
        <f t="shared" si="24"/>
        <v>0</v>
      </c>
      <c r="I88" s="12">
        <f t="shared" si="21"/>
        <v>0</v>
      </c>
      <c r="J88" s="12"/>
      <c r="K88" s="12">
        <f t="shared" si="27"/>
        <v>0</v>
      </c>
      <c r="L88" s="12"/>
      <c r="M88" s="12">
        <f t="shared" si="3"/>
        <v>0</v>
      </c>
      <c r="N88" s="12">
        <f t="shared" si="28"/>
        <v>0</v>
      </c>
      <c r="O88" s="12">
        <v>-46000000</v>
      </c>
      <c r="P88" s="12">
        <f t="shared" si="25"/>
        <v>0</v>
      </c>
      <c r="Q88" s="12">
        <f t="shared" si="26"/>
        <v>46</v>
      </c>
      <c r="R88" s="12">
        <f t="shared" si="22"/>
        <v>46</v>
      </c>
      <c r="S88" s="12">
        <f t="shared" si="23"/>
        <v>46</v>
      </c>
      <c r="U88" s="12"/>
    </row>
    <row r="89" spans="1:21" s="22" customFormat="1" x14ac:dyDescent="0.2">
      <c r="A89" s="11" t="s">
        <v>2</v>
      </c>
      <c r="B89" s="11"/>
      <c r="C89" s="25" t="s">
        <v>144</v>
      </c>
      <c r="D89" s="11" t="s">
        <v>145</v>
      </c>
      <c r="E89" s="21"/>
      <c r="F89" s="12">
        <f t="shared" si="20"/>
        <v>0</v>
      </c>
      <c r="G89" s="12" t="s">
        <v>3</v>
      </c>
      <c r="H89" s="12">
        <f t="shared" si="24"/>
        <v>0</v>
      </c>
      <c r="I89" s="12">
        <f t="shared" si="21"/>
        <v>0</v>
      </c>
      <c r="J89" s="12">
        <v>-2000000</v>
      </c>
      <c r="K89" s="12">
        <f t="shared" si="27"/>
        <v>2</v>
      </c>
      <c r="L89" s="12">
        <v>-2000000</v>
      </c>
      <c r="M89" s="12">
        <f t="shared" si="3"/>
        <v>2</v>
      </c>
      <c r="N89" s="12">
        <f t="shared" si="28"/>
        <v>2</v>
      </c>
      <c r="O89" s="12">
        <v>-2000000</v>
      </c>
      <c r="P89" s="12">
        <f t="shared" si="25"/>
        <v>0</v>
      </c>
      <c r="Q89" s="12">
        <f t="shared" si="26"/>
        <v>2</v>
      </c>
      <c r="R89" s="12">
        <f t="shared" si="22"/>
        <v>0</v>
      </c>
      <c r="S89" s="12">
        <f t="shared" si="23"/>
        <v>0</v>
      </c>
      <c r="U89" s="12"/>
    </row>
    <row r="90" spans="1:21" s="22" customFormat="1" x14ac:dyDescent="0.2">
      <c r="A90" s="11" t="s">
        <v>2</v>
      </c>
      <c r="B90" s="11"/>
      <c r="C90" s="25" t="s">
        <v>146</v>
      </c>
      <c r="D90" s="11" t="s">
        <v>147</v>
      </c>
      <c r="E90" s="21"/>
      <c r="F90" s="12">
        <f t="shared" si="20"/>
        <v>0</v>
      </c>
      <c r="G90" s="12">
        <v>0</v>
      </c>
      <c r="H90" s="12">
        <f t="shared" si="24"/>
        <v>0</v>
      </c>
      <c r="I90" s="12">
        <f t="shared" si="21"/>
        <v>0</v>
      </c>
      <c r="J90" s="12">
        <v>-36800000.002999999</v>
      </c>
      <c r="K90" s="12">
        <f t="shared" si="27"/>
        <v>36.800000003000001</v>
      </c>
      <c r="L90" s="12">
        <v>-52900000.002999999</v>
      </c>
      <c r="M90" s="12">
        <f t="shared" si="3"/>
        <v>36.800000003000001</v>
      </c>
      <c r="N90" s="12">
        <f t="shared" si="28"/>
        <v>52.900000002999995</v>
      </c>
      <c r="O90" s="12">
        <v>-32800000.002999999</v>
      </c>
      <c r="P90" s="12">
        <f t="shared" si="25"/>
        <v>16.099999999999994</v>
      </c>
      <c r="Q90" s="12">
        <f t="shared" si="26"/>
        <v>32.800000003000001</v>
      </c>
      <c r="R90" s="12">
        <f t="shared" si="22"/>
        <v>-20.099999999999994</v>
      </c>
      <c r="S90" s="12">
        <f t="shared" si="23"/>
        <v>-20.099999999999994</v>
      </c>
      <c r="U90" s="12"/>
    </row>
    <row r="91" spans="1:21" s="22" customFormat="1" x14ac:dyDescent="0.2">
      <c r="A91" s="11" t="s">
        <v>2</v>
      </c>
      <c r="B91" s="11"/>
      <c r="C91" s="25" t="s">
        <v>148</v>
      </c>
      <c r="D91" s="11" t="s">
        <v>149</v>
      </c>
      <c r="E91" s="21">
        <v>250000</v>
      </c>
      <c r="F91" s="12">
        <f t="shared" si="20"/>
        <v>0.25</v>
      </c>
      <c r="G91" s="12">
        <v>-500000</v>
      </c>
      <c r="H91" s="12">
        <f t="shared" si="24"/>
        <v>0.5</v>
      </c>
      <c r="I91" s="12">
        <f t="shared" si="21"/>
        <v>0.25</v>
      </c>
      <c r="J91" s="12">
        <v>-439210</v>
      </c>
      <c r="K91" s="12">
        <f t="shared" si="27"/>
        <v>0.43920999999999999</v>
      </c>
      <c r="L91" s="12" t="s">
        <v>3</v>
      </c>
      <c r="M91" s="12">
        <f t="shared" si="3"/>
        <v>-6.0790000000000011E-2</v>
      </c>
      <c r="N91" s="12">
        <f t="shared" si="28"/>
        <v>0</v>
      </c>
      <c r="O91" s="12" t="s">
        <v>3</v>
      </c>
      <c r="P91" s="12">
        <f t="shared" si="25"/>
        <v>-0.43920999999999999</v>
      </c>
      <c r="Q91" s="12">
        <f t="shared" si="26"/>
        <v>0</v>
      </c>
      <c r="R91" s="12">
        <f t="shared" si="22"/>
        <v>0</v>
      </c>
      <c r="S91" s="12">
        <f t="shared" si="23"/>
        <v>-0.25</v>
      </c>
      <c r="U91" s="12"/>
    </row>
    <row r="92" spans="1:21" s="22" customFormat="1" x14ac:dyDescent="0.2">
      <c r="A92" s="11" t="s">
        <v>2</v>
      </c>
      <c r="B92" s="11"/>
      <c r="C92" s="25" t="s">
        <v>150</v>
      </c>
      <c r="D92" s="11" t="s">
        <v>151</v>
      </c>
      <c r="E92" s="21"/>
      <c r="F92" s="12">
        <f t="shared" si="20"/>
        <v>0</v>
      </c>
      <c r="G92" s="12">
        <v>439210</v>
      </c>
      <c r="H92" s="12">
        <f t="shared" si="24"/>
        <v>-0.43920999999999999</v>
      </c>
      <c r="I92" s="12">
        <f t="shared" si="21"/>
        <v>-0.43920999999999999</v>
      </c>
      <c r="J92" s="12">
        <v>439210</v>
      </c>
      <c r="K92" s="12">
        <f t="shared" si="27"/>
        <v>-0.43920999999999999</v>
      </c>
      <c r="L92" s="12" t="s">
        <v>3</v>
      </c>
      <c r="M92" s="12">
        <f t="shared" si="3"/>
        <v>0</v>
      </c>
      <c r="N92" s="12">
        <f t="shared" si="28"/>
        <v>0</v>
      </c>
      <c r="O92" s="12" t="s">
        <v>3</v>
      </c>
      <c r="P92" s="12">
        <f t="shared" si="25"/>
        <v>0.43920999999999999</v>
      </c>
      <c r="Q92" s="12">
        <f t="shared" si="26"/>
        <v>0</v>
      </c>
      <c r="R92" s="12">
        <f t="shared" si="22"/>
        <v>0</v>
      </c>
      <c r="S92" s="12">
        <f t="shared" si="23"/>
        <v>0</v>
      </c>
      <c r="U92" s="12"/>
    </row>
    <row r="93" spans="1:21" s="22" customFormat="1" x14ac:dyDescent="0.2">
      <c r="A93" s="11" t="s">
        <v>2</v>
      </c>
      <c r="B93" s="11"/>
      <c r="C93" s="25" t="s">
        <v>152</v>
      </c>
      <c r="D93" s="11" t="s">
        <v>153</v>
      </c>
      <c r="E93" s="21"/>
      <c r="F93" s="12">
        <f t="shared" si="20"/>
        <v>0</v>
      </c>
      <c r="G93" s="12">
        <v>46450000</v>
      </c>
      <c r="H93" s="12">
        <f t="shared" si="24"/>
        <v>-46.45</v>
      </c>
      <c r="I93" s="12">
        <f t="shared" si="21"/>
        <v>-46.45</v>
      </c>
      <c r="J93" s="12">
        <v>-123314609.93000007</v>
      </c>
      <c r="K93" s="12">
        <f t="shared" si="27"/>
        <v>123.31460993000006</v>
      </c>
      <c r="L93" s="12">
        <v>-159764609.93000007</v>
      </c>
      <c r="M93" s="12">
        <f t="shared" si="3"/>
        <v>169.76460993000006</v>
      </c>
      <c r="N93" s="12">
        <f t="shared" si="28"/>
        <v>159.76460993000006</v>
      </c>
      <c r="O93" s="12">
        <v>-85014609.930000067</v>
      </c>
      <c r="P93" s="12">
        <f t="shared" si="25"/>
        <v>36.450000000000003</v>
      </c>
      <c r="Q93" s="12">
        <f t="shared" si="26"/>
        <v>85.014609930000063</v>
      </c>
      <c r="R93" s="12">
        <f t="shared" si="22"/>
        <v>-74.75</v>
      </c>
      <c r="S93" s="12">
        <f t="shared" si="23"/>
        <v>-74.75</v>
      </c>
      <c r="U93" s="12">
        <v>182</v>
      </c>
    </row>
    <row r="94" spans="1:21" s="22" customFormat="1" x14ac:dyDescent="0.2">
      <c r="A94" s="11" t="s">
        <v>2</v>
      </c>
      <c r="B94" s="11"/>
      <c r="C94" s="25" t="s">
        <v>154</v>
      </c>
      <c r="D94" s="11" t="s">
        <v>155</v>
      </c>
      <c r="E94" s="21"/>
      <c r="F94" s="12">
        <f t="shared" si="20"/>
        <v>0</v>
      </c>
      <c r="G94" s="12"/>
      <c r="H94" s="12">
        <f t="shared" si="24"/>
        <v>0</v>
      </c>
      <c r="I94" s="12">
        <f t="shared" si="21"/>
        <v>0</v>
      </c>
      <c r="J94" s="12">
        <v>-600000</v>
      </c>
      <c r="K94" s="12">
        <f t="shared" si="9"/>
        <v>0.6</v>
      </c>
      <c r="L94" s="12">
        <v>-600000</v>
      </c>
      <c r="M94" s="12">
        <f t="shared" si="8"/>
        <v>0.6</v>
      </c>
      <c r="N94" s="12">
        <f t="shared" si="10"/>
        <v>0.6</v>
      </c>
      <c r="O94" s="12">
        <v>-600000</v>
      </c>
      <c r="P94" s="12">
        <f t="shared" si="25"/>
        <v>0</v>
      </c>
      <c r="Q94" s="12">
        <f t="shared" si="26"/>
        <v>0.6</v>
      </c>
      <c r="R94" s="12">
        <f t="shared" si="22"/>
        <v>0</v>
      </c>
      <c r="S94" s="12">
        <f t="shared" si="23"/>
        <v>0</v>
      </c>
      <c r="U94" s="12"/>
    </row>
    <row r="95" spans="1:21" s="22" customFormat="1" x14ac:dyDescent="0.2">
      <c r="A95" s="11" t="s">
        <v>2</v>
      </c>
      <c r="B95" s="11"/>
      <c r="C95" s="25" t="s">
        <v>156</v>
      </c>
      <c r="D95" s="11" t="s">
        <v>157</v>
      </c>
      <c r="E95" s="21"/>
      <c r="F95" s="12">
        <f t="shared" si="20"/>
        <v>0</v>
      </c>
      <c r="G95" s="12">
        <v>525000</v>
      </c>
      <c r="H95" s="12">
        <f t="shared" si="24"/>
        <v>-0.52500000000000002</v>
      </c>
      <c r="I95" s="12">
        <f t="shared" si="21"/>
        <v>-0.52500000000000002</v>
      </c>
      <c r="J95" s="12">
        <v>525000</v>
      </c>
      <c r="K95" s="12">
        <f>IF(J95&lt;&gt;"",J95/-1000000,0)</f>
        <v>-0.52500000000000002</v>
      </c>
      <c r="L95" s="12">
        <v>525000</v>
      </c>
      <c r="M95" s="12">
        <f t="shared" si="3"/>
        <v>0</v>
      </c>
      <c r="N95" s="12">
        <f>IF(L95&lt;&gt;"",L95/-1000000,0)</f>
        <v>-0.52500000000000002</v>
      </c>
      <c r="O95" s="12">
        <v>525000</v>
      </c>
      <c r="P95" s="12">
        <f t="shared" si="25"/>
        <v>0</v>
      </c>
      <c r="Q95" s="12">
        <f t="shared" si="26"/>
        <v>-0.52500000000000002</v>
      </c>
      <c r="R95" s="12">
        <f t="shared" si="22"/>
        <v>0</v>
      </c>
      <c r="S95" s="12">
        <f t="shared" si="23"/>
        <v>0</v>
      </c>
      <c r="U95" s="12"/>
    </row>
    <row r="96" spans="1:21" s="22" customFormat="1" x14ac:dyDescent="0.2">
      <c r="A96" s="11" t="s">
        <v>2</v>
      </c>
      <c r="B96" s="11"/>
      <c r="C96" s="25" t="s">
        <v>158</v>
      </c>
      <c r="D96" s="11" t="s">
        <v>159</v>
      </c>
      <c r="E96" s="21">
        <v>510467402</v>
      </c>
      <c r="F96" s="12">
        <f t="shared" si="20"/>
        <v>510.46740199999999</v>
      </c>
      <c r="G96" s="12">
        <v>-26500000</v>
      </c>
      <c r="H96" s="12">
        <f t="shared" si="24"/>
        <v>26.5</v>
      </c>
      <c r="I96" s="12">
        <f t="shared" si="21"/>
        <v>-483.96740199999999</v>
      </c>
      <c r="J96" s="12">
        <v>-42000000</v>
      </c>
      <c r="K96" s="12">
        <f>IF(J96&lt;&gt;"",J96/-1000000,0)</f>
        <v>42</v>
      </c>
      <c r="L96" s="12">
        <v>-168000000</v>
      </c>
      <c r="M96" s="12">
        <f t="shared" si="3"/>
        <v>15.5</v>
      </c>
      <c r="N96" s="12">
        <f>IF(L96&lt;&gt;"",L96/-1000000,0)</f>
        <v>168</v>
      </c>
      <c r="O96" s="12">
        <v>-100750000</v>
      </c>
      <c r="P96" s="12">
        <f t="shared" si="25"/>
        <v>126</v>
      </c>
      <c r="Q96" s="12">
        <f t="shared" si="26"/>
        <v>100.75</v>
      </c>
      <c r="R96" s="12">
        <f t="shared" si="22"/>
        <v>-67.25</v>
      </c>
      <c r="S96" s="12">
        <f t="shared" si="23"/>
        <v>-577.71740199999999</v>
      </c>
      <c r="U96" s="12">
        <v>143</v>
      </c>
    </row>
    <row r="97" spans="1:21" s="22" customFormat="1" x14ac:dyDescent="0.2">
      <c r="A97" s="11"/>
      <c r="B97" s="11"/>
      <c r="C97" s="25" t="s">
        <v>241</v>
      </c>
      <c r="D97" s="11">
        <v>3000003239</v>
      </c>
      <c r="E97" s="21">
        <v>10500000</v>
      </c>
      <c r="F97" s="12">
        <f t="shared" si="20"/>
        <v>10.5</v>
      </c>
      <c r="G97" s="12"/>
      <c r="H97" s="12"/>
      <c r="I97" s="12">
        <f t="shared" si="21"/>
        <v>-10.5</v>
      </c>
      <c r="J97" s="12"/>
      <c r="K97" s="12"/>
      <c r="L97" s="12"/>
      <c r="M97" s="12"/>
      <c r="N97" s="12"/>
      <c r="O97" s="12"/>
      <c r="P97" s="12"/>
      <c r="Q97" s="12"/>
      <c r="R97" s="12">
        <f t="shared" si="22"/>
        <v>0</v>
      </c>
      <c r="S97" s="12">
        <f t="shared" si="23"/>
        <v>-10.5</v>
      </c>
      <c r="U97" s="12"/>
    </row>
    <row r="98" spans="1:21" s="22" customFormat="1" x14ac:dyDescent="0.2">
      <c r="A98" s="11" t="s">
        <v>2</v>
      </c>
      <c r="B98" s="11"/>
      <c r="C98" s="25" t="s">
        <v>160</v>
      </c>
      <c r="D98" s="11" t="s">
        <v>161</v>
      </c>
      <c r="E98" s="21">
        <v>2370800</v>
      </c>
      <c r="F98" s="12">
        <f t="shared" si="20"/>
        <v>2.3708</v>
      </c>
      <c r="G98" s="12">
        <v>-1699354.52</v>
      </c>
      <c r="H98" s="12">
        <f>IF(G98&lt;&gt;"",G98/-1000000,0)</f>
        <v>1.69935452</v>
      </c>
      <c r="I98" s="12">
        <f t="shared" si="21"/>
        <v>-0.67144548000000004</v>
      </c>
      <c r="J98" s="12">
        <v>-1828354.52</v>
      </c>
      <c r="K98" s="12">
        <f>IF(J98&lt;&gt;"",J98/-1000000,0)</f>
        <v>1.82835452</v>
      </c>
      <c r="L98" s="12">
        <v>-20215.349999999627</v>
      </c>
      <c r="M98" s="12">
        <f t="shared" si="3"/>
        <v>0.129</v>
      </c>
      <c r="N98" s="12">
        <f>IF(L98&lt;&gt;"",L98/-1000000,0)</f>
        <v>2.0215349999999629E-2</v>
      </c>
      <c r="O98" s="12">
        <v>-70215.349999999627</v>
      </c>
      <c r="P98" s="12">
        <f>+N98-K98</f>
        <v>-1.8081391700000005</v>
      </c>
      <c r="Q98" s="12">
        <f>IF(O98&lt;&gt;"",O98/-1000000,0)</f>
        <v>7.0215349999999621E-2</v>
      </c>
      <c r="R98" s="12">
        <f t="shared" si="22"/>
        <v>4.9999999999999989E-2</v>
      </c>
      <c r="S98" s="12">
        <f t="shared" si="23"/>
        <v>-2.3208000000000002</v>
      </c>
      <c r="U98" s="12"/>
    </row>
    <row r="99" spans="1:21" s="22" customFormat="1" x14ac:dyDescent="0.2">
      <c r="A99" s="11" t="s">
        <v>2</v>
      </c>
      <c r="B99" s="11"/>
      <c r="C99" s="25" t="s">
        <v>162</v>
      </c>
      <c r="D99" s="11" t="s">
        <v>163</v>
      </c>
      <c r="E99" s="21">
        <v>2500000</v>
      </c>
      <c r="F99" s="12">
        <f t="shared" si="20"/>
        <v>2.5</v>
      </c>
      <c r="G99" s="12" t="s">
        <v>3</v>
      </c>
      <c r="H99" s="12">
        <f>IF(G99&lt;&gt;"",G99/-1000000,0)</f>
        <v>0</v>
      </c>
      <c r="I99" s="12">
        <f t="shared" si="21"/>
        <v>-2.5</v>
      </c>
      <c r="J99" s="12" t="s">
        <v>3</v>
      </c>
      <c r="K99" s="12">
        <f>IF(J99&lt;&gt;"",J99/-1000000,0)</f>
        <v>0</v>
      </c>
      <c r="L99" s="12">
        <v>-1000000</v>
      </c>
      <c r="M99" s="12">
        <f t="shared" si="3"/>
        <v>0</v>
      </c>
      <c r="N99" s="12">
        <f>IF(L99&lt;&gt;"",L99/-1000000,0)</f>
        <v>1</v>
      </c>
      <c r="O99" s="12" t="s">
        <v>3</v>
      </c>
      <c r="P99" s="12">
        <f>+N99-K99</f>
        <v>1</v>
      </c>
      <c r="Q99" s="12">
        <f>IF(O99&lt;&gt;"",O99/-1000000,0)</f>
        <v>0</v>
      </c>
      <c r="R99" s="12">
        <f t="shared" si="22"/>
        <v>-1</v>
      </c>
      <c r="S99" s="12">
        <f t="shared" si="23"/>
        <v>-3.5</v>
      </c>
      <c r="U99" s="12"/>
    </row>
    <row r="100" spans="1:21" s="22" customFormat="1" x14ac:dyDescent="0.2">
      <c r="A100" s="11"/>
      <c r="B100" s="11"/>
      <c r="C100" s="25" t="s">
        <v>240</v>
      </c>
      <c r="D100" s="11">
        <v>3000001446</v>
      </c>
      <c r="E100" s="21">
        <v>-15000000</v>
      </c>
      <c r="F100" s="12">
        <f t="shared" si="20"/>
        <v>-15</v>
      </c>
      <c r="G100" s="12"/>
      <c r="H100" s="12"/>
      <c r="I100" s="12">
        <f t="shared" si="21"/>
        <v>15</v>
      </c>
      <c r="J100" s="12"/>
      <c r="K100" s="12"/>
      <c r="L100" s="12"/>
      <c r="M100" s="12"/>
      <c r="N100" s="12"/>
      <c r="O100" s="12"/>
      <c r="P100" s="12"/>
      <c r="Q100" s="12"/>
      <c r="R100" s="12">
        <f t="shared" si="22"/>
        <v>0</v>
      </c>
      <c r="S100" s="12">
        <f t="shared" si="23"/>
        <v>15</v>
      </c>
      <c r="U100" s="12"/>
    </row>
    <row r="101" spans="1:21" s="22" customFormat="1" x14ac:dyDescent="0.2">
      <c r="A101" s="11" t="s">
        <v>2</v>
      </c>
      <c r="B101" s="11"/>
      <c r="C101" s="25" t="s">
        <v>164</v>
      </c>
      <c r="D101" s="11" t="s">
        <v>165</v>
      </c>
      <c r="E101" s="21"/>
      <c r="F101" s="12">
        <f t="shared" si="20"/>
        <v>0</v>
      </c>
      <c r="G101" s="12" t="s">
        <v>3</v>
      </c>
      <c r="H101" s="12">
        <f>IF(G101&lt;&gt;"",G101/-1000000,0)</f>
        <v>0</v>
      </c>
      <c r="I101" s="12">
        <f t="shared" si="21"/>
        <v>0</v>
      </c>
      <c r="J101" s="12" t="s">
        <v>3</v>
      </c>
      <c r="K101" s="12">
        <f>IF(J101&lt;&gt;"",J101/-1000000,0)</f>
        <v>0</v>
      </c>
      <c r="L101" s="12">
        <v>-48750</v>
      </c>
      <c r="M101" s="12">
        <f t="shared" si="3"/>
        <v>0</v>
      </c>
      <c r="N101" s="12">
        <f>IF(L101&lt;&gt;"",L101/-1000000,0)</f>
        <v>4.8750000000000002E-2</v>
      </c>
      <c r="O101" s="12">
        <v>-48750</v>
      </c>
      <c r="P101" s="12">
        <f>+N101-K101</f>
        <v>4.8750000000000002E-2</v>
      </c>
      <c r="Q101" s="12">
        <f>IF(O101&lt;&gt;"",O101/-1000000,0)</f>
        <v>4.8750000000000002E-2</v>
      </c>
      <c r="R101" s="12">
        <f t="shared" si="22"/>
        <v>0</v>
      </c>
      <c r="S101" s="12">
        <f t="shared" si="23"/>
        <v>0</v>
      </c>
      <c r="U101" s="12"/>
    </row>
    <row r="102" spans="1:21" s="22" customFormat="1" x14ac:dyDescent="0.2">
      <c r="A102" s="11" t="s">
        <v>2</v>
      </c>
      <c r="B102" s="11"/>
      <c r="C102" s="25" t="s">
        <v>166</v>
      </c>
      <c r="D102" s="11" t="s">
        <v>167</v>
      </c>
      <c r="E102" s="21"/>
      <c r="F102" s="12">
        <f t="shared" si="20"/>
        <v>0</v>
      </c>
      <c r="G102" s="12">
        <v>7000000</v>
      </c>
      <c r="H102" s="12">
        <f>IF(G102&lt;&gt;"",G102/-1000000,0)</f>
        <v>-7</v>
      </c>
      <c r="I102" s="12">
        <f t="shared" si="21"/>
        <v>-7</v>
      </c>
      <c r="J102" s="12">
        <v>7000000</v>
      </c>
      <c r="K102" s="12">
        <f>IF(J102&lt;&gt;"",J102/-1000000,0)</f>
        <v>-7</v>
      </c>
      <c r="L102" s="12" t="s">
        <v>3</v>
      </c>
      <c r="M102" s="12">
        <f t="shared" si="3"/>
        <v>0</v>
      </c>
      <c r="N102" s="12">
        <f>IF(L102&lt;&gt;"",L102/-1000000,0)</f>
        <v>0</v>
      </c>
      <c r="O102" s="12" t="s">
        <v>3</v>
      </c>
      <c r="P102" s="12">
        <f>+N102-K102</f>
        <v>7</v>
      </c>
      <c r="Q102" s="12">
        <f>IF(O102&lt;&gt;"",O102/-1000000,0)</f>
        <v>0</v>
      </c>
      <c r="R102" s="12">
        <f t="shared" si="22"/>
        <v>0</v>
      </c>
      <c r="S102" s="12">
        <f t="shared" si="23"/>
        <v>0</v>
      </c>
      <c r="U102" s="12"/>
    </row>
    <row r="103" spans="1:21" s="22" customFormat="1" x14ac:dyDescent="0.2">
      <c r="A103" s="11"/>
      <c r="B103" s="11"/>
      <c r="C103" s="25" t="s">
        <v>245</v>
      </c>
      <c r="D103" s="11">
        <v>3000012945</v>
      </c>
      <c r="E103" s="21">
        <v>28750000</v>
      </c>
      <c r="F103" s="12">
        <f t="shared" si="20"/>
        <v>28.75</v>
      </c>
      <c r="G103" s="12"/>
      <c r="H103" s="12"/>
      <c r="I103" s="12">
        <f t="shared" si="21"/>
        <v>-28.75</v>
      </c>
      <c r="J103" s="12"/>
      <c r="K103" s="12"/>
      <c r="L103" s="12"/>
      <c r="M103" s="12"/>
      <c r="N103" s="12"/>
      <c r="O103" s="12"/>
      <c r="P103" s="12"/>
      <c r="Q103" s="12"/>
      <c r="R103" s="12">
        <f t="shared" si="22"/>
        <v>0</v>
      </c>
      <c r="S103" s="12">
        <f t="shared" si="23"/>
        <v>-28.75</v>
      </c>
      <c r="U103" s="12"/>
    </row>
    <row r="104" spans="1:21" s="22" customFormat="1" x14ac:dyDescent="0.2">
      <c r="A104" s="11" t="s">
        <v>2</v>
      </c>
      <c r="B104" s="11"/>
      <c r="C104" s="25" t="s">
        <v>168</v>
      </c>
      <c r="D104" s="11" t="s">
        <v>169</v>
      </c>
      <c r="E104" s="21">
        <v>400000</v>
      </c>
      <c r="F104" s="12">
        <f t="shared" si="0"/>
        <v>0.4</v>
      </c>
      <c r="G104" s="12">
        <v>-400000</v>
      </c>
      <c r="H104" s="12">
        <f t="shared" ref="H104:H124" si="29">IF(G104&lt;&gt;"",G104/-1000000,0)</f>
        <v>0.4</v>
      </c>
      <c r="I104" s="12">
        <f t="shared" si="21"/>
        <v>0</v>
      </c>
      <c r="J104" s="12">
        <v>-400000</v>
      </c>
      <c r="K104" s="12">
        <f t="shared" si="9"/>
        <v>0.4</v>
      </c>
      <c r="L104" s="12">
        <v>-700000</v>
      </c>
      <c r="M104" s="12">
        <f t="shared" si="8"/>
        <v>0</v>
      </c>
      <c r="N104" s="12">
        <f t="shared" si="10"/>
        <v>0.7</v>
      </c>
      <c r="O104" s="12">
        <v>-700000</v>
      </c>
      <c r="P104" s="12">
        <f t="shared" ref="P104:P125" si="30">+N104-K104</f>
        <v>0.29999999999999993</v>
      </c>
      <c r="Q104" s="12">
        <f t="shared" ref="Q104:Q125" si="31">IF(O104&lt;&gt;"",O104/-1000000,0)</f>
        <v>0.7</v>
      </c>
      <c r="R104" s="12">
        <f t="shared" si="22"/>
        <v>0</v>
      </c>
      <c r="S104" s="12">
        <f t="shared" si="23"/>
        <v>-0.4</v>
      </c>
      <c r="U104" s="12"/>
    </row>
    <row r="105" spans="1:21" s="22" customFormat="1" x14ac:dyDescent="0.2">
      <c r="A105" s="11" t="s">
        <v>2</v>
      </c>
      <c r="B105" s="11"/>
      <c r="C105" s="25" t="s">
        <v>170</v>
      </c>
      <c r="D105" s="11" t="s">
        <v>171</v>
      </c>
      <c r="E105" s="21"/>
      <c r="F105" s="12">
        <f t="shared" si="20"/>
        <v>0</v>
      </c>
      <c r="G105" s="12" t="s">
        <v>3</v>
      </c>
      <c r="H105" s="12">
        <f t="shared" si="29"/>
        <v>0</v>
      </c>
      <c r="I105" s="12">
        <f t="shared" si="21"/>
        <v>0</v>
      </c>
      <c r="J105" s="12" t="s">
        <v>3</v>
      </c>
      <c r="K105" s="12">
        <f t="shared" ref="K105:K125" si="32">IF(J105&lt;&gt;"",J105/-1000000,0)</f>
        <v>0</v>
      </c>
      <c r="L105" s="12">
        <v>20500000</v>
      </c>
      <c r="M105" s="12">
        <f t="shared" si="3"/>
        <v>0</v>
      </c>
      <c r="N105" s="12">
        <f t="shared" ref="N105:N125" si="33">IF(L105&lt;&gt;"",L105/-1000000,0)</f>
        <v>-20.5</v>
      </c>
      <c r="O105" s="12">
        <v>6600000</v>
      </c>
      <c r="P105" s="12">
        <f t="shared" si="30"/>
        <v>-20.5</v>
      </c>
      <c r="Q105" s="12">
        <f t="shared" si="31"/>
        <v>-6.6</v>
      </c>
      <c r="R105" s="12">
        <f t="shared" si="22"/>
        <v>13.9</v>
      </c>
      <c r="S105" s="12">
        <f t="shared" si="23"/>
        <v>13.9</v>
      </c>
      <c r="U105" s="12">
        <v>-46</v>
      </c>
    </row>
    <row r="106" spans="1:21" s="22" customFormat="1" x14ac:dyDescent="0.2">
      <c r="A106" s="11" t="s">
        <v>2</v>
      </c>
      <c r="B106" s="11"/>
      <c r="C106" s="25" t="s">
        <v>172</v>
      </c>
      <c r="D106" s="11" t="s">
        <v>173</v>
      </c>
      <c r="E106" s="21">
        <v>600000</v>
      </c>
      <c r="F106" s="12">
        <f t="shared" si="20"/>
        <v>0.6</v>
      </c>
      <c r="G106" s="12">
        <v>-600000</v>
      </c>
      <c r="H106" s="12">
        <f t="shared" si="29"/>
        <v>0.6</v>
      </c>
      <c r="I106" s="12">
        <f t="shared" si="21"/>
        <v>0</v>
      </c>
      <c r="J106" s="12">
        <v>-600000</v>
      </c>
      <c r="K106" s="12">
        <f t="shared" si="32"/>
        <v>0.6</v>
      </c>
      <c r="L106" s="12">
        <v>-600000</v>
      </c>
      <c r="M106" s="12">
        <f t="shared" si="3"/>
        <v>0</v>
      </c>
      <c r="N106" s="12">
        <f t="shared" si="33"/>
        <v>0.6</v>
      </c>
      <c r="O106" s="12">
        <v>-14100000</v>
      </c>
      <c r="P106" s="12">
        <f t="shared" si="30"/>
        <v>0</v>
      </c>
      <c r="Q106" s="12">
        <f t="shared" si="31"/>
        <v>14.1</v>
      </c>
      <c r="R106" s="12">
        <f t="shared" si="22"/>
        <v>13.5</v>
      </c>
      <c r="S106" s="12">
        <f t="shared" si="23"/>
        <v>12.9</v>
      </c>
      <c r="U106" s="12"/>
    </row>
    <row r="107" spans="1:21" s="22" customFormat="1" x14ac:dyDescent="0.2">
      <c r="A107" s="11" t="s">
        <v>2</v>
      </c>
      <c r="B107" s="11"/>
      <c r="C107" s="25" t="s">
        <v>174</v>
      </c>
      <c r="D107" s="11" t="s">
        <v>175</v>
      </c>
      <c r="E107" s="21">
        <v>12300000</v>
      </c>
      <c r="F107" s="12">
        <f t="shared" si="20"/>
        <v>12.3</v>
      </c>
      <c r="G107" s="12">
        <v>-5050000</v>
      </c>
      <c r="H107" s="12">
        <f t="shared" si="29"/>
        <v>5.05</v>
      </c>
      <c r="I107" s="12">
        <f t="shared" si="21"/>
        <v>-7.2500000000000009</v>
      </c>
      <c r="J107" s="12">
        <v>-4825500</v>
      </c>
      <c r="K107" s="12">
        <f t="shared" si="32"/>
        <v>4.8254999999999999</v>
      </c>
      <c r="L107" s="12" t="s">
        <v>3</v>
      </c>
      <c r="M107" s="12">
        <f t="shared" si="3"/>
        <v>-0.22449999999999992</v>
      </c>
      <c r="N107" s="12">
        <f t="shared" si="33"/>
        <v>0</v>
      </c>
      <c r="O107" s="12" t="s">
        <v>3</v>
      </c>
      <c r="P107" s="12">
        <f t="shared" si="30"/>
        <v>-4.8254999999999999</v>
      </c>
      <c r="Q107" s="12">
        <f t="shared" si="31"/>
        <v>0</v>
      </c>
      <c r="R107" s="12">
        <f t="shared" si="22"/>
        <v>0</v>
      </c>
      <c r="S107" s="12">
        <f t="shared" si="23"/>
        <v>-12.3</v>
      </c>
      <c r="U107" s="12"/>
    </row>
    <row r="108" spans="1:21" s="22" customFormat="1" x14ac:dyDescent="0.2">
      <c r="A108" s="11" t="s">
        <v>2</v>
      </c>
      <c r="B108" s="11"/>
      <c r="C108" s="25" t="s">
        <v>176</v>
      </c>
      <c r="D108" s="11" t="s">
        <v>177</v>
      </c>
      <c r="E108" s="21"/>
      <c r="F108" s="12">
        <f t="shared" si="20"/>
        <v>0</v>
      </c>
      <c r="G108" s="12" t="s">
        <v>3</v>
      </c>
      <c r="H108" s="12">
        <f t="shared" si="29"/>
        <v>0</v>
      </c>
      <c r="I108" s="12">
        <f t="shared" si="21"/>
        <v>0</v>
      </c>
      <c r="J108" s="12" t="s">
        <v>3</v>
      </c>
      <c r="K108" s="12">
        <f t="shared" si="32"/>
        <v>0</v>
      </c>
      <c r="L108" s="12">
        <v>-500000</v>
      </c>
      <c r="M108" s="12">
        <f t="shared" si="3"/>
        <v>0</v>
      </c>
      <c r="N108" s="12">
        <f t="shared" si="33"/>
        <v>0.5</v>
      </c>
      <c r="O108" s="12">
        <v>-500000</v>
      </c>
      <c r="P108" s="12">
        <f t="shared" si="30"/>
        <v>0.5</v>
      </c>
      <c r="Q108" s="12">
        <f t="shared" si="31"/>
        <v>0.5</v>
      </c>
      <c r="R108" s="12">
        <f t="shared" si="22"/>
        <v>0</v>
      </c>
      <c r="S108" s="12">
        <f t="shared" si="23"/>
        <v>0</v>
      </c>
      <c r="U108" s="12"/>
    </row>
    <row r="109" spans="1:21" s="22" customFormat="1" x14ac:dyDescent="0.2">
      <c r="A109" s="11" t="s">
        <v>2</v>
      </c>
      <c r="B109" s="11"/>
      <c r="C109" s="25" t="s">
        <v>178</v>
      </c>
      <c r="D109" s="11" t="s">
        <v>179</v>
      </c>
      <c r="E109" s="21"/>
      <c r="F109" s="12">
        <f t="shared" si="20"/>
        <v>0</v>
      </c>
      <c r="G109" s="12" t="s">
        <v>3</v>
      </c>
      <c r="H109" s="12">
        <f t="shared" si="29"/>
        <v>0</v>
      </c>
      <c r="I109" s="12">
        <f t="shared" si="21"/>
        <v>0</v>
      </c>
      <c r="J109" s="12">
        <v>-70000000</v>
      </c>
      <c r="K109" s="12">
        <f t="shared" si="32"/>
        <v>70</v>
      </c>
      <c r="L109" s="12">
        <v>-109300000</v>
      </c>
      <c r="M109" s="12">
        <f t="shared" si="3"/>
        <v>70</v>
      </c>
      <c r="N109" s="12">
        <f t="shared" si="33"/>
        <v>109.3</v>
      </c>
      <c r="O109" s="12">
        <v>-87058000</v>
      </c>
      <c r="P109" s="12">
        <f t="shared" si="30"/>
        <v>39.299999999999997</v>
      </c>
      <c r="Q109" s="12">
        <f t="shared" si="31"/>
        <v>87.058000000000007</v>
      </c>
      <c r="R109" s="12">
        <f t="shared" si="22"/>
        <v>-22.24199999999999</v>
      </c>
      <c r="S109" s="12">
        <f t="shared" si="23"/>
        <v>-22.24199999999999</v>
      </c>
      <c r="U109" s="12">
        <v>63</v>
      </c>
    </row>
    <row r="110" spans="1:21" s="22" customFormat="1" x14ac:dyDescent="0.2">
      <c r="A110" s="11" t="s">
        <v>2</v>
      </c>
      <c r="B110" s="11"/>
      <c r="C110" s="25" t="s">
        <v>180</v>
      </c>
      <c r="D110" s="11" t="s">
        <v>181</v>
      </c>
      <c r="E110" s="21">
        <v>9500000</v>
      </c>
      <c r="F110" s="12">
        <f t="shared" si="20"/>
        <v>9.5</v>
      </c>
      <c r="G110" s="12">
        <v>-1750000</v>
      </c>
      <c r="H110" s="12">
        <f t="shared" si="29"/>
        <v>1.75</v>
      </c>
      <c r="I110" s="12">
        <f t="shared" si="21"/>
        <v>-7.75</v>
      </c>
      <c r="J110" s="12" t="s">
        <v>3</v>
      </c>
      <c r="K110" s="12">
        <f t="shared" si="32"/>
        <v>0</v>
      </c>
      <c r="L110" s="12" t="s">
        <v>3</v>
      </c>
      <c r="M110" s="12">
        <f t="shared" si="3"/>
        <v>-1.75</v>
      </c>
      <c r="N110" s="12">
        <f t="shared" si="33"/>
        <v>0</v>
      </c>
      <c r="O110" s="12" t="s">
        <v>3</v>
      </c>
      <c r="P110" s="12">
        <f t="shared" si="30"/>
        <v>0</v>
      </c>
      <c r="Q110" s="12">
        <f t="shared" si="31"/>
        <v>0</v>
      </c>
      <c r="R110" s="12">
        <f t="shared" si="22"/>
        <v>0</v>
      </c>
      <c r="S110" s="12">
        <f t="shared" si="23"/>
        <v>-9.5</v>
      </c>
      <c r="U110" s="12"/>
    </row>
    <row r="111" spans="1:21" s="22" customFormat="1" x14ac:dyDescent="0.2">
      <c r="A111" s="11" t="s">
        <v>2</v>
      </c>
      <c r="B111" s="11"/>
      <c r="C111" s="25" t="s">
        <v>182</v>
      </c>
      <c r="D111" s="11" t="s">
        <v>183</v>
      </c>
      <c r="E111" s="21">
        <v>-3200000</v>
      </c>
      <c r="F111" s="12">
        <f t="shared" si="20"/>
        <v>-3.2</v>
      </c>
      <c r="G111" s="12">
        <v>-3600000</v>
      </c>
      <c r="H111" s="12">
        <f t="shared" si="29"/>
        <v>3.6</v>
      </c>
      <c r="I111" s="12">
        <f t="shared" si="21"/>
        <v>6.8000000000000007</v>
      </c>
      <c r="J111" s="12">
        <v>-510000</v>
      </c>
      <c r="K111" s="12">
        <f t="shared" si="32"/>
        <v>0.51</v>
      </c>
      <c r="L111" s="12">
        <v>-340000</v>
      </c>
      <c r="M111" s="12">
        <f t="shared" si="3"/>
        <v>-3.09</v>
      </c>
      <c r="N111" s="12">
        <f t="shared" si="33"/>
        <v>0.34</v>
      </c>
      <c r="O111" s="12">
        <v>1210000</v>
      </c>
      <c r="P111" s="12">
        <f t="shared" si="30"/>
        <v>-0.16999999999999998</v>
      </c>
      <c r="Q111" s="12">
        <f t="shared" si="31"/>
        <v>-1.21</v>
      </c>
      <c r="R111" s="12">
        <f t="shared" si="22"/>
        <v>-1.55</v>
      </c>
      <c r="S111" s="12">
        <f t="shared" si="23"/>
        <v>1.6500000000000001</v>
      </c>
      <c r="U111" s="12"/>
    </row>
    <row r="112" spans="1:21" s="22" customFormat="1" x14ac:dyDescent="0.2">
      <c r="A112" s="11" t="s">
        <v>2</v>
      </c>
      <c r="B112" s="11"/>
      <c r="C112" s="25" t="s">
        <v>184</v>
      </c>
      <c r="D112" s="11" t="s">
        <v>185</v>
      </c>
      <c r="E112" s="21">
        <v>-1380000</v>
      </c>
      <c r="F112" s="12">
        <f t="shared" si="20"/>
        <v>-1.38</v>
      </c>
      <c r="G112" s="12">
        <v>12635000</v>
      </c>
      <c r="H112" s="12">
        <f t="shared" si="29"/>
        <v>-12.635</v>
      </c>
      <c r="I112" s="12">
        <f t="shared" si="21"/>
        <v>-11.254999999999999</v>
      </c>
      <c r="J112" s="12">
        <v>-170000</v>
      </c>
      <c r="K112" s="12">
        <f t="shared" si="32"/>
        <v>0.17</v>
      </c>
      <c r="L112" s="12">
        <v>-820000</v>
      </c>
      <c r="M112" s="12">
        <f t="shared" si="3"/>
        <v>12.805</v>
      </c>
      <c r="N112" s="12">
        <f t="shared" si="33"/>
        <v>0.82</v>
      </c>
      <c r="O112" s="12" t="s">
        <v>3</v>
      </c>
      <c r="P112" s="12">
        <f t="shared" si="30"/>
        <v>0.64999999999999991</v>
      </c>
      <c r="Q112" s="12">
        <f t="shared" si="31"/>
        <v>0</v>
      </c>
      <c r="R112" s="12">
        <f t="shared" si="22"/>
        <v>-0.82</v>
      </c>
      <c r="S112" s="12">
        <f t="shared" si="23"/>
        <v>0.55999999999999994</v>
      </c>
      <c r="U112" s="12"/>
    </row>
    <row r="113" spans="1:21" s="22" customFormat="1" x14ac:dyDescent="0.2">
      <c r="A113" s="11" t="s">
        <v>2</v>
      </c>
      <c r="B113" s="11"/>
      <c r="C113" s="25" t="s">
        <v>186</v>
      </c>
      <c r="D113" s="11" t="s">
        <v>187</v>
      </c>
      <c r="E113" s="21">
        <v>184700000</v>
      </c>
      <c r="F113" s="12">
        <f t="shared" si="20"/>
        <v>184.7</v>
      </c>
      <c r="G113" s="12">
        <v>100000</v>
      </c>
      <c r="H113" s="12">
        <f t="shared" si="29"/>
        <v>-0.1</v>
      </c>
      <c r="I113" s="12">
        <f t="shared" si="21"/>
        <v>-184.79999999999998</v>
      </c>
      <c r="J113" s="12">
        <v>100000</v>
      </c>
      <c r="K113" s="12">
        <f t="shared" si="32"/>
        <v>-0.1</v>
      </c>
      <c r="L113" s="12">
        <v>100000</v>
      </c>
      <c r="M113" s="12">
        <f t="shared" si="3"/>
        <v>0</v>
      </c>
      <c r="N113" s="12">
        <f t="shared" si="33"/>
        <v>-0.1</v>
      </c>
      <c r="O113" s="12">
        <v>100000</v>
      </c>
      <c r="P113" s="12">
        <f t="shared" si="30"/>
        <v>0</v>
      </c>
      <c r="Q113" s="12">
        <f t="shared" si="31"/>
        <v>-0.1</v>
      </c>
      <c r="R113" s="12">
        <f t="shared" si="22"/>
        <v>0</v>
      </c>
      <c r="S113" s="12">
        <f t="shared" si="23"/>
        <v>-184.7</v>
      </c>
      <c r="U113" s="12">
        <v>139</v>
      </c>
    </row>
    <row r="114" spans="1:21" s="22" customFormat="1" x14ac:dyDescent="0.2">
      <c r="A114" s="11" t="s">
        <v>2</v>
      </c>
      <c r="B114" s="11"/>
      <c r="C114" s="25" t="s">
        <v>188</v>
      </c>
      <c r="D114" s="11" t="s">
        <v>189</v>
      </c>
      <c r="E114" s="21"/>
      <c r="F114" s="12">
        <f t="shared" si="20"/>
        <v>0</v>
      </c>
      <c r="G114" s="12" t="s">
        <v>3</v>
      </c>
      <c r="H114" s="12">
        <f t="shared" si="29"/>
        <v>0</v>
      </c>
      <c r="I114" s="12">
        <f t="shared" si="21"/>
        <v>0</v>
      </c>
      <c r="J114" s="12" t="s">
        <v>3</v>
      </c>
      <c r="K114" s="12">
        <f t="shared" si="32"/>
        <v>0</v>
      </c>
      <c r="L114" s="12" t="s">
        <v>3</v>
      </c>
      <c r="M114" s="12">
        <f t="shared" si="3"/>
        <v>0</v>
      </c>
      <c r="N114" s="12">
        <f t="shared" si="33"/>
        <v>0</v>
      </c>
      <c r="O114" s="12">
        <v>-350000</v>
      </c>
      <c r="P114" s="12">
        <f t="shared" si="30"/>
        <v>0</v>
      </c>
      <c r="Q114" s="12">
        <f t="shared" si="31"/>
        <v>0.35</v>
      </c>
      <c r="R114" s="12">
        <f t="shared" si="22"/>
        <v>0.35</v>
      </c>
      <c r="S114" s="12">
        <f t="shared" si="23"/>
        <v>0.35</v>
      </c>
      <c r="U114" s="12"/>
    </row>
    <row r="115" spans="1:21" s="22" customFormat="1" x14ac:dyDescent="0.2">
      <c r="A115" s="11" t="s">
        <v>2</v>
      </c>
      <c r="B115" s="11"/>
      <c r="C115" s="25" t="s">
        <v>190</v>
      </c>
      <c r="D115" s="11" t="s">
        <v>191</v>
      </c>
      <c r="E115" s="21">
        <v>-24500000</v>
      </c>
      <c r="F115" s="12">
        <f t="shared" si="20"/>
        <v>-24.5</v>
      </c>
      <c r="G115" s="12">
        <v>28250000</v>
      </c>
      <c r="H115" s="12">
        <f t="shared" si="29"/>
        <v>-28.25</v>
      </c>
      <c r="I115" s="12">
        <f t="shared" si="21"/>
        <v>-3.75</v>
      </c>
      <c r="J115" s="12" t="s">
        <v>3</v>
      </c>
      <c r="K115" s="12">
        <f t="shared" si="32"/>
        <v>0</v>
      </c>
      <c r="L115" s="12" t="s">
        <v>3</v>
      </c>
      <c r="M115" s="12">
        <f t="shared" si="3"/>
        <v>28.25</v>
      </c>
      <c r="N115" s="12">
        <f t="shared" si="33"/>
        <v>0</v>
      </c>
      <c r="O115" s="12" t="s">
        <v>3</v>
      </c>
      <c r="P115" s="12">
        <f t="shared" si="30"/>
        <v>0</v>
      </c>
      <c r="Q115" s="12">
        <f t="shared" si="31"/>
        <v>0</v>
      </c>
      <c r="R115" s="12">
        <f t="shared" si="22"/>
        <v>0</v>
      </c>
      <c r="S115" s="12">
        <f t="shared" si="23"/>
        <v>24.5</v>
      </c>
      <c r="U115" s="12"/>
    </row>
    <row r="116" spans="1:21" s="22" customFormat="1" x14ac:dyDescent="0.2">
      <c r="A116" s="11" t="s">
        <v>2</v>
      </c>
      <c r="B116" s="11"/>
      <c r="C116" s="25" t="s">
        <v>192</v>
      </c>
      <c r="D116" s="11" t="s">
        <v>193</v>
      </c>
      <c r="E116" s="21"/>
      <c r="F116" s="12">
        <f t="shared" si="20"/>
        <v>0</v>
      </c>
      <c r="G116" s="12">
        <v>-8200000</v>
      </c>
      <c r="H116" s="12">
        <f t="shared" si="29"/>
        <v>8.1999999999999993</v>
      </c>
      <c r="I116" s="12">
        <f t="shared" si="21"/>
        <v>8.1999999999999993</v>
      </c>
      <c r="J116" s="12" t="s">
        <v>3</v>
      </c>
      <c r="K116" s="12">
        <f t="shared" si="32"/>
        <v>0</v>
      </c>
      <c r="L116" s="12" t="s">
        <v>3</v>
      </c>
      <c r="M116" s="12">
        <f t="shared" si="3"/>
        <v>-8.1999999999999993</v>
      </c>
      <c r="N116" s="12">
        <f t="shared" si="33"/>
        <v>0</v>
      </c>
      <c r="O116" s="12" t="s">
        <v>3</v>
      </c>
      <c r="P116" s="12">
        <f t="shared" si="30"/>
        <v>0</v>
      </c>
      <c r="Q116" s="12">
        <f t="shared" si="31"/>
        <v>0</v>
      </c>
      <c r="R116" s="12">
        <f t="shared" si="22"/>
        <v>0</v>
      </c>
      <c r="S116" s="12">
        <f t="shared" si="23"/>
        <v>0</v>
      </c>
      <c r="U116" s="12"/>
    </row>
    <row r="117" spans="1:21" s="22" customFormat="1" x14ac:dyDescent="0.2">
      <c r="A117" s="11" t="s">
        <v>2</v>
      </c>
      <c r="B117" s="11"/>
      <c r="C117" s="25" t="s">
        <v>194</v>
      </c>
      <c r="D117" s="11" t="s">
        <v>195</v>
      </c>
      <c r="E117" s="21"/>
      <c r="F117" s="12">
        <f t="shared" si="20"/>
        <v>0</v>
      </c>
      <c r="G117" s="12" t="s">
        <v>3</v>
      </c>
      <c r="H117" s="12">
        <f t="shared" si="29"/>
        <v>0</v>
      </c>
      <c r="I117" s="12">
        <f t="shared" si="21"/>
        <v>0</v>
      </c>
      <c r="J117" s="12">
        <v>-5500000</v>
      </c>
      <c r="K117" s="12">
        <f t="shared" si="32"/>
        <v>5.5</v>
      </c>
      <c r="L117" s="12">
        <v>-15910000</v>
      </c>
      <c r="M117" s="12">
        <f t="shared" si="3"/>
        <v>5.5</v>
      </c>
      <c r="N117" s="12">
        <f t="shared" si="33"/>
        <v>15.91</v>
      </c>
      <c r="O117" s="12">
        <v>-15910000</v>
      </c>
      <c r="P117" s="12">
        <f t="shared" si="30"/>
        <v>10.41</v>
      </c>
      <c r="Q117" s="12">
        <f t="shared" si="31"/>
        <v>15.91</v>
      </c>
      <c r="R117" s="12">
        <f t="shared" si="22"/>
        <v>0</v>
      </c>
      <c r="S117" s="12">
        <f t="shared" si="23"/>
        <v>0</v>
      </c>
      <c r="U117" s="12">
        <v>6.4</v>
      </c>
    </row>
    <row r="118" spans="1:21" s="22" customFormat="1" x14ac:dyDescent="0.2">
      <c r="A118" s="11" t="s">
        <v>2</v>
      </c>
      <c r="B118" s="11"/>
      <c r="C118" s="25" t="s">
        <v>196</v>
      </c>
      <c r="D118" s="11" t="s">
        <v>197</v>
      </c>
      <c r="E118" s="21">
        <v>45320000</v>
      </c>
      <c r="F118" s="12">
        <f t="shared" si="20"/>
        <v>45.32</v>
      </c>
      <c r="G118" s="12" t="s">
        <v>3</v>
      </c>
      <c r="H118" s="12">
        <f t="shared" si="29"/>
        <v>0</v>
      </c>
      <c r="I118" s="12">
        <f t="shared" si="21"/>
        <v>-45.32</v>
      </c>
      <c r="J118" s="12" t="s">
        <v>3</v>
      </c>
      <c r="K118" s="12">
        <f t="shared" si="32"/>
        <v>0</v>
      </c>
      <c r="L118" s="12">
        <v>-10400000</v>
      </c>
      <c r="M118" s="12">
        <f t="shared" si="3"/>
        <v>0</v>
      </c>
      <c r="N118" s="12">
        <f t="shared" si="33"/>
        <v>10.4</v>
      </c>
      <c r="O118" s="12">
        <v>-11900000</v>
      </c>
      <c r="P118" s="12">
        <f t="shared" si="30"/>
        <v>10.4</v>
      </c>
      <c r="Q118" s="12">
        <f t="shared" si="31"/>
        <v>11.9</v>
      </c>
      <c r="R118" s="12">
        <f t="shared" si="22"/>
        <v>1.5</v>
      </c>
      <c r="S118" s="12">
        <f t="shared" si="23"/>
        <v>-43.82</v>
      </c>
      <c r="U118" s="12">
        <v>0.5</v>
      </c>
    </row>
    <row r="119" spans="1:21" s="22" customFormat="1" x14ac:dyDescent="0.2">
      <c r="A119" s="11" t="s">
        <v>2</v>
      </c>
      <c r="B119" s="11"/>
      <c r="C119" s="25" t="s">
        <v>198</v>
      </c>
      <c r="D119" s="11" t="s">
        <v>199</v>
      </c>
      <c r="E119" s="21"/>
      <c r="F119" s="12">
        <f t="shared" si="20"/>
        <v>0</v>
      </c>
      <c r="G119" s="12">
        <v>14500200</v>
      </c>
      <c r="H119" s="12">
        <f t="shared" si="29"/>
        <v>-14.5002</v>
      </c>
      <c r="I119" s="12">
        <f t="shared" si="21"/>
        <v>-14.5002</v>
      </c>
      <c r="J119" s="12">
        <v>14500200</v>
      </c>
      <c r="K119" s="12">
        <f t="shared" si="32"/>
        <v>-14.5002</v>
      </c>
      <c r="L119" s="12" t="s">
        <v>3</v>
      </c>
      <c r="M119" s="12">
        <f t="shared" si="3"/>
        <v>0</v>
      </c>
      <c r="N119" s="12">
        <f t="shared" si="33"/>
        <v>0</v>
      </c>
      <c r="O119" s="12" t="s">
        <v>3</v>
      </c>
      <c r="P119" s="12">
        <f t="shared" si="30"/>
        <v>14.5002</v>
      </c>
      <c r="Q119" s="12">
        <f t="shared" si="31"/>
        <v>0</v>
      </c>
      <c r="R119" s="12">
        <f t="shared" si="22"/>
        <v>0</v>
      </c>
      <c r="S119" s="12">
        <f t="shared" si="23"/>
        <v>0</v>
      </c>
      <c r="U119" s="12"/>
    </row>
    <row r="120" spans="1:21" s="22" customFormat="1" x14ac:dyDescent="0.2">
      <c r="A120" s="11" t="s">
        <v>2</v>
      </c>
      <c r="B120" s="11"/>
      <c r="C120" s="25" t="s">
        <v>200</v>
      </c>
      <c r="D120" s="11" t="s">
        <v>201</v>
      </c>
      <c r="E120" s="21">
        <v>2500000</v>
      </c>
      <c r="F120" s="12">
        <f t="shared" si="20"/>
        <v>2.5</v>
      </c>
      <c r="G120" s="12">
        <v>-2500000</v>
      </c>
      <c r="H120" s="12">
        <f t="shared" si="29"/>
        <v>2.5</v>
      </c>
      <c r="I120" s="12">
        <f t="shared" si="21"/>
        <v>0</v>
      </c>
      <c r="J120" s="12">
        <v>-2500000</v>
      </c>
      <c r="K120" s="12">
        <f t="shared" si="32"/>
        <v>2.5</v>
      </c>
      <c r="L120" s="12" t="s">
        <v>3</v>
      </c>
      <c r="M120" s="12">
        <f t="shared" si="3"/>
        <v>0</v>
      </c>
      <c r="N120" s="12">
        <f t="shared" si="33"/>
        <v>0</v>
      </c>
      <c r="O120" s="12" t="s">
        <v>3</v>
      </c>
      <c r="P120" s="12">
        <f t="shared" si="30"/>
        <v>-2.5</v>
      </c>
      <c r="Q120" s="12">
        <f t="shared" si="31"/>
        <v>0</v>
      </c>
      <c r="R120" s="12">
        <f t="shared" si="22"/>
        <v>0</v>
      </c>
      <c r="S120" s="12">
        <f t="shared" si="23"/>
        <v>-2.5</v>
      </c>
      <c r="U120" s="12"/>
    </row>
    <row r="121" spans="1:21" s="22" customFormat="1" x14ac:dyDescent="0.2">
      <c r="A121" s="11" t="s">
        <v>2</v>
      </c>
      <c r="B121" s="11"/>
      <c r="C121" s="25" t="s">
        <v>202</v>
      </c>
      <c r="D121" s="11" t="s">
        <v>203</v>
      </c>
      <c r="E121" s="21">
        <v>1200000</v>
      </c>
      <c r="F121" s="12">
        <f t="shared" si="20"/>
        <v>1.2</v>
      </c>
      <c r="G121" s="12">
        <v>-2660000</v>
      </c>
      <c r="H121" s="12">
        <f t="shared" si="29"/>
        <v>2.66</v>
      </c>
      <c r="I121" s="12">
        <f t="shared" si="21"/>
        <v>1.4600000000000002</v>
      </c>
      <c r="J121" s="12" t="s">
        <v>3</v>
      </c>
      <c r="K121" s="12">
        <f t="shared" si="32"/>
        <v>0</v>
      </c>
      <c r="L121" s="12" t="s">
        <v>3</v>
      </c>
      <c r="M121" s="12">
        <f t="shared" si="3"/>
        <v>-2.66</v>
      </c>
      <c r="N121" s="12">
        <f t="shared" si="33"/>
        <v>0</v>
      </c>
      <c r="O121" s="12" t="s">
        <v>3</v>
      </c>
      <c r="P121" s="12">
        <f t="shared" si="30"/>
        <v>0</v>
      </c>
      <c r="Q121" s="12">
        <f t="shared" si="31"/>
        <v>0</v>
      </c>
      <c r="R121" s="12">
        <f t="shared" si="22"/>
        <v>0</v>
      </c>
      <c r="S121" s="12">
        <f t="shared" si="23"/>
        <v>-1.2</v>
      </c>
      <c r="U121" s="12"/>
    </row>
    <row r="122" spans="1:21" s="22" customFormat="1" x14ac:dyDescent="0.2">
      <c r="A122" s="11" t="s">
        <v>2</v>
      </c>
      <c r="B122" s="11"/>
      <c r="C122" s="25" t="s">
        <v>204</v>
      </c>
      <c r="D122" s="11" t="s">
        <v>205</v>
      </c>
      <c r="E122" s="21">
        <v>1500000</v>
      </c>
      <c r="F122" s="12">
        <f t="shared" si="20"/>
        <v>1.5</v>
      </c>
      <c r="G122" s="12">
        <v>-1500000</v>
      </c>
      <c r="H122" s="12">
        <f t="shared" si="29"/>
        <v>1.5</v>
      </c>
      <c r="I122" s="12">
        <f t="shared" si="21"/>
        <v>0</v>
      </c>
      <c r="J122" s="12">
        <v>-1500000</v>
      </c>
      <c r="K122" s="12">
        <f t="shared" si="32"/>
        <v>1.5</v>
      </c>
      <c r="L122" s="12">
        <v>-1500000</v>
      </c>
      <c r="M122" s="12">
        <f t="shared" si="3"/>
        <v>0</v>
      </c>
      <c r="N122" s="12">
        <f t="shared" si="33"/>
        <v>1.5</v>
      </c>
      <c r="O122" s="12">
        <v>-1500000</v>
      </c>
      <c r="P122" s="12">
        <f t="shared" si="30"/>
        <v>0</v>
      </c>
      <c r="Q122" s="12">
        <f t="shared" si="31"/>
        <v>1.5</v>
      </c>
      <c r="R122" s="12">
        <f t="shared" si="22"/>
        <v>0</v>
      </c>
      <c r="S122" s="12">
        <f t="shared" si="23"/>
        <v>-1.5</v>
      </c>
      <c r="U122" s="12"/>
    </row>
    <row r="123" spans="1:21" s="22" customFormat="1" x14ac:dyDescent="0.2">
      <c r="A123" s="11" t="s">
        <v>2</v>
      </c>
      <c r="B123" s="11"/>
      <c r="C123" s="25" t="s">
        <v>206</v>
      </c>
      <c r="D123" s="11" t="s">
        <v>207</v>
      </c>
      <c r="E123" s="21"/>
      <c r="F123" s="12">
        <f t="shared" si="20"/>
        <v>0</v>
      </c>
      <c r="G123" s="12" t="s">
        <v>3</v>
      </c>
      <c r="H123" s="12">
        <f t="shared" si="29"/>
        <v>0</v>
      </c>
      <c r="I123" s="12">
        <f t="shared" si="21"/>
        <v>0</v>
      </c>
      <c r="J123" s="12" t="s">
        <v>3</v>
      </c>
      <c r="K123" s="12">
        <f t="shared" si="32"/>
        <v>0</v>
      </c>
      <c r="L123" s="12">
        <v>-48750</v>
      </c>
      <c r="M123" s="12">
        <f t="shared" si="3"/>
        <v>0</v>
      </c>
      <c r="N123" s="12">
        <f t="shared" si="33"/>
        <v>4.8750000000000002E-2</v>
      </c>
      <c r="O123" s="12">
        <v>-48750</v>
      </c>
      <c r="P123" s="12">
        <f t="shared" si="30"/>
        <v>4.8750000000000002E-2</v>
      </c>
      <c r="Q123" s="12">
        <f t="shared" si="31"/>
        <v>4.8750000000000002E-2</v>
      </c>
      <c r="R123" s="12">
        <f t="shared" si="22"/>
        <v>0</v>
      </c>
      <c r="S123" s="12">
        <f t="shared" si="23"/>
        <v>0</v>
      </c>
      <c r="U123" s="12"/>
    </row>
    <row r="124" spans="1:21" s="22" customFormat="1" x14ac:dyDescent="0.2">
      <c r="A124" s="11" t="s">
        <v>2</v>
      </c>
      <c r="B124" s="11"/>
      <c r="C124" s="25" t="s">
        <v>208</v>
      </c>
      <c r="D124" s="11" t="s">
        <v>209</v>
      </c>
      <c r="E124" s="21">
        <v>-103400000</v>
      </c>
      <c r="F124" s="12">
        <f t="shared" si="20"/>
        <v>-103.4</v>
      </c>
      <c r="G124" s="12">
        <v>93300000</v>
      </c>
      <c r="H124" s="12">
        <f t="shared" si="29"/>
        <v>-93.3</v>
      </c>
      <c r="I124" s="12">
        <f t="shared" si="21"/>
        <v>10.100000000000009</v>
      </c>
      <c r="J124" s="12" t="s">
        <v>3</v>
      </c>
      <c r="K124" s="12">
        <f t="shared" si="32"/>
        <v>0</v>
      </c>
      <c r="L124" s="12">
        <v>186000000</v>
      </c>
      <c r="M124" s="12">
        <f t="shared" si="3"/>
        <v>93.3</v>
      </c>
      <c r="N124" s="12">
        <f t="shared" si="33"/>
        <v>-186</v>
      </c>
      <c r="O124" s="12">
        <v>122000000</v>
      </c>
      <c r="P124" s="12">
        <f t="shared" si="30"/>
        <v>-186</v>
      </c>
      <c r="Q124" s="12">
        <f t="shared" si="31"/>
        <v>-122</v>
      </c>
      <c r="R124" s="12">
        <f t="shared" si="22"/>
        <v>64</v>
      </c>
      <c r="S124" s="12">
        <f t="shared" si="23"/>
        <v>167.4</v>
      </c>
      <c r="U124" s="12">
        <v>-319</v>
      </c>
    </row>
    <row r="125" spans="1:21" s="22" customFormat="1" ht="12" thickBot="1" x14ac:dyDescent="0.25">
      <c r="A125" s="11"/>
      <c r="B125" s="11"/>
      <c r="C125" s="11"/>
      <c r="D125" s="11"/>
      <c r="E125" s="21">
        <f>SUM(E13:E124)</f>
        <v>940288202</v>
      </c>
      <c r="F125" s="27">
        <f t="shared" si="20"/>
        <v>940.28820199999996</v>
      </c>
      <c r="G125" s="29">
        <f>SUM(G13:G124)</f>
        <v>-114029944.52000001</v>
      </c>
      <c r="H125" s="27">
        <f>SUM(H13:H124)</f>
        <v>134.0299445200003</v>
      </c>
      <c r="I125" s="27">
        <f>SUM(I13:I124)</f>
        <v>-806.25825747999988</v>
      </c>
      <c r="J125" s="29">
        <f>SUM(J13:J124)</f>
        <v>-568830664.11000001</v>
      </c>
      <c r="K125" s="27">
        <f t="shared" si="32"/>
        <v>568.83066411000004</v>
      </c>
      <c r="L125" s="29">
        <f>SUM(L13:L124)</f>
        <v>-179040372.28600007</v>
      </c>
      <c r="M125" s="27">
        <f t="shared" si="3"/>
        <v>434.80071958999974</v>
      </c>
      <c r="N125" s="27">
        <f t="shared" si="33"/>
        <v>179.04037228600006</v>
      </c>
      <c r="O125" s="29">
        <f>SUM(O13:O124)</f>
        <v>151181627.7139999</v>
      </c>
      <c r="P125" s="27">
        <f t="shared" si="30"/>
        <v>-389.79029182399995</v>
      </c>
      <c r="Q125" s="27">
        <f t="shared" si="31"/>
        <v>-151.18162771399989</v>
      </c>
      <c r="R125" s="27">
        <f>SUM(R13:R124)</f>
        <v>-330.22199999999998</v>
      </c>
      <c r="S125" s="27">
        <f>SUM(S13:S124)</f>
        <v>-1270.5102020000002</v>
      </c>
      <c r="U125" s="27">
        <f>SUM(U13:U124)</f>
        <v>-1913</v>
      </c>
    </row>
    <row r="126" spans="1:21" s="22" customFormat="1" ht="12" thickTop="1" x14ac:dyDescent="0.2">
      <c r="A126" s="11"/>
      <c r="B126" s="11"/>
      <c r="C126" s="8" t="s">
        <v>236</v>
      </c>
      <c r="D126" s="11"/>
      <c r="E126" s="2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21" s="22" customFormat="1" x14ac:dyDescent="0.2">
      <c r="A127" s="11"/>
      <c r="B127" s="11"/>
      <c r="C127" s="11"/>
      <c r="D127" s="11"/>
      <c r="E127" s="2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21" s="22" customFormat="1" x14ac:dyDescent="0.2">
      <c r="A128" s="11" t="s">
        <v>213</v>
      </c>
      <c r="B128" s="11"/>
      <c r="C128" s="25" t="s">
        <v>14</v>
      </c>
      <c r="D128" s="25" t="s">
        <v>15</v>
      </c>
      <c r="E128" s="26"/>
      <c r="F128" s="12">
        <f t="shared" si="20"/>
        <v>0</v>
      </c>
      <c r="G128" s="12" t="s">
        <v>3</v>
      </c>
      <c r="H128" s="12">
        <f t="shared" ref="H128:H140" si="34">IF(G128&lt;&gt;"",G128/-1000000,0)</f>
        <v>0</v>
      </c>
      <c r="I128" s="12">
        <f t="shared" ref="I128:I141" si="35">+H128-F128</f>
        <v>0</v>
      </c>
      <c r="J128" s="12" t="s">
        <v>3</v>
      </c>
      <c r="K128" s="12">
        <f t="shared" ref="K128:K140" si="36">IF(J128&lt;&gt;"",J128/-1000000,0)</f>
        <v>0</v>
      </c>
      <c r="L128" s="12">
        <v>8250000</v>
      </c>
      <c r="M128" s="12">
        <f t="shared" si="3"/>
        <v>0</v>
      </c>
      <c r="N128" s="12">
        <f t="shared" ref="N128:N140" si="37">IF(L128&lt;&gt;"",L128/-1000000,0)</f>
        <v>-8.25</v>
      </c>
      <c r="O128" s="12">
        <v>8250000</v>
      </c>
      <c r="P128" s="12">
        <f t="shared" ref="P128:P140" si="38">+N128-K128</f>
        <v>-8.25</v>
      </c>
      <c r="Q128" s="12">
        <f t="shared" ref="Q128:Q140" si="39">IF(O128&lt;&gt;"",O128/-1000000,0)</f>
        <v>-8.25</v>
      </c>
      <c r="R128" s="12">
        <f t="shared" si="22"/>
        <v>0</v>
      </c>
      <c r="S128" s="12">
        <f t="shared" ref="S128:S155" si="40">+R128-F128</f>
        <v>0</v>
      </c>
      <c r="U128" s="12">
        <v>133</v>
      </c>
    </row>
    <row r="129" spans="1:21" s="22" customFormat="1" x14ac:dyDescent="0.2">
      <c r="A129" s="11" t="s">
        <v>213</v>
      </c>
      <c r="B129" s="11"/>
      <c r="C129" s="25" t="s">
        <v>18</v>
      </c>
      <c r="D129" s="25" t="s">
        <v>19</v>
      </c>
      <c r="E129" s="26"/>
      <c r="F129" s="12">
        <f t="shared" si="20"/>
        <v>0</v>
      </c>
      <c r="G129" s="12">
        <v>3250000</v>
      </c>
      <c r="H129" s="12">
        <f t="shared" si="34"/>
        <v>-3.25</v>
      </c>
      <c r="I129" s="12">
        <f t="shared" si="35"/>
        <v>-3.25</v>
      </c>
      <c r="J129" s="12">
        <v>19500000</v>
      </c>
      <c r="K129" s="12">
        <f t="shared" si="36"/>
        <v>-19.5</v>
      </c>
      <c r="L129" s="12">
        <v>-10000000</v>
      </c>
      <c r="M129" s="12">
        <f t="shared" si="3"/>
        <v>-16.25</v>
      </c>
      <c r="N129" s="12">
        <f t="shared" si="37"/>
        <v>10</v>
      </c>
      <c r="O129" s="12">
        <v>-14400000</v>
      </c>
      <c r="P129" s="12">
        <f t="shared" si="38"/>
        <v>29.5</v>
      </c>
      <c r="Q129" s="12">
        <f t="shared" si="39"/>
        <v>14.4</v>
      </c>
      <c r="R129" s="12">
        <f t="shared" si="22"/>
        <v>4.4000000000000004</v>
      </c>
      <c r="S129" s="12">
        <f t="shared" si="40"/>
        <v>4.4000000000000004</v>
      </c>
      <c r="U129" s="12"/>
    </row>
    <row r="130" spans="1:21" s="22" customFormat="1" x14ac:dyDescent="0.2">
      <c r="A130" s="11" t="s">
        <v>213</v>
      </c>
      <c r="B130" s="11"/>
      <c r="C130" s="25" t="s">
        <v>38</v>
      </c>
      <c r="D130" s="25" t="s">
        <v>39</v>
      </c>
      <c r="E130" s="26">
        <v>268397.61</v>
      </c>
      <c r="F130" s="12">
        <f t="shared" si="20"/>
        <v>0.26839761000000001</v>
      </c>
      <c r="G130" s="12">
        <v>3302390.39</v>
      </c>
      <c r="H130" s="12">
        <f t="shared" si="34"/>
        <v>-3.3023903900000002</v>
      </c>
      <c r="I130" s="12">
        <f t="shared" si="35"/>
        <v>-3.5707880000000003</v>
      </c>
      <c r="J130" s="12">
        <v>3302390.39</v>
      </c>
      <c r="K130" s="12">
        <f t="shared" si="36"/>
        <v>-3.3023903900000002</v>
      </c>
      <c r="L130" s="12">
        <v>35311578.390000001</v>
      </c>
      <c r="M130" s="12">
        <f t="shared" si="3"/>
        <v>0</v>
      </c>
      <c r="N130" s="12">
        <f t="shared" si="37"/>
        <v>-35.311578390000001</v>
      </c>
      <c r="O130" s="12">
        <v>35311578.390000001</v>
      </c>
      <c r="P130" s="12">
        <f t="shared" si="38"/>
        <v>-32.009188000000002</v>
      </c>
      <c r="Q130" s="12">
        <f t="shared" si="39"/>
        <v>-35.311578390000001</v>
      </c>
      <c r="R130" s="12">
        <f t="shared" si="22"/>
        <v>0</v>
      </c>
      <c r="S130" s="12">
        <f t="shared" si="40"/>
        <v>-0.26839761000000001</v>
      </c>
      <c r="U130" s="12"/>
    </row>
    <row r="131" spans="1:21" s="22" customFormat="1" x14ac:dyDescent="0.2">
      <c r="A131" s="11" t="s">
        <v>213</v>
      </c>
      <c r="B131" s="11"/>
      <c r="C131" s="25" t="s">
        <v>44</v>
      </c>
      <c r="D131" s="25" t="s">
        <v>45</v>
      </c>
      <c r="E131" s="26"/>
      <c r="F131" s="12">
        <f t="shared" si="20"/>
        <v>0</v>
      </c>
      <c r="G131" s="12">
        <v>-5500000</v>
      </c>
      <c r="H131" s="12">
        <f t="shared" si="34"/>
        <v>5.5</v>
      </c>
      <c r="I131" s="12">
        <f t="shared" si="35"/>
        <v>5.5</v>
      </c>
      <c r="J131" s="12">
        <v>4000000</v>
      </c>
      <c r="K131" s="12">
        <f t="shared" si="36"/>
        <v>-4</v>
      </c>
      <c r="L131" s="12" t="s">
        <v>3</v>
      </c>
      <c r="M131" s="12">
        <f t="shared" si="3"/>
        <v>-9.5</v>
      </c>
      <c r="N131" s="12">
        <f t="shared" si="37"/>
        <v>0</v>
      </c>
      <c r="O131" s="12" t="s">
        <v>3</v>
      </c>
      <c r="P131" s="12">
        <f t="shared" si="38"/>
        <v>4</v>
      </c>
      <c r="Q131" s="12">
        <f t="shared" si="39"/>
        <v>0</v>
      </c>
      <c r="R131" s="12">
        <f t="shared" si="22"/>
        <v>0</v>
      </c>
      <c r="S131" s="12">
        <f t="shared" si="40"/>
        <v>0</v>
      </c>
      <c r="U131" s="12"/>
    </row>
    <row r="132" spans="1:21" s="22" customFormat="1" x14ac:dyDescent="0.2">
      <c r="A132" s="11" t="s">
        <v>213</v>
      </c>
      <c r="B132" s="11"/>
      <c r="C132" s="25" t="s">
        <v>50</v>
      </c>
      <c r="D132" s="25" t="s">
        <v>51</v>
      </c>
      <c r="E132" s="26"/>
      <c r="F132" s="12">
        <f t="shared" si="20"/>
        <v>0</v>
      </c>
      <c r="G132" s="12" t="s">
        <v>3</v>
      </c>
      <c r="H132" s="12">
        <f t="shared" si="34"/>
        <v>0</v>
      </c>
      <c r="I132" s="12">
        <f t="shared" si="35"/>
        <v>0</v>
      </c>
      <c r="J132" s="12" t="s">
        <v>3</v>
      </c>
      <c r="K132" s="12">
        <f t="shared" si="36"/>
        <v>0</v>
      </c>
      <c r="L132" s="12">
        <v>-150000</v>
      </c>
      <c r="M132" s="12">
        <f t="shared" si="3"/>
        <v>0</v>
      </c>
      <c r="N132" s="12">
        <f t="shared" si="37"/>
        <v>0.15</v>
      </c>
      <c r="O132" s="12">
        <v>-150000</v>
      </c>
      <c r="P132" s="12">
        <f t="shared" si="38"/>
        <v>0.15</v>
      </c>
      <c r="Q132" s="12">
        <f t="shared" si="39"/>
        <v>0.15</v>
      </c>
      <c r="R132" s="12">
        <f t="shared" si="22"/>
        <v>0</v>
      </c>
      <c r="S132" s="12">
        <f t="shared" si="40"/>
        <v>0</v>
      </c>
      <c r="U132" s="12"/>
    </row>
    <row r="133" spans="1:21" s="22" customFormat="1" x14ac:dyDescent="0.2">
      <c r="A133" s="11" t="s">
        <v>213</v>
      </c>
      <c r="B133" s="11"/>
      <c r="C133" s="25" t="s">
        <v>56</v>
      </c>
      <c r="D133" s="25" t="s">
        <v>57</v>
      </c>
      <c r="E133" s="26"/>
      <c r="F133" s="12">
        <f t="shared" si="20"/>
        <v>0</v>
      </c>
      <c r="G133" s="12" t="s">
        <v>3</v>
      </c>
      <c r="H133" s="12">
        <f t="shared" si="34"/>
        <v>0</v>
      </c>
      <c r="I133" s="12">
        <f t="shared" si="35"/>
        <v>0</v>
      </c>
      <c r="J133" s="12" t="s">
        <v>3</v>
      </c>
      <c r="K133" s="12">
        <f t="shared" si="36"/>
        <v>0</v>
      </c>
      <c r="L133" s="12">
        <v>-26500000</v>
      </c>
      <c r="M133" s="12">
        <f t="shared" si="3"/>
        <v>0</v>
      </c>
      <c r="N133" s="12">
        <f t="shared" si="37"/>
        <v>26.5</v>
      </c>
      <c r="O133" s="12">
        <v>-26500000</v>
      </c>
      <c r="P133" s="12">
        <f t="shared" si="38"/>
        <v>26.5</v>
      </c>
      <c r="Q133" s="12">
        <f t="shared" si="39"/>
        <v>26.5</v>
      </c>
      <c r="R133" s="12">
        <f t="shared" si="22"/>
        <v>0</v>
      </c>
      <c r="S133" s="12">
        <f t="shared" si="40"/>
        <v>0</v>
      </c>
      <c r="U133" s="12"/>
    </row>
    <row r="134" spans="1:21" s="22" customFormat="1" x14ac:dyDescent="0.2">
      <c r="A134" s="11" t="s">
        <v>213</v>
      </c>
      <c r="B134" s="11"/>
      <c r="C134" s="25" t="s">
        <v>60</v>
      </c>
      <c r="D134" s="25" t="s">
        <v>61</v>
      </c>
      <c r="E134" s="26"/>
      <c r="F134" s="12">
        <f t="shared" si="20"/>
        <v>0</v>
      </c>
      <c r="G134" s="12" t="s">
        <v>3</v>
      </c>
      <c r="H134" s="12">
        <f t="shared" si="34"/>
        <v>0</v>
      </c>
      <c r="I134" s="12">
        <f t="shared" si="35"/>
        <v>0</v>
      </c>
      <c r="J134" s="12">
        <v>-9750000</v>
      </c>
      <c r="K134" s="12">
        <f t="shared" si="36"/>
        <v>9.75</v>
      </c>
      <c r="L134" s="12" t="s">
        <v>3</v>
      </c>
      <c r="M134" s="12">
        <f t="shared" si="3"/>
        <v>9.75</v>
      </c>
      <c r="N134" s="12">
        <f t="shared" si="37"/>
        <v>0</v>
      </c>
      <c r="O134" s="12" t="s">
        <v>3</v>
      </c>
      <c r="P134" s="12">
        <f t="shared" si="38"/>
        <v>-9.75</v>
      </c>
      <c r="Q134" s="12">
        <f t="shared" si="39"/>
        <v>0</v>
      </c>
      <c r="R134" s="12">
        <f t="shared" si="22"/>
        <v>0</v>
      </c>
      <c r="S134" s="12">
        <f t="shared" si="40"/>
        <v>0</v>
      </c>
      <c r="U134" s="12"/>
    </row>
    <row r="135" spans="1:21" s="22" customFormat="1" x14ac:dyDescent="0.2">
      <c r="A135" s="11" t="s">
        <v>213</v>
      </c>
      <c r="B135" s="11"/>
      <c r="C135" s="25" t="s">
        <v>214</v>
      </c>
      <c r="D135" s="25" t="s">
        <v>215</v>
      </c>
      <c r="E135" s="26"/>
      <c r="F135" s="12">
        <f t="shared" si="20"/>
        <v>0</v>
      </c>
      <c r="G135" s="12" t="s">
        <v>3</v>
      </c>
      <c r="H135" s="12">
        <f t="shared" si="34"/>
        <v>0</v>
      </c>
      <c r="I135" s="12">
        <f t="shared" si="35"/>
        <v>0</v>
      </c>
      <c r="J135" s="12" t="s">
        <v>3</v>
      </c>
      <c r="K135" s="12">
        <f t="shared" si="36"/>
        <v>0</v>
      </c>
      <c r="L135" s="12" t="s">
        <v>3</v>
      </c>
      <c r="M135" s="12">
        <f t="shared" si="3"/>
        <v>0</v>
      </c>
      <c r="N135" s="12">
        <f t="shared" si="37"/>
        <v>0</v>
      </c>
      <c r="O135" s="12">
        <v>914</v>
      </c>
      <c r="P135" s="12">
        <f t="shared" si="38"/>
        <v>0</v>
      </c>
      <c r="Q135" s="12">
        <f t="shared" si="39"/>
        <v>-9.1399999999999999E-4</v>
      </c>
      <c r="R135" s="12">
        <f t="shared" si="22"/>
        <v>-9.1399999999999999E-4</v>
      </c>
      <c r="S135" s="12">
        <f t="shared" si="40"/>
        <v>-9.1399999999999999E-4</v>
      </c>
      <c r="U135" s="12"/>
    </row>
    <row r="136" spans="1:21" s="22" customFormat="1" x14ac:dyDescent="0.2">
      <c r="A136" s="11" t="s">
        <v>213</v>
      </c>
      <c r="B136" s="11"/>
      <c r="C136" s="25" t="s">
        <v>62</v>
      </c>
      <c r="D136" s="25" t="s">
        <v>63</v>
      </c>
      <c r="E136" s="26"/>
      <c r="F136" s="12">
        <f t="shared" si="20"/>
        <v>0</v>
      </c>
      <c r="G136" s="12">
        <v>0</v>
      </c>
      <c r="H136" s="12">
        <f t="shared" si="34"/>
        <v>0</v>
      </c>
      <c r="I136" s="12">
        <f t="shared" si="35"/>
        <v>0</v>
      </c>
      <c r="J136" s="12" t="s">
        <v>3</v>
      </c>
      <c r="K136" s="12">
        <f t="shared" si="36"/>
        <v>0</v>
      </c>
      <c r="L136" s="12" t="s">
        <v>3</v>
      </c>
      <c r="M136" s="12">
        <f t="shared" ref="M136:M156" si="41">+K136-H136</f>
        <v>0</v>
      </c>
      <c r="N136" s="12">
        <f t="shared" si="37"/>
        <v>0</v>
      </c>
      <c r="O136" s="12" t="s">
        <v>3</v>
      </c>
      <c r="P136" s="12">
        <f t="shared" si="38"/>
        <v>0</v>
      </c>
      <c r="Q136" s="12">
        <f t="shared" si="39"/>
        <v>0</v>
      </c>
      <c r="R136" s="12">
        <f t="shared" si="22"/>
        <v>0</v>
      </c>
      <c r="S136" s="12">
        <f t="shared" si="40"/>
        <v>0</v>
      </c>
      <c r="U136" s="12"/>
    </row>
    <row r="137" spans="1:21" s="22" customFormat="1" x14ac:dyDescent="0.2">
      <c r="A137" s="11" t="s">
        <v>213</v>
      </c>
      <c r="B137" s="11"/>
      <c r="C137" s="25" t="s">
        <v>70</v>
      </c>
      <c r="D137" s="25" t="s">
        <v>71</v>
      </c>
      <c r="E137" s="26">
        <v>550050000</v>
      </c>
      <c r="F137" s="12">
        <f t="shared" si="20"/>
        <v>550.04999999999995</v>
      </c>
      <c r="G137" s="12">
        <v>-712800000</v>
      </c>
      <c r="H137" s="12">
        <f t="shared" si="34"/>
        <v>712.8</v>
      </c>
      <c r="I137" s="12">
        <f t="shared" si="35"/>
        <v>162.75</v>
      </c>
      <c r="J137" s="12">
        <v>351000000</v>
      </c>
      <c r="K137" s="12">
        <f t="shared" si="36"/>
        <v>-351</v>
      </c>
      <c r="L137" s="12">
        <v>329800000</v>
      </c>
      <c r="M137" s="12">
        <f t="shared" si="41"/>
        <v>-1063.8</v>
      </c>
      <c r="N137" s="12">
        <f t="shared" si="37"/>
        <v>-329.8</v>
      </c>
      <c r="O137" s="12">
        <v>297300000</v>
      </c>
      <c r="P137" s="12">
        <f t="shared" si="38"/>
        <v>21.199999999999989</v>
      </c>
      <c r="Q137" s="12">
        <f t="shared" si="39"/>
        <v>-297.3</v>
      </c>
      <c r="R137" s="12">
        <f t="shared" si="22"/>
        <v>32.5</v>
      </c>
      <c r="S137" s="12">
        <f t="shared" si="40"/>
        <v>-517.54999999999995</v>
      </c>
      <c r="U137" s="12">
        <v>-496</v>
      </c>
    </row>
    <row r="138" spans="1:21" s="22" customFormat="1" x14ac:dyDescent="0.2">
      <c r="A138" s="11" t="s">
        <v>213</v>
      </c>
      <c r="B138" s="11"/>
      <c r="C138" s="25" t="s">
        <v>216</v>
      </c>
      <c r="D138" s="25" t="s">
        <v>217</v>
      </c>
      <c r="E138" s="26"/>
      <c r="F138" s="12">
        <f t="shared" si="20"/>
        <v>0</v>
      </c>
      <c r="G138" s="12" t="s">
        <v>3</v>
      </c>
      <c r="H138" s="12">
        <f t="shared" si="34"/>
        <v>0</v>
      </c>
      <c r="I138" s="12">
        <f t="shared" si="35"/>
        <v>0</v>
      </c>
      <c r="J138" s="12" t="s">
        <v>3</v>
      </c>
      <c r="K138" s="12">
        <f t="shared" si="36"/>
        <v>0</v>
      </c>
      <c r="L138" s="12">
        <v>-100000000</v>
      </c>
      <c r="M138" s="12">
        <f t="shared" si="41"/>
        <v>0</v>
      </c>
      <c r="N138" s="12">
        <f t="shared" si="37"/>
        <v>100</v>
      </c>
      <c r="O138" s="12">
        <v>-163650000</v>
      </c>
      <c r="P138" s="12">
        <f t="shared" si="38"/>
        <v>100</v>
      </c>
      <c r="Q138" s="12">
        <f t="shared" si="39"/>
        <v>163.65</v>
      </c>
      <c r="R138" s="12">
        <f t="shared" si="22"/>
        <v>63.650000000000006</v>
      </c>
      <c r="S138" s="12">
        <f t="shared" si="40"/>
        <v>63.650000000000006</v>
      </c>
      <c r="U138" s="12">
        <v>198</v>
      </c>
    </row>
    <row r="139" spans="1:21" s="22" customFormat="1" x14ac:dyDescent="0.2">
      <c r="A139" s="11" t="s">
        <v>213</v>
      </c>
      <c r="B139" s="11"/>
      <c r="C139" s="25" t="s">
        <v>78</v>
      </c>
      <c r="D139" s="25" t="s">
        <v>79</v>
      </c>
      <c r="E139" s="26"/>
      <c r="F139" s="12">
        <f t="shared" si="20"/>
        <v>0</v>
      </c>
      <c r="G139" s="12" t="s">
        <v>3</v>
      </c>
      <c r="H139" s="12">
        <f t="shared" si="34"/>
        <v>0</v>
      </c>
      <c r="I139" s="12">
        <f t="shared" si="35"/>
        <v>0</v>
      </c>
      <c r="J139" s="12" t="s">
        <v>3</v>
      </c>
      <c r="K139" s="12">
        <f t="shared" si="36"/>
        <v>0</v>
      </c>
      <c r="L139" s="12">
        <v>15750000</v>
      </c>
      <c r="M139" s="12">
        <f t="shared" si="41"/>
        <v>0</v>
      </c>
      <c r="N139" s="12">
        <f t="shared" si="37"/>
        <v>-15.75</v>
      </c>
      <c r="O139" s="12">
        <v>15750000</v>
      </c>
      <c r="P139" s="12">
        <f t="shared" si="38"/>
        <v>-15.75</v>
      </c>
      <c r="Q139" s="12">
        <f t="shared" si="39"/>
        <v>-15.75</v>
      </c>
      <c r="R139" s="12">
        <f t="shared" si="22"/>
        <v>0</v>
      </c>
      <c r="S139" s="12">
        <f t="shared" si="40"/>
        <v>0</v>
      </c>
      <c r="U139" s="12"/>
    </row>
    <row r="140" spans="1:21" s="22" customFormat="1" x14ac:dyDescent="0.2">
      <c r="A140" s="11" t="s">
        <v>213</v>
      </c>
      <c r="B140" s="11"/>
      <c r="C140" s="25" t="s">
        <v>218</v>
      </c>
      <c r="D140" s="25" t="s">
        <v>219</v>
      </c>
      <c r="E140" s="26"/>
      <c r="F140" s="12">
        <f t="shared" si="20"/>
        <v>0</v>
      </c>
      <c r="G140" s="12" t="s">
        <v>3</v>
      </c>
      <c r="H140" s="12">
        <f t="shared" si="34"/>
        <v>0</v>
      </c>
      <c r="I140" s="12">
        <f t="shared" si="35"/>
        <v>0</v>
      </c>
      <c r="J140" s="12" t="s">
        <v>3</v>
      </c>
      <c r="K140" s="12">
        <f t="shared" si="36"/>
        <v>0</v>
      </c>
      <c r="L140" s="12">
        <v>-300000</v>
      </c>
      <c r="M140" s="12">
        <f t="shared" si="41"/>
        <v>0</v>
      </c>
      <c r="N140" s="12">
        <f t="shared" si="37"/>
        <v>0.3</v>
      </c>
      <c r="O140" s="12">
        <v>-300000</v>
      </c>
      <c r="P140" s="12">
        <f t="shared" si="38"/>
        <v>0.3</v>
      </c>
      <c r="Q140" s="12">
        <f t="shared" si="39"/>
        <v>0.3</v>
      </c>
      <c r="R140" s="12">
        <f t="shared" si="22"/>
        <v>0</v>
      </c>
      <c r="S140" s="12">
        <f t="shared" si="40"/>
        <v>0</v>
      </c>
      <c r="U140" s="12"/>
    </row>
    <row r="141" spans="1:21" s="22" customFormat="1" x14ac:dyDescent="0.2">
      <c r="A141" s="11"/>
      <c r="B141" s="11"/>
      <c r="C141" s="25" t="s">
        <v>108</v>
      </c>
      <c r="D141" s="25">
        <v>3000012983</v>
      </c>
      <c r="E141" s="26">
        <v>206700000</v>
      </c>
      <c r="F141" s="12">
        <f t="shared" si="20"/>
        <v>206.7</v>
      </c>
      <c r="G141" s="12"/>
      <c r="H141" s="12"/>
      <c r="I141" s="12">
        <f t="shared" si="35"/>
        <v>-206.7</v>
      </c>
      <c r="J141" s="12"/>
      <c r="K141" s="12"/>
      <c r="L141" s="12"/>
      <c r="M141" s="12"/>
      <c r="N141" s="12"/>
      <c r="O141" s="12"/>
      <c r="P141" s="12"/>
      <c r="Q141" s="12"/>
      <c r="R141" s="12">
        <f t="shared" ref="R141:R155" si="42">+Q141-N141</f>
        <v>0</v>
      </c>
      <c r="S141" s="12">
        <f t="shared" si="40"/>
        <v>-206.7</v>
      </c>
      <c r="U141" s="12">
        <v>9</v>
      </c>
    </row>
    <row r="142" spans="1:21" s="22" customFormat="1" x14ac:dyDescent="0.2">
      <c r="A142" s="11" t="s">
        <v>213</v>
      </c>
      <c r="B142" s="11"/>
      <c r="C142" s="25" t="s">
        <v>114</v>
      </c>
      <c r="D142" s="25" t="s">
        <v>115</v>
      </c>
      <c r="E142" s="26"/>
      <c r="F142" s="12">
        <f t="shared" ref="F142:F156" si="43">IF(E142&lt;&gt;"",E142/1000000,0)</f>
        <v>0</v>
      </c>
      <c r="G142" s="12">
        <v>15000000</v>
      </c>
      <c r="H142" s="12">
        <f t="shared" ref="H142:H156" si="44">IF(G142&lt;&gt;"",G142/-1000000,0)</f>
        <v>-15</v>
      </c>
      <c r="I142" s="12">
        <f t="shared" ref="I142:I155" si="45">+H142-F142</f>
        <v>-15</v>
      </c>
      <c r="J142" s="12" t="s">
        <v>3</v>
      </c>
      <c r="K142" s="12">
        <f t="shared" ref="K142:K147" si="46">IF(J142&lt;&gt;"",J142/-1000000,0)</f>
        <v>0</v>
      </c>
      <c r="L142" s="12" t="s">
        <v>3</v>
      </c>
      <c r="M142" s="12">
        <f t="shared" si="41"/>
        <v>15</v>
      </c>
      <c r="N142" s="12">
        <f t="shared" ref="N142:N147" si="47">IF(L142&lt;&gt;"",L142/-1000000,0)</f>
        <v>0</v>
      </c>
      <c r="O142" s="12" t="s">
        <v>3</v>
      </c>
      <c r="P142" s="12">
        <f>+N142-K142</f>
        <v>0</v>
      </c>
      <c r="Q142" s="12">
        <f t="shared" ref="Q142:Q156" si="48">IF(O142&lt;&gt;"",O142/-1000000,0)</f>
        <v>0</v>
      </c>
      <c r="R142" s="12">
        <f t="shared" si="42"/>
        <v>0</v>
      </c>
      <c r="S142" s="12">
        <f t="shared" si="40"/>
        <v>0</v>
      </c>
      <c r="U142" s="12"/>
    </row>
    <row r="143" spans="1:21" s="22" customFormat="1" x14ac:dyDescent="0.2">
      <c r="A143" s="11" t="s">
        <v>213</v>
      </c>
      <c r="B143" s="11"/>
      <c r="C143" s="25" t="s">
        <v>116</v>
      </c>
      <c r="D143" s="25" t="s">
        <v>117</v>
      </c>
      <c r="E143" s="26"/>
      <c r="F143" s="12">
        <f t="shared" si="43"/>
        <v>0</v>
      </c>
      <c r="G143" s="12">
        <v>-96000000</v>
      </c>
      <c r="H143" s="12">
        <f t="shared" si="44"/>
        <v>96</v>
      </c>
      <c r="I143" s="12">
        <f t="shared" si="45"/>
        <v>96</v>
      </c>
      <c r="J143" s="12">
        <v>100500000</v>
      </c>
      <c r="K143" s="12">
        <f t="shared" si="46"/>
        <v>-100.5</v>
      </c>
      <c r="L143" s="12">
        <v>8000000</v>
      </c>
      <c r="M143" s="12">
        <f t="shared" si="41"/>
        <v>-196.5</v>
      </c>
      <c r="N143" s="12">
        <f t="shared" si="47"/>
        <v>-8</v>
      </c>
      <c r="O143" s="12">
        <v>19000000</v>
      </c>
      <c r="P143" s="12">
        <f>+N143-K143</f>
        <v>92.5</v>
      </c>
      <c r="Q143" s="12">
        <f t="shared" si="48"/>
        <v>-19</v>
      </c>
      <c r="R143" s="12">
        <f t="shared" si="42"/>
        <v>-11</v>
      </c>
      <c r="S143" s="12">
        <f t="shared" si="40"/>
        <v>-11</v>
      </c>
      <c r="U143" s="12">
        <v>15</v>
      </c>
    </row>
    <row r="144" spans="1:21" s="22" customFormat="1" x14ac:dyDescent="0.2">
      <c r="A144" s="11" t="s">
        <v>213</v>
      </c>
      <c r="B144" s="11"/>
      <c r="C144" s="25" t="s">
        <v>122</v>
      </c>
      <c r="D144" s="25" t="s">
        <v>123</v>
      </c>
      <c r="E144" s="26">
        <v>-150000</v>
      </c>
      <c r="F144" s="12">
        <f t="shared" si="43"/>
        <v>-0.15</v>
      </c>
      <c r="G144" s="12">
        <v>150000</v>
      </c>
      <c r="H144" s="12">
        <f t="shared" si="44"/>
        <v>-0.15</v>
      </c>
      <c r="I144" s="12">
        <f t="shared" si="45"/>
        <v>0</v>
      </c>
      <c r="J144" s="12">
        <v>141350000</v>
      </c>
      <c r="K144" s="12">
        <f t="shared" si="46"/>
        <v>-141.35</v>
      </c>
      <c r="L144" s="12">
        <v>135850000</v>
      </c>
      <c r="M144" s="12">
        <f t="shared" si="41"/>
        <v>-141.19999999999999</v>
      </c>
      <c r="N144" s="12">
        <f t="shared" si="47"/>
        <v>-135.85</v>
      </c>
      <c r="O144" s="12">
        <v>135850000</v>
      </c>
      <c r="P144" s="12">
        <f>+N144-K144</f>
        <v>5.5</v>
      </c>
      <c r="Q144" s="12">
        <f t="shared" si="48"/>
        <v>-135.85</v>
      </c>
      <c r="R144" s="12">
        <f t="shared" si="42"/>
        <v>0</v>
      </c>
      <c r="S144" s="12">
        <f t="shared" si="40"/>
        <v>0.15</v>
      </c>
      <c r="U144" s="12">
        <v>-160</v>
      </c>
    </row>
    <row r="145" spans="1:21" s="22" customFormat="1" x14ac:dyDescent="0.2">
      <c r="A145" s="11" t="s">
        <v>213</v>
      </c>
      <c r="B145" s="11"/>
      <c r="C145" s="25" t="s">
        <v>138</v>
      </c>
      <c r="D145" s="25" t="s">
        <v>139</v>
      </c>
      <c r="E145" s="26"/>
      <c r="F145" s="12">
        <f t="shared" si="43"/>
        <v>0</v>
      </c>
      <c r="G145" s="12" t="s">
        <v>3</v>
      </c>
      <c r="H145" s="12">
        <f t="shared" si="44"/>
        <v>0</v>
      </c>
      <c r="I145" s="12">
        <f t="shared" si="45"/>
        <v>0</v>
      </c>
      <c r="J145" s="12">
        <v>30000000</v>
      </c>
      <c r="K145" s="12">
        <f t="shared" si="46"/>
        <v>-30</v>
      </c>
      <c r="L145" s="12" t="s">
        <v>3</v>
      </c>
      <c r="M145" s="12">
        <f t="shared" si="41"/>
        <v>-30</v>
      </c>
      <c r="N145" s="12">
        <f t="shared" si="47"/>
        <v>0</v>
      </c>
      <c r="O145" s="12" t="s">
        <v>3</v>
      </c>
      <c r="P145" s="12">
        <f>+N145-K145</f>
        <v>30</v>
      </c>
      <c r="Q145" s="12">
        <f t="shared" si="48"/>
        <v>0</v>
      </c>
      <c r="R145" s="12">
        <f t="shared" si="42"/>
        <v>0</v>
      </c>
      <c r="S145" s="12">
        <f t="shared" si="40"/>
        <v>0</v>
      </c>
      <c r="U145" s="12"/>
    </row>
    <row r="146" spans="1:21" s="22" customFormat="1" x14ac:dyDescent="0.2">
      <c r="A146" s="11" t="s">
        <v>213</v>
      </c>
      <c r="B146" s="11"/>
      <c r="C146" s="25" t="s">
        <v>220</v>
      </c>
      <c r="D146" s="25" t="s">
        <v>221</v>
      </c>
      <c r="E146" s="26"/>
      <c r="F146" s="12">
        <f t="shared" si="43"/>
        <v>0</v>
      </c>
      <c r="G146" s="12" t="s">
        <v>3</v>
      </c>
      <c r="H146" s="12">
        <f t="shared" si="44"/>
        <v>0</v>
      </c>
      <c r="I146" s="12">
        <f t="shared" si="45"/>
        <v>0</v>
      </c>
      <c r="J146" s="12" t="s">
        <v>3</v>
      </c>
      <c r="K146" s="12">
        <f t="shared" si="46"/>
        <v>0</v>
      </c>
      <c r="L146" s="12" t="s">
        <v>3</v>
      </c>
      <c r="M146" s="12">
        <f t="shared" si="41"/>
        <v>0</v>
      </c>
      <c r="N146" s="12">
        <f t="shared" si="47"/>
        <v>0</v>
      </c>
      <c r="O146" s="12">
        <v>50000000</v>
      </c>
      <c r="P146" s="12">
        <f>+N146-K146</f>
        <v>0</v>
      </c>
      <c r="Q146" s="12">
        <f t="shared" si="48"/>
        <v>-50</v>
      </c>
      <c r="R146" s="12">
        <f t="shared" si="42"/>
        <v>-50</v>
      </c>
      <c r="S146" s="12">
        <f t="shared" si="40"/>
        <v>-50</v>
      </c>
      <c r="U146" s="12"/>
    </row>
    <row r="147" spans="1:21" s="22" customFormat="1" x14ac:dyDescent="0.2">
      <c r="A147" s="11" t="s">
        <v>213</v>
      </c>
      <c r="B147" s="11"/>
      <c r="C147" s="25" t="s">
        <v>222</v>
      </c>
      <c r="D147" s="25" t="s">
        <v>223</v>
      </c>
      <c r="E147" s="26"/>
      <c r="F147" s="12">
        <f t="shared" si="43"/>
        <v>0</v>
      </c>
      <c r="G147" s="12">
        <v>340000000</v>
      </c>
      <c r="H147" s="12">
        <f t="shared" si="44"/>
        <v>-340</v>
      </c>
      <c r="I147" s="12">
        <f t="shared" si="45"/>
        <v>-340</v>
      </c>
      <c r="J147" s="12" t="s">
        <v>3</v>
      </c>
      <c r="K147" s="12">
        <f t="shared" si="46"/>
        <v>0</v>
      </c>
      <c r="L147" s="12" t="s">
        <v>3</v>
      </c>
      <c r="M147" s="12">
        <f t="shared" si="41"/>
        <v>340</v>
      </c>
      <c r="N147" s="12">
        <f t="shared" si="47"/>
        <v>0</v>
      </c>
      <c r="O147" s="12" t="s">
        <v>3</v>
      </c>
      <c r="P147" s="12">
        <f t="shared" ref="P147:P156" si="49">+N147-K147</f>
        <v>0</v>
      </c>
      <c r="Q147" s="12">
        <f t="shared" si="48"/>
        <v>0</v>
      </c>
      <c r="R147" s="12">
        <f t="shared" si="42"/>
        <v>0</v>
      </c>
      <c r="S147" s="12">
        <f t="shared" si="40"/>
        <v>0</v>
      </c>
      <c r="U147" s="12">
        <v>-33</v>
      </c>
    </row>
    <row r="148" spans="1:21" s="22" customFormat="1" x14ac:dyDescent="0.2">
      <c r="A148" s="11" t="s">
        <v>213</v>
      </c>
      <c r="B148" s="11"/>
      <c r="C148" s="25" t="s">
        <v>146</v>
      </c>
      <c r="D148" s="25" t="s">
        <v>147</v>
      </c>
      <c r="E148" s="26">
        <v>13100000</v>
      </c>
      <c r="F148" s="12">
        <f t="shared" si="43"/>
        <v>13.1</v>
      </c>
      <c r="G148" s="12">
        <v>-6400000</v>
      </c>
      <c r="H148" s="12">
        <f t="shared" si="44"/>
        <v>6.4</v>
      </c>
      <c r="I148" s="12">
        <f t="shared" si="45"/>
        <v>-6.6999999999999993</v>
      </c>
      <c r="J148" s="12">
        <v>10500000</v>
      </c>
      <c r="K148" s="12">
        <f t="shared" ref="K148:K156" si="50">IF(J148&lt;&gt;"",J148/-1000000,0)</f>
        <v>-10.5</v>
      </c>
      <c r="L148" s="12" t="s">
        <v>3</v>
      </c>
      <c r="M148" s="12">
        <f t="shared" si="41"/>
        <v>-16.899999999999999</v>
      </c>
      <c r="N148" s="12">
        <f t="shared" ref="N148:N156" si="51">IF(L148&lt;&gt;"",L148/-1000000,0)</f>
        <v>0</v>
      </c>
      <c r="O148" s="12" t="s">
        <v>3</v>
      </c>
      <c r="P148" s="12">
        <f t="shared" si="49"/>
        <v>10.5</v>
      </c>
      <c r="Q148" s="12">
        <f t="shared" si="48"/>
        <v>0</v>
      </c>
      <c r="R148" s="12">
        <f t="shared" si="42"/>
        <v>0</v>
      </c>
      <c r="S148" s="12">
        <f t="shared" si="40"/>
        <v>-13.1</v>
      </c>
      <c r="U148" s="12"/>
    </row>
    <row r="149" spans="1:21" s="22" customFormat="1" x14ac:dyDescent="0.2">
      <c r="A149" s="11" t="s">
        <v>213</v>
      </c>
      <c r="B149" s="11"/>
      <c r="C149" s="25" t="s">
        <v>152</v>
      </c>
      <c r="D149" s="25" t="s">
        <v>153</v>
      </c>
      <c r="E149" s="26">
        <v>145674409.93000001</v>
      </c>
      <c r="F149" s="12">
        <f t="shared" si="43"/>
        <v>145.67440993</v>
      </c>
      <c r="G149" s="12">
        <v>-234524409.93000001</v>
      </c>
      <c r="H149" s="12">
        <f t="shared" si="44"/>
        <v>234.52440993000002</v>
      </c>
      <c r="I149" s="12">
        <f t="shared" si="45"/>
        <v>88.850000000000023</v>
      </c>
      <c r="J149" s="12">
        <v>134500000</v>
      </c>
      <c r="K149" s="12">
        <f>IF(J149&lt;&gt;"",J149/-1000000,0)</f>
        <v>-134.5</v>
      </c>
      <c r="L149" s="12">
        <v>92350000.002999991</v>
      </c>
      <c r="M149" s="12">
        <f t="shared" si="41"/>
        <v>-369.02440993000005</v>
      </c>
      <c r="N149" s="12">
        <f>IF(L149&lt;&gt;"",L149/-1000000,0)</f>
        <v>-92.350000002999991</v>
      </c>
      <c r="O149" s="12">
        <v>80500000.002999991</v>
      </c>
      <c r="P149" s="12">
        <f>+N149-K149</f>
        <v>42.149999997000009</v>
      </c>
      <c r="Q149" s="12">
        <f t="shared" si="48"/>
        <v>-80.500000002999997</v>
      </c>
      <c r="R149" s="12">
        <f t="shared" si="42"/>
        <v>11.849999999999994</v>
      </c>
      <c r="S149" s="12">
        <f t="shared" si="40"/>
        <v>-133.82440993</v>
      </c>
      <c r="U149" s="12">
        <v>-52</v>
      </c>
    </row>
    <row r="150" spans="1:21" s="22" customFormat="1" x14ac:dyDescent="0.2">
      <c r="A150" s="11" t="s">
        <v>213</v>
      </c>
      <c r="B150" s="11"/>
      <c r="C150" s="25" t="s">
        <v>158</v>
      </c>
      <c r="D150" s="25" t="s">
        <v>159</v>
      </c>
      <c r="E150" s="26"/>
      <c r="F150" s="12">
        <f t="shared" si="43"/>
        <v>0</v>
      </c>
      <c r="G150" s="12">
        <v>-38500000</v>
      </c>
      <c r="H150" s="12">
        <f t="shared" si="44"/>
        <v>38.5</v>
      </c>
      <c r="I150" s="12">
        <f t="shared" si="45"/>
        <v>38.5</v>
      </c>
      <c r="J150" s="12">
        <v>9000000</v>
      </c>
      <c r="K150" s="12">
        <f t="shared" si="50"/>
        <v>-9</v>
      </c>
      <c r="L150" s="12">
        <v>8500000</v>
      </c>
      <c r="M150" s="12">
        <f t="shared" si="41"/>
        <v>-47.5</v>
      </c>
      <c r="N150" s="12">
        <f t="shared" si="51"/>
        <v>-8.5</v>
      </c>
      <c r="O150" s="12">
        <v>10000000</v>
      </c>
      <c r="P150" s="12">
        <f t="shared" si="49"/>
        <v>0.5</v>
      </c>
      <c r="Q150" s="12">
        <f t="shared" si="48"/>
        <v>-10</v>
      </c>
      <c r="R150" s="12">
        <f t="shared" si="42"/>
        <v>-1.5</v>
      </c>
      <c r="S150" s="12">
        <f t="shared" si="40"/>
        <v>-1.5</v>
      </c>
      <c r="U150" s="12"/>
    </row>
    <row r="151" spans="1:21" s="22" customFormat="1" x14ac:dyDescent="0.2">
      <c r="A151" s="11" t="s">
        <v>213</v>
      </c>
      <c r="B151" s="11"/>
      <c r="C151" s="25" t="s">
        <v>224</v>
      </c>
      <c r="D151" s="25" t="s">
        <v>225</v>
      </c>
      <c r="E151" s="26"/>
      <c r="F151" s="12">
        <f t="shared" si="43"/>
        <v>0</v>
      </c>
      <c r="G151" s="12" t="s">
        <v>3</v>
      </c>
      <c r="H151" s="12">
        <f t="shared" si="44"/>
        <v>0</v>
      </c>
      <c r="I151" s="12">
        <f t="shared" si="45"/>
        <v>0</v>
      </c>
      <c r="J151" s="12" t="s">
        <v>3</v>
      </c>
      <c r="K151" s="12">
        <f t="shared" si="50"/>
        <v>0</v>
      </c>
      <c r="L151" s="12">
        <v>-9100000</v>
      </c>
      <c r="M151" s="12">
        <f t="shared" si="41"/>
        <v>0</v>
      </c>
      <c r="N151" s="12">
        <f t="shared" si="51"/>
        <v>9.1</v>
      </c>
      <c r="O151" s="12">
        <v>-9100000</v>
      </c>
      <c r="P151" s="12">
        <f t="shared" si="49"/>
        <v>9.1</v>
      </c>
      <c r="Q151" s="12">
        <f t="shared" si="48"/>
        <v>9.1</v>
      </c>
      <c r="R151" s="12">
        <f t="shared" si="42"/>
        <v>0</v>
      </c>
      <c r="S151" s="12">
        <f t="shared" si="40"/>
        <v>0</v>
      </c>
      <c r="U151" s="12"/>
    </row>
    <row r="152" spans="1:21" s="22" customFormat="1" x14ac:dyDescent="0.2">
      <c r="A152" s="11" t="s">
        <v>213</v>
      </c>
      <c r="B152" s="11"/>
      <c r="C152" s="25" t="s">
        <v>226</v>
      </c>
      <c r="D152" s="25" t="s">
        <v>227</v>
      </c>
      <c r="E152" s="26"/>
      <c r="F152" s="12">
        <f t="shared" si="43"/>
        <v>0</v>
      </c>
      <c r="G152" s="12" t="s">
        <v>3</v>
      </c>
      <c r="H152" s="12">
        <f t="shared" si="44"/>
        <v>0</v>
      </c>
      <c r="I152" s="12">
        <f t="shared" si="45"/>
        <v>0</v>
      </c>
      <c r="J152" s="12" t="s">
        <v>3</v>
      </c>
      <c r="K152" s="12">
        <f t="shared" si="50"/>
        <v>0</v>
      </c>
      <c r="L152" s="12">
        <v>-30250000</v>
      </c>
      <c r="M152" s="12">
        <f t="shared" si="41"/>
        <v>0</v>
      </c>
      <c r="N152" s="12">
        <f t="shared" si="51"/>
        <v>30.25</v>
      </c>
      <c r="O152" s="12">
        <v>-8250000</v>
      </c>
      <c r="P152" s="12">
        <f t="shared" si="49"/>
        <v>30.25</v>
      </c>
      <c r="Q152" s="12">
        <f t="shared" si="48"/>
        <v>8.25</v>
      </c>
      <c r="R152" s="12">
        <f t="shared" si="42"/>
        <v>-22</v>
      </c>
      <c r="S152" s="12">
        <f t="shared" si="40"/>
        <v>-22</v>
      </c>
      <c r="U152" s="12">
        <v>75</v>
      </c>
    </row>
    <row r="153" spans="1:21" s="22" customFormat="1" x14ac:dyDescent="0.2">
      <c r="A153" s="11" t="s">
        <v>213</v>
      </c>
      <c r="B153" s="11"/>
      <c r="C153" s="25" t="s">
        <v>228</v>
      </c>
      <c r="D153" s="25" t="s">
        <v>229</v>
      </c>
      <c r="E153" s="26"/>
      <c r="F153" s="12">
        <f t="shared" si="43"/>
        <v>0</v>
      </c>
      <c r="G153" s="12" t="s">
        <v>3</v>
      </c>
      <c r="H153" s="12">
        <f t="shared" si="44"/>
        <v>0</v>
      </c>
      <c r="I153" s="12">
        <f t="shared" si="45"/>
        <v>0</v>
      </c>
      <c r="J153" s="12">
        <v>-2000000</v>
      </c>
      <c r="K153" s="12">
        <f t="shared" si="50"/>
        <v>2</v>
      </c>
      <c r="L153" s="12">
        <v>-2000000</v>
      </c>
      <c r="M153" s="12">
        <f t="shared" si="41"/>
        <v>2</v>
      </c>
      <c r="N153" s="12">
        <f t="shared" si="51"/>
        <v>2</v>
      </c>
      <c r="O153" s="12">
        <v>-2000000</v>
      </c>
      <c r="P153" s="12">
        <f t="shared" si="49"/>
        <v>0</v>
      </c>
      <c r="Q153" s="12">
        <f t="shared" si="48"/>
        <v>2</v>
      </c>
      <c r="R153" s="12">
        <f t="shared" si="42"/>
        <v>0</v>
      </c>
      <c r="S153" s="12">
        <f t="shared" si="40"/>
        <v>0</v>
      </c>
      <c r="U153" s="12"/>
    </row>
    <row r="154" spans="1:21" s="22" customFormat="1" x14ac:dyDescent="0.2">
      <c r="A154" s="11" t="s">
        <v>213</v>
      </c>
      <c r="B154" s="11"/>
      <c r="C154" s="25" t="s">
        <v>200</v>
      </c>
      <c r="D154" s="25" t="s">
        <v>201</v>
      </c>
      <c r="E154" s="26"/>
      <c r="F154" s="12">
        <f t="shared" si="43"/>
        <v>0</v>
      </c>
      <c r="G154" s="12" t="s">
        <v>3</v>
      </c>
      <c r="H154" s="12">
        <f t="shared" si="44"/>
        <v>0</v>
      </c>
      <c r="I154" s="12">
        <f t="shared" si="45"/>
        <v>0</v>
      </c>
      <c r="J154" s="12" t="s">
        <v>3</v>
      </c>
      <c r="K154" s="12">
        <f t="shared" si="50"/>
        <v>0</v>
      </c>
      <c r="L154" s="12">
        <v>-2500000</v>
      </c>
      <c r="M154" s="12">
        <f t="shared" si="41"/>
        <v>0</v>
      </c>
      <c r="N154" s="12">
        <f t="shared" si="51"/>
        <v>2.5</v>
      </c>
      <c r="O154" s="12">
        <v>-2500000</v>
      </c>
      <c r="P154" s="12">
        <f t="shared" si="49"/>
        <v>2.5</v>
      </c>
      <c r="Q154" s="12">
        <f t="shared" si="48"/>
        <v>2.5</v>
      </c>
      <c r="R154" s="12">
        <f t="shared" si="42"/>
        <v>0</v>
      </c>
      <c r="S154" s="12">
        <f t="shared" si="40"/>
        <v>0</v>
      </c>
      <c r="U154" s="12"/>
    </row>
    <row r="155" spans="1:21" s="22" customFormat="1" x14ac:dyDescent="0.2">
      <c r="A155" s="11" t="s">
        <v>213</v>
      </c>
      <c r="B155" s="11"/>
      <c r="C155" s="25" t="s">
        <v>208</v>
      </c>
      <c r="D155" s="25" t="s">
        <v>209</v>
      </c>
      <c r="E155" s="26">
        <v>560500000</v>
      </c>
      <c r="F155" s="12">
        <f t="shared" si="43"/>
        <v>560.5</v>
      </c>
      <c r="G155" s="12">
        <v>-662250000</v>
      </c>
      <c r="H155" s="12">
        <f t="shared" si="44"/>
        <v>662.25</v>
      </c>
      <c r="I155" s="12">
        <f t="shared" si="45"/>
        <v>101.75</v>
      </c>
      <c r="J155" s="12">
        <v>15500000</v>
      </c>
      <c r="K155" s="12">
        <f t="shared" si="50"/>
        <v>-15.5</v>
      </c>
      <c r="L155" s="12" t="s">
        <v>3</v>
      </c>
      <c r="M155" s="12">
        <f t="shared" si="41"/>
        <v>-677.75</v>
      </c>
      <c r="N155" s="12">
        <f t="shared" si="51"/>
        <v>0</v>
      </c>
      <c r="O155" s="12">
        <v>16500000</v>
      </c>
      <c r="P155" s="12">
        <f t="shared" si="49"/>
        <v>15.5</v>
      </c>
      <c r="Q155" s="12">
        <f t="shared" si="48"/>
        <v>-16.5</v>
      </c>
      <c r="R155" s="12">
        <f t="shared" si="42"/>
        <v>-16.5</v>
      </c>
      <c r="S155" s="12">
        <f t="shared" si="40"/>
        <v>-577</v>
      </c>
      <c r="U155" s="12">
        <v>-189</v>
      </c>
    </row>
    <row r="156" spans="1:21" s="22" customFormat="1" ht="12" thickBot="1" x14ac:dyDescent="0.25">
      <c r="E156" s="23">
        <f>SUM(E128:E155)</f>
        <v>1476142807.54</v>
      </c>
      <c r="F156" s="27">
        <f t="shared" si="43"/>
        <v>1476.1428075399999</v>
      </c>
      <c r="G156" s="28">
        <f>SUM(G128:G155)</f>
        <v>-1394272019.54</v>
      </c>
      <c r="H156" s="27">
        <f t="shared" si="44"/>
        <v>1394.27201954</v>
      </c>
      <c r="I156" s="27">
        <f>SUM(I126:I155)</f>
        <v>-81.870787999999948</v>
      </c>
      <c r="J156" s="28">
        <f>SUM(J128:J155)</f>
        <v>807402390.38999999</v>
      </c>
      <c r="K156" s="27">
        <f t="shared" si="50"/>
        <v>-807.40239038999994</v>
      </c>
      <c r="L156" s="28">
        <f>SUM(L128:L155)</f>
        <v>453011578.39300001</v>
      </c>
      <c r="M156" s="27">
        <f t="shared" si="41"/>
        <v>-2201.6744099299999</v>
      </c>
      <c r="N156" s="27">
        <f t="shared" si="51"/>
        <v>-453.01157839299998</v>
      </c>
      <c r="O156" s="28">
        <f>SUM(O128:O155)</f>
        <v>441612492.39300001</v>
      </c>
      <c r="P156" s="27">
        <f t="shared" si="49"/>
        <v>354.39081199699996</v>
      </c>
      <c r="Q156" s="27">
        <f t="shared" si="48"/>
        <v>-441.61249239300003</v>
      </c>
      <c r="R156" s="27">
        <f>SUM(R128:R155)</f>
        <v>11.399085999999997</v>
      </c>
      <c r="S156" s="27">
        <f>SUM(S128:S155)</f>
        <v>-1464.74372154</v>
      </c>
      <c r="U156" s="27">
        <f>SUM(U128:U155)</f>
        <v>-500</v>
      </c>
    </row>
    <row r="157" spans="1:21" s="22" customFormat="1" ht="12" thickTop="1" x14ac:dyDescent="0.2">
      <c r="E157" s="23"/>
      <c r="F157" s="3"/>
      <c r="G157" s="23"/>
      <c r="H157" s="3"/>
      <c r="I157" s="3"/>
      <c r="J157" s="23"/>
      <c r="K157" s="3"/>
      <c r="L157" s="23"/>
      <c r="M157" s="3"/>
      <c r="N157" s="3"/>
      <c r="O157" s="23"/>
      <c r="P157" s="3"/>
      <c r="Q157" s="3"/>
    </row>
    <row r="158" spans="1:21" s="22" customFormat="1" x14ac:dyDescent="0.2">
      <c r="C158" s="22" t="str">
        <f ca="1">CELL("filename")</f>
        <v>C:\Users\Felienne\Enron\EnronSpreadsheets\[louise_kitchen__23872__OTC Margin Anal.xls]Sheet1</v>
      </c>
      <c r="E158" s="23"/>
      <c r="F158" s="3"/>
      <c r="G158" s="23"/>
      <c r="H158" s="3"/>
      <c r="I158" s="3"/>
      <c r="J158" s="23"/>
      <c r="K158" s="3"/>
      <c r="L158" s="23"/>
      <c r="M158" s="3"/>
      <c r="N158" s="3"/>
      <c r="O158" s="23"/>
      <c r="P158" s="3"/>
      <c r="Q158" s="3"/>
    </row>
    <row r="159" spans="1:21" s="22" customFormat="1" x14ac:dyDescent="0.2">
      <c r="E159" s="23"/>
      <c r="F159" s="3"/>
      <c r="G159" s="23"/>
      <c r="H159" s="3"/>
      <c r="I159" s="3"/>
      <c r="J159" s="23"/>
      <c r="K159" s="3"/>
      <c r="L159" s="23"/>
      <c r="M159" s="3"/>
      <c r="N159" s="3"/>
      <c r="O159" s="23"/>
      <c r="P159" s="3"/>
      <c r="Q159" s="3"/>
    </row>
    <row r="160" spans="1:21" s="22" customFormat="1" x14ac:dyDescent="0.2"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5:17" s="22" customForma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5:17" s="22" customForma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5:17" s="22" customForma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5:17" s="22" customForma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5:17" s="22" customForma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5:17" s="22" customForma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5:17" s="22" customForma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5:17" s="22" customForma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5:17" s="22" customForma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5:17" s="22" customForma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5:17" s="22" customForma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5:17" s="22" customForma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5:17" s="22" customForma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5:17" s="22" customForma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5:17" s="22" customForma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5:17" s="22" customForma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5:17" s="22" customForma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5:17" s="22" customForma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5:17" s="22" customForma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5:17" s="22" customForma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5:17" s="22" customForma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5:17" s="22" customForma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5:17" s="22" customForma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5:17" s="22" customForma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5:17" s="22" customForma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5:17" s="22" customForma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5:17" s="22" customForma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5:17" s="22" customForma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5:17" s="22" customForma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5:17" s="22" customForma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5:17" s="22" customForma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5:17" s="22" customForma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5:17" s="22" customForma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5:17" s="22" customForma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5:17" s="22" customForma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5:17" s="22" customForma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5:17" s="22" customForma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5:17" s="22" customForma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5:17" s="22" customForma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5:17" s="22" customForma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5:17" s="22" customForma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5:17" s="22" customForma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5:17" s="22" customForma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5:17" s="22" customForma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5:17" s="22" customForma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5:17" s="22" customForma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5:17" s="22" customForma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5:17" s="22" customForma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5:17" s="22" customForma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5:17" s="22" customForma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5:17" s="22" customForma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5:17" s="22" customForma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5:17" s="22" customForma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5:17" s="22" customForma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5:17" s="22" customForma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5:17" s="22" customForma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5:17" s="22" customForma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5:17" s="22" customForma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5:17" s="22" customForma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5:17" s="22" customForma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5:17" s="22" customForma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5:17" s="22" customForma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5:17" s="22" customForma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5:17" s="22" customForma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5:17" s="22" customForma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5:17" s="22" customForma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5:17" s="22" customForma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5:17" s="22" customForma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5:17" s="22" customForma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5:17" s="22" customForma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5:17" s="22" customForma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5:17" s="22" customForma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5:17" s="22" customForma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5:17" s="22" customForma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5:17" s="22" customForma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5:17" s="22" customForma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5:17" s="22" customForma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5:17" s="22" customForma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5:17" s="22" customForma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5:17" s="22" customForma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5:17" s="22" customForma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5:17" s="22" customForma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5:17" s="22" customForma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5:17" s="22" customForma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5:17" s="22" customForma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5:17" s="22" customForma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5:17" s="22" customForma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5:17" s="22" customForma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5:17" s="22" customForma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5:17" s="22" customForma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5:17" s="22" customForma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5:17" s="22" customForma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5:17" s="22" customForma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5:17" s="22" customForma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5:17" s="22" customForma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5:17" s="22" customForma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5:17" s="22" customForma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5:17" s="22" customForma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5:17" s="22" customForma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5:17" s="22" customForma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5:17" s="22" customForma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5:17" s="22" customForma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5:17" s="22" customForma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5:17" s="22" customForma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5:17" s="22" customForma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5:17" s="22" customForma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5:17" s="22" customForma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5:17" s="22" customForma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5:17" s="22" customForma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5:17" s="22" customForma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5:17" s="22" customForma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5:17" s="22" customForma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5:17" s="22" customForma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5:17" s="22" customForma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5:17" s="22" customForma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5:17" s="22" customForma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5:17" s="22" customForma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5:17" s="22" customForma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5:17" s="22" customForma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5:17" s="22" customForma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5:17" s="22" customForma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5:17" s="22" customForma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5:17" s="22" customForma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5:17" s="22" customForma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5:17" s="22" customForma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5:17" s="22" customForma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5:17" s="22" customForma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5:17" s="22" customForma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5:17" s="22" customForma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5:17" s="22" customForma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5:17" s="22" customForma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5:17" s="22" customForma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5:17" s="22" customForma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5:17" s="22" customForma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5:17" s="22" customForma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5:17" s="22" customForma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5:17" s="22" customForma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5:17" s="22" customForma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5:17" s="22" customForma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5:17" s="22" customForma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5:17" s="22" customForma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5:17" s="22" customForma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5:17" s="22" customForma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5:17" s="22" customForma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5:17" s="22" customForma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5:17" s="22" customForma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5:17" s="22" customForma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5:17" s="22" customForma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5:17" s="22" customForma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5:17" s="22" customForma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5:17" s="22" customForma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5:17" s="22" customForma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5:17" s="22" customForma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5:17" s="22" customForma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5:17" s="22" customForma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5:17" s="22" customForma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5:17" s="22" customForma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5:17" s="22" customForma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5:17" s="22" customForma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5:17" s="22" customForma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5:17" s="22" customForma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5:17" s="22" customForma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5:17" s="22" customForma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5:17" s="22" customForma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5:17" s="22" customForma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5:17" s="22" customForma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5:17" s="22" customForma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5:17" s="22" customForma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5:17" s="22" customForma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5:17" s="22" customForma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5:17" s="22" customForma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5:17" s="22" customForma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5:17" s="22" customForma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5:17" s="22" customForma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5:17" s="22" customForma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5:17" s="22" customForma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5:17" s="22" customForma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5:17" s="22" customForma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5:17" s="22" customForma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5:17" s="22" customForma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5:17" s="22" customForma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5:17" s="22" customForma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5:17" s="22" customForma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5:17" s="22" customForma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5:17" s="22" customForma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5:17" s="22" customForma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5:17" s="22" customForma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5:17" s="22" customForma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5:17" s="22" customForma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5:17" s="22" customForma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5:17" s="22" customForma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5:17" s="22" customForma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5:17" s="22" customForma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5:17" s="22" customForma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5:17" s="22" customForma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5:17" s="22" customForma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5:17" s="22" customForma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5:17" s="22" customForma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5:17" s="22" customForma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5:17" s="22" customForma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5:17" s="22" customForma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5:17" s="22" customForma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5:17" s="22" customForma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5:17" s="22" customForma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5:17" s="22" customForma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5:17" s="22" customForma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5:17" s="22" customForma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5:17" s="22" customForma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5:17" s="22" customForma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5:17" s="22" customForma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5:17" s="22" customForma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5:17" s="22" customForma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5:17" s="22" customForma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5:17" s="22" customForma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5:17" s="22" customForma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5:17" s="22" customForma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5:17" s="22" customForma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5:17" s="22" customForma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5:17" s="22" customForma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5:17" s="22" customForma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5:17" s="22" customForma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5:17" s="22" customForma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5:17" s="22" customForma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5:17" s="22" customForma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5:17" s="22" customForma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5:17" s="22" customForma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5:17" s="22" customForma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5:17" s="22" customForma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5:17" s="22" customForma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5:17" s="22" customForma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5:17" s="22" customForma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5:17" s="22" customForma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5:17" s="22" customForma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5:17" s="22" customForma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5:17" s="22" customForma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5:17" s="22" customForma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5:17" s="22" customForma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5:17" s="22" customForma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5:17" s="22" customForma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5:17" s="22" customForma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5:17" s="22" customForma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5:17" s="22" customForma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5:17" s="22" customForma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5:17" s="22" customForma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5:17" s="22" customForma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5:17" s="22" customForma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5:17" s="22" customForma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5:17" s="22" customForma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5:17" s="22" customForma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5:17" s="22" customForma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5:17" s="22" customForma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5:17" s="22" customForma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5:17" s="22" customForma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5:17" s="22" customForma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5:17" s="22" customForma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5:17" s="22" customForma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5:17" s="22" customForma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5:17" s="22" customForma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5:17" s="22" customForma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5:17" s="22" customForma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5:17" s="22" customForma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5:17" s="22" customForma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5:17" s="22" customForma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5:17" s="22" customForma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5:17" s="22" customForma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</sheetData>
  <phoneticPr fontId="0" type="noConversion"/>
  <pageMargins left="0.75" right="0.75" top="1" bottom="1" header="0.5" footer="0.5"/>
  <pageSetup scale="6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Felienne</cp:lastModifiedBy>
  <cp:lastPrinted>2001-10-25T20:33:13Z</cp:lastPrinted>
  <dcterms:created xsi:type="dcterms:W3CDTF">2001-10-25T15:01:32Z</dcterms:created>
  <dcterms:modified xsi:type="dcterms:W3CDTF">2014-09-04T16:20:36Z</dcterms:modified>
</cp:coreProperties>
</file>