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460" activeTab="2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C'!$A$1:$N$69</definedName>
  </definedNames>
  <calcPr calcId="152511" fullCalcOnLoad="1"/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6" i="7" s="1"/>
  <c r="O10" i="7"/>
  <c r="O11" i="7"/>
  <c r="O12" i="7"/>
  <c r="O13" i="7"/>
  <c r="O14" i="7"/>
  <c r="O15" i="7"/>
  <c r="B16" i="7"/>
  <c r="E16" i="7"/>
  <c r="F16" i="7"/>
  <c r="I16" i="7"/>
  <c r="J16" i="7"/>
  <c r="K16" i="7"/>
  <c r="L16" i="7"/>
  <c r="M16" i="7"/>
  <c r="N16" i="7"/>
  <c r="M18" i="7"/>
  <c r="M23" i="7" s="1"/>
  <c r="M35" i="7" s="1"/>
  <c r="N18" i="7"/>
  <c r="N23" i="7" s="1"/>
  <c r="N35" i="7" s="1"/>
  <c r="M19" i="7"/>
  <c r="M24" i="7" s="1"/>
  <c r="M36" i="7" s="1"/>
  <c r="N19" i="7"/>
  <c r="O20" i="7"/>
  <c r="B21" i="7"/>
  <c r="C21" i="7"/>
  <c r="D21" i="7"/>
  <c r="F21" i="7"/>
  <c r="K21" i="7"/>
  <c r="M21" i="7"/>
  <c r="N21" i="7"/>
  <c r="O21" i="7"/>
  <c r="N24" i="7"/>
  <c r="N36" i="7" s="1"/>
  <c r="O25" i="7"/>
  <c r="O26" i="7"/>
  <c r="O33" i="7" s="1"/>
  <c r="O27" i="7"/>
  <c r="O28" i="7"/>
  <c r="O29" i="7"/>
  <c r="O30" i="7"/>
  <c r="O31" i="7"/>
  <c r="O32" i="7"/>
  <c r="B33" i="7"/>
  <c r="C33" i="7"/>
  <c r="D33" i="7"/>
  <c r="G33" i="7"/>
  <c r="H33" i="7"/>
  <c r="K33" i="7"/>
  <c r="M33" i="7"/>
  <c r="N33" i="7"/>
  <c r="K37" i="7"/>
  <c r="O37" i="7"/>
  <c r="O38" i="7"/>
  <c r="O39" i="7"/>
  <c r="O40" i="7"/>
  <c r="O43" i="7" s="1"/>
  <c r="O45" i="7" s="1"/>
  <c r="O41" i="7"/>
  <c r="O42" i="7"/>
  <c r="B43" i="7"/>
  <c r="K43" i="7"/>
  <c r="G4" i="5"/>
  <c r="G33" i="5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4" i="5"/>
  <c r="G42" i="5" s="1"/>
  <c r="G35" i="5"/>
  <c r="G36" i="5"/>
  <c r="G37" i="5"/>
  <c r="G38" i="5"/>
  <c r="B39" i="5"/>
  <c r="G39" i="5"/>
  <c r="G40" i="5"/>
  <c r="B41" i="5"/>
  <c r="B42" i="5" s="1"/>
  <c r="G41" i="5"/>
  <c r="E42" i="5"/>
  <c r="E53" i="5" s="1"/>
  <c r="F42" i="5"/>
  <c r="F53" i="5" s="1"/>
  <c r="F63" i="5" s="1"/>
  <c r="F69" i="5" s="1"/>
  <c r="F66" i="5" s="1"/>
  <c r="G43" i="5"/>
  <c r="G44" i="5"/>
  <c r="G45" i="5"/>
  <c r="G46" i="5"/>
  <c r="G47" i="5"/>
  <c r="B48" i="5"/>
  <c r="G48" i="5"/>
  <c r="G51" i="5" s="1"/>
  <c r="B49" i="5"/>
  <c r="G49" i="5"/>
  <c r="B50" i="5"/>
  <c r="G50" i="5"/>
  <c r="B51" i="5"/>
  <c r="E51" i="5"/>
  <c r="F51" i="5"/>
  <c r="B52" i="5"/>
  <c r="G52" i="5"/>
  <c r="G56" i="5"/>
  <c r="G57" i="5"/>
  <c r="G61" i="5" s="1"/>
  <c r="G58" i="5"/>
  <c r="G59" i="5"/>
  <c r="G60" i="5"/>
  <c r="B61" i="5"/>
  <c r="E61" i="5"/>
  <c r="E63" i="5" s="1"/>
  <c r="E69" i="5" s="1"/>
  <c r="E66" i="5" s="1"/>
  <c r="F61" i="5"/>
  <c r="G67" i="5"/>
  <c r="G68" i="5"/>
  <c r="G75" i="5"/>
  <c r="T1" i="1"/>
  <c r="D1" i="4" s="1"/>
  <c r="D9" i="1"/>
  <c r="D13" i="1" s="1"/>
  <c r="I9" i="1"/>
  <c r="I13" i="1" s="1"/>
  <c r="N13" i="1" s="1"/>
  <c r="T9" i="1"/>
  <c r="T12" i="1" s="1"/>
  <c r="U9" i="1"/>
  <c r="D10" i="1"/>
  <c r="I10" i="1" s="1"/>
  <c r="I11" i="1"/>
  <c r="D12" i="1"/>
  <c r="I12" i="1" s="1"/>
  <c r="U12" i="1"/>
  <c r="I15" i="1"/>
  <c r="I16" i="1"/>
  <c r="I26" i="1" s="1"/>
  <c r="N26" i="1" s="1"/>
  <c r="I17" i="1"/>
  <c r="I18" i="1"/>
  <c r="I19" i="1"/>
  <c r="U19" i="1"/>
  <c r="I20" i="1"/>
  <c r="I21" i="1"/>
  <c r="I22" i="1"/>
  <c r="I23" i="1"/>
  <c r="I24" i="1"/>
  <c r="I25" i="1"/>
  <c r="D26" i="1"/>
  <c r="F26" i="1"/>
  <c r="I28" i="1"/>
  <c r="U28" i="1"/>
  <c r="I29" i="1"/>
  <c r="D30" i="1"/>
  <c r="I30" i="1"/>
  <c r="N30" i="1" s="1"/>
  <c r="I32" i="1"/>
  <c r="I33" i="1"/>
  <c r="D34" i="1"/>
  <c r="I34" i="1"/>
  <c r="F36" i="1"/>
  <c r="L36" i="1"/>
  <c r="L38" i="1" s="1"/>
  <c r="N37" i="1"/>
  <c r="D1" i="2"/>
  <c r="O3" i="6" s="1"/>
  <c r="E4" i="2"/>
  <c r="E5" i="2"/>
  <c r="E6" i="2"/>
  <c r="E7" i="2"/>
  <c r="E8" i="2"/>
  <c r="E19" i="2" s="1"/>
  <c r="E9" i="2"/>
  <c r="E10" i="2"/>
  <c r="E11" i="2"/>
  <c r="E12" i="2"/>
  <c r="E13" i="2"/>
  <c r="E14" i="2"/>
  <c r="E15" i="2"/>
  <c r="E16" i="2"/>
  <c r="E17" i="2"/>
  <c r="E18" i="2"/>
  <c r="C19" i="2"/>
  <c r="D19" i="2"/>
  <c r="E20" i="2"/>
  <c r="E21" i="2"/>
  <c r="E24" i="2" s="1"/>
  <c r="E22" i="2"/>
  <c r="E23" i="2"/>
  <c r="C24" i="2"/>
  <c r="C34" i="2" s="1"/>
  <c r="C42" i="2" s="1"/>
  <c r="D24" i="2"/>
  <c r="E25" i="2"/>
  <c r="E32" i="2" s="1"/>
  <c r="E34" i="2" s="1"/>
  <c r="E26" i="2"/>
  <c r="E27" i="2"/>
  <c r="E28" i="2"/>
  <c r="E29" i="2"/>
  <c r="E30" i="2"/>
  <c r="E31" i="2"/>
  <c r="C32" i="2"/>
  <c r="D32" i="2"/>
  <c r="D34" i="2" s="1"/>
  <c r="D42" i="2" s="1"/>
  <c r="E33" i="2"/>
  <c r="E37" i="2"/>
  <c r="E40" i="2" s="1"/>
  <c r="E38" i="2"/>
  <c r="E39" i="2"/>
  <c r="C40" i="2"/>
  <c r="D40" i="2"/>
  <c r="E56" i="2"/>
  <c r="E4" i="4"/>
  <c r="C5" i="4"/>
  <c r="C17" i="4" s="1"/>
  <c r="E5" i="4"/>
  <c r="C6" i="4"/>
  <c r="E6" i="4"/>
  <c r="E17" i="4" s="1"/>
  <c r="C7" i="4"/>
  <c r="E7" i="4" s="1"/>
  <c r="E8" i="4"/>
  <c r="C9" i="4"/>
  <c r="E9" i="4"/>
  <c r="C10" i="4"/>
  <c r="E10" i="4" s="1"/>
  <c r="C11" i="4"/>
  <c r="E11" i="4"/>
  <c r="C12" i="4"/>
  <c r="E12" i="4"/>
  <c r="C13" i="4"/>
  <c r="E13" i="4"/>
  <c r="C14" i="4"/>
  <c r="E14" i="4" s="1"/>
  <c r="C15" i="4"/>
  <c r="E15" i="4"/>
  <c r="C16" i="4"/>
  <c r="E16" i="4"/>
  <c r="D17" i="4"/>
  <c r="E18" i="4"/>
  <c r="C19" i="4"/>
  <c r="C22" i="4" s="1"/>
  <c r="E19" i="4"/>
  <c r="E22" i="4" s="1"/>
  <c r="C20" i="4"/>
  <c r="E20" i="4"/>
  <c r="C21" i="4"/>
  <c r="E21" i="4"/>
  <c r="D22" i="4"/>
  <c r="C23" i="4"/>
  <c r="E23" i="4" s="1"/>
  <c r="C24" i="4"/>
  <c r="E24" i="4" s="1"/>
  <c r="C25" i="4"/>
  <c r="E25" i="4"/>
  <c r="E26" i="4"/>
  <c r="C27" i="4"/>
  <c r="E27" i="4"/>
  <c r="C28" i="4"/>
  <c r="E28" i="4"/>
  <c r="C29" i="4"/>
  <c r="E29" i="4"/>
  <c r="D30" i="4"/>
  <c r="D32" i="4" s="1"/>
  <c r="D45" i="4" s="1"/>
  <c r="D47" i="4" s="1"/>
  <c r="C31" i="4"/>
  <c r="E31" i="4" s="1"/>
  <c r="C35" i="4"/>
  <c r="E35" i="4" s="1"/>
  <c r="E43" i="4" s="1"/>
  <c r="C36" i="4"/>
  <c r="E36" i="4"/>
  <c r="E37" i="4"/>
  <c r="E38" i="4"/>
  <c r="C39" i="4"/>
  <c r="E39" i="4"/>
  <c r="E40" i="4"/>
  <c r="E41" i="4"/>
  <c r="E42" i="4"/>
  <c r="C43" i="4"/>
  <c r="D43" i="4"/>
  <c r="E46" i="4"/>
  <c r="H9" i="6"/>
  <c r="Q9" i="6"/>
  <c r="H10" i="6"/>
  <c r="Q10" i="6" s="1"/>
  <c r="H11" i="6"/>
  <c r="Q11" i="6"/>
  <c r="H12" i="6"/>
  <c r="Q12" i="6"/>
  <c r="A13" i="6"/>
  <c r="Q13" i="6"/>
  <c r="H14" i="6"/>
  <c r="Q14" i="6" s="1"/>
  <c r="H15" i="6"/>
  <c r="Q15" i="6"/>
  <c r="A16" i="6"/>
  <c r="Q16" i="6"/>
  <c r="H17" i="6"/>
  <c r="Q17" i="6"/>
  <c r="H18" i="6"/>
  <c r="Q18" i="6" s="1"/>
  <c r="A19" i="6"/>
  <c r="Q19" i="6"/>
  <c r="C20" i="6"/>
  <c r="D20" i="6"/>
  <c r="E20" i="6"/>
  <c r="F20" i="6"/>
  <c r="G20" i="6"/>
  <c r="K20" i="6"/>
  <c r="M20" i="6"/>
  <c r="O20" i="6"/>
  <c r="H29" i="6"/>
  <c r="H30" i="6"/>
  <c r="H31" i="6"/>
  <c r="H33" i="6" s="1"/>
  <c r="H32" i="6"/>
  <c r="C33" i="6"/>
  <c r="D33" i="6"/>
  <c r="E33" i="6"/>
  <c r="F33" i="6"/>
  <c r="G33" i="6"/>
  <c r="Q33" i="6"/>
  <c r="C39" i="8"/>
  <c r="E39" i="8"/>
  <c r="E67" i="8" s="1"/>
  <c r="G39" i="8"/>
  <c r="I39" i="8"/>
  <c r="I67" i="8" s="1"/>
  <c r="K39" i="8"/>
  <c r="M39" i="8"/>
  <c r="C63" i="8"/>
  <c r="C67" i="8" s="1"/>
  <c r="E63" i="8"/>
  <c r="G63" i="8"/>
  <c r="G67" i="8" s="1"/>
  <c r="I63" i="8"/>
  <c r="K63" i="8"/>
  <c r="M63" i="8"/>
  <c r="K67" i="8"/>
  <c r="M67" i="8"/>
  <c r="D8" i="3"/>
  <c r="D10" i="3"/>
  <c r="D21" i="3" s="1"/>
  <c r="D23" i="3" s="1"/>
  <c r="D19" i="3"/>
  <c r="I36" i="1" l="1"/>
  <c r="Q20" i="6"/>
  <c r="Q39" i="6" s="1"/>
  <c r="E32" i="4"/>
  <c r="E45" i="4" s="1"/>
  <c r="E47" i="4" s="1"/>
  <c r="E42" i="2"/>
  <c r="D36" i="1"/>
  <c r="G53" i="5"/>
  <c r="G63" i="5" s="1"/>
  <c r="G69" i="5" s="1"/>
  <c r="G66" i="5" s="1"/>
  <c r="E30" i="4"/>
  <c r="B53" i="5"/>
  <c r="B63" i="5" s="1"/>
  <c r="F1" i="5"/>
  <c r="H20" i="6"/>
  <c r="N34" i="1"/>
  <c r="C30" i="4"/>
  <c r="C32" i="4" s="1"/>
  <c r="C45" i="4" s="1"/>
  <c r="C47" i="4" s="1"/>
  <c r="N36" i="1" l="1"/>
  <c r="N38" i="1" s="1"/>
  <c r="I38" i="1"/>
</calcChain>
</file>

<file path=xl/sharedStrings.xml><?xml version="1.0" encoding="utf-8"?>
<sst xmlns="http://schemas.openxmlformats.org/spreadsheetml/2006/main" count="487" uniqueCount="287">
  <si>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</si>
  <si>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</si>
  <si>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</si>
  <si>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</si>
  <si>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</si>
  <si>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</si>
  <si>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</si>
  <si>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</si>
  <si>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</si>
  <si>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</si>
  <si>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</si>
  <si>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</si>
  <si>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</si>
  <si>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</si>
  <si>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</si>
  <si>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</si>
  <si>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</si>
  <si>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</si>
  <si>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</si>
  <si>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</si>
  <si>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</si>
  <si>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</si>
  <si>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</si>
  <si>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</si>
  <si>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</si>
  <si>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</si>
  <si>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</si>
  <si>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</si>
  <si>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</si>
  <si>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</si>
  <si>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</si>
  <si>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</si>
  <si>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</si>
  <si>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</si>
  <si>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</si>
  <si>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</si>
  <si>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</si>
  <si>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</si>
  <si>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</si>
  <si>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</si>
  <si>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</si>
  <si>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</si>
  <si>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</si>
  <si>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</si>
  <si>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</si>
  <si>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</si>
  <si>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</si>
  <si>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</si>
  <si>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</si>
  <si>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</si>
  <si>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</si>
  <si>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</si>
  <si>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</si>
  <si>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</si>
  <si>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</si>
  <si>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</si>
  <si>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</si>
  <si>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</si>
  <si>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</si>
  <si>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</si>
  <si>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</si>
  <si>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</si>
  <si>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</si>
  <si>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</si>
  <si>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</si>
  <si>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</si>
  <si>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</si>
  <si>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</si>
  <si>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</si>
  <si>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</si>
  <si>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</si>
  <si>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</si>
  <si>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</si>
  <si>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</si>
  <si>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</si>
  <si>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</si>
  <si>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</si>
  <si>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</si>
  <si>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</si>
  <si>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</si>
  <si>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</si>
  <si>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</si>
  <si>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</si>
  <si>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</si>
  <si>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</si>
  <si>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</si>
  <si>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</si>
  <si>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</si>
  <si>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</si>
  <si>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</si>
  <si>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</si>
  <si>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</si>
  <si>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</si>
  <si>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</si>
  <si>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</si>
  <si>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</si>
  <si>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</si>
  <si>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</si>
  <si>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</si>
  <si>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</si>
  <si>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</si>
  <si>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</si>
  <si>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</si>
  <si>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</si>
  <si>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</si>
  <si>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</si>
  <si>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</si>
  <si>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</si>
  <si>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</si>
  <si>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</si>
  <si>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</si>
  <si>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</si>
  <si>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</si>
  <si>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</si>
  <si>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</si>
  <si>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</si>
  <si>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</si>
  <si>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</si>
  <si>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</si>
  <si>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</si>
  <si>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</si>
  <si>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</si>
  <si>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</si>
  <si>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</si>
  <si>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</si>
  <si>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</si>
  <si>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</si>
  <si>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</si>
  <si>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</si>
  <si>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</si>
  <si>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</si>
  <si>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</si>
  <si>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</si>
  <si>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</si>
  <si>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</si>
  <si>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</si>
  <si>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</si>
  <si>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</si>
  <si>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</si>
  <si>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</si>
  <si>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</si>
  <si>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</si>
  <si>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</si>
  <si>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</si>
  <si>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</si>
  <si>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</si>
  <si>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</si>
  <si>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</si>
  <si>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</si>
  <si>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</si>
  <si>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</si>
  <si>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</si>
  <si>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</si>
  <si>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</si>
  <si>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</si>
  <si>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</si>
  <si>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</si>
  <si>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</si>
  <si>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</si>
  <si>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</si>
  <si>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</si>
  <si>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</si>
  <si>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</si>
  <si>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</si>
  <si>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</si>
  <si>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</si>
  <si>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</si>
  <si>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</si>
  <si>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</si>
  <si>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</si>
  <si>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</si>
  <si>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</si>
  <si>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</si>
  <si>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</si>
  <si>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</si>
  <si>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</si>
  <si>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</si>
  <si>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</si>
  <si>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</si>
  <si>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</si>
  <si>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</si>
  <si>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</si>
  <si>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</si>
  <si>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</si>
  <si>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</si>
  <si>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</si>
  <si>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</si>
  <si>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</si>
  <si>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</si>
  <si>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</si>
  <si>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</si>
  <si>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</si>
  <si>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</si>
  <si>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</si>
  <si>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</si>
  <si>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</si>
  <si>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</si>
  <si>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</si>
  <si>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</si>
  <si>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</si>
  <si>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</si>
  <si>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</si>
  <si>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</si>
  <si>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</si>
  <si>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</si>
  <si>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</si>
  <si>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</si>
  <si>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</si>
  <si>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</si>
  <si>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</si>
  <si>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</si>
  <si>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</si>
  <si>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</si>
  <si>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</si>
  <si>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APEA Prepay</t>
  </si>
  <si>
    <t>Canada Toll Rates</t>
  </si>
  <si>
    <t>Gas Books</t>
  </si>
  <si>
    <t>Welded Tube</t>
  </si>
  <si>
    <t>Power Books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</si>
  <si>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</si>
  <si>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</si>
  <si>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</si>
  <si>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</si>
  <si>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</si>
  <si>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</si>
  <si>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</si>
  <si>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</si>
  <si>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Exec </t>
  </si>
  <si>
    <t>John Arnold</t>
  </si>
  <si>
    <t>Canfibre</t>
  </si>
  <si>
    <t>Jeff Richter</t>
  </si>
  <si>
    <t>Lavorato</t>
  </si>
  <si>
    <t>Jean Mrha</t>
  </si>
  <si>
    <t>Napoleonville Pad Gas</t>
  </si>
  <si>
    <t>Sean Crandell</t>
  </si>
  <si>
    <t>Canada Gas</t>
  </si>
  <si>
    <t>Total - Canada Gas</t>
  </si>
  <si>
    <t>Jon McKay</t>
  </si>
  <si>
    <t>Lavorato - ENA Cal</t>
  </si>
  <si>
    <t>Reedy Creek</t>
  </si>
  <si>
    <t>Other</t>
  </si>
  <si>
    <t>Kevin Presto</t>
  </si>
  <si>
    <t>Redmond/Lydecker(AEP)</t>
  </si>
  <si>
    <t>2Q00-3Q01</t>
  </si>
  <si>
    <t>2Q00</t>
  </si>
  <si>
    <t>3Q01</t>
  </si>
  <si>
    <t>4Q00</t>
  </si>
  <si>
    <t>3Q00</t>
  </si>
  <si>
    <t>1Q01</t>
  </si>
  <si>
    <t>2Q01</t>
  </si>
  <si>
    <t>Pan Nat/Duke</t>
  </si>
  <si>
    <t>Entex-Volumetric Exposure</t>
  </si>
  <si>
    <t>Entex-Swap fixed/index</t>
  </si>
  <si>
    <t>Neumin (NG Price)</t>
  </si>
  <si>
    <t>Items Less than $.5MM</t>
  </si>
  <si>
    <t>East Power Accrual II</t>
  </si>
  <si>
    <t>FP&amp;L/JEA</t>
  </si>
  <si>
    <t>California Political Risk</t>
  </si>
  <si>
    <t>Gas &amp; Power Valuation Adjustment</t>
  </si>
  <si>
    <t>Credit Reserve (Gas &amp; Power)</t>
  </si>
  <si>
    <t>EES PX Credits</t>
  </si>
  <si>
    <t>UA4 Hedge</t>
  </si>
  <si>
    <t>CAL ISO and PX reserve</t>
  </si>
  <si>
    <t>EEX PX reserve for 1/19 forward</t>
  </si>
  <si>
    <t>EES Tariff</t>
  </si>
  <si>
    <t>EES Tariff-fuel adjustment</t>
  </si>
  <si>
    <t>Raptor Losses</t>
  </si>
  <si>
    <t>CATS Litigation</t>
  </si>
  <si>
    <t>AEP holdback of new HPL Originations</t>
  </si>
  <si>
    <t>COF Adjustment</t>
  </si>
  <si>
    <t>Modesto Option</t>
  </si>
  <si>
    <t>BPA Delivery Risk</t>
  </si>
  <si>
    <t>Reserve For PGE US Financial Claim</t>
  </si>
  <si>
    <t>EES PX Credit Reserve on HP</t>
  </si>
  <si>
    <t>EES FTA</t>
  </si>
  <si>
    <t>EES Deal Specific Reserves</t>
  </si>
  <si>
    <t>Unwind Bammel Accrual Position Reserve</t>
  </si>
  <si>
    <t>Reserve For Potential Sithe Exposure</t>
  </si>
  <si>
    <t>PG&amp;E Claim Valuation</t>
  </si>
  <si>
    <t>Other under 1MM</t>
  </si>
  <si>
    <t>Green Mountain</t>
  </si>
  <si>
    <t>Metro Water District</t>
  </si>
  <si>
    <t>EES ISO bill</t>
  </si>
  <si>
    <t>EES Consumption Premium</t>
  </si>
  <si>
    <t>EES Positive CTC</t>
  </si>
  <si>
    <t>BPA Renegotiation</t>
  </si>
  <si>
    <t>Enron North America and EES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</si>
</sst>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2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0" fontId="13" fillId="2" borderId="18" xfId="0" applyFont="1" applyFill="1" applyBorder="1"/>
    <xf numFmtId="0" fontId="13" fillId="2" borderId="26" xfId="0" applyFont="1" applyFill="1" applyBorder="1"/>
    <xf numFmtId="0" fontId="13" fillId="2" borderId="19" xfId="0" applyFont="1" applyFill="1" applyBorder="1"/>
    <xf numFmtId="0" fontId="13" fillId="2" borderId="11" xfId="0" applyFont="1" applyFill="1" applyBorder="1"/>
    <xf numFmtId="16" fontId="13" fillId="0" borderId="1" xfId="1" applyNumberFormat="1" applyFont="1" applyBorder="1" applyAlignment="1">
      <alignment horizontal="center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3" xfId="0" applyNumberFormat="1" applyFont="1" applyFill="1" applyBorder="1"/>
    <xf numFmtId="0" fontId="7" fillId="0" borderId="0" xfId="0" applyFont="1" applyFill="1"/>
    <xf numFmtId="164" fontId="3" fillId="2" borderId="22" xfId="0" applyNumberFormat="1" applyFont="1" applyFill="1" applyBorder="1" applyAlignment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0" xfId="0" applyFont="1" applyBorder="1"/>
    <xf numFmtId="164" fontId="0" fillId="0" borderId="2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4" fontId="13" fillId="2" borderId="28" xfId="1" applyNumberFormat="1" applyFont="1" applyFill="1" applyBorder="1"/>
    <xf numFmtId="164" fontId="21" fillId="0" borderId="24" xfId="1" applyNumberFormat="1" applyFont="1" applyBorder="1"/>
    <xf numFmtId="164" fontId="21" fillId="0" borderId="35" xfId="1" applyNumberFormat="1" applyFont="1" applyBorder="1"/>
    <xf numFmtId="165" fontId="13" fillId="2" borderId="28" xfId="2" applyNumberFormat="1" applyFont="1" applyFill="1" applyBorder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152400</xdr:rowOff>
    </xdr:from>
    <xdr:to>
      <xdr:col>0</xdr:col>
      <xdr:colOff>1076325</xdr:colOff>
      <xdr:row>21</xdr:row>
      <xdr:rowOff>342900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304800" y="4305300"/>
          <a:ext cx="771525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742950</xdr:colOff>
      <xdr:row>21</xdr:row>
      <xdr:rowOff>342900</xdr:rowOff>
    </xdr:from>
    <xdr:to>
      <xdr:col>1</xdr:col>
      <xdr:colOff>228600</xdr:colOff>
      <xdr:row>24</xdr:row>
      <xdr:rowOff>85725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42950" y="4495800"/>
          <a:ext cx="11906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33</xdr:row>
      <xdr:rowOff>180975</xdr:rowOff>
    </xdr:from>
    <xdr:to>
      <xdr:col>1</xdr:col>
      <xdr:colOff>238125</xdr:colOff>
      <xdr:row>33</xdr:row>
      <xdr:rowOff>381000</xdr:rowOff>
    </xdr:to>
    <xdr:sp macro="" textlink="">
      <xdr:nvSpPr>
        <xdr:cNvPr id="1034" name="Oval 10"/>
        <xdr:cNvSpPr>
          <a:spLocks noChangeArrowheads="1"/>
        </xdr:cNvSpPr>
      </xdr:nvSpPr>
      <xdr:spPr bwMode="auto">
        <a:xfrm>
          <a:off x="200025" y="6619875"/>
          <a:ext cx="1743075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914400</xdr:colOff>
      <xdr:row>25</xdr:row>
      <xdr:rowOff>95250</xdr:rowOff>
    </xdr:from>
    <xdr:to>
      <xdr:col>1</xdr:col>
      <xdr:colOff>257175</xdr:colOff>
      <xdr:row>33</xdr:row>
      <xdr:rowOff>171450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914400" y="5238750"/>
          <a:ext cx="1047750" cy="137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2.75" x14ac:dyDescent="0.2"/>
  <cols>
    <col min="1" max="1" width="25.5703125" style="1" customWidth="1"/>
    <col min="2" max="2" width="8.28515625" style="1" customWidth="1"/>
    <col min="3" max="14" width="9.5703125" style="1" customWidth="1"/>
    <col min="15" max="15" width="10.42578125" style="230" customWidth="1"/>
    <col min="69" max="16384" width="9.140625" style="1"/>
  </cols>
  <sheetData>
    <row r="1" spans="1:68" ht="18" x14ac:dyDescent="0.25">
      <c r="A1" s="60" t="s">
        <v>205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68" ht="39.950000000000003" customHeight="1" x14ac:dyDescent="0.2"/>
    <row r="3" spans="1:68" s="203" customFormat="1" x14ac:dyDescent="0.2">
      <c r="B3" s="204" t="s">
        <v>197</v>
      </c>
      <c r="C3" s="204"/>
      <c r="D3" s="204"/>
      <c r="E3" s="204">
        <v>2001</v>
      </c>
      <c r="F3" s="204">
        <v>2001</v>
      </c>
      <c r="G3" s="204"/>
      <c r="H3" s="204"/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 t="s">
        <v>199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205" customFormat="1" x14ac:dyDescent="0.2">
      <c r="A4" s="214" t="s">
        <v>202</v>
      </c>
      <c r="B4" s="215">
        <v>36889</v>
      </c>
      <c r="C4" s="234"/>
      <c r="D4" s="234"/>
      <c r="E4" s="234">
        <v>36907</v>
      </c>
      <c r="F4" s="234">
        <v>36908</v>
      </c>
      <c r="G4" s="234"/>
      <c r="H4" s="234"/>
      <c r="I4" s="234">
        <v>36945</v>
      </c>
      <c r="J4" s="234">
        <v>36948</v>
      </c>
      <c r="K4" s="234">
        <v>36955</v>
      </c>
      <c r="L4" s="234">
        <v>36971</v>
      </c>
      <c r="M4" s="234">
        <v>36978</v>
      </c>
      <c r="N4" s="234">
        <v>36980</v>
      </c>
      <c r="O4" s="234" t="s">
        <v>200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4" customFormat="1" x14ac:dyDescent="0.2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31">
        <f>SUM(B5:N5)</f>
        <v>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4" customFormat="1" x14ac:dyDescent="0.2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31">
        <f t="shared" ref="O6:O15" si="0">SUM(B6:N6)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4" customFormat="1" x14ac:dyDescent="0.2">
      <c r="A7" s="209" t="s">
        <v>190</v>
      </c>
      <c r="B7" s="6">
        <v>55</v>
      </c>
      <c r="C7" s="6"/>
      <c r="D7" s="6"/>
      <c r="E7" s="6">
        <v>-55</v>
      </c>
      <c r="F7" s="6"/>
      <c r="G7" s="6"/>
      <c r="H7" s="6"/>
      <c r="I7" s="6">
        <v>100</v>
      </c>
      <c r="J7" s="6">
        <v>-100</v>
      </c>
      <c r="K7" s="6"/>
      <c r="L7" s="6"/>
      <c r="M7" s="6">
        <v>75</v>
      </c>
      <c r="N7" s="6">
        <v>75</v>
      </c>
      <c r="O7" s="231">
        <f t="shared" si="0"/>
        <v>150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 s="4" customFormat="1" x14ac:dyDescent="0.2">
      <c r="A8" s="209" t="s">
        <v>222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31">
        <f t="shared" si="0"/>
        <v>6.2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 s="4" customFormat="1" x14ac:dyDescent="0.2">
      <c r="A9" s="209" t="s">
        <v>206</v>
      </c>
      <c r="B9" s="6">
        <v>3.4</v>
      </c>
      <c r="C9" s="6"/>
      <c r="D9" s="6"/>
      <c r="E9" s="6"/>
      <c r="F9" s="6"/>
      <c r="G9" s="6"/>
      <c r="H9" s="6"/>
      <c r="I9" s="6"/>
      <c r="J9" s="6"/>
      <c r="K9" s="6">
        <v>-0.9</v>
      </c>
      <c r="L9" s="6"/>
      <c r="M9" s="6"/>
      <c r="N9" s="6"/>
      <c r="O9" s="231">
        <f t="shared" si="0"/>
        <v>2.5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s="4" customFormat="1" x14ac:dyDescent="0.2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31">
        <f t="shared" si="0"/>
        <v>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1:68" s="4" customFormat="1" x14ac:dyDescent="0.2">
      <c r="A11" s="209" t="s">
        <v>228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31">
        <f t="shared" si="0"/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s="4" customFormat="1" x14ac:dyDescent="0.2">
      <c r="A12" s="209" t="s">
        <v>232</v>
      </c>
      <c r="B12" s="6">
        <v>0</v>
      </c>
      <c r="C12" s="6"/>
      <c r="D12" s="6"/>
      <c r="E12" s="6"/>
      <c r="F12" s="6">
        <v>1.6</v>
      </c>
      <c r="G12" s="6"/>
      <c r="H12" s="6"/>
      <c r="I12" s="6"/>
      <c r="J12" s="6"/>
      <c r="K12" s="6"/>
      <c r="L12" s="6"/>
      <c r="M12" s="6"/>
      <c r="N12" s="6"/>
      <c r="O12" s="231">
        <f t="shared" si="0"/>
        <v>1.6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1:68" s="4" customFormat="1" x14ac:dyDescent="0.2">
      <c r="A13" s="209" t="s">
        <v>242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3.6</v>
      </c>
      <c r="O13" s="231">
        <f t="shared" si="0"/>
        <v>3.6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1:68" s="228" customFormat="1" x14ac:dyDescent="0.2">
      <c r="A14" s="226" t="s">
        <v>196</v>
      </c>
      <c r="B14" s="227">
        <v>405.1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>
        <v>40</v>
      </c>
      <c r="M14" s="227"/>
      <c r="N14" s="227">
        <v>-1.9</v>
      </c>
      <c r="O14" s="231">
        <f t="shared" si="0"/>
        <v>443.20000000000005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1:68" s="4" customFormat="1" x14ac:dyDescent="0.2">
      <c r="A15" s="210" t="s">
        <v>198</v>
      </c>
      <c r="B15" s="5">
        <v>1.1000000000000001</v>
      </c>
      <c r="C15" s="6"/>
      <c r="D15" s="6"/>
      <c r="E15" s="6"/>
      <c r="F15" s="6"/>
      <c r="G15" s="6"/>
      <c r="H15" s="6"/>
      <c r="I15" s="6"/>
      <c r="J15" s="6"/>
      <c r="K15" s="6">
        <v>-1.1000000000000001</v>
      </c>
      <c r="L15" s="6"/>
      <c r="M15" s="6"/>
      <c r="N15" s="6"/>
      <c r="O15" s="231">
        <f t="shared" si="0"/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s="2" customFormat="1" x14ac:dyDescent="0.2">
      <c r="A16" s="206" t="s">
        <v>102</v>
      </c>
      <c r="B16" s="207">
        <f>SUM(B5:B15)</f>
        <v>472.80000000000007</v>
      </c>
      <c r="C16" s="207"/>
      <c r="D16" s="207"/>
      <c r="E16" s="207">
        <f>SUM(E5:E15)</f>
        <v>-55</v>
      </c>
      <c r="F16" s="207">
        <f>SUM(F5:F15)</f>
        <v>1.6</v>
      </c>
      <c r="G16" s="207"/>
      <c r="H16" s="207"/>
      <c r="I16" s="207">
        <f t="shared" ref="I16:O16" si="1">SUM(I5:I15)</f>
        <v>100</v>
      </c>
      <c r="J16" s="207">
        <f t="shared" si="1"/>
        <v>-100</v>
      </c>
      <c r="K16" s="207">
        <f t="shared" si="1"/>
        <v>-2</v>
      </c>
      <c r="L16" s="207">
        <f t="shared" si="1"/>
        <v>40</v>
      </c>
      <c r="M16" s="207">
        <f t="shared" si="1"/>
        <v>75</v>
      </c>
      <c r="N16" s="207">
        <f t="shared" si="1"/>
        <v>76.699999999999989</v>
      </c>
      <c r="O16" s="232">
        <f t="shared" si="1"/>
        <v>609.1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68" ht="39.950000000000003" customHeight="1" x14ac:dyDescent="0.2"/>
    <row r="18" spans="1:68" x14ac:dyDescent="0.2">
      <c r="A18" s="203"/>
      <c r="B18" s="204" t="s">
        <v>197</v>
      </c>
      <c r="C18" s="204"/>
      <c r="D18" s="204"/>
      <c r="E18" s="204"/>
      <c r="F18" s="204">
        <v>2001</v>
      </c>
      <c r="G18" s="204"/>
      <c r="H18" s="204"/>
      <c r="I18" s="204"/>
      <c r="J18" s="204"/>
      <c r="K18" s="204">
        <v>2001</v>
      </c>
      <c r="L18" s="204"/>
      <c r="M18" s="204">
        <f>M3</f>
        <v>2001</v>
      </c>
      <c r="N18" s="204">
        <f>N3</f>
        <v>2001</v>
      </c>
      <c r="O18" s="204" t="s">
        <v>199</v>
      </c>
    </row>
    <row r="19" spans="1:68" x14ac:dyDescent="0.2">
      <c r="A19" s="211" t="s">
        <v>235</v>
      </c>
      <c r="B19" s="215">
        <v>36889</v>
      </c>
      <c r="C19" s="234"/>
      <c r="D19" s="234"/>
      <c r="E19" s="234"/>
      <c r="F19" s="234">
        <v>36908</v>
      </c>
      <c r="G19" s="234"/>
      <c r="H19" s="234"/>
      <c r="I19" s="234"/>
      <c r="J19" s="234"/>
      <c r="K19" s="234">
        <v>36955</v>
      </c>
      <c r="L19" s="234"/>
      <c r="M19" s="234">
        <f>M4</f>
        <v>36978</v>
      </c>
      <c r="N19" s="234">
        <f>N4</f>
        <v>36980</v>
      </c>
      <c r="O19" s="239" t="s">
        <v>200</v>
      </c>
    </row>
    <row r="20" spans="1:68" x14ac:dyDescent="0.2">
      <c r="A20" s="208" t="s">
        <v>237</v>
      </c>
      <c r="B20" s="71">
        <v>0</v>
      </c>
      <c r="C20" s="71"/>
      <c r="D20" s="71"/>
      <c r="E20" s="6"/>
      <c r="F20" s="6">
        <v>9.4</v>
      </c>
      <c r="G20" s="6"/>
      <c r="H20" s="6"/>
      <c r="I20" s="6"/>
      <c r="J20" s="6"/>
      <c r="K20" s="6">
        <v>0.3</v>
      </c>
      <c r="L20" s="6"/>
      <c r="M20" s="6"/>
      <c r="N20" s="6"/>
      <c r="O20" s="231">
        <f>SUM(B20:N20)</f>
        <v>9.7000000000000011</v>
      </c>
    </row>
    <row r="21" spans="1:68" x14ac:dyDescent="0.2">
      <c r="A21" s="206" t="s">
        <v>236</v>
      </c>
      <c r="B21" s="207">
        <f>+B20</f>
        <v>0</v>
      </c>
      <c r="C21" s="207">
        <f>+C20</f>
        <v>0</v>
      </c>
      <c r="D21" s="207">
        <f>+D20</f>
        <v>0</v>
      </c>
      <c r="E21" s="207"/>
      <c r="F21" s="207">
        <f>+F20</f>
        <v>9.4</v>
      </c>
      <c r="G21" s="207"/>
      <c r="H21" s="207"/>
      <c r="I21" s="207"/>
      <c r="J21" s="207"/>
      <c r="K21" s="207">
        <f>+K20</f>
        <v>0.3</v>
      </c>
      <c r="L21" s="207"/>
      <c r="M21" s="207">
        <f>SUM(M20)</f>
        <v>0</v>
      </c>
      <c r="N21" s="207">
        <f>SUM(N20)</f>
        <v>0</v>
      </c>
      <c r="O21" s="236">
        <f>+O20</f>
        <v>9.7000000000000011</v>
      </c>
    </row>
    <row r="22" spans="1:68" ht="39.950000000000003" customHeight="1" x14ac:dyDescent="0.2"/>
    <row r="23" spans="1:68" x14ac:dyDescent="0.2">
      <c r="A23" s="203"/>
      <c r="B23" s="204" t="s">
        <v>197</v>
      </c>
      <c r="C23" s="204"/>
      <c r="D23" s="204"/>
      <c r="E23" s="204"/>
      <c r="F23" s="204"/>
      <c r="G23" s="204">
        <v>2001</v>
      </c>
      <c r="H23" s="204">
        <v>2001</v>
      </c>
      <c r="I23" s="204"/>
      <c r="J23" s="204"/>
      <c r="K23" s="204">
        <v>2001</v>
      </c>
      <c r="L23" s="204"/>
      <c r="M23" s="204">
        <f>M18</f>
        <v>2001</v>
      </c>
      <c r="N23" s="204">
        <f>N18</f>
        <v>2001</v>
      </c>
      <c r="O23" s="204" t="s">
        <v>199</v>
      </c>
    </row>
    <row r="24" spans="1:68" s="216" customFormat="1" x14ac:dyDescent="0.2">
      <c r="A24" s="214" t="s">
        <v>165</v>
      </c>
      <c r="B24" s="215">
        <v>36889</v>
      </c>
      <c r="C24" s="234"/>
      <c r="D24" s="234"/>
      <c r="E24" s="234"/>
      <c r="F24" s="234"/>
      <c r="G24" s="234">
        <v>36922</v>
      </c>
      <c r="H24" s="234">
        <v>36923</v>
      </c>
      <c r="I24" s="234"/>
      <c r="J24" s="234"/>
      <c r="K24" s="234">
        <v>36955</v>
      </c>
      <c r="L24" s="234"/>
      <c r="M24" s="234">
        <f>M19</f>
        <v>36978</v>
      </c>
      <c r="N24" s="234">
        <f>N19</f>
        <v>36980</v>
      </c>
      <c r="O24" s="234" t="s">
        <v>200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68" x14ac:dyDescent="0.2">
      <c r="A25" s="208" t="s">
        <v>193</v>
      </c>
      <c r="B25" s="71">
        <v>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31">
        <f>SUM(B25:N25)</f>
        <v>10</v>
      </c>
    </row>
    <row r="26" spans="1:68" x14ac:dyDescent="0.2">
      <c r="A26" s="209" t="s">
        <v>194</v>
      </c>
      <c r="B26" s="6">
        <v>17.2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31">
        <f t="shared" ref="O26:O32" si="2">SUM(B26:N26)</f>
        <v>17.2</v>
      </c>
    </row>
    <row r="27" spans="1:68" x14ac:dyDescent="0.2">
      <c r="A27" s="209" t="s">
        <v>230</v>
      </c>
      <c r="B27" s="6">
        <v>15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31">
        <f t="shared" si="2"/>
        <v>15</v>
      </c>
    </row>
    <row r="28" spans="1:68" x14ac:dyDescent="0.2">
      <c r="A28" s="209" t="s">
        <v>208</v>
      </c>
      <c r="B28" s="6">
        <v>10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231">
        <f t="shared" si="2"/>
        <v>10</v>
      </c>
    </row>
    <row r="29" spans="1:68" s="18" customFormat="1" x14ac:dyDescent="0.2">
      <c r="A29" s="209" t="s">
        <v>195</v>
      </c>
      <c r="B29" s="6">
        <v>38.5</v>
      </c>
      <c r="C29" s="6" t="s">
        <v>226</v>
      </c>
      <c r="D29" s="6"/>
      <c r="E29" s="6"/>
      <c r="F29" s="6"/>
      <c r="G29" s="6" t="s">
        <v>226</v>
      </c>
      <c r="H29" s="6">
        <v>11.4</v>
      </c>
      <c r="I29" s="6"/>
      <c r="J29" s="6"/>
      <c r="K29" s="6"/>
      <c r="L29" s="6"/>
      <c r="M29" s="6"/>
      <c r="N29" s="6"/>
      <c r="O29" s="231">
        <f t="shared" si="2"/>
        <v>49.9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 s="18" customFormat="1" x14ac:dyDescent="0.2">
      <c r="A30" s="209" t="s">
        <v>234</v>
      </c>
      <c r="B30" s="6">
        <v>0.9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31">
        <f t="shared" si="2"/>
        <v>0.9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s="18" customFormat="1" x14ac:dyDescent="0.2">
      <c r="A31" s="209" t="s">
        <v>238</v>
      </c>
      <c r="B31" s="6">
        <v>0</v>
      </c>
      <c r="C31" s="6"/>
      <c r="D31" s="6"/>
      <c r="E31" s="6"/>
      <c r="F31" s="6"/>
      <c r="G31" s="6">
        <v>20</v>
      </c>
      <c r="H31" s="6"/>
      <c r="I31" s="6"/>
      <c r="J31" s="6"/>
      <c r="K31" s="6">
        <v>-20</v>
      </c>
      <c r="L31" s="6"/>
      <c r="M31" s="6"/>
      <c r="N31" s="6"/>
      <c r="O31" s="231">
        <f t="shared" si="2"/>
        <v>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s="18" customFormat="1" x14ac:dyDescent="0.2">
      <c r="A32" s="226" t="s">
        <v>231</v>
      </c>
      <c r="B32" s="6">
        <v>132.6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231">
        <f t="shared" si="2"/>
        <v>132.6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</row>
    <row r="33" spans="1:68" x14ac:dyDescent="0.2">
      <c r="A33" s="206" t="s">
        <v>104</v>
      </c>
      <c r="B33" s="207">
        <f>SUM(B25:B32)</f>
        <v>224.2</v>
      </c>
      <c r="C33" s="207">
        <f>SUM(C25:C32)</f>
        <v>0</v>
      </c>
      <c r="D33" s="207">
        <f>SUM(D25:D32)</f>
        <v>0</v>
      </c>
      <c r="E33" s="207"/>
      <c r="F33" s="207"/>
      <c r="G33" s="207">
        <f>SUM(G25:G32)</f>
        <v>20</v>
      </c>
      <c r="H33" s="207">
        <f>SUM(H25:H32)</f>
        <v>11.4</v>
      </c>
      <c r="I33" s="207"/>
      <c r="J33" s="207"/>
      <c r="K33" s="207">
        <f>SUM(K25:K32)</f>
        <v>-20</v>
      </c>
      <c r="L33" s="207"/>
      <c r="M33" s="207">
        <f>SUM(M25:M32)</f>
        <v>0</v>
      </c>
      <c r="N33" s="207">
        <f>SUM(N25:N32)</f>
        <v>0</v>
      </c>
      <c r="O33" s="236">
        <f>SUM(O25:O32)</f>
        <v>235.6</v>
      </c>
    </row>
    <row r="34" spans="1:68" ht="39.75" customHeight="1" x14ac:dyDescent="0.2"/>
    <row r="35" spans="1:68" x14ac:dyDescent="0.2">
      <c r="A35" s="203"/>
      <c r="B35" s="204" t="s">
        <v>197</v>
      </c>
      <c r="C35" s="204"/>
      <c r="D35" s="204"/>
      <c r="E35" s="204"/>
      <c r="F35" s="204"/>
      <c r="G35" s="204"/>
      <c r="H35" s="204"/>
      <c r="I35" s="204"/>
      <c r="J35" s="204"/>
      <c r="K35" s="204">
        <v>2001</v>
      </c>
      <c r="L35" s="204"/>
      <c r="M35" s="204">
        <f>M23</f>
        <v>2001</v>
      </c>
      <c r="N35" s="204">
        <f>N23</f>
        <v>2001</v>
      </c>
      <c r="O35" s="204" t="s">
        <v>199</v>
      </c>
    </row>
    <row r="36" spans="1:68" x14ac:dyDescent="0.2">
      <c r="A36" s="211" t="s">
        <v>203</v>
      </c>
      <c r="B36" s="215">
        <v>36889</v>
      </c>
      <c r="C36" s="215"/>
      <c r="D36" s="215"/>
      <c r="E36" s="215"/>
      <c r="F36" s="234"/>
      <c r="G36" s="234"/>
      <c r="H36" s="234"/>
      <c r="I36" s="234"/>
      <c r="J36" s="234"/>
      <c r="K36" s="234">
        <v>36955</v>
      </c>
      <c r="L36" s="234"/>
      <c r="M36" s="234">
        <f>M24</f>
        <v>36978</v>
      </c>
      <c r="N36" s="234">
        <f>N24</f>
        <v>36980</v>
      </c>
      <c r="O36" s="239" t="s">
        <v>200</v>
      </c>
    </row>
    <row r="37" spans="1:68" x14ac:dyDescent="0.2">
      <c r="A37" s="208" t="s">
        <v>187</v>
      </c>
      <c r="B37" s="71">
        <v>2.1</v>
      </c>
      <c r="C37" s="71"/>
      <c r="D37" s="71"/>
      <c r="E37" s="71"/>
      <c r="F37" s="6"/>
      <c r="G37" s="6"/>
      <c r="H37" s="6"/>
      <c r="I37" s="6"/>
      <c r="J37" s="6"/>
      <c r="K37" s="6">
        <f>1+2.7</f>
        <v>3.7</v>
      </c>
      <c r="L37" s="6"/>
      <c r="M37" s="6"/>
      <c r="N37" s="6"/>
      <c r="O37" s="231">
        <f t="shared" ref="O37:O42" si="3">SUM(B37:N37)</f>
        <v>5.8000000000000007</v>
      </c>
    </row>
    <row r="38" spans="1:68" x14ac:dyDescent="0.2">
      <c r="A38" s="209" t="s">
        <v>188</v>
      </c>
      <c r="B38" s="6">
        <v>-0.7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31">
        <f t="shared" si="3"/>
        <v>-0.7</v>
      </c>
    </row>
    <row r="39" spans="1:68" x14ac:dyDescent="0.2">
      <c r="A39" s="209" t="s">
        <v>212</v>
      </c>
      <c r="B39" s="6">
        <v>2.9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31">
        <f t="shared" si="3"/>
        <v>2.9</v>
      </c>
    </row>
    <row r="40" spans="1:68" x14ac:dyDescent="0.2">
      <c r="A40" s="209" t="s">
        <v>241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26</v>
      </c>
      <c r="N40" s="6"/>
      <c r="O40" s="231">
        <f t="shared" si="3"/>
        <v>26</v>
      </c>
    </row>
    <row r="41" spans="1:68" x14ac:dyDescent="0.2">
      <c r="A41" s="209" t="s">
        <v>201</v>
      </c>
      <c r="B41" s="6">
        <v>90.9</v>
      </c>
      <c r="C41" s="6"/>
      <c r="D41" s="6"/>
      <c r="E41" s="6"/>
      <c r="F41" s="6"/>
      <c r="G41" s="6"/>
      <c r="H41" s="6"/>
      <c r="I41" s="6"/>
      <c r="J41" s="6"/>
      <c r="K41" s="6">
        <v>-1</v>
      </c>
      <c r="L41" s="6"/>
      <c r="M41" s="6"/>
      <c r="N41" s="6"/>
      <c r="O41" s="231">
        <f t="shared" si="3"/>
        <v>89.9</v>
      </c>
    </row>
    <row r="42" spans="1:68" x14ac:dyDescent="0.2">
      <c r="A42" s="209" t="s">
        <v>227</v>
      </c>
      <c r="B42" s="6">
        <v>1.4</v>
      </c>
      <c r="C42" s="5"/>
      <c r="D42" s="5"/>
      <c r="E42" s="5"/>
      <c r="F42" s="5"/>
      <c r="G42" s="5"/>
      <c r="H42" s="5"/>
      <c r="I42" s="5"/>
      <c r="J42" s="5"/>
      <c r="K42" s="5">
        <v>-0.7</v>
      </c>
      <c r="L42" s="5"/>
      <c r="M42" s="5"/>
      <c r="N42" s="5"/>
      <c r="O42" s="231">
        <f t="shared" si="3"/>
        <v>0.7</v>
      </c>
    </row>
    <row r="43" spans="1:68" x14ac:dyDescent="0.2">
      <c r="A43" s="206" t="s">
        <v>103</v>
      </c>
      <c r="B43" s="207">
        <f>SUM(B37:B42)</f>
        <v>96.600000000000009</v>
      </c>
      <c r="C43" s="235"/>
      <c r="D43" s="235"/>
      <c r="E43" s="235"/>
      <c r="F43" s="235"/>
      <c r="G43" s="235"/>
      <c r="H43" s="235"/>
      <c r="I43" s="235"/>
      <c r="J43" s="235"/>
      <c r="K43" s="207">
        <f>SUM(K37:K42)</f>
        <v>2</v>
      </c>
      <c r="L43" s="235"/>
      <c r="M43" s="235"/>
      <c r="N43" s="235"/>
      <c r="O43" s="238">
        <f>SUM(O37:O42)</f>
        <v>124.60000000000001</v>
      </c>
    </row>
    <row r="44" spans="1:68" ht="30" customHeight="1" x14ac:dyDescent="0.2"/>
    <row r="45" spans="1:68" s="212" customFormat="1" ht="15.75" x14ac:dyDescent="0.25">
      <c r="A45" s="237"/>
      <c r="B45" s="24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33">
        <f>+O43+O33+O21+O16</f>
        <v>979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</sheetData>
  <phoneticPr fontId="0" type="noConversion"/>
  <pageMargins left="0.25" right="0.25" top="0.5" bottom="0.5" header="0.5" footer="0.5"/>
  <pageSetup scale="8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F1" sqref="F1:G1"/>
    </sheetView>
  </sheetViews>
  <sheetFormatPr defaultRowHeight="12.75" x14ac:dyDescent="0.2"/>
  <cols>
    <col min="1" max="1" width="30.7109375" style="59" customWidth="1"/>
    <col min="2" max="2" width="11.7109375" style="59" customWidth="1"/>
    <col min="3" max="3" width="10.7109375" style="59" customWidth="1"/>
    <col min="4" max="7" width="11.7109375" style="59" customWidth="1"/>
    <col min="8" max="8" width="12.28515625" style="59" hidden="1" customWidth="1"/>
    <col min="9" max="16384" width="9.140625" style="59"/>
  </cols>
  <sheetData>
    <row r="1" spans="1:8" s="79" customFormat="1" ht="18" x14ac:dyDescent="0.25">
      <c r="A1" s="79" t="s">
        <v>50</v>
      </c>
      <c r="E1" s="86" t="s">
        <v>51</v>
      </c>
      <c r="F1" s="252">
        <f ca="1">+Forecast!T1</f>
        <v>41886</v>
      </c>
      <c r="G1" s="252"/>
      <c r="H1" s="85"/>
    </row>
    <row r="2" spans="1:8" ht="9.75" customHeight="1" x14ac:dyDescent="0.2"/>
    <row r="3" spans="1:8" ht="15.75" x14ac:dyDescent="0.25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2">
      <c r="A4" s="81" t="s">
        <v>219</v>
      </c>
      <c r="B4" s="63"/>
      <c r="C4" s="155">
        <v>36798</v>
      </c>
      <c r="D4" s="63" t="s">
        <v>221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2">
      <c r="A5" s="82" t="s">
        <v>220</v>
      </c>
      <c r="B5" s="65"/>
      <c r="C5" s="156">
        <v>36798</v>
      </c>
      <c r="D5" s="65" t="s">
        <v>221</v>
      </c>
      <c r="E5" s="6">
        <v>1.2</v>
      </c>
      <c r="F5" s="6">
        <v>1.2</v>
      </c>
      <c r="G5" s="73">
        <f>+E5-F5</f>
        <v>0</v>
      </c>
    </row>
    <row r="6" spans="1:8" ht="12" customHeight="1" x14ac:dyDescent="0.2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2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2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2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2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2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2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2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2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2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2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2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2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2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2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2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2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2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2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2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2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2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2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2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2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2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2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2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2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2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2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2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2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2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2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2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2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2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2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2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2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2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2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2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2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2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2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75" x14ac:dyDescent="0.25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2">
      <c r="E54" s="4"/>
      <c r="F54" s="4"/>
      <c r="G54" s="4"/>
    </row>
    <row r="55" spans="1:8" ht="15.75" x14ac:dyDescent="0.25">
      <c r="A55" s="146" t="s">
        <v>71</v>
      </c>
      <c r="B55" s="146"/>
      <c r="C55" s="146"/>
      <c r="E55" s="4"/>
      <c r="F55" s="4"/>
      <c r="G55" s="4"/>
    </row>
    <row r="56" spans="1:8" ht="12" customHeight="1" x14ac:dyDescent="0.2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2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2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2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2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75" x14ac:dyDescent="0.25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2">
      <c r="E62" s="4"/>
      <c r="F62" s="4"/>
      <c r="G62" s="4"/>
    </row>
    <row r="63" spans="1:8" s="79" customFormat="1" ht="18" x14ac:dyDescent="0.2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25">
      <c r="E64" s="149"/>
      <c r="F64" s="149"/>
      <c r="G64" s="149"/>
    </row>
    <row r="65" spans="1:7" s="84" customFormat="1" ht="15.75" x14ac:dyDescent="0.25">
      <c r="A65" s="146" t="s">
        <v>142</v>
      </c>
      <c r="B65" s="146"/>
      <c r="C65" s="146"/>
    </row>
    <row r="66" spans="1:7" x14ac:dyDescent="0.2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2">
      <c r="A67" s="82" t="s">
        <v>219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2">
      <c r="A68" s="82" t="s">
        <v>220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2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2"/>
    <row r="71" spans="1:7" ht="15.75" x14ac:dyDescent="0.25">
      <c r="A71" s="146" t="s">
        <v>173</v>
      </c>
    </row>
    <row r="72" spans="1:7" ht="12" customHeight="1" x14ac:dyDescent="0.2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2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2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75" x14ac:dyDescent="0.25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7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workbookViewId="0">
      <pane xSplit="2" ySplit="6" topLeftCell="H7" activePane="bottomRight" state="frozen"/>
      <selection pane="topRight" activeCell="C1" sqref="C1"/>
      <selection pane="bottomLeft" activeCell="A6" sqref="A6"/>
      <selection pane="bottomRight" activeCell="H44" sqref="H44"/>
    </sheetView>
  </sheetViews>
  <sheetFormatPr defaultRowHeight="12.75" x14ac:dyDescent="0.2"/>
  <cols>
    <col min="1" max="1" width="52.7109375" customWidth="1"/>
    <col min="2" max="2" width="3.7109375" customWidth="1"/>
    <col min="3" max="3" width="14.7109375" style="218" customWidth="1"/>
    <col min="4" max="4" width="6.42578125" customWidth="1"/>
    <col min="5" max="5" width="14.85546875" customWidth="1"/>
    <col min="6" max="6" width="6.42578125" customWidth="1"/>
    <col min="7" max="7" width="14.85546875" customWidth="1"/>
    <col min="8" max="8" width="6.42578125" customWidth="1"/>
    <col min="9" max="9" width="14.85546875" customWidth="1"/>
    <col min="10" max="10" width="6.42578125" customWidth="1"/>
    <col min="11" max="11" width="14.85546875" customWidth="1"/>
    <col min="12" max="12" width="6.42578125" customWidth="1"/>
    <col min="13" max="13" width="14.85546875" customWidth="1"/>
  </cols>
  <sheetData>
    <row r="1" spans="1:13" ht="23.25" x14ac:dyDescent="0.35">
      <c r="A1" s="110" t="s">
        <v>286</v>
      </c>
    </row>
    <row r="2" spans="1:13" s="110" customFormat="1" ht="23.25" x14ac:dyDescent="0.35">
      <c r="A2" s="110" t="s">
        <v>115</v>
      </c>
      <c r="C2" s="217"/>
    </row>
    <row r="3" spans="1:13" s="110" customFormat="1" ht="23.25" x14ac:dyDescent="0.35">
      <c r="A3" s="110" t="s">
        <v>243</v>
      </c>
      <c r="C3" s="217"/>
    </row>
    <row r="4" spans="1:13" ht="40.5" customHeight="1" x14ac:dyDescent="0.2"/>
    <row r="5" spans="1:13" ht="15.75" x14ac:dyDescent="0.25">
      <c r="B5" s="253"/>
      <c r="C5" s="253"/>
    </row>
    <row r="6" spans="1:13" s="220" customFormat="1" ht="15.75" x14ac:dyDescent="0.25">
      <c r="A6" s="219" t="s">
        <v>213</v>
      </c>
      <c r="B6" s="219"/>
      <c r="C6" s="225" t="s">
        <v>244</v>
      </c>
      <c r="E6" s="225" t="s">
        <v>247</v>
      </c>
      <c r="G6" s="225" t="s">
        <v>246</v>
      </c>
      <c r="I6" s="225" t="s">
        <v>248</v>
      </c>
      <c r="K6" s="225" t="s">
        <v>249</v>
      </c>
      <c r="M6" s="225" t="s">
        <v>245</v>
      </c>
    </row>
    <row r="7" spans="1:13" x14ac:dyDescent="0.2">
      <c r="A7" s="117"/>
      <c r="B7" s="118"/>
      <c r="C7" s="245"/>
      <c r="E7" s="245"/>
      <c r="G7" s="245"/>
      <c r="I7" s="245"/>
      <c r="K7" s="245"/>
      <c r="M7" s="245"/>
    </row>
    <row r="8" spans="1:13" x14ac:dyDescent="0.2">
      <c r="A8" s="117" t="s">
        <v>258</v>
      </c>
      <c r="B8" s="118"/>
      <c r="C8" s="246"/>
      <c r="E8" s="246">
        <v>0</v>
      </c>
      <c r="G8" s="246">
        <v>345.1</v>
      </c>
      <c r="I8" s="246">
        <v>264.60000000000002</v>
      </c>
      <c r="K8" s="246">
        <v>242.1</v>
      </c>
      <c r="M8" s="246">
        <v>89</v>
      </c>
    </row>
    <row r="9" spans="1:13" x14ac:dyDescent="0.2">
      <c r="A9" s="117" t="s">
        <v>259</v>
      </c>
      <c r="B9" s="118"/>
      <c r="C9" s="246"/>
      <c r="E9" s="246">
        <v>0</v>
      </c>
      <c r="G9" s="246">
        <v>67</v>
      </c>
      <c r="I9" s="246">
        <v>67</v>
      </c>
      <c r="K9" s="246">
        <v>67</v>
      </c>
      <c r="M9" s="246">
        <v>180.1</v>
      </c>
    </row>
    <row r="10" spans="1:13" x14ac:dyDescent="0.2">
      <c r="A10" s="117" t="s">
        <v>272</v>
      </c>
      <c r="B10" s="118"/>
      <c r="C10" s="246"/>
      <c r="E10" s="246">
        <v>0</v>
      </c>
      <c r="G10" s="246">
        <v>0</v>
      </c>
      <c r="I10" s="246">
        <v>0</v>
      </c>
      <c r="K10" s="246">
        <v>60</v>
      </c>
      <c r="M10" s="246">
        <v>24</v>
      </c>
    </row>
    <row r="11" spans="1:13" x14ac:dyDescent="0.2">
      <c r="A11" s="117" t="s">
        <v>260</v>
      </c>
      <c r="B11" s="118"/>
      <c r="C11" s="246"/>
      <c r="E11" s="246">
        <v>0</v>
      </c>
      <c r="G11" s="246">
        <v>80</v>
      </c>
      <c r="I11" s="246">
        <v>314</v>
      </c>
      <c r="K11" s="246">
        <v>314</v>
      </c>
      <c r="M11" s="246">
        <v>309</v>
      </c>
    </row>
    <row r="12" spans="1:13" x14ac:dyDescent="0.2">
      <c r="A12" s="117" t="s">
        <v>262</v>
      </c>
      <c r="B12" s="118"/>
      <c r="C12" s="246"/>
      <c r="E12" s="246">
        <v>0</v>
      </c>
      <c r="G12" s="246">
        <v>0</v>
      </c>
      <c r="I12" s="246">
        <v>40</v>
      </c>
      <c r="K12" s="246">
        <v>40</v>
      </c>
      <c r="M12" s="246">
        <v>22</v>
      </c>
    </row>
    <row r="13" spans="1:13" x14ac:dyDescent="0.2">
      <c r="A13" s="117" t="s">
        <v>263</v>
      </c>
      <c r="B13" s="118"/>
      <c r="C13" s="246"/>
      <c r="E13" s="246">
        <v>0</v>
      </c>
      <c r="G13" s="246">
        <v>0</v>
      </c>
      <c r="I13" s="246">
        <v>100</v>
      </c>
      <c r="K13" s="246">
        <v>117</v>
      </c>
      <c r="M13" s="246">
        <v>0</v>
      </c>
    </row>
    <row r="14" spans="1:13" x14ac:dyDescent="0.2">
      <c r="A14" s="117" t="s">
        <v>273</v>
      </c>
      <c r="B14" s="118"/>
      <c r="C14" s="246"/>
      <c r="E14" s="246">
        <v>0</v>
      </c>
      <c r="G14" s="246">
        <v>0</v>
      </c>
      <c r="I14" s="246">
        <v>0</v>
      </c>
      <c r="K14" s="246">
        <v>40</v>
      </c>
      <c r="M14" s="246">
        <v>0</v>
      </c>
    </row>
    <row r="15" spans="1:13" x14ac:dyDescent="0.2">
      <c r="A15" s="117" t="s">
        <v>274</v>
      </c>
      <c r="B15" s="118"/>
      <c r="C15" s="246"/>
      <c r="E15" s="246">
        <v>0</v>
      </c>
      <c r="G15" s="246">
        <v>0</v>
      </c>
      <c r="I15" s="246">
        <v>0</v>
      </c>
      <c r="K15" s="246">
        <v>123</v>
      </c>
      <c r="M15" s="246">
        <v>199</v>
      </c>
    </row>
    <row r="16" spans="1:13" x14ac:dyDescent="0.2">
      <c r="A16" s="117" t="s">
        <v>275</v>
      </c>
      <c r="B16" s="118"/>
      <c r="C16" s="246"/>
      <c r="E16" s="246">
        <v>0</v>
      </c>
      <c r="G16" s="246">
        <v>0</v>
      </c>
      <c r="I16" s="246">
        <v>0</v>
      </c>
      <c r="K16" s="246">
        <v>131</v>
      </c>
      <c r="M16" s="246">
        <v>109</v>
      </c>
    </row>
    <row r="17" spans="1:13" x14ac:dyDescent="0.2">
      <c r="A17" s="117" t="s">
        <v>282</v>
      </c>
      <c r="B17" s="118"/>
      <c r="C17" s="246"/>
      <c r="E17" s="246">
        <v>0</v>
      </c>
      <c r="G17" s="246">
        <v>0</v>
      </c>
      <c r="I17" s="246">
        <v>0</v>
      </c>
      <c r="K17" s="246">
        <v>0</v>
      </c>
      <c r="M17" s="246">
        <v>43</v>
      </c>
    </row>
    <row r="18" spans="1:13" x14ac:dyDescent="0.2">
      <c r="A18" s="117" t="s">
        <v>283</v>
      </c>
      <c r="B18" s="118"/>
      <c r="C18" s="246"/>
      <c r="E18" s="246">
        <v>0</v>
      </c>
      <c r="G18" s="246">
        <v>0</v>
      </c>
      <c r="I18" s="246">
        <v>0</v>
      </c>
      <c r="K18" s="246">
        <v>0</v>
      </c>
      <c r="M18" s="246">
        <v>43.9</v>
      </c>
    </row>
    <row r="19" spans="1:13" x14ac:dyDescent="0.2">
      <c r="A19" s="117" t="s">
        <v>284</v>
      </c>
      <c r="B19" s="118"/>
      <c r="C19" s="246"/>
      <c r="E19" s="246">
        <v>0</v>
      </c>
      <c r="G19" s="246">
        <v>0</v>
      </c>
      <c r="I19" s="246">
        <v>0</v>
      </c>
      <c r="K19" s="246">
        <v>0</v>
      </c>
      <c r="M19" s="246">
        <v>20</v>
      </c>
    </row>
    <row r="20" spans="1:13" x14ac:dyDescent="0.2">
      <c r="A20" s="117" t="s">
        <v>264</v>
      </c>
      <c r="B20" s="118"/>
      <c r="C20" s="246"/>
      <c r="E20" s="246">
        <v>0</v>
      </c>
      <c r="G20" s="246">
        <v>0</v>
      </c>
      <c r="I20" s="246">
        <v>240</v>
      </c>
      <c r="K20" s="246">
        <v>0</v>
      </c>
      <c r="M20" s="246">
        <v>0</v>
      </c>
    </row>
    <row r="21" spans="1:13" x14ac:dyDescent="0.2">
      <c r="A21" s="117" t="s">
        <v>265</v>
      </c>
      <c r="B21" s="118"/>
      <c r="C21" s="246"/>
      <c r="E21" s="246">
        <v>0</v>
      </c>
      <c r="G21" s="246">
        <v>0</v>
      </c>
      <c r="I21" s="246">
        <v>79</v>
      </c>
      <c r="K21" s="246">
        <v>0</v>
      </c>
      <c r="M21" s="246">
        <v>0</v>
      </c>
    </row>
    <row r="22" spans="1:13" x14ac:dyDescent="0.2">
      <c r="A22" s="117" t="s">
        <v>277</v>
      </c>
      <c r="B22" s="118"/>
      <c r="C22" s="246">
        <v>0</v>
      </c>
      <c r="E22" s="246">
        <v>0</v>
      </c>
      <c r="G22" s="246">
        <v>0</v>
      </c>
      <c r="I22" s="246">
        <v>0</v>
      </c>
      <c r="K22" s="246">
        <v>22.7</v>
      </c>
      <c r="M22" s="246">
        <v>10.7</v>
      </c>
    </row>
    <row r="23" spans="1:13" x14ac:dyDescent="0.2">
      <c r="A23" s="117" t="s">
        <v>266</v>
      </c>
      <c r="B23" s="118"/>
      <c r="C23" s="246"/>
      <c r="E23" s="246">
        <v>0</v>
      </c>
      <c r="G23" s="246">
        <v>0</v>
      </c>
      <c r="I23" s="246">
        <v>36.6</v>
      </c>
      <c r="K23" s="246">
        <v>30</v>
      </c>
      <c r="M23" s="246">
        <v>0</v>
      </c>
    </row>
    <row r="24" spans="1:13" x14ac:dyDescent="0.2">
      <c r="A24" s="117" t="s">
        <v>276</v>
      </c>
      <c r="B24" s="118"/>
      <c r="C24" s="246"/>
      <c r="E24" s="246">
        <v>0</v>
      </c>
      <c r="G24" s="246">
        <v>0</v>
      </c>
      <c r="I24" s="246">
        <v>0</v>
      </c>
      <c r="K24" s="246">
        <v>2</v>
      </c>
      <c r="M24" s="246">
        <v>0</v>
      </c>
    </row>
    <row r="25" spans="1:13" x14ac:dyDescent="0.2">
      <c r="A25" s="117" t="s">
        <v>267</v>
      </c>
      <c r="B25" s="118"/>
      <c r="C25" s="246"/>
      <c r="E25" s="246">
        <v>0</v>
      </c>
      <c r="G25" s="246">
        <v>0</v>
      </c>
      <c r="I25" s="246">
        <v>33.6</v>
      </c>
      <c r="K25" s="246">
        <v>0</v>
      </c>
      <c r="M25" s="246">
        <v>0</v>
      </c>
    </row>
    <row r="26" spans="1:13" x14ac:dyDescent="0.2">
      <c r="A26" s="117" t="s">
        <v>250</v>
      </c>
      <c r="B26" s="118"/>
      <c r="C26" s="246"/>
      <c r="E26" s="246">
        <v>20</v>
      </c>
      <c r="G26" s="246">
        <v>0</v>
      </c>
      <c r="I26" s="246">
        <v>0</v>
      </c>
      <c r="K26" s="246">
        <v>0</v>
      </c>
      <c r="M26" s="246">
        <v>0</v>
      </c>
    </row>
    <row r="27" spans="1:13" x14ac:dyDescent="0.2">
      <c r="A27" s="117" t="s">
        <v>219</v>
      </c>
      <c r="B27" s="118"/>
      <c r="C27" s="246"/>
      <c r="E27" s="246">
        <v>5.5</v>
      </c>
      <c r="G27" s="246">
        <v>6.2</v>
      </c>
      <c r="I27" s="246">
        <v>6.2</v>
      </c>
      <c r="K27" s="246">
        <v>0</v>
      </c>
      <c r="M27" s="246">
        <v>0</v>
      </c>
    </row>
    <row r="28" spans="1:13" x14ac:dyDescent="0.2">
      <c r="A28" s="117" t="s">
        <v>251</v>
      </c>
      <c r="B28" s="118"/>
      <c r="C28" s="246"/>
      <c r="E28" s="246">
        <v>3.2</v>
      </c>
      <c r="G28" s="246">
        <v>3.2</v>
      </c>
      <c r="I28" s="246">
        <v>3.2</v>
      </c>
      <c r="K28" s="246">
        <v>0</v>
      </c>
      <c r="M28" s="246">
        <v>0</v>
      </c>
    </row>
    <row r="29" spans="1:13" x14ac:dyDescent="0.2">
      <c r="A29" s="117" t="s">
        <v>233</v>
      </c>
      <c r="B29" s="118"/>
      <c r="C29" s="246"/>
      <c r="E29" s="246">
        <v>0</v>
      </c>
      <c r="G29" s="246">
        <v>0</v>
      </c>
      <c r="I29" s="246">
        <v>1.6</v>
      </c>
      <c r="K29" s="246">
        <v>1.6</v>
      </c>
      <c r="M29" s="246">
        <v>1.6</v>
      </c>
    </row>
    <row r="30" spans="1:13" x14ac:dyDescent="0.2">
      <c r="A30" s="117" t="s">
        <v>268</v>
      </c>
      <c r="B30" s="118"/>
      <c r="C30" s="246"/>
      <c r="E30" s="246">
        <v>0</v>
      </c>
      <c r="G30" s="246">
        <v>0</v>
      </c>
      <c r="I30" s="246">
        <v>3.6</v>
      </c>
      <c r="K30" s="246">
        <v>0</v>
      </c>
      <c r="M30" s="246">
        <v>0</v>
      </c>
    </row>
    <row r="31" spans="1:13" x14ac:dyDescent="0.2">
      <c r="A31" s="117" t="s">
        <v>220</v>
      </c>
      <c r="C31" s="246"/>
      <c r="E31" s="246">
        <v>1.2</v>
      </c>
      <c r="G31" s="246">
        <v>0</v>
      </c>
      <c r="I31" s="246">
        <v>0</v>
      </c>
      <c r="K31" s="246">
        <v>0</v>
      </c>
      <c r="M31" s="246">
        <v>0</v>
      </c>
    </row>
    <row r="32" spans="1:13" x14ac:dyDescent="0.2">
      <c r="A32" s="117" t="s">
        <v>214</v>
      </c>
      <c r="B32" s="118"/>
      <c r="C32" s="246"/>
      <c r="E32" s="246">
        <v>1.1000000000000001</v>
      </c>
      <c r="G32" s="246">
        <v>1.1000000000000001</v>
      </c>
      <c r="I32" s="246">
        <v>1.1000000000000001</v>
      </c>
      <c r="K32" s="246">
        <v>1.1000000000000001</v>
      </c>
      <c r="M32" s="246">
        <v>1.1000000000000001</v>
      </c>
    </row>
    <row r="33" spans="1:13" x14ac:dyDescent="0.2">
      <c r="A33" s="117" t="s">
        <v>252</v>
      </c>
      <c r="B33" s="118"/>
      <c r="C33" s="246"/>
      <c r="E33" s="246">
        <v>0.9</v>
      </c>
      <c r="G33" s="246">
        <v>0.9</v>
      </c>
      <c r="I33" s="246">
        <v>0</v>
      </c>
      <c r="K33" s="246">
        <v>0</v>
      </c>
      <c r="M33" s="246">
        <v>0</v>
      </c>
    </row>
    <row r="34" spans="1:13" x14ac:dyDescent="0.2">
      <c r="A34" s="117" t="s">
        <v>215</v>
      </c>
      <c r="B34" s="118"/>
      <c r="C34" s="246"/>
      <c r="E34" s="246">
        <v>0.5</v>
      </c>
      <c r="G34" s="246">
        <v>2</v>
      </c>
      <c r="I34" s="246">
        <v>2</v>
      </c>
      <c r="K34" s="246">
        <v>2</v>
      </c>
      <c r="M34" s="246">
        <v>1</v>
      </c>
    </row>
    <row r="35" spans="1:13" x14ac:dyDescent="0.2">
      <c r="A35" s="117" t="s">
        <v>253</v>
      </c>
      <c r="B35" s="118"/>
      <c r="C35" s="246"/>
      <c r="E35" s="246">
        <v>2.2999999999999998</v>
      </c>
      <c r="G35" s="246">
        <v>0</v>
      </c>
      <c r="I35" s="246">
        <v>0</v>
      </c>
      <c r="K35" s="246">
        <v>0</v>
      </c>
      <c r="M35" s="246">
        <v>0</v>
      </c>
    </row>
    <row r="36" spans="1:13" x14ac:dyDescent="0.2">
      <c r="A36" s="117" t="s">
        <v>261</v>
      </c>
      <c r="B36" s="118"/>
      <c r="C36" s="246"/>
      <c r="E36" s="246">
        <v>0</v>
      </c>
      <c r="G36" s="246">
        <v>-4.5</v>
      </c>
      <c r="I36" s="246">
        <v>-8.6</v>
      </c>
      <c r="K36" s="246">
        <v>0</v>
      </c>
      <c r="M36" s="246">
        <v>0</v>
      </c>
    </row>
    <row r="37" spans="1:13" x14ac:dyDescent="0.2">
      <c r="A37" s="117" t="s">
        <v>254</v>
      </c>
      <c r="B37" s="118"/>
      <c r="C37" s="246"/>
      <c r="E37" s="246">
        <v>1.3</v>
      </c>
      <c r="G37" s="246">
        <v>1.2</v>
      </c>
      <c r="I37" s="246">
        <v>0.1</v>
      </c>
      <c r="K37" s="246">
        <v>0</v>
      </c>
      <c r="M37" s="246">
        <v>0</v>
      </c>
    </row>
    <row r="38" spans="1:13" x14ac:dyDescent="0.2">
      <c r="A38" s="114"/>
      <c r="C38" s="247"/>
      <c r="E38" s="247"/>
      <c r="G38" s="247"/>
      <c r="I38" s="247"/>
      <c r="K38" s="247"/>
      <c r="M38" s="247">
        <v>0</v>
      </c>
    </row>
    <row r="39" spans="1:13" s="220" customFormat="1" ht="15.75" x14ac:dyDescent="0.25">
      <c r="A39" s="221" t="s">
        <v>216</v>
      </c>
      <c r="B39" s="223"/>
      <c r="C39" s="248">
        <f>SUM(C7:C38)</f>
        <v>0</v>
      </c>
      <c r="E39" s="248">
        <f>SUM(E7:E38)</f>
        <v>35.999999999999993</v>
      </c>
      <c r="G39" s="248">
        <f>SUM(G8:G38)</f>
        <v>502.2</v>
      </c>
      <c r="I39" s="248">
        <f>SUM(I7:I38)</f>
        <v>1183.9999999999995</v>
      </c>
      <c r="K39" s="248">
        <f>SUM(K8:K37)</f>
        <v>1193.4999999999998</v>
      </c>
      <c r="M39" s="248">
        <f>SUM(M7:M38)</f>
        <v>1053.3999999999999</v>
      </c>
    </row>
    <row r="40" spans="1:13" x14ac:dyDescent="0.2">
      <c r="A40" s="139"/>
      <c r="B40" s="129"/>
      <c r="C40" s="245"/>
      <c r="E40" s="245"/>
      <c r="G40" s="245"/>
      <c r="I40" s="245"/>
      <c r="K40" s="245"/>
      <c r="M40" s="245"/>
    </row>
    <row r="41" spans="1:13" x14ac:dyDescent="0.2">
      <c r="A41" s="117" t="s">
        <v>34</v>
      </c>
      <c r="B41" s="118"/>
      <c r="C41" s="246"/>
      <c r="E41" s="246">
        <v>0</v>
      </c>
      <c r="G41" s="246">
        <v>198</v>
      </c>
      <c r="I41" s="246">
        <v>0</v>
      </c>
      <c r="K41" s="246">
        <v>0</v>
      </c>
      <c r="M41" s="246">
        <v>0</v>
      </c>
    </row>
    <row r="42" spans="1:13" x14ac:dyDescent="0.2">
      <c r="A42" s="117" t="s">
        <v>72</v>
      </c>
      <c r="B42" s="118"/>
      <c r="C42" s="246"/>
      <c r="E42" s="246">
        <v>90.9</v>
      </c>
      <c r="G42" s="246">
        <v>0</v>
      </c>
      <c r="I42" s="246">
        <v>0</v>
      </c>
      <c r="K42" s="246">
        <v>0</v>
      </c>
      <c r="M42" s="246">
        <v>0</v>
      </c>
    </row>
    <row r="43" spans="1:13" x14ac:dyDescent="0.2">
      <c r="A43" s="117" t="s">
        <v>255</v>
      </c>
      <c r="B43" s="118"/>
      <c r="C43" s="246"/>
      <c r="E43" s="246">
        <v>90</v>
      </c>
      <c r="G43" s="246">
        <v>0</v>
      </c>
      <c r="I43" s="246">
        <v>0</v>
      </c>
      <c r="K43" s="246">
        <v>0</v>
      </c>
      <c r="M43" s="246">
        <v>0</v>
      </c>
    </row>
    <row r="44" spans="1:13" x14ac:dyDescent="0.2">
      <c r="A44" s="117" t="s">
        <v>169</v>
      </c>
      <c r="B44" s="118"/>
      <c r="C44" s="246"/>
      <c r="E44" s="246">
        <v>17.2</v>
      </c>
      <c r="G44" s="246">
        <v>17.2</v>
      </c>
      <c r="I44" s="246">
        <v>17.2</v>
      </c>
      <c r="K44" s="246">
        <v>17.2</v>
      </c>
      <c r="M44" s="246">
        <v>17.2</v>
      </c>
    </row>
    <row r="45" spans="1:13" x14ac:dyDescent="0.2">
      <c r="A45" s="117" t="s">
        <v>211</v>
      </c>
      <c r="B45" s="118"/>
      <c r="C45" s="246"/>
      <c r="E45" s="246">
        <v>2.9</v>
      </c>
      <c r="G45" s="246">
        <v>2.9</v>
      </c>
      <c r="I45" s="246">
        <v>2.9</v>
      </c>
      <c r="K45" s="246">
        <v>2.9</v>
      </c>
      <c r="M45" s="246">
        <v>2.9</v>
      </c>
    </row>
    <row r="46" spans="1:13" x14ac:dyDescent="0.2">
      <c r="A46" s="117" t="s">
        <v>256</v>
      </c>
      <c r="B46" s="118"/>
      <c r="C46" s="246"/>
      <c r="E46" s="246">
        <v>12.1</v>
      </c>
      <c r="G46" s="246">
        <v>12.1</v>
      </c>
      <c r="I46" s="246">
        <v>14.8</v>
      </c>
      <c r="K46" s="246">
        <v>10.3</v>
      </c>
      <c r="M46" s="246">
        <v>10.3</v>
      </c>
    </row>
    <row r="47" spans="1:13" x14ac:dyDescent="0.2">
      <c r="A47" s="117" t="s">
        <v>257</v>
      </c>
      <c r="B47" s="118"/>
      <c r="C47" s="246"/>
      <c r="E47" s="246">
        <v>47</v>
      </c>
      <c r="G47" s="246">
        <v>47</v>
      </c>
      <c r="I47" s="246">
        <v>47</v>
      </c>
      <c r="K47" s="246">
        <v>47</v>
      </c>
      <c r="M47" s="246">
        <v>21.4</v>
      </c>
    </row>
    <row r="48" spans="1:13" x14ac:dyDescent="0.2">
      <c r="A48" s="117" t="s">
        <v>278</v>
      </c>
      <c r="B48" s="118"/>
      <c r="C48" s="246"/>
      <c r="E48" s="246">
        <v>0</v>
      </c>
      <c r="G48" s="246">
        <v>0</v>
      </c>
      <c r="I48" s="246">
        <v>0</v>
      </c>
      <c r="K48" s="246">
        <v>51.5</v>
      </c>
      <c r="M48" s="246">
        <v>26</v>
      </c>
    </row>
    <row r="49" spans="1:13" x14ac:dyDescent="0.2">
      <c r="A49" s="117" t="s">
        <v>285</v>
      </c>
      <c r="B49" s="118"/>
      <c r="C49" s="246"/>
      <c r="E49" s="246">
        <v>0</v>
      </c>
      <c r="G49" s="246">
        <v>0</v>
      </c>
      <c r="I49" s="246">
        <v>0</v>
      </c>
      <c r="K49" s="246">
        <v>0</v>
      </c>
      <c r="M49" s="246">
        <v>22.8</v>
      </c>
    </row>
    <row r="50" spans="1:13" x14ac:dyDescent="0.2">
      <c r="A50" s="117" t="s">
        <v>223</v>
      </c>
      <c r="B50" s="118"/>
      <c r="C50" s="246"/>
      <c r="E50" s="246">
        <v>5</v>
      </c>
      <c r="G50" s="246">
        <v>5</v>
      </c>
      <c r="I50" s="246">
        <v>5</v>
      </c>
      <c r="K50" s="246">
        <v>5</v>
      </c>
      <c r="M50" s="246">
        <v>5</v>
      </c>
    </row>
    <row r="51" spans="1:13" x14ac:dyDescent="0.2">
      <c r="A51" s="117" t="s">
        <v>224</v>
      </c>
      <c r="B51" s="118"/>
      <c r="C51" s="246"/>
      <c r="E51" s="246">
        <v>3</v>
      </c>
      <c r="G51" s="246">
        <v>3</v>
      </c>
      <c r="I51" s="246">
        <v>3</v>
      </c>
      <c r="K51" s="246">
        <v>3</v>
      </c>
      <c r="M51" s="246">
        <v>3</v>
      </c>
    </row>
    <row r="52" spans="1:13" x14ac:dyDescent="0.2">
      <c r="A52" s="117" t="s">
        <v>225</v>
      </c>
      <c r="B52" s="118"/>
      <c r="C52" s="246"/>
      <c r="E52" s="246">
        <v>2</v>
      </c>
      <c r="G52" s="246">
        <v>2</v>
      </c>
      <c r="I52" s="246">
        <v>2</v>
      </c>
      <c r="K52" s="246">
        <v>2</v>
      </c>
      <c r="M52" s="246">
        <v>2</v>
      </c>
    </row>
    <row r="53" spans="1:13" x14ac:dyDescent="0.2">
      <c r="A53" s="117" t="s">
        <v>65</v>
      </c>
      <c r="B53" s="118"/>
      <c r="C53" s="246"/>
      <c r="E53" s="246">
        <v>0.7</v>
      </c>
      <c r="G53" s="246">
        <v>0.7</v>
      </c>
      <c r="I53" s="246">
        <v>0</v>
      </c>
      <c r="K53" s="246">
        <v>0</v>
      </c>
      <c r="M53" s="246">
        <v>0</v>
      </c>
    </row>
    <row r="54" spans="1:13" x14ac:dyDescent="0.2">
      <c r="A54" s="117" t="s">
        <v>280</v>
      </c>
      <c r="B54" s="118"/>
      <c r="C54" s="246"/>
      <c r="E54" s="246">
        <v>0</v>
      </c>
      <c r="G54" s="246">
        <v>0</v>
      </c>
      <c r="I54" s="246">
        <v>0</v>
      </c>
      <c r="K54" s="246">
        <v>1.7</v>
      </c>
      <c r="M54" s="246">
        <v>2.1</v>
      </c>
    </row>
    <row r="55" spans="1:13" x14ac:dyDescent="0.2">
      <c r="A55" s="117" t="s">
        <v>281</v>
      </c>
      <c r="B55" s="118"/>
      <c r="C55" s="246"/>
      <c r="E55" s="246">
        <v>0</v>
      </c>
      <c r="G55" s="246">
        <v>0</v>
      </c>
      <c r="I55" s="246">
        <v>0</v>
      </c>
      <c r="K55" s="246">
        <v>2.2999999999999998</v>
      </c>
      <c r="M55" s="246">
        <v>0</v>
      </c>
    </row>
    <row r="56" spans="1:13" x14ac:dyDescent="0.2">
      <c r="A56" s="117" t="s">
        <v>217</v>
      </c>
      <c r="B56" s="118"/>
      <c r="C56" s="246"/>
      <c r="E56" s="246">
        <v>0.6</v>
      </c>
      <c r="G56" s="246">
        <v>0.6</v>
      </c>
      <c r="I56" s="246">
        <v>0.6</v>
      </c>
      <c r="K56" s="246">
        <v>0.6</v>
      </c>
      <c r="M56" s="246">
        <v>0.6</v>
      </c>
    </row>
    <row r="57" spans="1:13" x14ac:dyDescent="0.2">
      <c r="A57" s="117" t="s">
        <v>229</v>
      </c>
      <c r="B57" s="118"/>
      <c r="C57" s="246"/>
      <c r="E57" s="246">
        <v>0</v>
      </c>
      <c r="G57" s="246">
        <v>2.9</v>
      </c>
      <c r="I57" s="246">
        <v>2.9</v>
      </c>
      <c r="K57" s="246">
        <v>2.9</v>
      </c>
      <c r="M57" s="246">
        <v>2.9</v>
      </c>
    </row>
    <row r="58" spans="1:13" x14ac:dyDescent="0.2">
      <c r="A58" s="117" t="s">
        <v>239</v>
      </c>
      <c r="B58" s="118"/>
      <c r="C58" s="246"/>
      <c r="E58" s="246">
        <v>0</v>
      </c>
      <c r="G58" s="246">
        <v>0</v>
      </c>
      <c r="I58" s="246">
        <v>1</v>
      </c>
      <c r="K58" s="246">
        <v>1</v>
      </c>
      <c r="M58" s="246">
        <v>0</v>
      </c>
    </row>
    <row r="59" spans="1:13" x14ac:dyDescent="0.2">
      <c r="A59" s="117" t="s">
        <v>271</v>
      </c>
      <c r="B59" s="118"/>
      <c r="C59" s="246"/>
      <c r="E59" s="246">
        <v>0</v>
      </c>
      <c r="G59" s="246">
        <v>0</v>
      </c>
      <c r="I59" s="246">
        <v>11.4</v>
      </c>
      <c r="K59" s="246">
        <v>11.4</v>
      </c>
      <c r="M59" s="246">
        <v>0</v>
      </c>
    </row>
    <row r="60" spans="1:13" x14ac:dyDescent="0.2">
      <c r="A60" s="117" t="s">
        <v>270</v>
      </c>
      <c r="B60" s="118"/>
      <c r="C60" s="246"/>
      <c r="E60" s="246">
        <v>0</v>
      </c>
      <c r="G60" s="246">
        <v>0</v>
      </c>
      <c r="I60" s="246">
        <v>26</v>
      </c>
      <c r="K60" s="246">
        <v>0</v>
      </c>
      <c r="M60" s="246">
        <v>0</v>
      </c>
    </row>
    <row r="61" spans="1:13" x14ac:dyDescent="0.2">
      <c r="A61" s="117" t="s">
        <v>279</v>
      </c>
      <c r="B61" s="118"/>
      <c r="C61" s="246"/>
      <c r="E61" s="246">
        <v>0</v>
      </c>
      <c r="G61" s="246">
        <v>0</v>
      </c>
      <c r="I61" s="246">
        <v>0</v>
      </c>
      <c r="K61" s="246">
        <v>0.9</v>
      </c>
      <c r="M61" s="246">
        <v>0.9</v>
      </c>
    </row>
    <row r="62" spans="1:13" x14ac:dyDescent="0.2">
      <c r="A62" s="117"/>
      <c r="B62" s="118"/>
      <c r="C62" s="246"/>
      <c r="E62" s="246"/>
      <c r="G62" s="246"/>
      <c r="I62" s="246"/>
      <c r="K62" s="246"/>
      <c r="M62" s="246"/>
    </row>
    <row r="63" spans="1:13" s="220" customFormat="1" ht="15.75" x14ac:dyDescent="0.25">
      <c r="A63" s="221" t="s">
        <v>218</v>
      </c>
      <c r="B63" s="223"/>
      <c r="C63" s="248">
        <f>SUM(C40:C62)</f>
        <v>0</v>
      </c>
      <c r="E63" s="248">
        <f>SUM(E40:E62)</f>
        <v>271.40000000000003</v>
      </c>
      <c r="G63" s="248">
        <f>SUM(G41:G62)</f>
        <v>291.39999999999998</v>
      </c>
      <c r="I63" s="248">
        <f>SUM(I40:I62)</f>
        <v>133.80000000000001</v>
      </c>
      <c r="K63" s="248">
        <f>SUM(K41:K61)</f>
        <v>159.70000000000002</v>
      </c>
      <c r="M63" s="248">
        <f>SUM(M41:M62)</f>
        <v>117.1</v>
      </c>
    </row>
    <row r="64" spans="1:13" s="220" customFormat="1" ht="15" x14ac:dyDescent="0.2">
      <c r="A64" s="241" t="s">
        <v>34</v>
      </c>
      <c r="B64" s="242"/>
      <c r="C64" s="249">
        <v>56</v>
      </c>
      <c r="E64" s="249">
        <v>56</v>
      </c>
      <c r="G64" s="249">
        <v>56</v>
      </c>
      <c r="I64" s="249">
        <v>0</v>
      </c>
      <c r="K64" s="249">
        <v>0</v>
      </c>
      <c r="M64" s="249">
        <v>0</v>
      </c>
    </row>
    <row r="65" spans="1:13" s="220" customFormat="1" ht="15" x14ac:dyDescent="0.2">
      <c r="A65" s="243" t="s">
        <v>269</v>
      </c>
      <c r="B65" s="244"/>
      <c r="C65" s="250">
        <v>0</v>
      </c>
      <c r="E65" s="250">
        <v>0</v>
      </c>
      <c r="G65" s="250">
        <v>23.4</v>
      </c>
      <c r="I65" s="250">
        <v>36.200000000000003</v>
      </c>
      <c r="K65" s="250">
        <v>0</v>
      </c>
      <c r="M65" s="250">
        <v>0</v>
      </c>
    </row>
    <row r="66" spans="1:13" s="220" customFormat="1" ht="15" x14ac:dyDescent="0.2">
      <c r="A66" s="243" t="s">
        <v>240</v>
      </c>
      <c r="B66" s="244"/>
      <c r="C66" s="250">
        <v>58.5</v>
      </c>
      <c r="E66" s="250">
        <v>0</v>
      </c>
      <c r="G66" s="250">
        <v>0</v>
      </c>
      <c r="I66" s="250">
        <v>0</v>
      </c>
      <c r="K66" s="250">
        <v>0</v>
      </c>
      <c r="M66" s="250">
        <v>0</v>
      </c>
    </row>
    <row r="67" spans="1:13" s="220" customFormat="1" ht="16.5" thickBot="1" x14ac:dyDescent="0.3">
      <c r="A67" s="222" t="s">
        <v>70</v>
      </c>
      <c r="B67" s="224"/>
      <c r="C67" s="251">
        <f>+C64+C63+C39+C66</f>
        <v>114.5</v>
      </c>
      <c r="E67" s="251">
        <f>+E64+E63+E39+E66</f>
        <v>363.40000000000003</v>
      </c>
      <c r="G67" s="251">
        <f>G39+G63+G64+G65</f>
        <v>872.99999999999989</v>
      </c>
      <c r="I67" s="251">
        <f>I39+I63+I64+I65+I66</f>
        <v>1353.9999999999995</v>
      </c>
      <c r="K67" s="251">
        <f>+K64+K63+K39+K66</f>
        <v>1353.1999999999998</v>
      </c>
      <c r="M67" s="251">
        <f>M39+M63</f>
        <v>1170.4999999999998</v>
      </c>
    </row>
    <row r="68" spans="1:13" ht="13.5" thickTop="1" x14ac:dyDescent="0.2"/>
  </sheetData>
  <mergeCells count="1">
    <mergeCell ref="B5:C5"/>
  </mergeCells>
  <phoneticPr fontId="0" type="noConversion"/>
  <pageMargins left="0.75" right="0.75" top="1" bottom="1" header="0.5" footer="0.5"/>
  <pageSetup scale="4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RowHeight="12.75" x14ac:dyDescent="0.25"/>
  <cols>
    <col min="1" max="1" width="9.140625" style="150"/>
    <col min="2" max="2" width="3.7109375" style="150" customWidth="1"/>
    <col min="3" max="8" width="9.7109375" style="150" customWidth="1"/>
    <col min="9" max="10" width="2.28515625" style="150" customWidth="1"/>
    <col min="11" max="11" width="9.7109375" style="150" customWidth="1"/>
    <col min="12" max="12" width="3.7109375" style="150" customWidth="1"/>
    <col min="13" max="13" width="9.7109375" style="150" customWidth="1"/>
    <col min="14" max="14" width="3.7109375" style="150" customWidth="1"/>
    <col min="15" max="15" width="9.7109375" style="150" customWidth="1"/>
    <col min="16" max="16" width="3.7109375" style="150" customWidth="1"/>
    <col min="17" max="17" width="9.7109375" style="150" customWidth="1"/>
    <col min="18" max="18" width="3.7109375" style="150" customWidth="1"/>
    <col min="19" max="16384" width="9.140625" style="150"/>
  </cols>
  <sheetData>
    <row r="1" spans="1:17" ht="18" x14ac:dyDescent="0.25">
      <c r="A1" s="201" t="s">
        <v>184</v>
      </c>
    </row>
    <row r="2" spans="1:17" ht="13.5" thickBot="1" x14ac:dyDescent="0.3"/>
    <row r="3" spans="1:17" ht="15.75" x14ac:dyDescent="0.25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57">
        <f ca="1">+Prudency!D1</f>
        <v>41886</v>
      </c>
      <c r="P3" s="257"/>
      <c r="Q3" s="258"/>
    </row>
    <row r="4" spans="1:17" ht="15.75" x14ac:dyDescent="0.25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5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5">
      <c r="A6" s="171" t="s">
        <v>153</v>
      </c>
      <c r="B6" s="167"/>
      <c r="C6" s="254" t="s">
        <v>148</v>
      </c>
      <c r="D6" s="255"/>
      <c r="E6" s="255"/>
      <c r="F6" s="255"/>
      <c r="G6" s="255"/>
      <c r="H6" s="256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5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5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5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5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5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5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5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5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5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5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5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5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5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5" thickBot="1" x14ac:dyDescent="0.3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499999999999993" customHeight="1" thickTop="1" thickBot="1" x14ac:dyDescent="0.3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3"/>
    <row r="23" spans="1:18" ht="15.75" x14ac:dyDescent="0.25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75" x14ac:dyDescent="0.25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5" thickBot="1" x14ac:dyDescent="0.3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5">
      <c r="A26" s="169"/>
      <c r="B26" s="167"/>
      <c r="C26" s="254" t="s">
        <v>165</v>
      </c>
      <c r="D26" s="255"/>
      <c r="E26" s="255"/>
      <c r="F26" s="255"/>
      <c r="G26" s="255"/>
      <c r="H26" s="256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5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5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5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5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5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5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5" thickBot="1" x14ac:dyDescent="0.3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4.25" thickTop="1" thickBot="1" x14ac:dyDescent="0.3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3.5" thickBot="1" x14ac:dyDescent="0.3"/>
    <row r="36" spans="1:17" ht="16.5" thickBot="1" x14ac:dyDescent="0.3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3.5" thickBot="1" x14ac:dyDescent="0.3"/>
    <row r="39" spans="1:17" ht="18.75" thickBot="1" x14ac:dyDescent="0.3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RowHeight="12.75" x14ac:dyDescent="0.2"/>
  <cols>
    <col min="1" max="1" width="18.28515625" style="1" customWidth="1"/>
    <col min="2" max="3" width="3.28515625" style="1" customWidth="1"/>
    <col min="4" max="4" width="10.7109375" style="1" customWidth="1"/>
    <col min="5" max="5" width="5.7109375" style="1" customWidth="1"/>
    <col min="6" max="6" width="10.7109375" style="1" customWidth="1"/>
    <col min="7" max="8" width="3.28515625" style="1" customWidth="1"/>
    <col min="9" max="9" width="10.7109375" style="1" customWidth="1"/>
    <col min="10" max="11" width="3.28515625" style="1" customWidth="1"/>
    <col min="12" max="12" width="10.7109375" style="1" customWidth="1"/>
    <col min="13" max="13" width="5.7109375" style="1" customWidth="1"/>
    <col min="14" max="14" width="10.7109375" style="1" customWidth="1"/>
    <col min="15" max="16" width="5.7109375" style="1" customWidth="1"/>
    <col min="17" max="18" width="9.140625" style="1"/>
    <col min="19" max="19" width="5.7109375" style="1" customWidth="1"/>
    <col min="20" max="21" width="10.7109375" style="1" customWidth="1"/>
    <col min="22" max="16384" width="9.140625" style="1"/>
  </cols>
  <sheetData>
    <row r="1" spans="1:21" ht="18" x14ac:dyDescent="0.25">
      <c r="A1" s="60" t="s">
        <v>33</v>
      </c>
      <c r="R1" s="60" t="s">
        <v>51</v>
      </c>
      <c r="T1" s="260">
        <f ca="1">TODAY()</f>
        <v>41886</v>
      </c>
      <c r="U1" s="260"/>
    </row>
    <row r="2" spans="1:21" ht="18" x14ac:dyDescent="0.25">
      <c r="A2" s="60" t="s">
        <v>80</v>
      </c>
    </row>
    <row r="4" spans="1:21" ht="16.5" thickBot="1" x14ac:dyDescent="0.3">
      <c r="C4" s="259" t="s">
        <v>33</v>
      </c>
      <c r="D4" s="259"/>
      <c r="E4" s="259"/>
      <c r="F4" s="259"/>
      <c r="G4" s="259"/>
      <c r="H4" s="259"/>
      <c r="I4" s="259"/>
      <c r="J4" s="259"/>
      <c r="Q4" s="259" t="s">
        <v>41</v>
      </c>
      <c r="R4" s="259"/>
      <c r="S4" s="259"/>
      <c r="T4" s="259"/>
      <c r="U4" s="259"/>
    </row>
    <row r="5" spans="1:21" x14ac:dyDescent="0.2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2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3.5" thickBot="1" x14ac:dyDescent="0.2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2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2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2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2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3.5" thickBot="1" x14ac:dyDescent="0.2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3.5" thickTop="1" x14ac:dyDescent="0.2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2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2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2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2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2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3.5" thickBot="1" x14ac:dyDescent="0.2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3.5" thickTop="1" x14ac:dyDescent="0.2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2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2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2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2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2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2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2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3.5" thickBot="1" x14ac:dyDescent="0.2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3.5" thickTop="1" x14ac:dyDescent="0.2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2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2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2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2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2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2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2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2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5" thickBot="1" x14ac:dyDescent="0.3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4.25" thickTop="1" thickBot="1" x14ac:dyDescent="0.2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52">
        <f ca="1">+Forecast!T1</f>
        <v>41886</v>
      </c>
      <c r="E1" s="252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2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2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2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2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2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2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2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2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2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2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2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2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2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2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2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2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2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2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2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2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2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2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2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2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2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2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2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2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2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75" x14ac:dyDescent="0.25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2">
      <c r="C35" s="4"/>
      <c r="D35" s="4"/>
      <c r="E35" s="4"/>
    </row>
    <row r="36" spans="1:5" ht="18" x14ac:dyDescent="0.25">
      <c r="A36" s="79" t="s">
        <v>71</v>
      </c>
      <c r="C36" s="4"/>
      <c r="D36" s="4"/>
      <c r="E36" s="4"/>
    </row>
    <row r="37" spans="1:5" x14ac:dyDescent="0.2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2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2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75" x14ac:dyDescent="0.25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2">
      <c r="C41" s="4"/>
      <c r="D41" s="4"/>
      <c r="E41" s="4"/>
    </row>
    <row r="42" spans="1:5" s="79" customFormat="1" ht="18" x14ac:dyDescent="0.2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2"/>
    <row r="44" spans="1:5" ht="18" x14ac:dyDescent="0.25">
      <c r="A44" s="79" t="s">
        <v>77</v>
      </c>
    </row>
    <row r="45" spans="1:5" x14ac:dyDescent="0.2">
      <c r="A45" s="61" t="s">
        <v>36</v>
      </c>
      <c r="B45" s="62"/>
      <c r="C45" s="62"/>
      <c r="D45" s="62"/>
      <c r="E45" s="72">
        <v>0</v>
      </c>
    </row>
    <row r="46" spans="1:5" x14ac:dyDescent="0.2">
      <c r="A46" s="64" t="s">
        <v>34</v>
      </c>
      <c r="B46" s="18"/>
      <c r="C46" s="18"/>
      <c r="D46" s="18"/>
      <c r="E46" s="73">
        <v>0</v>
      </c>
    </row>
    <row r="47" spans="1:5" x14ac:dyDescent="0.2">
      <c r="A47" s="64" t="s">
        <v>109</v>
      </c>
      <c r="B47" s="18"/>
      <c r="C47" s="18"/>
      <c r="D47" s="18"/>
      <c r="E47" s="73">
        <v>20.7</v>
      </c>
    </row>
    <row r="48" spans="1:5" x14ac:dyDescent="0.2">
      <c r="A48" s="64" t="s">
        <v>88</v>
      </c>
      <c r="B48" s="18"/>
      <c r="C48" s="18"/>
      <c r="D48" s="18"/>
      <c r="E48" s="73">
        <v>17.5</v>
      </c>
    </row>
    <row r="49" spans="1:5" x14ac:dyDescent="0.2">
      <c r="A49" s="64" t="s">
        <v>37</v>
      </c>
      <c r="B49" s="18"/>
      <c r="C49" s="18"/>
      <c r="D49" s="18"/>
      <c r="E49" s="73">
        <v>11</v>
      </c>
    </row>
    <row r="50" spans="1:5" x14ac:dyDescent="0.2">
      <c r="A50" s="64" t="s">
        <v>38</v>
      </c>
      <c r="B50" s="18"/>
      <c r="C50" s="18"/>
      <c r="D50" s="18"/>
      <c r="E50" s="73">
        <v>9</v>
      </c>
    </row>
    <row r="51" spans="1:5" x14ac:dyDescent="0.2">
      <c r="A51" s="64" t="s">
        <v>40</v>
      </c>
      <c r="B51" s="18"/>
      <c r="C51" s="18"/>
      <c r="D51" s="27"/>
      <c r="E51" s="73">
        <v>6</v>
      </c>
    </row>
    <row r="52" spans="1:5" x14ac:dyDescent="0.2">
      <c r="A52" s="64" t="s">
        <v>89</v>
      </c>
      <c r="B52" s="18"/>
      <c r="C52" s="18"/>
      <c r="D52" s="18"/>
      <c r="E52" s="73">
        <v>4.7</v>
      </c>
    </row>
    <row r="53" spans="1:5" x14ac:dyDescent="0.2">
      <c r="A53" s="64" t="s">
        <v>90</v>
      </c>
      <c r="B53" s="18"/>
      <c r="C53" s="18"/>
      <c r="D53" s="18"/>
      <c r="E53" s="73">
        <v>2.2000000000000002</v>
      </c>
    </row>
    <row r="54" spans="1:5" x14ac:dyDescent="0.2">
      <c r="A54" s="64" t="s">
        <v>91</v>
      </c>
      <c r="B54" s="18"/>
      <c r="C54" s="18"/>
      <c r="D54" s="18"/>
      <c r="E54" s="73">
        <v>2</v>
      </c>
    </row>
    <row r="55" spans="1:5" x14ac:dyDescent="0.2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2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52">
        <f ca="1">+Forecast!T1</f>
        <v>41886</v>
      </c>
      <c r="E1" s="252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2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2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2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2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2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2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2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2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2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2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2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2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2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2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2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2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2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2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2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2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2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2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2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2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2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2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2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75" x14ac:dyDescent="0.25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2">
      <c r="C33" s="4"/>
      <c r="D33" s="4"/>
      <c r="E33" s="4"/>
    </row>
    <row r="34" spans="1:5" ht="18" x14ac:dyDescent="0.25">
      <c r="A34" s="79" t="s">
        <v>71</v>
      </c>
      <c r="C34" s="4"/>
      <c r="D34" s="4"/>
      <c r="E34" s="4"/>
    </row>
    <row r="35" spans="1:5" x14ac:dyDescent="0.2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2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2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2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2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2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2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2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75" x14ac:dyDescent="0.25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2">
      <c r="C44" s="4"/>
      <c r="D44" s="4"/>
      <c r="E44" s="4"/>
    </row>
    <row r="45" spans="1:5" s="79" customFormat="1" ht="18" x14ac:dyDescent="0.2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2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2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2.75" x14ac:dyDescent="0.2"/>
  <cols>
    <col min="1" max="1" width="25.5703125" customWidth="1"/>
    <col min="2" max="2" width="16" customWidth="1"/>
    <col min="4" max="4" width="10.42578125" customWidth="1"/>
  </cols>
  <sheetData>
    <row r="1" spans="1:4" ht="23.25" x14ac:dyDescent="0.35">
      <c r="A1" s="110" t="s">
        <v>127</v>
      </c>
    </row>
    <row r="2" spans="1:4" ht="20.25" x14ac:dyDescent="0.3">
      <c r="A2" s="132" t="s">
        <v>128</v>
      </c>
    </row>
    <row r="3" spans="1:4" ht="39.950000000000003" customHeight="1" x14ac:dyDescent="0.2"/>
    <row r="4" spans="1:4" x14ac:dyDescent="0.2">
      <c r="A4" s="139"/>
      <c r="B4" s="129"/>
      <c r="C4" s="129"/>
      <c r="D4" s="143" t="s">
        <v>134</v>
      </c>
    </row>
    <row r="5" spans="1:4" x14ac:dyDescent="0.2">
      <c r="A5" s="117"/>
      <c r="B5" s="118"/>
      <c r="C5" s="118"/>
      <c r="D5" s="140"/>
    </row>
    <row r="6" spans="1:4" ht="15.75" x14ac:dyDescent="0.25">
      <c r="A6" s="141" t="s">
        <v>113</v>
      </c>
      <c r="B6" s="138">
        <v>36763</v>
      </c>
      <c r="C6" s="137"/>
      <c r="D6" s="142">
        <v>196</v>
      </c>
    </row>
    <row r="7" spans="1:4" x14ac:dyDescent="0.2">
      <c r="A7" s="114" t="s">
        <v>129</v>
      </c>
      <c r="B7" s="111"/>
      <c r="C7" s="111"/>
      <c r="D7" s="125">
        <v>104</v>
      </c>
    </row>
    <row r="8" spans="1:4" x14ac:dyDescent="0.2">
      <c r="A8" s="115" t="s">
        <v>114</v>
      </c>
      <c r="B8" s="116"/>
      <c r="C8" s="116"/>
      <c r="D8" s="126">
        <f>SUM(D6:D7)</f>
        <v>300</v>
      </c>
    </row>
    <row r="9" spans="1:4" x14ac:dyDescent="0.2">
      <c r="A9" s="117" t="s">
        <v>115</v>
      </c>
      <c r="B9" s="118"/>
      <c r="C9" s="118"/>
      <c r="D9" s="127">
        <v>149</v>
      </c>
    </row>
    <row r="10" spans="1:4" ht="15.75" thickBot="1" x14ac:dyDescent="0.2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">
      <c r="D11" s="124"/>
    </row>
    <row r="12" spans="1:4" ht="15.75" x14ac:dyDescent="0.25">
      <c r="A12" s="128" t="s">
        <v>116</v>
      </c>
      <c r="B12" s="129"/>
      <c r="C12" s="129"/>
      <c r="D12" s="130"/>
    </row>
    <row r="13" spans="1:4" x14ac:dyDescent="0.2">
      <c r="A13" s="117" t="s">
        <v>117</v>
      </c>
      <c r="B13" s="118"/>
      <c r="C13" s="118"/>
      <c r="D13" s="131">
        <v>75</v>
      </c>
    </row>
    <row r="14" spans="1:4" x14ac:dyDescent="0.2">
      <c r="A14" s="117" t="s">
        <v>118</v>
      </c>
      <c r="B14" s="118"/>
      <c r="C14" s="118"/>
      <c r="D14" s="127">
        <v>50</v>
      </c>
    </row>
    <row r="15" spans="1:4" x14ac:dyDescent="0.2">
      <c r="A15" s="117" t="s">
        <v>119</v>
      </c>
      <c r="B15" s="118"/>
      <c r="C15" s="118"/>
      <c r="D15" s="127">
        <v>55</v>
      </c>
    </row>
    <row r="16" spans="1:4" x14ac:dyDescent="0.2">
      <c r="A16" s="117" t="s">
        <v>120</v>
      </c>
      <c r="B16" s="118"/>
      <c r="C16" s="118"/>
      <c r="D16" s="127">
        <v>25</v>
      </c>
    </row>
    <row r="17" spans="1:4" x14ac:dyDescent="0.2">
      <c r="A17" s="117" t="s">
        <v>121</v>
      </c>
      <c r="B17" s="118"/>
      <c r="C17" s="118"/>
      <c r="D17" s="127">
        <v>50</v>
      </c>
    </row>
    <row r="18" spans="1:4" x14ac:dyDescent="0.2">
      <c r="A18" s="117" t="s">
        <v>122</v>
      </c>
      <c r="B18" s="118"/>
      <c r="C18" s="118"/>
      <c r="D18" s="127">
        <v>50</v>
      </c>
    </row>
    <row r="19" spans="1:4" ht="15.75" thickBot="1" x14ac:dyDescent="0.2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">
      <c r="D20" s="124"/>
    </row>
    <row r="21" spans="1:4" ht="15.75" x14ac:dyDescent="0.25">
      <c r="A21" s="112" t="s">
        <v>123</v>
      </c>
      <c r="B21" s="113"/>
      <c r="C21" s="113"/>
      <c r="D21" s="122">
        <f>+D10-D19</f>
        <v>144</v>
      </c>
    </row>
    <row r="22" spans="1:4" x14ac:dyDescent="0.2">
      <c r="A22" s="114"/>
      <c r="B22" s="111"/>
      <c r="C22" s="111"/>
      <c r="D22" s="125"/>
    </row>
    <row r="23" spans="1:4" ht="15.75" thickBot="1" x14ac:dyDescent="0.25">
      <c r="A23" s="119" t="s">
        <v>130</v>
      </c>
      <c r="B23" s="120"/>
      <c r="C23" s="120"/>
      <c r="D23" s="121">
        <f>+D21/12</f>
        <v>12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Felienne</cp:lastModifiedBy>
  <cp:lastPrinted>2001-11-02T22:52:09Z</cp:lastPrinted>
  <dcterms:created xsi:type="dcterms:W3CDTF">2000-08-17T18:12:33Z</dcterms:created>
  <dcterms:modified xsi:type="dcterms:W3CDTF">2014-09-04T14:07:30Z</dcterms:modified>
</cp:coreProperties>
</file>