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295" windowHeight="6765" activeTab="1"/>
  </bookViews>
  <sheets>
    <sheet name="Whitewater" sheetId="1" r:id="rId1"/>
    <sheet name="Cottage Grove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T16" i="2" l="1"/>
  <c r="M17" i="2"/>
  <c r="O17" i="2"/>
  <c r="B22" i="2"/>
  <c r="E22" i="2"/>
  <c r="M22" i="2"/>
  <c r="O22" i="2"/>
  <c r="T28" i="2"/>
  <c r="M29" i="2"/>
  <c r="O29" i="2"/>
  <c r="B34" i="2"/>
  <c r="E34" i="2"/>
  <c r="M34" i="2"/>
  <c r="O34" i="2"/>
  <c r="T40" i="2"/>
  <c r="M41" i="2"/>
  <c r="O41" i="2"/>
  <c r="B46" i="2"/>
  <c r="E46" i="2"/>
  <c r="M46" i="2"/>
  <c r="O46" i="2"/>
  <c r="T53" i="2"/>
  <c r="M54" i="2"/>
  <c r="M59" i="2" s="1"/>
  <c r="M63" i="2" s="1"/>
  <c r="O54" i="2"/>
  <c r="B59" i="2"/>
  <c r="E59" i="2"/>
  <c r="O59" i="2"/>
  <c r="O63" i="2" s="1"/>
  <c r="B63" i="2"/>
  <c r="E63" i="2"/>
  <c r="T16" i="1"/>
  <c r="M17" i="1"/>
  <c r="O17" i="1"/>
  <c r="O22" i="1" s="1"/>
  <c r="B22" i="1"/>
  <c r="E22" i="1"/>
  <c r="M22" i="1"/>
  <c r="T28" i="1"/>
  <c r="M29" i="1"/>
  <c r="O29" i="1"/>
  <c r="B34" i="1"/>
  <c r="E34" i="1"/>
  <c r="M34" i="1"/>
  <c r="O34" i="1"/>
  <c r="T40" i="1"/>
  <c r="M41" i="1"/>
  <c r="O41" i="1"/>
  <c r="B46" i="1"/>
  <c r="E46" i="1"/>
  <c r="M46" i="1"/>
  <c r="O46" i="1"/>
  <c r="T53" i="1"/>
  <c r="M54" i="1"/>
  <c r="O54" i="1"/>
  <c r="B59" i="1"/>
  <c r="E59" i="1"/>
  <c r="M59" i="1"/>
  <c r="M63" i="1" s="1"/>
  <c r="O59" i="1"/>
  <c r="B63" i="1"/>
  <c r="E63" i="1"/>
  <c r="E66" i="2" l="1"/>
  <c r="O63" i="1"/>
  <c r="E66" i="1"/>
</calcChain>
</file>

<file path=xl/sharedStrings.xml><?xml version="1.0" encoding="utf-8"?>
<sst xmlns="http://schemas.openxmlformats.org/spreadsheetml/2006/main" count="206" uniqueCount="41">
  <si>
    <t>during the Final 8am cycle are as follows:</t>
  </si>
  <si>
    <t>June</t>
  </si>
  <si>
    <t>July</t>
  </si>
  <si>
    <t>DDVC</t>
  </si>
  <si>
    <t>SMS</t>
  </si>
  <si>
    <t>Total</t>
  </si>
  <si>
    <t>August</t>
  </si>
  <si>
    <t>Volume</t>
  </si>
  <si>
    <t>Days</t>
  </si>
  <si>
    <t>Extra Premium</t>
  </si>
  <si>
    <t>Non-Take Charge</t>
  </si>
  <si>
    <t>Nomination Cost of no-over run storage buying Tier II</t>
  </si>
  <si>
    <t>Aquila</t>
  </si>
  <si>
    <t>Dynegy</t>
  </si>
  <si>
    <t>Tier I Premium</t>
  </si>
  <si>
    <t>September</t>
  </si>
  <si>
    <t xml:space="preserve">DDVC charges at Whitewater on days that Storage </t>
  </si>
  <si>
    <t>was allocated on ID/2 where true up's are not allowed</t>
  </si>
  <si>
    <t>Extra Premium is Teir II Premium less Tier I Premium</t>
  </si>
  <si>
    <t>Tier I gas must take - Tier II gas optional</t>
  </si>
  <si>
    <t>Nontake charge on annual Tier I volumes purchased</t>
  </si>
  <si>
    <t>Last 12 month Premium Average</t>
  </si>
  <si>
    <t>Subtotal</t>
  </si>
  <si>
    <t>Total requested reimbursement</t>
  </si>
  <si>
    <t xml:space="preserve">DDVC charges at Cottage Grove on days that Storage </t>
  </si>
  <si>
    <t>during the Final 8am cycle are as follows from UtiliCorp:</t>
  </si>
  <si>
    <t>Balancing</t>
  </si>
  <si>
    <t>Bought Tier II gas because of storage problem and considered $.40 DDVC greater than nontake charge</t>
  </si>
  <si>
    <t>Daily</t>
  </si>
  <si>
    <t>Forecasted</t>
  </si>
  <si>
    <t>Usage</t>
  </si>
  <si>
    <t>Last 3 Years</t>
  </si>
  <si>
    <t>Average</t>
  </si>
  <si>
    <t>Tier I Nom</t>
  </si>
  <si>
    <t>Tier II Nom</t>
  </si>
  <si>
    <t>Change Nomination for July, August &amp; September because of Storage Problem</t>
  </si>
  <si>
    <t>12 month Premium Ave</t>
  </si>
  <si>
    <t>LSP-Cottage Grove Storage Allocation</t>
  </si>
  <si>
    <t>LSP-Whitewater Limited Partnership Storage Allocation</t>
  </si>
  <si>
    <t>Difference 3 Yr Ave to Nom</t>
  </si>
  <si>
    <t>Revised 10/16/2001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</si>
</sst>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;[Red]&quot;$&quot;#,##0.00"/>
    <numFmt numFmtId="165" formatCode="&quot;$&quot;#,##0.0000"/>
    <numFmt numFmtId="166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" fontId="0" fillId="0" borderId="0" xfId="0" applyNumberFormat="1"/>
    <xf numFmtId="164" fontId="1" fillId="0" borderId="0" xfId="0" applyNumberFormat="1" applyFont="1"/>
    <xf numFmtId="16" fontId="1" fillId="0" borderId="0" xfId="0" applyNumberFormat="1" applyFont="1"/>
    <xf numFmtId="0" fontId="1" fillId="0" borderId="0" xfId="0" applyFont="1"/>
    <xf numFmtId="165" fontId="0" fillId="0" borderId="0" xfId="0" applyNumberFormat="1"/>
    <xf numFmtId="166" fontId="1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66"/>
  <sheetViews>
    <sheetView workbookViewId="0">
      <selection activeCell="A3" sqref="A3"/>
    </sheetView>
  </sheetViews>
  <sheetFormatPr defaultRowHeight="12.75" x14ac:dyDescent="0.2"/>
  <cols>
    <col min="1" max="1" width="11.85546875" customWidth="1"/>
    <col min="3" max="3" width="5.85546875" customWidth="1"/>
    <col min="4" max="5" width="10.140625" bestFit="1" customWidth="1"/>
    <col min="6" max="6" width="2.5703125" customWidth="1"/>
    <col min="7" max="7" width="3" customWidth="1"/>
    <col min="8" max="8" width="3.42578125" customWidth="1"/>
    <col min="10" max="10" width="1.28515625" customWidth="1"/>
    <col min="11" max="12" width="2.5703125" customWidth="1"/>
    <col min="13" max="13" width="10" customWidth="1"/>
    <col min="14" max="14" width="8.42578125" customWidth="1"/>
    <col min="15" max="15" width="10.28515625" customWidth="1"/>
    <col min="18" max="18" width="11.140625" customWidth="1"/>
    <col min="19" max="19" width="11.5703125" customWidth="1"/>
  </cols>
  <sheetData>
    <row r="2" spans="1:21" x14ac:dyDescent="0.2">
      <c r="A2" t="s">
        <v>40</v>
      </c>
    </row>
    <row r="3" spans="1:21" x14ac:dyDescent="0.2">
      <c r="A3" t="s">
        <v>38</v>
      </c>
    </row>
    <row r="5" spans="1:21" x14ac:dyDescent="0.2">
      <c r="A5" s="5"/>
    </row>
    <row r="6" spans="1:21" x14ac:dyDescent="0.2">
      <c r="I6" t="s">
        <v>27</v>
      </c>
    </row>
    <row r="7" spans="1:21" x14ac:dyDescent="0.2">
      <c r="A7" t="s">
        <v>16</v>
      </c>
      <c r="I7" t="s">
        <v>19</v>
      </c>
    </row>
    <row r="8" spans="1:21" x14ac:dyDescent="0.2">
      <c r="A8" t="s">
        <v>17</v>
      </c>
      <c r="I8" t="s">
        <v>18</v>
      </c>
    </row>
    <row r="9" spans="1:21" x14ac:dyDescent="0.2">
      <c r="A9" t="s">
        <v>0</v>
      </c>
      <c r="I9" t="s">
        <v>20</v>
      </c>
    </row>
    <row r="10" spans="1:21" x14ac:dyDescent="0.2">
      <c r="I10" t="s">
        <v>35</v>
      </c>
    </row>
    <row r="11" spans="1:21" x14ac:dyDescent="0.2">
      <c r="R11" s="8" t="s">
        <v>28</v>
      </c>
      <c r="S11" s="8" t="s">
        <v>31</v>
      </c>
    </row>
    <row r="12" spans="1:21" x14ac:dyDescent="0.2">
      <c r="B12" s="5" t="s">
        <v>3</v>
      </c>
      <c r="D12" s="5" t="s">
        <v>4</v>
      </c>
      <c r="I12" s="5" t="s">
        <v>11</v>
      </c>
      <c r="R12" s="8" t="s">
        <v>29</v>
      </c>
      <c r="S12" s="8" t="s">
        <v>32</v>
      </c>
    </row>
    <row r="13" spans="1:21" x14ac:dyDescent="0.2">
      <c r="A13" s="5" t="s">
        <v>1</v>
      </c>
      <c r="B13" s="3">
        <v>4514.3999999999996</v>
      </c>
      <c r="D13" s="2">
        <v>37043</v>
      </c>
      <c r="E13" s="1">
        <v>0.73</v>
      </c>
      <c r="M13" s="8" t="s">
        <v>12</v>
      </c>
      <c r="O13" s="8" t="s">
        <v>13</v>
      </c>
      <c r="R13" s="8" t="s">
        <v>30</v>
      </c>
      <c r="S13" s="8" t="s">
        <v>33</v>
      </c>
      <c r="T13" t="s">
        <v>33</v>
      </c>
      <c r="U13" t="s">
        <v>34</v>
      </c>
    </row>
    <row r="14" spans="1:21" x14ac:dyDescent="0.2">
      <c r="B14" s="1"/>
      <c r="D14" s="2">
        <v>37059</v>
      </c>
      <c r="E14" s="1">
        <v>8.3699999999999992</v>
      </c>
      <c r="I14" t="s">
        <v>7</v>
      </c>
      <c r="M14">
        <v>0</v>
      </c>
      <c r="O14">
        <v>0</v>
      </c>
      <c r="R14" s="9">
        <v>0</v>
      </c>
      <c r="S14" s="9">
        <v>0</v>
      </c>
      <c r="T14" s="9">
        <v>0</v>
      </c>
      <c r="U14" s="9">
        <v>0</v>
      </c>
    </row>
    <row r="15" spans="1:21" x14ac:dyDescent="0.2">
      <c r="B15" s="1"/>
      <c r="D15" s="2">
        <v>37061</v>
      </c>
      <c r="E15" s="1">
        <v>4.8</v>
      </c>
      <c r="I15" t="s">
        <v>8</v>
      </c>
      <c r="M15">
        <v>30</v>
      </c>
      <c r="O15">
        <v>30</v>
      </c>
    </row>
    <row r="16" spans="1:21" x14ac:dyDescent="0.2">
      <c r="B16" s="1"/>
      <c r="D16" s="2">
        <v>37062</v>
      </c>
      <c r="E16" s="1">
        <v>29</v>
      </c>
      <c r="I16" t="s">
        <v>14</v>
      </c>
      <c r="N16" s="6">
        <v>7.2249999999999995E-2</v>
      </c>
      <c r="P16" s="6">
        <v>7.2249999999999995E-2</v>
      </c>
      <c r="R16" t="s">
        <v>39</v>
      </c>
      <c r="T16" s="9">
        <f>S14-T14</f>
        <v>0</v>
      </c>
    </row>
    <row r="17" spans="1:21" x14ac:dyDescent="0.2">
      <c r="B17" s="1"/>
      <c r="D17" s="2">
        <v>37063</v>
      </c>
      <c r="E17" s="1">
        <v>29</v>
      </c>
      <c r="I17" t="s">
        <v>9</v>
      </c>
      <c r="M17" s="6">
        <f>0.1066-N16</f>
        <v>3.4350000000000006E-2</v>
      </c>
      <c r="O17" s="6">
        <f>0.11-P16</f>
        <v>3.7750000000000006E-2</v>
      </c>
    </row>
    <row r="18" spans="1:21" x14ac:dyDescent="0.2">
      <c r="B18" s="1"/>
      <c r="D18" s="2">
        <v>37064</v>
      </c>
      <c r="E18" s="1">
        <v>17.36</v>
      </c>
      <c r="I18" t="s">
        <v>10</v>
      </c>
      <c r="M18" s="6">
        <v>0.11990000000000001</v>
      </c>
      <c r="O18" s="6">
        <v>0.11990000000000001</v>
      </c>
      <c r="P18" t="s">
        <v>36</v>
      </c>
    </row>
    <row r="19" spans="1:21" x14ac:dyDescent="0.2">
      <c r="B19" s="1"/>
      <c r="D19" s="2">
        <v>37065</v>
      </c>
      <c r="E19" s="1">
        <v>0.46</v>
      </c>
    </row>
    <row r="20" spans="1:21" x14ac:dyDescent="0.2">
      <c r="B20" s="1"/>
      <c r="D20" s="2">
        <v>37066</v>
      </c>
      <c r="E20" s="1">
        <v>3.7</v>
      </c>
    </row>
    <row r="21" spans="1:21" x14ac:dyDescent="0.2">
      <c r="B21" s="1"/>
      <c r="D21" s="2">
        <v>37072</v>
      </c>
      <c r="E21" s="1">
        <v>9.5</v>
      </c>
    </row>
    <row r="22" spans="1:21" x14ac:dyDescent="0.2">
      <c r="A22" s="5" t="s">
        <v>5</v>
      </c>
      <c r="B22" s="3">
        <f>SUM(B13:B21)</f>
        <v>4514.3999999999996</v>
      </c>
      <c r="D22" s="5" t="s">
        <v>5</v>
      </c>
      <c r="E22" s="3">
        <f>SUM(E13:E21)</f>
        <v>102.92</v>
      </c>
      <c r="I22" s="5" t="s">
        <v>5</v>
      </c>
      <c r="M22" s="7">
        <f>(M14*M15*M17)+(M14*M15*M18)</f>
        <v>0</v>
      </c>
      <c r="O22" s="7">
        <f>(O14*O15*O17)+((O14*0.5)*O15*O18)</f>
        <v>0</v>
      </c>
    </row>
    <row r="23" spans="1:21" x14ac:dyDescent="0.2">
      <c r="A23" s="5"/>
      <c r="D23" s="5"/>
      <c r="E23" s="3"/>
      <c r="R23" s="8" t="s">
        <v>28</v>
      </c>
      <c r="S23" s="8" t="s">
        <v>31</v>
      </c>
    </row>
    <row r="24" spans="1:21" x14ac:dyDescent="0.2">
      <c r="B24" s="3" t="s">
        <v>3</v>
      </c>
      <c r="D24" s="5" t="s">
        <v>4</v>
      </c>
      <c r="E24" s="3"/>
      <c r="I24" s="5" t="s">
        <v>11</v>
      </c>
      <c r="R24" s="8" t="s">
        <v>29</v>
      </c>
      <c r="S24" s="8" t="s">
        <v>32</v>
      </c>
    </row>
    <row r="25" spans="1:21" x14ac:dyDescent="0.2">
      <c r="A25" s="5" t="s">
        <v>2</v>
      </c>
      <c r="B25" s="3">
        <v>1645.2</v>
      </c>
      <c r="D25" s="2">
        <v>37073</v>
      </c>
      <c r="E25" s="1">
        <v>19.62</v>
      </c>
      <c r="M25" s="8" t="s">
        <v>12</v>
      </c>
      <c r="O25" s="8" t="s">
        <v>13</v>
      </c>
      <c r="R25" s="8" t="s">
        <v>30</v>
      </c>
      <c r="S25" s="8" t="s">
        <v>33</v>
      </c>
      <c r="T25" t="s">
        <v>33</v>
      </c>
      <c r="U25" t="s">
        <v>34</v>
      </c>
    </row>
    <row r="26" spans="1:21" x14ac:dyDescent="0.2">
      <c r="B26" s="1"/>
      <c r="D26" s="2">
        <v>37077</v>
      </c>
      <c r="E26" s="1">
        <v>26.56</v>
      </c>
      <c r="I26" t="s">
        <v>7</v>
      </c>
      <c r="M26">
        <v>2750</v>
      </c>
      <c r="O26">
        <v>2750</v>
      </c>
      <c r="R26" s="9">
        <v>16060</v>
      </c>
      <c r="S26" s="9">
        <v>12000</v>
      </c>
      <c r="T26" s="9">
        <v>5500</v>
      </c>
      <c r="U26" s="9">
        <v>9485</v>
      </c>
    </row>
    <row r="27" spans="1:21" x14ac:dyDescent="0.2">
      <c r="B27" s="1"/>
      <c r="D27" s="2">
        <v>37078</v>
      </c>
      <c r="E27" s="1">
        <v>7.96</v>
      </c>
      <c r="I27" t="s">
        <v>8</v>
      </c>
      <c r="M27">
        <v>31</v>
      </c>
      <c r="O27">
        <v>31</v>
      </c>
    </row>
    <row r="28" spans="1:21" x14ac:dyDescent="0.2">
      <c r="B28" s="1"/>
      <c r="D28" s="2">
        <v>37079</v>
      </c>
      <c r="E28" s="1">
        <v>4.5199999999999996</v>
      </c>
      <c r="I28" t="s">
        <v>14</v>
      </c>
      <c r="N28" s="6">
        <v>7.2249999999999995E-2</v>
      </c>
      <c r="P28" s="6">
        <v>7.2249999999999995E-2</v>
      </c>
      <c r="R28" t="s">
        <v>39</v>
      </c>
      <c r="T28" s="9">
        <f>S26-T26</f>
        <v>6500</v>
      </c>
    </row>
    <row r="29" spans="1:21" x14ac:dyDescent="0.2">
      <c r="B29" s="1"/>
      <c r="D29" s="2">
        <v>37087</v>
      </c>
      <c r="E29" s="1">
        <v>6.18</v>
      </c>
      <c r="I29" t="s">
        <v>9</v>
      </c>
      <c r="M29" s="6">
        <f>0.1066-N28</f>
        <v>3.4350000000000006E-2</v>
      </c>
      <c r="O29" s="6">
        <f>0.11-P28</f>
        <v>3.7750000000000006E-2</v>
      </c>
    </row>
    <row r="30" spans="1:21" x14ac:dyDescent="0.2">
      <c r="B30" s="1"/>
      <c r="D30" s="2">
        <v>37088</v>
      </c>
      <c r="E30" s="1">
        <v>13.78</v>
      </c>
      <c r="I30" t="s">
        <v>10</v>
      </c>
      <c r="M30" s="6">
        <v>0.11990000000000001</v>
      </c>
      <c r="O30" s="6">
        <v>0.11990000000000001</v>
      </c>
    </row>
    <row r="31" spans="1:21" x14ac:dyDescent="0.2">
      <c r="B31" s="1"/>
      <c r="D31" s="2">
        <v>37100</v>
      </c>
      <c r="E31" s="1">
        <v>29</v>
      </c>
    </row>
    <row r="32" spans="1:21" x14ac:dyDescent="0.2">
      <c r="B32" s="1"/>
    </row>
    <row r="34" spans="1:21" x14ac:dyDescent="0.2">
      <c r="A34" s="4" t="s">
        <v>5</v>
      </c>
      <c r="B34" s="3">
        <f>SUM(B25:B31)</f>
        <v>1645.2</v>
      </c>
      <c r="D34" s="4" t="s">
        <v>5</v>
      </c>
      <c r="E34" s="3">
        <f>SUM(E25:E31)</f>
        <v>107.62</v>
      </c>
      <c r="I34" s="5" t="s">
        <v>5</v>
      </c>
      <c r="M34" s="7">
        <f>(M26*M27*M29)+(M26*M27*M30)</f>
        <v>13149.8125</v>
      </c>
      <c r="O34" s="7">
        <f>(O26*O27*O29)+((O26*0.5)*O27*O30)</f>
        <v>8328.9250000000011</v>
      </c>
    </row>
    <row r="35" spans="1:21" x14ac:dyDescent="0.2">
      <c r="R35" s="8" t="s">
        <v>28</v>
      </c>
      <c r="S35" s="8" t="s">
        <v>31</v>
      </c>
    </row>
    <row r="36" spans="1:21" x14ac:dyDescent="0.2">
      <c r="B36" s="3" t="s">
        <v>3</v>
      </c>
      <c r="D36" s="4" t="s">
        <v>4</v>
      </c>
      <c r="E36" s="3"/>
      <c r="I36" s="5" t="s">
        <v>11</v>
      </c>
      <c r="R36" s="8" t="s">
        <v>29</v>
      </c>
      <c r="S36" s="8" t="s">
        <v>32</v>
      </c>
    </row>
    <row r="37" spans="1:21" x14ac:dyDescent="0.2">
      <c r="A37" s="5" t="s">
        <v>6</v>
      </c>
      <c r="B37" s="3">
        <v>244.4</v>
      </c>
      <c r="D37" s="2">
        <v>37120</v>
      </c>
      <c r="E37" s="1">
        <v>29</v>
      </c>
      <c r="M37" s="8" t="s">
        <v>12</v>
      </c>
      <c r="O37" s="8" t="s">
        <v>13</v>
      </c>
      <c r="R37" s="8" t="s">
        <v>30</v>
      </c>
      <c r="S37" s="8" t="s">
        <v>33</v>
      </c>
      <c r="T37" t="s">
        <v>33</v>
      </c>
      <c r="U37" t="s">
        <v>34</v>
      </c>
    </row>
    <row r="38" spans="1:21" x14ac:dyDescent="0.2">
      <c r="B38" s="1"/>
      <c r="I38" t="s">
        <v>7</v>
      </c>
      <c r="M38">
        <v>3750</v>
      </c>
      <c r="O38">
        <v>3750</v>
      </c>
      <c r="R38" s="9">
        <v>18811</v>
      </c>
      <c r="S38" s="9">
        <v>15000</v>
      </c>
      <c r="T38" s="9">
        <v>6500</v>
      </c>
      <c r="U38" s="9">
        <v>9485</v>
      </c>
    </row>
    <row r="39" spans="1:21" x14ac:dyDescent="0.2">
      <c r="B39" s="1"/>
      <c r="I39" t="s">
        <v>8</v>
      </c>
      <c r="M39">
        <v>31</v>
      </c>
      <c r="O39">
        <v>31</v>
      </c>
    </row>
    <row r="40" spans="1:21" x14ac:dyDescent="0.2">
      <c r="B40" s="3"/>
      <c r="I40" t="s">
        <v>14</v>
      </c>
      <c r="N40" s="6">
        <v>7.2749999999999995E-2</v>
      </c>
      <c r="P40" s="6">
        <v>7.2749999999999995E-2</v>
      </c>
      <c r="R40" t="s">
        <v>39</v>
      </c>
      <c r="T40" s="9">
        <f>S38-T38</f>
        <v>8500</v>
      </c>
    </row>
    <row r="41" spans="1:21" x14ac:dyDescent="0.2">
      <c r="B41" s="3"/>
      <c r="D41" s="2"/>
      <c r="E41" s="1"/>
      <c r="I41" t="s">
        <v>9</v>
      </c>
      <c r="M41" s="6">
        <f>0.1066-N40</f>
        <v>3.3850000000000005E-2</v>
      </c>
      <c r="O41" s="6">
        <f>0.11-P40</f>
        <v>3.7250000000000005E-2</v>
      </c>
    </row>
    <row r="42" spans="1:21" x14ac:dyDescent="0.2">
      <c r="B42" s="1"/>
      <c r="D42" s="2"/>
      <c r="E42" s="1"/>
      <c r="I42" t="s">
        <v>10</v>
      </c>
      <c r="M42" s="6">
        <v>0.11990000000000001</v>
      </c>
      <c r="O42" s="6">
        <v>0.11990000000000001</v>
      </c>
    </row>
    <row r="43" spans="1:21" x14ac:dyDescent="0.2">
      <c r="B43" s="1"/>
      <c r="D43" s="4"/>
      <c r="E43" s="3"/>
    </row>
    <row r="44" spans="1:21" x14ac:dyDescent="0.2">
      <c r="B44" s="3"/>
      <c r="D44" s="4"/>
      <c r="E44" s="3"/>
    </row>
    <row r="45" spans="1:21" x14ac:dyDescent="0.2">
      <c r="B45" s="3"/>
      <c r="D45" s="2"/>
      <c r="E45" s="1"/>
    </row>
    <row r="46" spans="1:21" x14ac:dyDescent="0.2">
      <c r="A46" s="5" t="s">
        <v>5</v>
      </c>
      <c r="B46" s="3">
        <f>SUM(B37:B45)</f>
        <v>244.4</v>
      </c>
      <c r="D46" s="5" t="s">
        <v>5</v>
      </c>
      <c r="E46" s="3">
        <f>SUM(E37:E45)</f>
        <v>29</v>
      </c>
      <c r="I46" s="5" t="s">
        <v>5</v>
      </c>
      <c r="M46" s="7">
        <f>(M38*M39*M41)+(M38*M39*M42)</f>
        <v>17873.4375</v>
      </c>
      <c r="O46" s="7">
        <f>(O38*O39*O41)+((O38*0.5)*O39*O42)</f>
        <v>11299.5</v>
      </c>
    </row>
    <row r="47" spans="1:21" x14ac:dyDescent="0.2">
      <c r="B47" s="1"/>
      <c r="D47" s="2"/>
      <c r="E47" s="1"/>
    </row>
    <row r="48" spans="1:21" x14ac:dyDescent="0.2">
      <c r="B48" s="1"/>
      <c r="D48" s="2"/>
      <c r="E48" s="1"/>
      <c r="R48" s="8" t="s">
        <v>28</v>
      </c>
      <c r="S48" s="8" t="s">
        <v>31</v>
      </c>
    </row>
    <row r="49" spans="1:21" x14ac:dyDescent="0.2">
      <c r="B49" s="3" t="s">
        <v>3</v>
      </c>
      <c r="D49" s="4" t="s">
        <v>4</v>
      </c>
      <c r="E49" s="3"/>
      <c r="I49" s="5" t="s">
        <v>11</v>
      </c>
      <c r="R49" s="8" t="s">
        <v>29</v>
      </c>
      <c r="S49" s="8" t="s">
        <v>32</v>
      </c>
    </row>
    <row r="50" spans="1:21" x14ac:dyDescent="0.2">
      <c r="A50" s="5" t="s">
        <v>15</v>
      </c>
      <c r="B50" s="3">
        <v>492</v>
      </c>
      <c r="D50" s="2">
        <v>37137</v>
      </c>
      <c r="E50" s="1">
        <v>1.94</v>
      </c>
      <c r="M50" s="8" t="s">
        <v>12</v>
      </c>
      <c r="O50" s="8" t="s">
        <v>13</v>
      </c>
      <c r="R50" s="8" t="s">
        <v>30</v>
      </c>
      <c r="S50" s="8" t="s">
        <v>33</v>
      </c>
      <c r="T50" t="s">
        <v>33</v>
      </c>
      <c r="U50" t="s">
        <v>34</v>
      </c>
    </row>
    <row r="51" spans="1:21" x14ac:dyDescent="0.2">
      <c r="B51" s="3">
        <v>1884.8</v>
      </c>
      <c r="D51" s="2">
        <v>37138</v>
      </c>
      <c r="E51">
        <v>1.25</v>
      </c>
      <c r="I51" t="s">
        <v>7</v>
      </c>
      <c r="M51">
        <v>500</v>
      </c>
      <c r="O51">
        <v>500</v>
      </c>
      <c r="R51" s="9">
        <v>12027</v>
      </c>
      <c r="S51" s="9">
        <v>11000</v>
      </c>
      <c r="T51" s="9">
        <v>9000</v>
      </c>
      <c r="U51" s="9">
        <v>6000</v>
      </c>
    </row>
    <row r="52" spans="1:21" x14ac:dyDescent="0.2">
      <c r="B52" s="1"/>
      <c r="D52" s="2">
        <v>37148</v>
      </c>
      <c r="E52">
        <v>8.82</v>
      </c>
      <c r="I52" t="s">
        <v>8</v>
      </c>
      <c r="M52">
        <v>30</v>
      </c>
      <c r="O52">
        <v>30</v>
      </c>
    </row>
    <row r="53" spans="1:21" x14ac:dyDescent="0.2">
      <c r="B53" s="3"/>
      <c r="D53" s="2">
        <v>37149</v>
      </c>
      <c r="E53">
        <v>29</v>
      </c>
      <c r="I53" t="s">
        <v>14</v>
      </c>
      <c r="N53" s="6">
        <v>5.2249999999999998E-2</v>
      </c>
      <c r="O53" s="6"/>
      <c r="P53" s="6">
        <v>5.2249999999999998E-2</v>
      </c>
      <c r="R53" t="s">
        <v>39</v>
      </c>
      <c r="T53" s="9">
        <f>S51-T51</f>
        <v>2000</v>
      </c>
    </row>
    <row r="54" spans="1:21" x14ac:dyDescent="0.2">
      <c r="B54" s="3"/>
      <c r="D54" s="2">
        <v>37151</v>
      </c>
      <c r="E54" s="1">
        <v>29</v>
      </c>
      <c r="I54" t="s">
        <v>9</v>
      </c>
      <c r="M54" s="6">
        <f>0.1066-N53</f>
        <v>5.4350000000000002E-2</v>
      </c>
      <c r="O54" s="6">
        <f>0.11-P53</f>
        <v>5.7750000000000003E-2</v>
      </c>
    </row>
    <row r="55" spans="1:21" x14ac:dyDescent="0.2">
      <c r="B55" s="1"/>
      <c r="D55" s="2"/>
      <c r="E55" s="1"/>
      <c r="I55" t="s">
        <v>10</v>
      </c>
      <c r="M55" s="6">
        <v>0.11990000000000001</v>
      </c>
      <c r="O55" s="6">
        <v>0.11990000000000001</v>
      </c>
    </row>
    <row r="56" spans="1:21" x14ac:dyDescent="0.2">
      <c r="B56" s="1"/>
      <c r="D56" s="4"/>
      <c r="E56" s="3"/>
    </row>
    <row r="57" spans="1:21" x14ac:dyDescent="0.2">
      <c r="B57" s="3"/>
      <c r="D57" s="4"/>
      <c r="E57" s="3"/>
    </row>
    <row r="58" spans="1:21" x14ac:dyDescent="0.2">
      <c r="B58" s="3"/>
      <c r="D58" s="2"/>
      <c r="E58" s="1"/>
    </row>
    <row r="59" spans="1:21" x14ac:dyDescent="0.2">
      <c r="A59" s="5" t="s">
        <v>5</v>
      </c>
      <c r="B59" s="3">
        <f>SUM(B50:B58)</f>
        <v>2376.8000000000002</v>
      </c>
      <c r="D59" s="5" t="s">
        <v>5</v>
      </c>
      <c r="E59" s="3">
        <f>SUM(E50:E58)</f>
        <v>70.009999999999991</v>
      </c>
      <c r="I59" s="5" t="s">
        <v>5</v>
      </c>
      <c r="M59" s="7">
        <f>(M51*M52*M54)+(M51*M52*M55)</f>
        <v>2613.75</v>
      </c>
      <c r="O59" s="7">
        <f>(O51*O52*O54)+((O51*0.5)*O52*O55)</f>
        <v>1765.5</v>
      </c>
    </row>
    <row r="60" spans="1:21" x14ac:dyDescent="0.2">
      <c r="D60" s="2"/>
      <c r="E60" s="1"/>
    </row>
    <row r="61" spans="1:21" x14ac:dyDescent="0.2">
      <c r="D61" s="5"/>
      <c r="E61" s="3"/>
    </row>
    <row r="63" spans="1:21" x14ac:dyDescent="0.2">
      <c r="A63" s="5" t="s">
        <v>22</v>
      </c>
      <c r="B63" s="3">
        <f>B59+B46+B34+B22</f>
        <v>8780.7999999999993</v>
      </c>
      <c r="C63" s="5"/>
      <c r="D63" s="5"/>
      <c r="E63" s="3">
        <f>E59+E46+E34+E22</f>
        <v>309.55</v>
      </c>
      <c r="F63" s="5"/>
      <c r="G63" s="5"/>
      <c r="H63" s="5"/>
      <c r="I63" s="5"/>
      <c r="J63" s="5"/>
      <c r="K63" s="5"/>
      <c r="L63" s="5"/>
      <c r="M63" s="3">
        <f>M59+M46+M34+M22</f>
        <v>33637</v>
      </c>
      <c r="N63" s="5"/>
      <c r="O63" s="3">
        <f>O59+O46+O34+O22</f>
        <v>21393.925000000003</v>
      </c>
    </row>
    <row r="66" spans="1:5" x14ac:dyDescent="0.2">
      <c r="A66" s="5" t="s">
        <v>23</v>
      </c>
      <c r="E66" s="3">
        <f>SUM(B63:O63)</f>
        <v>64121.275000000001</v>
      </c>
    </row>
  </sheetData>
  <pageMargins left="0" right="0" top="0" bottom="0" header="0" footer="0"/>
  <pageSetup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66"/>
  <sheetViews>
    <sheetView tabSelected="1" workbookViewId="0"/>
  </sheetViews>
  <sheetFormatPr defaultRowHeight="12.75" x14ac:dyDescent="0.2"/>
  <cols>
    <col min="1" max="1" width="11.85546875" customWidth="1"/>
    <col min="3" max="3" width="5.85546875" customWidth="1"/>
    <col min="4" max="5" width="10.140625" customWidth="1"/>
    <col min="6" max="6" width="2.5703125" customWidth="1"/>
    <col min="7" max="7" width="3" customWidth="1"/>
    <col min="8" max="8" width="3.42578125" customWidth="1"/>
    <col min="10" max="10" width="1.28515625" customWidth="1"/>
    <col min="11" max="12" width="2.5703125" customWidth="1"/>
    <col min="13" max="13" width="10" customWidth="1"/>
    <col min="14" max="14" width="8.42578125" customWidth="1"/>
    <col min="15" max="15" width="10.28515625" customWidth="1"/>
    <col min="18" max="18" width="10.28515625" customWidth="1"/>
    <col min="19" max="19" width="13.85546875" customWidth="1"/>
  </cols>
  <sheetData>
    <row r="2" spans="1:21" x14ac:dyDescent="0.2">
      <c r="A2" t="s">
        <v>40</v>
      </c>
    </row>
    <row r="3" spans="1:21" x14ac:dyDescent="0.2">
      <c r="A3" t="s">
        <v>37</v>
      </c>
    </row>
    <row r="5" spans="1:21" x14ac:dyDescent="0.2">
      <c r="A5" s="5"/>
    </row>
    <row r="6" spans="1:21" x14ac:dyDescent="0.2">
      <c r="I6" t="s">
        <v>27</v>
      </c>
    </row>
    <row r="7" spans="1:21" x14ac:dyDescent="0.2">
      <c r="A7" t="s">
        <v>24</v>
      </c>
      <c r="I7" t="s">
        <v>19</v>
      </c>
    </row>
    <row r="8" spans="1:21" x14ac:dyDescent="0.2">
      <c r="A8" t="s">
        <v>17</v>
      </c>
      <c r="I8" t="s">
        <v>18</v>
      </c>
    </row>
    <row r="9" spans="1:21" x14ac:dyDescent="0.2">
      <c r="A9" t="s">
        <v>25</v>
      </c>
      <c r="I9" t="s">
        <v>20</v>
      </c>
      <c r="R9" s="8"/>
      <c r="S9" s="8"/>
    </row>
    <row r="10" spans="1:21" x14ac:dyDescent="0.2">
      <c r="I10" t="s">
        <v>35</v>
      </c>
      <c r="R10" s="8"/>
      <c r="S10" s="8"/>
    </row>
    <row r="11" spans="1:21" x14ac:dyDescent="0.2">
      <c r="R11" s="8" t="s">
        <v>28</v>
      </c>
      <c r="S11" s="8" t="s">
        <v>31</v>
      </c>
    </row>
    <row r="12" spans="1:21" x14ac:dyDescent="0.2">
      <c r="B12" s="5" t="s">
        <v>26</v>
      </c>
      <c r="D12" s="5"/>
      <c r="I12" s="5" t="s">
        <v>11</v>
      </c>
      <c r="R12" s="8" t="s">
        <v>29</v>
      </c>
      <c r="S12" s="8" t="s">
        <v>32</v>
      </c>
    </row>
    <row r="13" spans="1:21" x14ac:dyDescent="0.2">
      <c r="A13" s="5" t="s">
        <v>1</v>
      </c>
      <c r="B13" s="3">
        <v>2146.86</v>
      </c>
      <c r="D13" s="2"/>
      <c r="E13" s="1"/>
      <c r="M13" s="8" t="s">
        <v>12</v>
      </c>
      <c r="O13" s="8" t="s">
        <v>13</v>
      </c>
      <c r="R13" s="8" t="s">
        <v>30</v>
      </c>
      <c r="S13" s="8" t="s">
        <v>33</v>
      </c>
      <c r="T13" t="s">
        <v>33</v>
      </c>
      <c r="U13" t="s">
        <v>34</v>
      </c>
    </row>
    <row r="14" spans="1:21" x14ac:dyDescent="0.2">
      <c r="B14" s="1"/>
      <c r="D14" s="2"/>
      <c r="E14" s="1"/>
      <c r="I14" t="s">
        <v>7</v>
      </c>
      <c r="M14">
        <v>0</v>
      </c>
      <c r="O14">
        <v>0</v>
      </c>
      <c r="R14" s="9">
        <v>0</v>
      </c>
      <c r="S14" s="9">
        <v>0</v>
      </c>
      <c r="T14" s="9">
        <v>0</v>
      </c>
      <c r="U14" s="9">
        <v>0</v>
      </c>
    </row>
    <row r="15" spans="1:21" x14ac:dyDescent="0.2">
      <c r="B15" s="1"/>
      <c r="D15" s="2"/>
      <c r="E15" s="1"/>
      <c r="I15" t="s">
        <v>8</v>
      </c>
      <c r="M15">
        <v>30</v>
      </c>
      <c r="O15">
        <v>30</v>
      </c>
    </row>
    <row r="16" spans="1:21" x14ac:dyDescent="0.2">
      <c r="B16" s="1"/>
      <c r="D16" s="2"/>
      <c r="E16" s="1"/>
      <c r="I16" t="s">
        <v>14</v>
      </c>
      <c r="N16" s="6">
        <v>7.2249999999999995E-2</v>
      </c>
      <c r="P16" s="6">
        <v>7.2249999999999995E-2</v>
      </c>
      <c r="R16" t="s">
        <v>39</v>
      </c>
      <c r="T16" s="9">
        <f>S14-T14</f>
        <v>0</v>
      </c>
    </row>
    <row r="17" spans="1:21" x14ac:dyDescent="0.2">
      <c r="B17" s="1"/>
      <c r="D17" s="2"/>
      <c r="E17" s="1"/>
      <c r="I17" t="s">
        <v>9</v>
      </c>
      <c r="M17" s="6">
        <f>0.1066-N16</f>
        <v>3.4350000000000006E-2</v>
      </c>
      <c r="O17" s="6">
        <f>0.11-P16</f>
        <v>3.7750000000000006E-2</v>
      </c>
    </row>
    <row r="18" spans="1:21" x14ac:dyDescent="0.2">
      <c r="B18" s="1"/>
      <c r="D18" s="2"/>
      <c r="E18" s="1"/>
      <c r="I18" t="s">
        <v>10</v>
      </c>
      <c r="M18" s="6">
        <v>0.11990000000000001</v>
      </c>
      <c r="O18" s="6">
        <v>0.11990000000000001</v>
      </c>
      <c r="P18" t="s">
        <v>21</v>
      </c>
    </row>
    <row r="19" spans="1:21" x14ac:dyDescent="0.2">
      <c r="B19" s="1"/>
      <c r="D19" s="2"/>
      <c r="E19" s="1"/>
    </row>
    <row r="20" spans="1:21" x14ac:dyDescent="0.2">
      <c r="B20" s="1"/>
      <c r="D20" s="2"/>
      <c r="E20" s="1"/>
    </row>
    <row r="21" spans="1:21" x14ac:dyDescent="0.2">
      <c r="B21" s="1"/>
      <c r="D21" s="2"/>
      <c r="E21" s="1"/>
    </row>
    <row r="22" spans="1:21" x14ac:dyDescent="0.2">
      <c r="A22" s="5" t="s">
        <v>5</v>
      </c>
      <c r="B22" s="3">
        <f>SUM(B13:B21)</f>
        <v>2146.86</v>
      </c>
      <c r="D22" s="5" t="s">
        <v>5</v>
      </c>
      <c r="E22" s="3">
        <f>SUM(E13:E21)</f>
        <v>0</v>
      </c>
      <c r="I22" s="5" t="s">
        <v>5</v>
      </c>
      <c r="M22" s="7">
        <f>(M14*M15*M17)+(M14*M15*M18)</f>
        <v>0</v>
      </c>
      <c r="O22" s="7">
        <f>(O14*O15*O17)+((O14*0.5)*O15*O18)</f>
        <v>0</v>
      </c>
    </row>
    <row r="23" spans="1:21" x14ac:dyDescent="0.2">
      <c r="A23" s="5"/>
      <c r="D23" s="5"/>
      <c r="E23" s="3"/>
      <c r="R23" s="8" t="s">
        <v>28</v>
      </c>
      <c r="S23" s="8" t="s">
        <v>31</v>
      </c>
    </row>
    <row r="24" spans="1:21" x14ac:dyDescent="0.2">
      <c r="B24" s="3" t="s">
        <v>26</v>
      </c>
      <c r="D24" s="5"/>
      <c r="E24" s="3"/>
      <c r="I24" s="5" t="s">
        <v>11</v>
      </c>
      <c r="R24" s="8" t="s">
        <v>29</v>
      </c>
      <c r="S24" s="8" t="s">
        <v>32</v>
      </c>
    </row>
    <row r="25" spans="1:21" x14ac:dyDescent="0.2">
      <c r="A25" s="5" t="s">
        <v>2</v>
      </c>
      <c r="B25" s="3">
        <v>2516.58</v>
      </c>
      <c r="D25" s="2"/>
      <c r="E25" s="1"/>
      <c r="M25" s="8" t="s">
        <v>12</v>
      </c>
      <c r="O25" s="8" t="s">
        <v>13</v>
      </c>
      <c r="R25" s="8" t="s">
        <v>30</v>
      </c>
      <c r="S25" s="8" t="s">
        <v>33</v>
      </c>
      <c r="T25" t="s">
        <v>33</v>
      </c>
      <c r="U25" t="s">
        <v>34</v>
      </c>
    </row>
    <row r="26" spans="1:21" x14ac:dyDescent="0.2">
      <c r="B26" s="1"/>
      <c r="D26" s="2"/>
      <c r="E26" s="1"/>
      <c r="I26" t="s">
        <v>7</v>
      </c>
      <c r="M26">
        <v>2750</v>
      </c>
      <c r="O26">
        <v>2750</v>
      </c>
      <c r="R26" s="9">
        <v>14012</v>
      </c>
      <c r="S26" s="9">
        <v>11000</v>
      </c>
      <c r="T26" s="9">
        <v>4500</v>
      </c>
      <c r="U26" s="9">
        <v>13648</v>
      </c>
    </row>
    <row r="27" spans="1:21" x14ac:dyDescent="0.2">
      <c r="B27" s="1"/>
      <c r="D27" s="2"/>
      <c r="E27" s="1"/>
      <c r="I27" t="s">
        <v>8</v>
      </c>
      <c r="M27">
        <v>31</v>
      </c>
      <c r="O27">
        <v>31</v>
      </c>
    </row>
    <row r="28" spans="1:21" x14ac:dyDescent="0.2">
      <c r="B28" s="1"/>
      <c r="D28" s="2"/>
      <c r="E28" s="1"/>
      <c r="I28" t="s">
        <v>14</v>
      </c>
      <c r="N28" s="6">
        <v>7.2249999999999995E-2</v>
      </c>
      <c r="P28" s="6">
        <v>7.2249999999999995E-2</v>
      </c>
      <c r="R28" t="s">
        <v>39</v>
      </c>
      <c r="T28" s="9">
        <f>S26-T26</f>
        <v>6500</v>
      </c>
    </row>
    <row r="29" spans="1:21" x14ac:dyDescent="0.2">
      <c r="B29" s="1"/>
      <c r="D29" s="2"/>
      <c r="E29" s="1"/>
      <c r="I29" t="s">
        <v>9</v>
      </c>
      <c r="M29" s="6">
        <f>0.1066-N28</f>
        <v>3.4350000000000006E-2</v>
      </c>
      <c r="O29" s="6">
        <f>0.11-P28</f>
        <v>3.7750000000000006E-2</v>
      </c>
    </row>
    <row r="30" spans="1:21" x14ac:dyDescent="0.2">
      <c r="B30" s="1"/>
      <c r="D30" s="2"/>
      <c r="E30" s="1"/>
      <c r="I30" t="s">
        <v>10</v>
      </c>
      <c r="M30" s="6">
        <v>0.11990000000000001</v>
      </c>
      <c r="O30" s="6">
        <v>0.11990000000000001</v>
      </c>
    </row>
    <row r="31" spans="1:21" x14ac:dyDescent="0.2">
      <c r="B31" s="1"/>
      <c r="D31" s="2"/>
      <c r="E31" s="1"/>
    </row>
    <row r="32" spans="1:21" x14ac:dyDescent="0.2">
      <c r="B32" s="1"/>
    </row>
    <row r="34" spans="1:21" x14ac:dyDescent="0.2">
      <c r="A34" s="4" t="s">
        <v>5</v>
      </c>
      <c r="B34" s="3">
        <f>SUM(B25:B31)</f>
        <v>2516.58</v>
      </c>
      <c r="D34" s="4" t="s">
        <v>5</v>
      </c>
      <c r="E34" s="3">
        <f>SUM(E25:E31)</f>
        <v>0</v>
      </c>
      <c r="I34" s="5" t="s">
        <v>5</v>
      </c>
      <c r="M34" s="7">
        <f>(M26*M27*M29)+(M26*M27*M30)</f>
        <v>13149.8125</v>
      </c>
      <c r="O34" s="7">
        <f>(O26*O27*O29)+((O26*0.5)*O27*O30)</f>
        <v>8328.9250000000011</v>
      </c>
    </row>
    <row r="35" spans="1:21" x14ac:dyDescent="0.2">
      <c r="R35" s="8" t="s">
        <v>28</v>
      </c>
      <c r="S35" s="8" t="s">
        <v>31</v>
      </c>
    </row>
    <row r="36" spans="1:21" x14ac:dyDescent="0.2">
      <c r="B36" s="3" t="s">
        <v>26</v>
      </c>
      <c r="D36" s="4"/>
      <c r="E36" s="3"/>
      <c r="I36" s="5" t="s">
        <v>11</v>
      </c>
      <c r="R36" s="8" t="s">
        <v>29</v>
      </c>
      <c r="S36" s="8" t="s">
        <v>32</v>
      </c>
    </row>
    <row r="37" spans="1:21" x14ac:dyDescent="0.2">
      <c r="A37" s="5" t="s">
        <v>6</v>
      </c>
      <c r="B37" s="3">
        <v>0</v>
      </c>
      <c r="D37" s="2"/>
      <c r="E37" s="1"/>
      <c r="M37" s="8" t="s">
        <v>12</v>
      </c>
      <c r="O37" s="8" t="s">
        <v>13</v>
      </c>
      <c r="R37" s="8" t="s">
        <v>30</v>
      </c>
      <c r="S37" s="8" t="s">
        <v>33</v>
      </c>
      <c r="T37" t="s">
        <v>33</v>
      </c>
      <c r="U37" t="s">
        <v>34</v>
      </c>
    </row>
    <row r="38" spans="1:21" x14ac:dyDescent="0.2">
      <c r="B38" s="1"/>
      <c r="I38" t="s">
        <v>7</v>
      </c>
      <c r="M38">
        <v>3750</v>
      </c>
      <c r="O38">
        <v>3750</v>
      </c>
      <c r="R38" s="9">
        <v>17056</v>
      </c>
      <c r="S38" s="9">
        <v>14000</v>
      </c>
      <c r="T38" s="9">
        <v>5500</v>
      </c>
      <c r="U38" s="9">
        <v>13648</v>
      </c>
    </row>
    <row r="39" spans="1:21" x14ac:dyDescent="0.2">
      <c r="B39" s="1"/>
      <c r="I39" t="s">
        <v>8</v>
      </c>
      <c r="M39">
        <v>31</v>
      </c>
      <c r="O39">
        <v>31</v>
      </c>
    </row>
    <row r="40" spans="1:21" x14ac:dyDescent="0.2">
      <c r="B40" s="3"/>
      <c r="I40" t="s">
        <v>14</v>
      </c>
      <c r="N40" s="6">
        <v>7.2749999999999995E-2</v>
      </c>
      <c r="P40" s="6">
        <v>7.2749999999999995E-2</v>
      </c>
      <c r="R40" t="s">
        <v>39</v>
      </c>
      <c r="T40" s="9">
        <f>S38-T38</f>
        <v>8500</v>
      </c>
    </row>
    <row r="41" spans="1:21" x14ac:dyDescent="0.2">
      <c r="B41" s="3"/>
      <c r="D41" s="2"/>
      <c r="E41" s="1"/>
      <c r="I41" t="s">
        <v>9</v>
      </c>
      <c r="M41" s="6">
        <f>0.1066-N40</f>
        <v>3.3850000000000005E-2</v>
      </c>
      <c r="O41" s="6">
        <f>0.11-P40</f>
        <v>3.7250000000000005E-2</v>
      </c>
    </row>
    <row r="42" spans="1:21" x14ac:dyDescent="0.2">
      <c r="B42" s="1"/>
      <c r="D42" s="2"/>
      <c r="E42" s="1"/>
      <c r="I42" t="s">
        <v>10</v>
      </c>
      <c r="M42" s="6">
        <v>0.11990000000000001</v>
      </c>
      <c r="O42" s="6">
        <v>0.11990000000000001</v>
      </c>
    </row>
    <row r="43" spans="1:21" x14ac:dyDescent="0.2">
      <c r="B43" s="1"/>
      <c r="D43" s="4"/>
      <c r="E43" s="3"/>
    </row>
    <row r="44" spans="1:21" x14ac:dyDescent="0.2">
      <c r="B44" s="3"/>
      <c r="D44" s="4"/>
      <c r="E44" s="3"/>
    </row>
    <row r="45" spans="1:21" x14ac:dyDescent="0.2">
      <c r="B45" s="3"/>
      <c r="D45" s="2"/>
      <c r="E45" s="1"/>
    </row>
    <row r="46" spans="1:21" x14ac:dyDescent="0.2">
      <c r="A46" s="5" t="s">
        <v>5</v>
      </c>
      <c r="B46" s="3">
        <f>SUM(B37:B45)</f>
        <v>0</v>
      </c>
      <c r="D46" s="5" t="s">
        <v>5</v>
      </c>
      <c r="E46" s="3">
        <f>SUM(E37:E45)</f>
        <v>0</v>
      </c>
      <c r="I46" s="5" t="s">
        <v>5</v>
      </c>
      <c r="M46" s="7">
        <f>(M38*M39*M41)+(M38*M39*M42)</f>
        <v>17873.4375</v>
      </c>
      <c r="O46" s="7">
        <f>(O38*O39*O41)+((O38*0.5)*O39*O42)</f>
        <v>11299.5</v>
      </c>
    </row>
    <row r="47" spans="1:21" x14ac:dyDescent="0.2">
      <c r="B47" s="1"/>
      <c r="D47" s="2"/>
      <c r="E47" s="1"/>
    </row>
    <row r="48" spans="1:21" x14ac:dyDescent="0.2">
      <c r="B48" s="1"/>
      <c r="D48" s="2"/>
      <c r="E48" s="1"/>
      <c r="R48" s="8" t="s">
        <v>28</v>
      </c>
      <c r="S48" s="8" t="s">
        <v>31</v>
      </c>
    </row>
    <row r="49" spans="1:21" x14ac:dyDescent="0.2">
      <c r="B49" s="3" t="s">
        <v>26</v>
      </c>
      <c r="D49" s="4"/>
      <c r="E49" s="3"/>
      <c r="I49" s="5" t="s">
        <v>11</v>
      </c>
      <c r="R49" s="8" t="s">
        <v>29</v>
      </c>
      <c r="S49" s="8" t="s">
        <v>32</v>
      </c>
    </row>
    <row r="50" spans="1:21" x14ac:dyDescent="0.2">
      <c r="A50" s="5" t="s">
        <v>15</v>
      </c>
      <c r="B50" s="3">
        <v>491.94</v>
      </c>
      <c r="D50" s="2"/>
      <c r="E50" s="1"/>
      <c r="M50" s="8" t="s">
        <v>12</v>
      </c>
      <c r="O50" s="8" t="s">
        <v>13</v>
      </c>
      <c r="R50" s="8" t="s">
        <v>30</v>
      </c>
      <c r="S50" s="8" t="s">
        <v>33</v>
      </c>
      <c r="T50" t="s">
        <v>33</v>
      </c>
      <c r="U50" t="s">
        <v>34</v>
      </c>
    </row>
    <row r="51" spans="1:21" x14ac:dyDescent="0.2">
      <c r="B51" s="3"/>
      <c r="D51" s="2"/>
      <c r="I51" t="s">
        <v>7</v>
      </c>
      <c r="M51">
        <v>500</v>
      </c>
      <c r="O51">
        <v>500</v>
      </c>
      <c r="R51" s="9">
        <v>13392</v>
      </c>
      <c r="S51" s="9">
        <v>11000</v>
      </c>
      <c r="T51" s="9">
        <v>9000</v>
      </c>
      <c r="U51" s="9">
        <v>6000</v>
      </c>
    </row>
    <row r="52" spans="1:21" x14ac:dyDescent="0.2">
      <c r="B52" s="1"/>
      <c r="D52" s="2"/>
      <c r="I52" t="s">
        <v>8</v>
      </c>
      <c r="M52">
        <v>30</v>
      </c>
      <c r="O52">
        <v>30</v>
      </c>
    </row>
    <row r="53" spans="1:21" x14ac:dyDescent="0.2">
      <c r="B53" s="3"/>
      <c r="D53" s="2"/>
      <c r="I53" t="s">
        <v>14</v>
      </c>
      <c r="N53" s="6">
        <v>5.2249999999999998E-2</v>
      </c>
      <c r="O53" s="6"/>
      <c r="P53" s="6">
        <v>5.2249999999999998E-2</v>
      </c>
      <c r="R53" t="s">
        <v>39</v>
      </c>
      <c r="T53" s="9">
        <f>S51-T51</f>
        <v>2000</v>
      </c>
    </row>
    <row r="54" spans="1:21" x14ac:dyDescent="0.2">
      <c r="B54" s="3"/>
      <c r="D54" s="2"/>
      <c r="E54" s="1"/>
      <c r="I54" t="s">
        <v>9</v>
      </c>
      <c r="M54" s="6">
        <f>0.1066-N53</f>
        <v>5.4350000000000002E-2</v>
      </c>
      <c r="O54" s="6">
        <f>0.11-P53</f>
        <v>5.7750000000000003E-2</v>
      </c>
    </row>
    <row r="55" spans="1:21" x14ac:dyDescent="0.2">
      <c r="B55" s="1"/>
      <c r="D55" s="2"/>
      <c r="E55" s="1"/>
      <c r="I55" t="s">
        <v>10</v>
      </c>
      <c r="M55" s="6">
        <v>0.11990000000000001</v>
      </c>
      <c r="O55" s="6">
        <v>0.11990000000000001</v>
      </c>
    </row>
    <row r="56" spans="1:21" x14ac:dyDescent="0.2">
      <c r="B56" s="1"/>
      <c r="D56" s="4"/>
      <c r="E56" s="3"/>
    </row>
    <row r="57" spans="1:21" x14ac:dyDescent="0.2">
      <c r="B57" s="3"/>
      <c r="D57" s="4"/>
      <c r="E57" s="3"/>
    </row>
    <row r="58" spans="1:21" x14ac:dyDescent="0.2">
      <c r="B58" s="3"/>
      <c r="D58" s="2"/>
      <c r="E58" s="1"/>
    </row>
    <row r="59" spans="1:21" x14ac:dyDescent="0.2">
      <c r="A59" s="5" t="s">
        <v>5</v>
      </c>
      <c r="B59" s="3">
        <f>SUM(B50:B58)</f>
        <v>491.94</v>
      </c>
      <c r="D59" s="5" t="s">
        <v>5</v>
      </c>
      <c r="E59" s="3">
        <f>SUM(E50:E58)</f>
        <v>0</v>
      </c>
      <c r="I59" s="5" t="s">
        <v>5</v>
      </c>
      <c r="M59" s="7">
        <f>(M51*M52*M54)+(M51*M52*M55)</f>
        <v>2613.75</v>
      </c>
      <c r="O59" s="7">
        <f>(O51*O52*O54)+((O51*0.5)*O52*O55)</f>
        <v>1765.5</v>
      </c>
    </row>
    <row r="60" spans="1:21" x14ac:dyDescent="0.2">
      <c r="D60" s="2"/>
      <c r="E60" s="1"/>
    </row>
    <row r="61" spans="1:21" x14ac:dyDescent="0.2">
      <c r="D61" s="5"/>
      <c r="E61" s="3"/>
    </row>
    <row r="63" spans="1:21" x14ac:dyDescent="0.2">
      <c r="A63" s="5" t="s">
        <v>22</v>
      </c>
      <c r="B63" s="3">
        <f>B59+B46+B34+B22</f>
        <v>5155.38</v>
      </c>
      <c r="C63" s="5"/>
      <c r="D63" s="5"/>
      <c r="E63" s="3">
        <f>E59+E46+E34+E22</f>
        <v>0</v>
      </c>
      <c r="F63" s="5"/>
      <c r="G63" s="5"/>
      <c r="H63" s="5"/>
      <c r="I63" s="5"/>
      <c r="J63" s="5"/>
      <c r="K63" s="5"/>
      <c r="L63" s="5"/>
      <c r="M63" s="3">
        <f>M59+M46+M34+M22</f>
        <v>33637</v>
      </c>
      <c r="N63" s="5"/>
      <c r="O63" s="3">
        <f>O59+O46+O34+O22</f>
        <v>21393.925000000003</v>
      </c>
    </row>
    <row r="66" spans="1:5" x14ac:dyDescent="0.2">
      <c r="A66" s="5" t="s">
        <v>23</v>
      </c>
      <c r="E66" s="3">
        <f>SUM(B63:O63)</f>
        <v>60186.305</v>
      </c>
    </row>
  </sheetData>
  <pageMargins left="0" right="0" top="0" bottom="0" header="0" footer="0"/>
  <pageSetup scale="7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Whitewater</vt:lpstr>
      <vt:lpstr>Cottage Grove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jbuchan2</dc:creator>
  <cp:lastModifiedBy>Felienne</cp:lastModifiedBy>
  <cp:lastPrinted>2001-10-16T19:28:27Z</cp:lastPrinted>
  <dcterms:created xsi:type="dcterms:W3CDTF">2001-09-28T16:56:40Z</dcterms:created>
  <dcterms:modified xsi:type="dcterms:W3CDTF">2014-09-04T08:12:12Z</dcterms:modified>
</cp:coreProperties>
</file>