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 activeTab="3"/>
  </bookViews>
  <sheets>
    <sheet name="0901" sheetId="2" r:id="rId1"/>
    <sheet name="1001" sheetId="3" r:id="rId2"/>
    <sheet name="1101" sheetId="5" r:id="rId3"/>
    <sheet name="1201" sheetId="4" r:id="rId4"/>
  </sheets>
  <definedNames>
    <definedName name="_xlnm.Print_Area" localSheetId="1">'1001'!$A$1:$I$119</definedName>
    <definedName name="_xlnm.Print_Area" localSheetId="2">'1101'!$A$1:$K$143</definedName>
    <definedName name="_xlnm.Print_Titles" localSheetId="0">'0901'!$1:$10</definedName>
  </definedNames>
  <calcPr calcId="152511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 s="1"/>
  <c r="J13" i="2"/>
  <c r="G14" i="2"/>
  <c r="H14" i="2" s="1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 s="1"/>
  <c r="J21" i="2"/>
  <c r="G22" i="2"/>
  <c r="H22" i="2" s="1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 s="1"/>
  <c r="J29" i="2"/>
  <c r="G30" i="2"/>
  <c r="H30" i="2" s="1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 s="1"/>
  <c r="J39" i="2"/>
  <c r="G40" i="2"/>
  <c r="H40" i="2" s="1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 s="1"/>
  <c r="J47" i="2"/>
  <c r="G48" i="2"/>
  <c r="H48" i="2" s="1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 s="1"/>
  <c r="J55" i="2"/>
  <c r="G56" i="2"/>
  <c r="H56" i="2" s="1"/>
  <c r="J56" i="2"/>
  <c r="G57" i="2"/>
  <c r="H57" i="2"/>
  <c r="J57" i="2"/>
  <c r="G58" i="2"/>
  <c r="H58" i="2"/>
  <c r="J58" i="2"/>
  <c r="G59" i="2"/>
  <c r="H59" i="2"/>
  <c r="J59" i="2"/>
  <c r="J60" i="2"/>
  <c r="G61" i="2"/>
  <c r="H61" i="2" s="1"/>
  <c r="J61" i="2"/>
  <c r="G62" i="2"/>
  <c r="H62" i="2" s="1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 s="1"/>
  <c r="J69" i="2"/>
  <c r="G70" i="2"/>
  <c r="H70" i="2" s="1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 s="1"/>
  <c r="J83" i="2"/>
  <c r="G84" i="2"/>
  <c r="H84" i="2" s="1"/>
  <c r="J84" i="2"/>
  <c r="J85" i="2"/>
  <c r="G86" i="2"/>
  <c r="H86" i="2"/>
  <c r="J86" i="2"/>
  <c r="G87" i="2"/>
  <c r="H87" i="2"/>
  <c r="J87" i="2"/>
  <c r="G88" i="2"/>
  <c r="H88" i="2"/>
  <c r="J88" i="2"/>
  <c r="G89" i="2"/>
  <c r="H89" i="2" s="1"/>
  <c r="J89" i="2"/>
  <c r="G90" i="2"/>
  <c r="H90" i="2" s="1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 s="1"/>
  <c r="J97" i="2"/>
  <c r="G98" i="2"/>
  <c r="H98" i="2" s="1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E112" i="2" s="1"/>
  <c r="E113" i="2" s="1"/>
  <c r="E114" i="2" s="1"/>
  <c r="F111" i="2"/>
  <c r="F112" i="2" s="1"/>
  <c r="I111" i="2"/>
  <c r="F113" i="2"/>
  <c r="F114" i="2" s="1"/>
  <c r="I113" i="2"/>
  <c r="I114" i="2" s="1"/>
  <c r="I129" i="2"/>
  <c r="J129" i="2"/>
  <c r="K129" i="2"/>
  <c r="I130" i="2"/>
  <c r="J130" i="2"/>
  <c r="I131" i="2"/>
  <c r="K131" i="2" s="1"/>
  <c r="J131" i="2"/>
  <c r="I132" i="2"/>
  <c r="J132" i="2"/>
  <c r="K132" i="2"/>
  <c r="I134" i="2"/>
  <c r="K134" i="2" s="1"/>
  <c r="K141" i="2" s="1"/>
  <c r="K143" i="2" s="1"/>
  <c r="C127" i="2" s="1"/>
  <c r="K142" i="2"/>
  <c r="G11" i="3"/>
  <c r="H11" i="3"/>
  <c r="J11" i="3"/>
  <c r="G12" i="3"/>
  <c r="H12" i="3" s="1"/>
  <c r="J12" i="3"/>
  <c r="G13" i="3"/>
  <c r="H13" i="3" s="1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 s="1"/>
  <c r="J20" i="3"/>
  <c r="G21" i="3"/>
  <c r="H21" i="3" s="1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 s="1"/>
  <c r="J28" i="3"/>
  <c r="G29" i="3"/>
  <c r="H29" i="3" s="1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 s="1"/>
  <c r="J36" i="3"/>
  <c r="G37" i="3"/>
  <c r="H37" i="3" s="1"/>
  <c r="J37" i="3"/>
  <c r="G38" i="3"/>
  <c r="H38" i="3"/>
  <c r="J38" i="3"/>
  <c r="G39" i="3"/>
  <c r="H39" i="3" s="1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 s="1"/>
  <c r="J44" i="3"/>
  <c r="G45" i="3"/>
  <c r="H45" i="3" s="1"/>
  <c r="J45" i="3"/>
  <c r="G46" i="3"/>
  <c r="H46" i="3"/>
  <c r="J46" i="3"/>
  <c r="G47" i="3"/>
  <c r="H47" i="3" s="1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 s="1"/>
  <c r="J52" i="3"/>
  <c r="G53" i="3"/>
  <c r="H53" i="3" s="1"/>
  <c r="J53" i="3"/>
  <c r="G54" i="3"/>
  <c r="H54" i="3"/>
  <c r="J54" i="3"/>
  <c r="G55" i="3"/>
  <c r="H55" i="3" s="1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 s="1"/>
  <c r="J61" i="3"/>
  <c r="G62" i="3"/>
  <c r="H62" i="3" s="1"/>
  <c r="J62" i="3"/>
  <c r="G63" i="3"/>
  <c r="H63" i="3"/>
  <c r="J63" i="3"/>
  <c r="G64" i="3"/>
  <c r="H64" i="3" s="1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 s="1"/>
  <c r="J69" i="3"/>
  <c r="G70" i="3"/>
  <c r="H70" i="3" s="1"/>
  <c r="J70" i="3"/>
  <c r="G71" i="3"/>
  <c r="H71" i="3"/>
  <c r="J71" i="3"/>
  <c r="G72" i="3"/>
  <c r="H72" i="3" s="1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 s="1"/>
  <c r="J78" i="3"/>
  <c r="G79" i="3"/>
  <c r="H79" i="3" s="1"/>
  <c r="J79" i="3"/>
  <c r="G80" i="3"/>
  <c r="H80" i="3"/>
  <c r="J80" i="3"/>
  <c r="G81" i="3"/>
  <c r="H81" i="3" s="1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 s="1"/>
  <c r="J87" i="3"/>
  <c r="G88" i="3"/>
  <c r="H88" i="3" s="1"/>
  <c r="J88" i="3"/>
  <c r="G89" i="3"/>
  <c r="H89" i="3"/>
  <c r="J89" i="3"/>
  <c r="G90" i="3"/>
  <c r="H90" i="3" s="1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 s="1"/>
  <c r="J95" i="3"/>
  <c r="G96" i="3"/>
  <c r="H96" i="3" s="1"/>
  <c r="J96" i="3"/>
  <c r="G97" i="3"/>
  <c r="H97" i="3"/>
  <c r="J97" i="3"/>
  <c r="G98" i="3"/>
  <c r="H98" i="3" s="1"/>
  <c r="J98" i="3"/>
  <c r="G99" i="3"/>
  <c r="H99" i="3"/>
  <c r="J99" i="3"/>
  <c r="G100" i="3"/>
  <c r="H100" i="3"/>
  <c r="J100" i="3"/>
  <c r="E111" i="3"/>
  <c r="G111" i="3" s="1"/>
  <c r="F111" i="3"/>
  <c r="I111" i="3"/>
  <c r="E112" i="3"/>
  <c r="E113" i="3" s="1"/>
  <c r="I113" i="3"/>
  <c r="I114" i="3" s="1"/>
  <c r="I128" i="3"/>
  <c r="K128" i="3" s="1"/>
  <c r="K155" i="3" s="1"/>
  <c r="K157" i="3" s="1"/>
  <c r="C126" i="3" s="1"/>
  <c r="I129" i="3"/>
  <c r="K129" i="3"/>
  <c r="I130" i="3"/>
  <c r="K130" i="3"/>
  <c r="I131" i="3"/>
  <c r="J131" i="3"/>
  <c r="K131" i="3"/>
  <c r="I132" i="3"/>
  <c r="J132" i="3"/>
  <c r="K132" i="3"/>
  <c r="I133" i="3"/>
  <c r="K133" i="3"/>
  <c r="I134" i="3"/>
  <c r="K134" i="3"/>
  <c r="I135" i="3"/>
  <c r="K135" i="3" s="1"/>
  <c r="I136" i="3"/>
  <c r="J136" i="3"/>
  <c r="K136" i="3" s="1"/>
  <c r="I137" i="3"/>
  <c r="J137" i="3"/>
  <c r="K137" i="3"/>
  <c r="I138" i="3"/>
  <c r="K138" i="3" s="1"/>
  <c r="J138" i="3"/>
  <c r="I139" i="3"/>
  <c r="J139" i="3"/>
  <c r="K139" i="3"/>
  <c r="I140" i="3"/>
  <c r="J140" i="3"/>
  <c r="K140" i="3"/>
  <c r="I141" i="3"/>
  <c r="J141" i="3"/>
  <c r="K141" i="3"/>
  <c r="I142" i="3"/>
  <c r="K142" i="3"/>
  <c r="I143" i="3"/>
  <c r="J143" i="3"/>
  <c r="K143" i="3"/>
  <c r="I144" i="3"/>
  <c r="K144" i="3"/>
  <c r="I145" i="3"/>
  <c r="J145" i="3"/>
  <c r="K145" i="3"/>
  <c r="I146" i="3"/>
  <c r="K146" i="3"/>
  <c r="I147" i="3"/>
  <c r="K147" i="3" s="1"/>
  <c r="J147" i="3"/>
  <c r="I148" i="3"/>
  <c r="K148" i="3" s="1"/>
  <c r="I149" i="3"/>
  <c r="K149" i="3"/>
  <c r="I150" i="3"/>
  <c r="K150" i="3"/>
  <c r="I151" i="3"/>
  <c r="K151" i="3"/>
  <c r="I152" i="3"/>
  <c r="K152" i="3" s="1"/>
  <c r="I153" i="3"/>
  <c r="K153" i="3"/>
  <c r="I154" i="3"/>
  <c r="K154" i="3"/>
  <c r="K156" i="3"/>
  <c r="G11" i="5"/>
  <c r="H11" i="5"/>
  <c r="J11" i="5"/>
  <c r="G12" i="5"/>
  <c r="H12" i="5"/>
  <c r="J12" i="5"/>
  <c r="G13" i="5"/>
  <c r="H13" i="5"/>
  <c r="J13" i="5"/>
  <c r="G14" i="5"/>
  <c r="H14" i="5"/>
  <c r="J14" i="5"/>
  <c r="G15" i="5"/>
  <c r="H15" i="5" s="1"/>
  <c r="J15" i="5"/>
  <c r="G16" i="5"/>
  <c r="H16" i="5" s="1"/>
  <c r="J16" i="5"/>
  <c r="G17" i="5"/>
  <c r="H17" i="5"/>
  <c r="J17" i="5"/>
  <c r="G18" i="5"/>
  <c r="H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 s="1"/>
  <c r="J23" i="5"/>
  <c r="G24" i="5"/>
  <c r="H24" i="5" s="1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 s="1"/>
  <c r="J31" i="5"/>
  <c r="G32" i="5"/>
  <c r="H32" i="5" s="1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 s="1"/>
  <c r="J39" i="5"/>
  <c r="G40" i="5"/>
  <c r="H40" i="5" s="1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G45" i="5"/>
  <c r="H45" i="5"/>
  <c r="J45" i="5"/>
  <c r="G46" i="5"/>
  <c r="H46" i="5"/>
  <c r="J46" i="5"/>
  <c r="G47" i="5"/>
  <c r="H47" i="5" s="1"/>
  <c r="J47" i="5"/>
  <c r="G48" i="5"/>
  <c r="H48" i="5" s="1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 s="1"/>
  <c r="J55" i="5"/>
  <c r="G56" i="5"/>
  <c r="H56" i="5" s="1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 s="1"/>
  <c r="J63" i="5"/>
  <c r="G64" i="5"/>
  <c r="H64" i="5" s="1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 s="1"/>
  <c r="J71" i="5"/>
  <c r="G72" i="5"/>
  <c r="H72" i="5" s="1"/>
  <c r="J72" i="5"/>
  <c r="G73" i="5"/>
  <c r="H73" i="5"/>
  <c r="J73" i="5"/>
  <c r="G74" i="5"/>
  <c r="H74" i="5" s="1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 s="1"/>
  <c r="J79" i="5"/>
  <c r="G80" i="5"/>
  <c r="H80" i="5" s="1"/>
  <c r="J80" i="5"/>
  <c r="G81" i="5"/>
  <c r="H81" i="5"/>
  <c r="J81" i="5"/>
  <c r="G82" i="5"/>
  <c r="H82" i="5" s="1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 s="1"/>
  <c r="J88" i="5"/>
  <c r="G89" i="5"/>
  <c r="H89" i="5" s="1"/>
  <c r="J89" i="5"/>
  <c r="G90" i="5"/>
  <c r="H90" i="5"/>
  <c r="J90" i="5"/>
  <c r="G91" i="5"/>
  <c r="H91" i="5" s="1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 s="1"/>
  <c r="J96" i="5"/>
  <c r="G97" i="5"/>
  <c r="H97" i="5" s="1"/>
  <c r="J97" i="5"/>
  <c r="G98" i="5"/>
  <c r="H98" i="5"/>
  <c r="J98" i="5"/>
  <c r="G99" i="5"/>
  <c r="H99" i="5" s="1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 s="1"/>
  <c r="J104" i="5"/>
  <c r="G105" i="5"/>
  <c r="H105" i="5" s="1"/>
  <c r="J105" i="5"/>
  <c r="G106" i="5"/>
  <c r="H106" i="5"/>
  <c r="J106" i="5"/>
  <c r="G107" i="5"/>
  <c r="H107" i="5" s="1"/>
  <c r="J107" i="5"/>
  <c r="G108" i="5"/>
  <c r="H108" i="5"/>
  <c r="J108" i="5"/>
  <c r="J109" i="5"/>
  <c r="G110" i="5"/>
  <c r="H110" i="5" s="1"/>
  <c r="J110" i="5"/>
  <c r="E111" i="5"/>
  <c r="F111" i="5"/>
  <c r="F112" i="5" s="1"/>
  <c r="F113" i="5" s="1"/>
  <c r="I111" i="5"/>
  <c r="J111" i="5"/>
  <c r="J113" i="5" s="1"/>
  <c r="I113" i="5"/>
  <c r="I114" i="5" s="1"/>
  <c r="I129" i="5"/>
  <c r="K129" i="5" s="1"/>
  <c r="I130" i="5"/>
  <c r="K130" i="5" s="1"/>
  <c r="I131" i="5"/>
  <c r="K131" i="5"/>
  <c r="I132" i="5"/>
  <c r="J132" i="5"/>
  <c r="K132" i="5" s="1"/>
  <c r="I133" i="5"/>
  <c r="J133" i="5"/>
  <c r="K133" i="5" s="1"/>
  <c r="I134" i="5"/>
  <c r="J134" i="5"/>
  <c r="K134" i="5"/>
  <c r="I135" i="5"/>
  <c r="J135" i="5"/>
  <c r="K135" i="5" s="1"/>
  <c r="I136" i="5"/>
  <c r="K136" i="5" s="1"/>
  <c r="I137" i="5"/>
  <c r="K137" i="5"/>
  <c r="I138" i="5"/>
  <c r="K138" i="5"/>
  <c r="I139" i="5"/>
  <c r="J139" i="5"/>
  <c r="K139" i="5"/>
  <c r="I140" i="5"/>
  <c r="J140" i="5"/>
  <c r="K140" i="5"/>
  <c r="K142" i="5"/>
  <c r="G157" i="5"/>
  <c r="H157" i="5"/>
  <c r="J157" i="5"/>
  <c r="G158" i="5"/>
  <c r="H158" i="5"/>
  <c r="J158" i="5"/>
  <c r="G159" i="5"/>
  <c r="H159" i="5" s="1"/>
  <c r="J159" i="5"/>
  <c r="G160" i="5"/>
  <c r="H160" i="5" s="1"/>
  <c r="J160" i="5"/>
  <c r="G161" i="5"/>
  <c r="H161" i="5"/>
  <c r="J161" i="5"/>
  <c r="G162" i="5"/>
  <c r="H162" i="5" s="1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 s="1"/>
  <c r="J167" i="5"/>
  <c r="G168" i="5"/>
  <c r="H168" i="5" s="1"/>
  <c r="J168" i="5"/>
  <c r="G169" i="5"/>
  <c r="H169" i="5"/>
  <c r="J169" i="5"/>
  <c r="G170" i="5"/>
  <c r="H170" i="5" s="1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 s="1"/>
  <c r="J175" i="5"/>
  <c r="G176" i="5"/>
  <c r="H176" i="5" s="1"/>
  <c r="J176" i="5"/>
  <c r="G177" i="5"/>
  <c r="H177" i="5"/>
  <c r="J177" i="5"/>
  <c r="G178" i="5"/>
  <c r="H178" i="5" s="1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 s="1"/>
  <c r="J183" i="5"/>
  <c r="G184" i="5"/>
  <c r="H184" i="5" s="1"/>
  <c r="J184" i="5"/>
  <c r="G185" i="5"/>
  <c r="H185" i="5"/>
  <c r="J185" i="5"/>
  <c r="G186" i="5"/>
  <c r="H186" i="5" s="1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 s="1"/>
  <c r="J191" i="5"/>
  <c r="G192" i="5"/>
  <c r="H192" i="5" s="1"/>
  <c r="J192" i="5"/>
  <c r="G193" i="5"/>
  <c r="H193" i="5"/>
  <c r="J193" i="5"/>
  <c r="G194" i="5"/>
  <c r="H194" i="5" s="1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 s="1"/>
  <c r="J199" i="5"/>
  <c r="G200" i="5"/>
  <c r="H200" i="5" s="1"/>
  <c r="J200" i="5"/>
  <c r="G201" i="5"/>
  <c r="H201" i="5"/>
  <c r="J201" i="5"/>
  <c r="G202" i="5"/>
  <c r="H202" i="5" s="1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 s="1"/>
  <c r="J207" i="5"/>
  <c r="G208" i="5"/>
  <c r="H208" i="5" s="1"/>
  <c r="J208" i="5"/>
  <c r="G209" i="5"/>
  <c r="H209" i="5"/>
  <c r="J209" i="5"/>
  <c r="G210" i="5"/>
  <c r="H210" i="5" s="1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 s="1"/>
  <c r="J215" i="5"/>
  <c r="G216" i="5"/>
  <c r="H216" i="5" s="1"/>
  <c r="J216" i="5"/>
  <c r="G217" i="5"/>
  <c r="H217" i="5"/>
  <c r="J217" i="5"/>
  <c r="G218" i="5"/>
  <c r="H218" i="5" s="1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 s="1"/>
  <c r="J223" i="5"/>
  <c r="G224" i="5"/>
  <c r="H224" i="5" s="1"/>
  <c r="J224" i="5"/>
  <c r="G225" i="5"/>
  <c r="H225" i="5"/>
  <c r="J225" i="5"/>
  <c r="G226" i="5"/>
  <c r="H226" i="5" s="1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 s="1"/>
  <c r="J231" i="5"/>
  <c r="G232" i="5"/>
  <c r="H232" i="5" s="1"/>
  <c r="J232" i="5"/>
  <c r="G233" i="5"/>
  <c r="H233" i="5"/>
  <c r="J233" i="5"/>
  <c r="G234" i="5"/>
  <c r="H234" i="5" s="1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 s="1"/>
  <c r="J239" i="5"/>
  <c r="G240" i="5"/>
  <c r="H240" i="5" s="1"/>
  <c r="J240" i="5"/>
  <c r="G241" i="5"/>
  <c r="H241" i="5"/>
  <c r="J241" i="5"/>
  <c r="G242" i="5"/>
  <c r="H242" i="5" s="1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 s="1"/>
  <c r="J247" i="5"/>
  <c r="G248" i="5"/>
  <c r="H248" i="5" s="1"/>
  <c r="J248" i="5"/>
  <c r="G249" i="5"/>
  <c r="H249" i="5"/>
  <c r="J249" i="5"/>
  <c r="G250" i="5"/>
  <c r="H250" i="5" s="1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 s="1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 s="1"/>
  <c r="J16" i="4"/>
  <c r="G17" i="4"/>
  <c r="H17" i="4" s="1"/>
  <c r="J17" i="4"/>
  <c r="G18" i="4"/>
  <c r="H18" i="4"/>
  <c r="J18" i="4"/>
  <c r="E19" i="4"/>
  <c r="F19" i="4"/>
  <c r="G19" i="4"/>
  <c r="H19" i="4" s="1"/>
  <c r="J19" i="4"/>
  <c r="G20" i="4"/>
  <c r="H20" i="4"/>
  <c r="J20" i="4"/>
  <c r="G21" i="4"/>
  <c r="H21" i="4" s="1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 s="1"/>
  <c r="J26" i="4"/>
  <c r="G27" i="4"/>
  <c r="H27" i="4" s="1"/>
  <c r="J27" i="4"/>
  <c r="G28" i="4"/>
  <c r="H28" i="4"/>
  <c r="J28" i="4"/>
  <c r="G29" i="4"/>
  <c r="H29" i="4" s="1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 s="1"/>
  <c r="J34" i="4"/>
  <c r="G35" i="4"/>
  <c r="H35" i="4" s="1"/>
  <c r="J35" i="4"/>
  <c r="G36" i="4"/>
  <c r="H36" i="4"/>
  <c r="J36" i="4"/>
  <c r="G37" i="4"/>
  <c r="H37" i="4" s="1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 s="1"/>
  <c r="J42" i="4"/>
  <c r="G43" i="4"/>
  <c r="H43" i="4" s="1"/>
  <c r="J43" i="4"/>
  <c r="G44" i="4"/>
  <c r="H44" i="4"/>
  <c r="J44" i="4"/>
  <c r="G45" i="4"/>
  <c r="H45" i="4" s="1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 s="1"/>
  <c r="J50" i="4"/>
  <c r="G51" i="4"/>
  <c r="H51" i="4" s="1"/>
  <c r="J51" i="4"/>
  <c r="G52" i="4"/>
  <c r="H52" i="4"/>
  <c r="J52" i="4"/>
  <c r="G53" i="4"/>
  <c r="H53" i="4" s="1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 s="1"/>
  <c r="J58" i="4"/>
  <c r="G59" i="4"/>
  <c r="H59" i="4" s="1"/>
  <c r="J59" i="4"/>
  <c r="G60" i="4"/>
  <c r="H60" i="4"/>
  <c r="J60" i="4"/>
  <c r="G61" i="4"/>
  <c r="H61" i="4" s="1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 s="1"/>
  <c r="J66" i="4"/>
  <c r="G67" i="4"/>
  <c r="H67" i="4" s="1"/>
  <c r="J67" i="4"/>
  <c r="G68" i="4"/>
  <c r="H68" i="4"/>
  <c r="J68" i="4"/>
  <c r="G69" i="4"/>
  <c r="H69" i="4" s="1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J74" i="4"/>
  <c r="G75" i="4"/>
  <c r="H75" i="4"/>
  <c r="J75" i="4"/>
  <c r="G76" i="4"/>
  <c r="H76" i="4" s="1"/>
  <c r="J76" i="4"/>
  <c r="G77" i="4"/>
  <c r="H77" i="4" s="1"/>
  <c r="J77" i="4"/>
  <c r="G78" i="4"/>
  <c r="H78" i="4"/>
  <c r="J78" i="4"/>
  <c r="G79" i="4"/>
  <c r="H79" i="4" s="1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 s="1"/>
  <c r="J84" i="4"/>
  <c r="G85" i="4"/>
  <c r="H85" i="4" s="1"/>
  <c r="J85" i="4"/>
  <c r="G86" i="4"/>
  <c r="H86" i="4"/>
  <c r="J86" i="4"/>
  <c r="G87" i="4"/>
  <c r="H87" i="4" s="1"/>
  <c r="J87" i="4"/>
  <c r="G88" i="4"/>
  <c r="H88" i="4"/>
  <c r="J88" i="4"/>
  <c r="G89" i="4"/>
  <c r="H89" i="4"/>
  <c r="J89" i="4"/>
  <c r="G90" i="4"/>
  <c r="H90" i="4"/>
  <c r="J90" i="4"/>
  <c r="G91" i="4"/>
  <c r="H91" i="4"/>
  <c r="J91" i="4"/>
  <c r="G92" i="4"/>
  <c r="H92" i="4" s="1"/>
  <c r="J92" i="4"/>
  <c r="G93" i="4"/>
  <c r="H93" i="4" s="1"/>
  <c r="J93" i="4"/>
  <c r="G94" i="4"/>
  <c r="H94" i="4"/>
  <c r="J94" i="4"/>
  <c r="G95" i="4"/>
  <c r="H95" i="4" s="1"/>
  <c r="J95" i="4"/>
  <c r="G96" i="4"/>
  <c r="H96" i="4"/>
  <c r="J96" i="4"/>
  <c r="E97" i="4"/>
  <c r="F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 s="1"/>
  <c r="J102" i="4"/>
  <c r="G103" i="4"/>
  <c r="H103" i="4" s="1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G110" i="4" s="1"/>
  <c r="H110" i="4" s="1"/>
  <c r="F110" i="4"/>
  <c r="J110" i="4"/>
  <c r="F111" i="4"/>
  <c r="I111" i="4"/>
  <c r="I113" i="4" s="1"/>
  <c r="K138" i="4"/>
  <c r="K139" i="4"/>
  <c r="K140" i="4"/>
  <c r="C124" i="4" s="1"/>
  <c r="K141" i="5" l="1"/>
  <c r="K143" i="5" s="1"/>
  <c r="C127" i="5" s="1"/>
  <c r="F112" i="4"/>
  <c r="F113" i="4"/>
  <c r="G97" i="4"/>
  <c r="H97" i="4" s="1"/>
  <c r="J111" i="4"/>
  <c r="J113" i="4" s="1"/>
  <c r="H111" i="5"/>
  <c r="H113" i="5" s="1"/>
  <c r="H114" i="5" s="1"/>
  <c r="G111" i="5"/>
  <c r="H111" i="2"/>
  <c r="H113" i="2" s="1"/>
  <c r="H114" i="2" s="1"/>
  <c r="I114" i="4"/>
  <c r="E114" i="3"/>
  <c r="J111" i="2"/>
  <c r="G74" i="4"/>
  <c r="H74" i="4" s="1"/>
  <c r="H111" i="4" s="1"/>
  <c r="H113" i="4" s="1"/>
  <c r="H114" i="4" s="1"/>
  <c r="E111" i="4"/>
  <c r="J111" i="3"/>
  <c r="J113" i="3" s="1"/>
  <c r="H111" i="3"/>
  <c r="H113" i="3" s="1"/>
  <c r="H114" i="3" s="1"/>
  <c r="F113" i="3"/>
  <c r="F114" i="3" s="1"/>
  <c r="F114" i="5" s="1"/>
  <c r="G112" i="3"/>
  <c r="G113" i="3"/>
  <c r="K130" i="2"/>
  <c r="G111" i="2"/>
  <c r="E112" i="5"/>
  <c r="E113" i="5" s="1"/>
  <c r="E114" i="5" s="1"/>
  <c r="F112" i="3"/>
  <c r="G112" i="2" l="1"/>
  <c r="G113" i="2"/>
  <c r="G114" i="2" s="1"/>
  <c r="G112" i="5"/>
  <c r="G113" i="5"/>
  <c r="G111" i="4"/>
  <c r="E112" i="4"/>
  <c r="E113" i="4"/>
  <c r="E114" i="4" s="1"/>
  <c r="G114" i="3"/>
  <c r="J114" i="2"/>
  <c r="J113" i="2"/>
  <c r="F114" i="4"/>
  <c r="J114" i="3"/>
  <c r="J114" i="5" s="1"/>
  <c r="J114" i="4" s="1"/>
  <c r="G112" i="4" l="1"/>
  <c r="G113" i="4" s="1"/>
  <c r="G114" i="4" s="1"/>
  <c r="G114" i="5"/>
</calcChain>
</file>

<file path=xl/sharedStrings.xml><?xml version="1.0" encoding="utf-8"?>
<sst xmlns="http://schemas.openxmlformats.org/spreadsheetml/2006/main" count="832" uniqueCount="133">
  <si>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</si>
  <si>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</si>
  <si>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</si>
  <si>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</si>
  <si>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</si>
  <si>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</si>
  <si>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</si>
  <si>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</si>
  <si>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</si>
  <si>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</si>
  <si>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</si>
  <si>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</si>
  <si>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</si>
  <si>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</si>
  <si>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</si>
  <si>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</si>
  <si>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</si>
  <si>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</si>
  <si>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</si>
  <si>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</si>
  <si>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</si>
  <si>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</si>
  <si>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</si>
  <si>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</si>
  <si>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</si>
  <si>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</si>
  <si>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</si>
  <si>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</si>
  <si>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</si>
  <si>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</si>
  <si>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</si>
  <si>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</si>
  <si>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</si>
  <si>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</si>
  <si>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</si>
  <si>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</si>
  <si>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</si>
  <si>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</si>
  <si>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</si>
  <si>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</si>
  <si>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</si>
  <si>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</si>
  <si>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</si>
  <si>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</si>
  <si>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</si>
  <si>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</si>
  <si>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</si>
  <si>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</si>
  <si>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</si>
  <si>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</si>
  <si>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</si>
  <si>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</si>
  <si>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</si>
  <si>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</si>
  <si>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</si>
  <si>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</si>
  <si>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</si>
  <si>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</si>
  <si>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</si>
  <si>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</si>
  <si>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</si>
  <si>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</si>
  <si>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</si>
  <si>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</si>
  <si>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</si>
  <si>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</si>
  <si>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</si>
  <si>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</si>
  <si>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</si>
  <si>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</si>
  <si>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</si>
  <si>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</si>
  <si>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</si>
  <si>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</si>
  <si>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</si>
  <si>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</si>
  <si>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</si>
  <si>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</si>
  <si>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</si>
  <si>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</si>
  <si>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</si>
  <si>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</si>
  <si>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</si>
  <si>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</si>
  <si>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</si>
  <si>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</si>
  <si>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</si>
  <si>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</si>
  <si>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</si>
  <si>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</si>
  <si>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</si>
  <si>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</si>
  <si>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</si>
  <si>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</si>
  <si>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</si>
  <si>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</si>
  <si>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</si>
  <si>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</si>
  <si>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</si>
  <si>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</si>
  <si>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</si>
  <si>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</si>
  <si>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</si>
  <si>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</si>
  <si>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</si>
  <si>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</si>
  <si>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</si>
  <si>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</si>
  <si>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</si>
  <si>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</si>
  <si>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</si>
  <si>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</si>
  <si>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</si>
  <si>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</si>
  <si>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</si>
  <si>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</si>
  <si>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</si>
  <si>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</si>
  <si>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</si>
  <si>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</si>
  <si>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</si>
  <si>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</si>
  <si>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</si>
  <si>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</si>
  <si>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</si>
  <si>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warranty failure and there is no reliable way to quantify production before shaft failure.  Turbine 99 penalizes project availability.</t>
  </si>
  <si>
    <t>3)  No commun implies no communication.  Turbine 77 probably had excellent availability but there was no SCADA communication.</t>
  </si>
  <si>
    <t>Turbine 99 also had no SCADA communication all month &amp; had a shaft failure in mid month.   Availability shown as zero since this was a</t>
  </si>
  <si>
    <t>Comment</t>
  </si>
  <si>
    <t>Bad IBGT</t>
  </si>
  <si>
    <t>Coil failure in SEG</t>
  </si>
  <si>
    <t>Gen J-box failure.</t>
  </si>
  <si>
    <t>T-bolt replacement.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</si>
</sst>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m/d/yy\ h:mm"/>
    <numFmt numFmtId="166" formatCode="0.0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164" fontId="0" fillId="0" borderId="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5" xfId="0" applyBorder="1"/>
    <xf numFmtId="164" fontId="0" fillId="0" borderId="0" xfId="0" applyNumberFormat="1"/>
    <xf numFmtId="3" fontId="2" fillId="0" borderId="8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0" fillId="0" borderId="11" xfId="0" applyBorder="1"/>
    <xf numFmtId="49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3" fontId="0" fillId="0" borderId="4" xfId="0" applyNumberFormat="1" applyBorder="1"/>
    <xf numFmtId="49" fontId="1" fillId="0" borderId="1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15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/>
    <xf numFmtId="0" fontId="3" fillId="0" borderId="11" xfId="0" applyFont="1" applyBorder="1" applyAlignment="1">
      <alignment horizontal="center" wrapText="1"/>
    </xf>
    <xf numFmtId="14" fontId="0" fillId="0" borderId="5" xfId="0" applyNumberFormat="1" applyBorder="1"/>
    <xf numFmtId="49" fontId="3" fillId="0" borderId="3" xfId="0" applyNumberFormat="1" applyFont="1" applyBorder="1" applyAlignment="1">
      <alignment horizontal="center" wrapText="1"/>
    </xf>
    <xf numFmtId="165" fontId="0" fillId="0" borderId="5" xfId="0" applyNumberFormat="1" applyBorder="1"/>
    <xf numFmtId="0" fontId="5" fillId="0" borderId="1" xfId="0" applyFont="1" applyBorder="1" applyAlignment="1">
      <alignment wrapText="1"/>
    </xf>
    <xf numFmtId="3" fontId="5" fillId="0" borderId="14" xfId="0" applyNumberFormat="1" applyFont="1" applyBorder="1" applyAlignment="1">
      <alignment wrapText="1"/>
    </xf>
    <xf numFmtId="3" fontId="5" fillId="0" borderId="6" xfId="0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2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7" xfId="0" applyFont="1" applyBorder="1" applyAlignment="1">
      <alignment horizontal="center" wrapText="1"/>
    </xf>
    <xf numFmtId="3" fontId="5" fillId="0" borderId="16" xfId="0" applyNumberFormat="1" applyFont="1" applyBorder="1" applyAlignment="1">
      <alignment horizontal="center" wrapText="1"/>
    </xf>
    <xf numFmtId="3" fontId="5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3" fontId="5" fillId="0" borderId="7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10" xfId="0" applyNumberFormat="1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3" xfId="0" applyFont="1" applyBorder="1"/>
    <xf numFmtId="49" fontId="2" fillId="0" borderId="5" xfId="0" applyNumberFormat="1" applyFont="1" applyBorder="1" applyAlignment="1">
      <alignment horizontal="center"/>
    </xf>
    <xf numFmtId="164" fontId="2" fillId="0" borderId="2" xfId="0" applyNumberFormat="1" applyFont="1" applyBorder="1"/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7" xfId="0" applyNumberFormat="1" applyBorder="1" applyAlignment="1"/>
    <xf numFmtId="0" fontId="0" fillId="0" borderId="5" xfId="0" applyBorder="1" applyAlignment="1"/>
    <xf numFmtId="164" fontId="0" fillId="0" borderId="0" xfId="0" applyNumberFormat="1" applyAlignment="1"/>
    <xf numFmtId="0" fontId="0" fillId="0" borderId="6" xfId="0" applyBorder="1" applyAlignment="1"/>
    <xf numFmtId="0" fontId="0" fillId="0" borderId="0" xfId="0" applyBorder="1" applyAlignment="1"/>
    <xf numFmtId="0" fontId="2" fillId="0" borderId="3" xfId="0" applyFont="1" applyBorder="1" applyAlignment="1"/>
    <xf numFmtId="164" fontId="2" fillId="0" borderId="2" xfId="0" applyNumberFormat="1" applyFont="1" applyBorder="1" applyAlignment="1"/>
    <xf numFmtId="0" fontId="2" fillId="0" borderId="10" xfId="0" applyFont="1" applyBorder="1" applyAlignment="1"/>
    <xf numFmtId="0" fontId="0" fillId="0" borderId="10" xfId="0" applyBorder="1" applyAlignment="1"/>
    <xf numFmtId="165" fontId="0" fillId="0" borderId="2" xfId="0" applyNumberFormat="1" applyBorder="1" applyAlignment="1"/>
    <xf numFmtId="14" fontId="0" fillId="0" borderId="5" xfId="0" applyNumberFormat="1" applyBorder="1" applyAlignment="1"/>
    <xf numFmtId="165" fontId="0" fillId="0" borderId="5" xfId="0" applyNumberFormat="1" applyBorder="1" applyAlignment="1"/>
    <xf numFmtId="3" fontId="0" fillId="0" borderId="4" xfId="0" applyNumberFormat="1" applyBorder="1" applyAlignment="1"/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3" xfId="0" applyNumberFormat="1" applyBorder="1" applyAlignment="1"/>
    <xf numFmtId="3" fontId="0" fillId="0" borderId="5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7" xfId="0" applyNumberFormat="1" applyFont="1" applyBorder="1" applyAlignment="1">
      <alignment horizontal="right"/>
    </xf>
    <xf numFmtId="3" fontId="8" fillId="0" borderId="7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3" fontId="9" fillId="0" borderId="1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11" xfId="0" applyNumberFormat="1" applyFont="1" applyFill="1" applyBorder="1" applyAlignment="1">
      <alignment horizontal="right"/>
    </xf>
    <xf numFmtId="3" fontId="9" fillId="0" borderId="7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6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11" xfId="0" applyNumberFormat="1" applyFont="1" applyBorder="1" applyProtection="1">
      <protection locked="0"/>
    </xf>
    <xf numFmtId="3" fontId="9" fillId="0" borderId="5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2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3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4" xfId="0" applyNumberFormat="1" applyFont="1" applyBorder="1" applyProtection="1">
      <protection locked="0"/>
    </xf>
    <xf numFmtId="164" fontId="9" fillId="2" borderId="3" xfId="0" applyNumberFormat="1" applyFont="1" applyFill="1" applyBorder="1" applyAlignment="1">
      <alignment horizontal="right"/>
    </xf>
    <xf numFmtId="0" fontId="0" fillId="0" borderId="14" xfId="0" applyNumberFormat="1" applyBorder="1" applyProtection="1">
      <protection locked="0"/>
    </xf>
    <xf numFmtId="0" fontId="0" fillId="0" borderId="15" xfId="0" applyNumberFormat="1" applyBorder="1" applyProtection="1">
      <protection locked="0"/>
    </xf>
    <xf numFmtId="0" fontId="0" fillId="0" borderId="15" xfId="0" applyBorder="1"/>
    <xf numFmtId="0" fontId="0" fillId="0" borderId="15" xfId="0" applyBorder="1" applyAlignment="1">
      <alignment wrapText="1"/>
    </xf>
    <xf numFmtId="0" fontId="5" fillId="0" borderId="15" xfId="0" applyFont="1" applyBorder="1" applyAlignment="1">
      <alignment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7" workbookViewId="0">
      <selection activeCell="I115" sqref="I115"/>
    </sheetView>
  </sheetViews>
  <sheetFormatPr defaultRowHeight="12.75" x14ac:dyDescent="0.2"/>
  <cols>
    <col min="1" max="1" width="14.85546875" customWidth="1"/>
    <col min="2" max="2" width="4.85546875" customWidth="1"/>
    <col min="3" max="3" width="13.140625" customWidth="1"/>
    <col min="4" max="4" width="12" style="38" customWidth="1"/>
    <col min="5" max="5" width="15.7109375" style="2" customWidth="1"/>
    <col min="6" max="6" width="16.5703125" style="2" customWidth="1"/>
    <col min="7" max="7" width="19.140625" style="2" customWidth="1"/>
    <col min="8" max="10" width="12.7109375" customWidth="1"/>
  </cols>
  <sheetData>
    <row r="2" spans="1:10" ht="30" x14ac:dyDescent="0.4">
      <c r="A2" s="1" t="s">
        <v>17</v>
      </c>
      <c r="J2" s="2"/>
    </row>
    <row r="3" spans="1:10" x14ac:dyDescent="0.2">
      <c r="J3" s="2"/>
    </row>
    <row r="4" spans="1:10" x14ac:dyDescent="0.2">
      <c r="A4" t="s">
        <v>0</v>
      </c>
      <c r="J4" s="2"/>
    </row>
    <row r="5" spans="1:10" x14ac:dyDescent="0.2">
      <c r="A5" t="s">
        <v>1</v>
      </c>
      <c r="J5" s="2"/>
    </row>
    <row r="6" spans="1:10" x14ac:dyDescent="0.2">
      <c r="A6" t="s">
        <v>2</v>
      </c>
      <c r="J6" s="2"/>
    </row>
    <row r="7" spans="1:10" x14ac:dyDescent="0.2">
      <c r="A7" t="s">
        <v>3</v>
      </c>
      <c r="J7" s="2"/>
    </row>
    <row r="8" spans="1:10" x14ac:dyDescent="0.2">
      <c r="J8" s="2"/>
    </row>
    <row r="9" spans="1:10" s="38" customFormat="1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6.25" thickBot="1" x14ac:dyDescent="0.25">
      <c r="A10" s="51" t="s">
        <v>5</v>
      </c>
      <c r="B10" s="51" t="s">
        <v>6</v>
      </c>
      <c r="C10" s="51" t="s">
        <v>7</v>
      </c>
      <c r="D10" s="51" t="s">
        <v>53</v>
      </c>
      <c r="E10" s="52" t="s">
        <v>8</v>
      </c>
      <c r="F10" s="53" t="s">
        <v>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">
      <c r="A11" s="4" t="s">
        <v>18</v>
      </c>
      <c r="B11" s="4">
        <v>1</v>
      </c>
      <c r="C11" s="4">
        <v>1</v>
      </c>
      <c r="D11" s="61">
        <v>37135</v>
      </c>
      <c r="E11" s="17">
        <v>0</v>
      </c>
      <c r="F11" s="17">
        <v>461</v>
      </c>
      <c r="G11" s="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4" t="s">
        <v>18</v>
      </c>
      <c r="B12" s="4">
        <v>1</v>
      </c>
      <c r="C12" s="4">
        <v>2</v>
      </c>
      <c r="D12" s="61">
        <v>37135</v>
      </c>
      <c r="E12" s="18">
        <v>217264</v>
      </c>
      <c r="F12" s="18">
        <v>2148</v>
      </c>
      <c r="G12" s="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4" t="s">
        <v>18</v>
      </c>
      <c r="B13" s="4">
        <v>1</v>
      </c>
      <c r="C13" s="4">
        <v>3</v>
      </c>
      <c r="D13" s="61">
        <v>37135</v>
      </c>
      <c r="E13" s="18">
        <v>310184</v>
      </c>
      <c r="F13" s="18">
        <v>569</v>
      </c>
      <c r="G13" s="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4" t="s">
        <v>18</v>
      </c>
      <c r="B14" s="4">
        <v>1</v>
      </c>
      <c r="C14" s="4">
        <v>4</v>
      </c>
      <c r="D14" s="61">
        <v>37135</v>
      </c>
      <c r="E14" s="18">
        <v>453231</v>
      </c>
      <c r="F14" s="18">
        <v>875</v>
      </c>
      <c r="G14" s="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4" t="s">
        <v>18</v>
      </c>
      <c r="B15" s="4">
        <v>1</v>
      </c>
      <c r="C15" s="4">
        <v>5</v>
      </c>
      <c r="D15" s="61">
        <v>37135</v>
      </c>
      <c r="E15" s="18">
        <v>402962</v>
      </c>
      <c r="F15" s="18">
        <v>1279</v>
      </c>
      <c r="G15" s="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4" t="s">
        <v>18</v>
      </c>
      <c r="B16" s="4">
        <v>1</v>
      </c>
      <c r="C16" s="4">
        <v>6</v>
      </c>
      <c r="D16" s="61">
        <v>37135</v>
      </c>
      <c r="E16" s="18">
        <v>193868</v>
      </c>
      <c r="F16" s="18">
        <v>1886</v>
      </c>
      <c r="G16" s="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4" t="s">
        <v>18</v>
      </c>
      <c r="B17" s="4">
        <v>1</v>
      </c>
      <c r="C17" s="4">
        <v>7</v>
      </c>
      <c r="D17" s="61">
        <v>37135</v>
      </c>
      <c r="E17" s="18">
        <v>148629</v>
      </c>
      <c r="F17" s="18">
        <v>1169</v>
      </c>
      <c r="G17" s="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4" t="s">
        <v>18</v>
      </c>
      <c r="B18" s="4">
        <v>1</v>
      </c>
      <c r="C18" s="4">
        <v>8</v>
      </c>
      <c r="D18" s="61">
        <v>37135</v>
      </c>
      <c r="E18" s="18">
        <v>166739</v>
      </c>
      <c r="F18" s="18">
        <v>350</v>
      </c>
      <c r="G18" s="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4" t="s">
        <v>18</v>
      </c>
      <c r="B19" s="4">
        <v>1</v>
      </c>
      <c r="C19" s="4">
        <v>9</v>
      </c>
      <c r="D19" s="61">
        <v>37135</v>
      </c>
      <c r="E19" s="18">
        <v>247783</v>
      </c>
      <c r="F19" s="18">
        <v>972</v>
      </c>
      <c r="G19" s="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4" t="s">
        <v>18</v>
      </c>
      <c r="B20" s="4">
        <v>1</v>
      </c>
      <c r="C20" s="4">
        <v>10</v>
      </c>
      <c r="D20" s="61">
        <v>37135</v>
      </c>
      <c r="E20" s="18">
        <v>314063</v>
      </c>
      <c r="F20" s="18">
        <v>678</v>
      </c>
      <c r="G20" s="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4" t="s">
        <v>18</v>
      </c>
      <c r="B21" s="4">
        <v>1</v>
      </c>
      <c r="C21" s="4">
        <v>11</v>
      </c>
      <c r="D21" s="61">
        <v>37135</v>
      </c>
      <c r="E21" s="18">
        <v>369257</v>
      </c>
      <c r="F21" s="18">
        <v>810</v>
      </c>
      <c r="G21" s="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4" t="s">
        <v>18</v>
      </c>
      <c r="B22" s="4">
        <v>1</v>
      </c>
      <c r="C22" s="4">
        <v>12</v>
      </c>
      <c r="D22" s="61">
        <v>37135</v>
      </c>
      <c r="E22" s="18">
        <v>331456</v>
      </c>
      <c r="F22" s="18">
        <v>1746</v>
      </c>
      <c r="G22" s="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4" t="s">
        <v>18</v>
      </c>
      <c r="B23" s="4">
        <v>1</v>
      </c>
      <c r="C23" s="4">
        <v>13</v>
      </c>
      <c r="D23" s="61">
        <v>37135</v>
      </c>
      <c r="E23" s="18">
        <v>103254</v>
      </c>
      <c r="F23" s="18">
        <v>3078</v>
      </c>
      <c r="G23" s="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4" t="s">
        <v>18</v>
      </c>
      <c r="B24" s="4">
        <v>1</v>
      </c>
      <c r="C24" s="4">
        <v>14</v>
      </c>
      <c r="D24" s="61">
        <v>37135</v>
      </c>
      <c r="E24" s="18">
        <v>238564</v>
      </c>
      <c r="F24" s="18">
        <v>183</v>
      </c>
      <c r="G24" s="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4" t="s">
        <v>18</v>
      </c>
      <c r="B25" s="4">
        <v>1</v>
      </c>
      <c r="C25" s="4">
        <v>15</v>
      </c>
      <c r="D25" s="61">
        <v>37135</v>
      </c>
      <c r="E25" s="18">
        <v>215194</v>
      </c>
      <c r="F25" s="18">
        <v>4612</v>
      </c>
      <c r="G25" s="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4" t="s">
        <v>18</v>
      </c>
      <c r="B26" s="4">
        <v>1</v>
      </c>
      <c r="C26" s="4">
        <v>16</v>
      </c>
      <c r="D26" s="61">
        <v>37135</v>
      </c>
      <c r="E26" s="18">
        <v>212630</v>
      </c>
      <c r="F26" s="18">
        <v>1236</v>
      </c>
      <c r="G26" s="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4" t="s">
        <v>18</v>
      </c>
      <c r="B27" s="4">
        <v>1</v>
      </c>
      <c r="C27" s="4">
        <v>17</v>
      </c>
      <c r="D27" s="61">
        <v>37135</v>
      </c>
      <c r="E27" s="18">
        <v>46535</v>
      </c>
      <c r="F27" s="18">
        <v>1957</v>
      </c>
      <c r="G27" s="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4" t="s">
        <v>18</v>
      </c>
      <c r="B28" s="4">
        <v>1</v>
      </c>
      <c r="C28" s="4">
        <v>18</v>
      </c>
      <c r="D28" s="61">
        <v>37135</v>
      </c>
      <c r="E28" s="18">
        <v>157944</v>
      </c>
      <c r="F28" s="18">
        <v>1922</v>
      </c>
      <c r="G28" s="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4" t="s">
        <v>18</v>
      </c>
      <c r="B29" s="4">
        <v>1</v>
      </c>
      <c r="C29" s="4">
        <v>19</v>
      </c>
      <c r="D29" s="61">
        <v>37135</v>
      </c>
      <c r="E29" s="18">
        <v>319062</v>
      </c>
      <c r="F29" s="18">
        <v>550</v>
      </c>
      <c r="G29" s="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4" t="s">
        <v>18</v>
      </c>
      <c r="B30" s="4">
        <v>1</v>
      </c>
      <c r="C30" s="4">
        <v>20</v>
      </c>
      <c r="D30" s="61">
        <v>37135</v>
      </c>
      <c r="E30" s="18">
        <v>183034</v>
      </c>
      <c r="F30" s="18">
        <v>1705</v>
      </c>
      <c r="G30" s="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4" t="s">
        <v>18</v>
      </c>
      <c r="B31" s="4">
        <v>1</v>
      </c>
      <c r="C31" s="4">
        <v>21</v>
      </c>
      <c r="D31" s="61">
        <v>37135</v>
      </c>
      <c r="E31" s="18">
        <v>281491</v>
      </c>
      <c r="F31" s="18">
        <v>906</v>
      </c>
      <c r="G31" s="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4" t="s">
        <v>18</v>
      </c>
      <c r="B32" s="4">
        <v>1</v>
      </c>
      <c r="C32" s="4">
        <v>22</v>
      </c>
      <c r="D32" s="61">
        <v>37135</v>
      </c>
      <c r="E32" s="18"/>
      <c r="F32" s="18"/>
      <c r="G32" s="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4" t="s">
        <v>18</v>
      </c>
      <c r="B33" s="4">
        <v>1</v>
      </c>
      <c r="C33" s="4">
        <v>23</v>
      </c>
      <c r="D33" s="61">
        <v>37135</v>
      </c>
      <c r="E33" s="18"/>
      <c r="F33" s="18"/>
      <c r="G33" s="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4" t="s">
        <v>18</v>
      </c>
      <c r="B34" s="4">
        <v>1</v>
      </c>
      <c r="C34" s="4">
        <v>24</v>
      </c>
      <c r="D34" s="61">
        <v>37135</v>
      </c>
      <c r="E34" s="18"/>
      <c r="F34" s="18"/>
      <c r="G34" s="5"/>
      <c r="H34" s="6"/>
      <c r="I34" s="7">
        <v>0.83399999999999996</v>
      </c>
      <c r="J34" s="5">
        <f t="shared" si="2"/>
        <v>600.48</v>
      </c>
    </row>
    <row r="35" spans="1:10" x14ac:dyDescent="0.2">
      <c r="A35" s="4" t="s">
        <v>18</v>
      </c>
      <c r="B35" s="4">
        <v>1</v>
      </c>
      <c r="C35" s="4">
        <v>25</v>
      </c>
      <c r="D35" s="61">
        <v>37135</v>
      </c>
      <c r="E35" s="18">
        <v>546695</v>
      </c>
      <c r="F35" s="18">
        <v>1156</v>
      </c>
      <c r="G35" s="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4" t="s">
        <v>18</v>
      </c>
      <c r="B36" s="4">
        <v>1</v>
      </c>
      <c r="C36" s="4">
        <v>26</v>
      </c>
      <c r="D36" s="61">
        <v>37135</v>
      </c>
      <c r="E36" s="18">
        <v>708941</v>
      </c>
      <c r="F36" s="18">
        <v>1249</v>
      </c>
      <c r="G36" s="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4" t="s">
        <v>18</v>
      </c>
      <c r="B37" s="4">
        <v>1</v>
      </c>
      <c r="C37" s="4">
        <v>27</v>
      </c>
      <c r="D37" s="61">
        <v>37135</v>
      </c>
      <c r="E37" s="18">
        <v>486177</v>
      </c>
      <c r="F37" s="18">
        <v>3962</v>
      </c>
      <c r="G37" s="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4" t="s">
        <v>18</v>
      </c>
      <c r="B38" s="4">
        <v>1</v>
      </c>
      <c r="C38" s="4">
        <v>28</v>
      </c>
      <c r="D38" s="61">
        <v>37135</v>
      </c>
      <c r="E38" s="18">
        <v>364548</v>
      </c>
      <c r="F38" s="18">
        <v>1770</v>
      </c>
      <c r="G38" s="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4" t="s">
        <v>18</v>
      </c>
      <c r="B39" s="4">
        <v>1</v>
      </c>
      <c r="C39" s="4">
        <v>29</v>
      </c>
      <c r="D39" s="61">
        <v>37135</v>
      </c>
      <c r="E39" s="18">
        <v>463884</v>
      </c>
      <c r="F39" s="18">
        <v>1359</v>
      </c>
      <c r="G39" s="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4" t="s">
        <v>18</v>
      </c>
      <c r="B40" s="4">
        <v>1</v>
      </c>
      <c r="C40" s="4">
        <v>30</v>
      </c>
      <c r="D40" s="61">
        <v>37135</v>
      </c>
      <c r="E40" s="18">
        <v>376876</v>
      </c>
      <c r="F40" s="18">
        <v>3035</v>
      </c>
      <c r="G40" s="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4" t="s">
        <v>18</v>
      </c>
      <c r="B41" s="4">
        <v>1</v>
      </c>
      <c r="C41" s="4">
        <v>31</v>
      </c>
      <c r="D41" s="61">
        <v>37135</v>
      </c>
      <c r="E41" s="18">
        <v>522462</v>
      </c>
      <c r="F41" s="18">
        <v>2022</v>
      </c>
      <c r="G41" s="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4" t="s">
        <v>18</v>
      </c>
      <c r="B42" s="4">
        <v>1</v>
      </c>
      <c r="C42" s="4">
        <v>32</v>
      </c>
      <c r="D42" s="61">
        <v>37135</v>
      </c>
      <c r="E42" s="18">
        <v>45066</v>
      </c>
      <c r="F42" s="18">
        <v>909</v>
      </c>
      <c r="G42" s="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4" t="s">
        <v>18</v>
      </c>
      <c r="B43" s="4">
        <v>1</v>
      </c>
      <c r="C43" s="4">
        <v>33</v>
      </c>
      <c r="D43" s="61">
        <v>37135</v>
      </c>
      <c r="E43" s="18">
        <v>470</v>
      </c>
      <c r="F43" s="18">
        <v>10117</v>
      </c>
      <c r="G43" s="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4" t="s">
        <v>18</v>
      </c>
      <c r="B44" s="4">
        <v>1</v>
      </c>
      <c r="C44" s="4">
        <v>34</v>
      </c>
      <c r="D44" s="61">
        <v>37135</v>
      </c>
      <c r="E44" s="18">
        <v>340045</v>
      </c>
      <c r="F44" s="18">
        <v>9086</v>
      </c>
      <c r="G44" s="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4" t="s">
        <v>18</v>
      </c>
      <c r="B45" s="4">
        <v>1</v>
      </c>
      <c r="C45" s="4">
        <v>35</v>
      </c>
      <c r="D45" s="61">
        <v>37135</v>
      </c>
      <c r="E45" s="18">
        <v>984</v>
      </c>
      <c r="F45" s="18">
        <v>13594</v>
      </c>
      <c r="G45" s="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4" t="s">
        <v>18</v>
      </c>
      <c r="B46" s="4">
        <v>1</v>
      </c>
      <c r="C46" s="4">
        <v>36</v>
      </c>
      <c r="D46" s="61">
        <v>37135</v>
      </c>
      <c r="E46" s="18">
        <v>39575</v>
      </c>
      <c r="F46" s="18">
        <v>6779</v>
      </c>
      <c r="G46" s="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4" t="s">
        <v>18</v>
      </c>
      <c r="B47" s="4">
        <v>1</v>
      </c>
      <c r="C47" s="4">
        <v>37</v>
      </c>
      <c r="D47" s="61">
        <v>37135</v>
      </c>
      <c r="E47" s="18">
        <v>187774</v>
      </c>
      <c r="F47" s="18">
        <v>3388</v>
      </c>
      <c r="G47" s="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4" t="s">
        <v>18</v>
      </c>
      <c r="B48" s="4">
        <v>1</v>
      </c>
      <c r="C48" s="4">
        <v>38</v>
      </c>
      <c r="D48" s="61">
        <v>37135</v>
      </c>
      <c r="E48" s="18">
        <v>206198</v>
      </c>
      <c r="F48" s="18">
        <v>1240</v>
      </c>
      <c r="G48" s="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4" t="s">
        <v>18</v>
      </c>
      <c r="B49" s="4">
        <v>1</v>
      </c>
      <c r="C49" s="4">
        <v>39</v>
      </c>
      <c r="D49" s="61">
        <v>37135</v>
      </c>
      <c r="E49" s="18">
        <v>407462</v>
      </c>
      <c r="F49" s="18">
        <v>1100</v>
      </c>
      <c r="G49" s="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4" t="s">
        <v>18</v>
      </c>
      <c r="B50" s="4">
        <v>1</v>
      </c>
      <c r="C50" s="4">
        <v>40</v>
      </c>
      <c r="D50" s="61">
        <v>37135</v>
      </c>
      <c r="E50" s="18">
        <v>341468</v>
      </c>
      <c r="F50" s="18">
        <v>1344</v>
      </c>
      <c r="G50" s="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4" t="s">
        <v>18</v>
      </c>
      <c r="B51" s="4">
        <v>1</v>
      </c>
      <c r="C51" s="4">
        <v>41</v>
      </c>
      <c r="D51" s="61">
        <v>37135</v>
      </c>
      <c r="E51" s="18">
        <v>399568</v>
      </c>
      <c r="F51" s="18">
        <v>966</v>
      </c>
      <c r="G51" s="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4" t="s">
        <v>18</v>
      </c>
      <c r="B52" s="4">
        <v>1</v>
      </c>
      <c r="C52" s="4">
        <v>42</v>
      </c>
      <c r="D52" s="61">
        <v>37135</v>
      </c>
      <c r="E52" s="18">
        <v>256995</v>
      </c>
      <c r="F52" s="18">
        <v>4991</v>
      </c>
      <c r="G52" s="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4" t="s">
        <v>18</v>
      </c>
      <c r="B53" s="4">
        <v>1</v>
      </c>
      <c r="C53" s="4">
        <v>43</v>
      </c>
      <c r="D53" s="61">
        <v>37135</v>
      </c>
      <c r="E53" s="18">
        <v>140556</v>
      </c>
      <c r="F53" s="18">
        <v>4596</v>
      </c>
      <c r="G53" s="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4" t="s">
        <v>18</v>
      </c>
      <c r="B54" s="4">
        <v>1</v>
      </c>
      <c r="C54" s="4">
        <v>44</v>
      </c>
      <c r="D54" s="61">
        <v>37135</v>
      </c>
      <c r="E54" s="18">
        <v>352425</v>
      </c>
      <c r="F54" s="18">
        <v>1798</v>
      </c>
      <c r="G54" s="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4" t="s">
        <v>18</v>
      </c>
      <c r="B55" s="4">
        <v>1</v>
      </c>
      <c r="C55" s="4">
        <v>45</v>
      </c>
      <c r="D55" s="61">
        <v>37135</v>
      </c>
      <c r="E55" s="18">
        <v>33118</v>
      </c>
      <c r="F55" s="18">
        <v>905</v>
      </c>
      <c r="G55" s="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4" t="s">
        <v>18</v>
      </c>
      <c r="B56" s="4">
        <v>1</v>
      </c>
      <c r="C56" s="4">
        <v>46</v>
      </c>
      <c r="D56" s="61">
        <v>37135</v>
      </c>
      <c r="E56" s="18">
        <v>35665</v>
      </c>
      <c r="F56" s="18">
        <v>1242</v>
      </c>
      <c r="G56" s="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4" t="s">
        <v>18</v>
      </c>
      <c r="B57" s="4">
        <v>1</v>
      </c>
      <c r="C57" s="4">
        <v>47</v>
      </c>
      <c r="D57" s="61">
        <v>37135</v>
      </c>
      <c r="E57" s="18">
        <v>288001</v>
      </c>
      <c r="F57" s="18">
        <v>971</v>
      </c>
      <c r="G57" s="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4" t="s">
        <v>18</v>
      </c>
      <c r="B58" s="4">
        <v>1</v>
      </c>
      <c r="C58" s="4">
        <v>48</v>
      </c>
      <c r="D58" s="61">
        <v>37135</v>
      </c>
      <c r="E58" s="18">
        <v>257256</v>
      </c>
      <c r="F58" s="18">
        <v>299</v>
      </c>
      <c r="G58" s="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4" t="s">
        <v>18</v>
      </c>
      <c r="B59" s="4">
        <v>1</v>
      </c>
      <c r="C59" s="4">
        <v>49</v>
      </c>
      <c r="D59" s="61">
        <v>37135</v>
      </c>
      <c r="E59" s="18">
        <v>181341</v>
      </c>
      <c r="F59" s="18">
        <v>838</v>
      </c>
      <c r="G59" s="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4" t="s">
        <v>18</v>
      </c>
      <c r="B60" s="4">
        <v>1</v>
      </c>
      <c r="C60" s="4">
        <v>50</v>
      </c>
      <c r="D60" s="61">
        <v>37135</v>
      </c>
      <c r="E60" s="19"/>
      <c r="F60" s="19"/>
      <c r="G60" s="5"/>
      <c r="H60" s="6"/>
      <c r="I60" s="7"/>
      <c r="J60" s="5">
        <f t="shared" si="2"/>
        <v>0</v>
      </c>
    </row>
    <row r="61" spans="1:10" x14ac:dyDescent="0.2">
      <c r="A61" s="4" t="s">
        <v>18</v>
      </c>
      <c r="B61" s="4">
        <v>1</v>
      </c>
      <c r="C61" s="4">
        <v>51</v>
      </c>
      <c r="D61" s="61">
        <v>37135</v>
      </c>
      <c r="E61" s="20">
        <v>9502</v>
      </c>
      <c r="F61" s="20">
        <v>361</v>
      </c>
      <c r="G61" s="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4" t="s">
        <v>18</v>
      </c>
      <c r="B62" s="4">
        <v>1</v>
      </c>
      <c r="C62" s="4">
        <v>52</v>
      </c>
      <c r="D62" s="61">
        <v>37135</v>
      </c>
      <c r="E62" s="18">
        <v>62654</v>
      </c>
      <c r="F62" s="18">
        <v>1529</v>
      </c>
      <c r="G62" s="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4" t="s">
        <v>18</v>
      </c>
      <c r="B63" s="4">
        <v>1</v>
      </c>
      <c r="C63" s="4">
        <v>53</v>
      </c>
      <c r="D63" s="61">
        <v>37135</v>
      </c>
      <c r="E63" s="18">
        <v>113717</v>
      </c>
      <c r="F63" s="18">
        <v>925</v>
      </c>
      <c r="G63" s="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4" t="s">
        <v>18</v>
      </c>
      <c r="B64" s="4">
        <v>1</v>
      </c>
      <c r="C64" s="4">
        <v>54</v>
      </c>
      <c r="D64" s="61">
        <v>37135</v>
      </c>
      <c r="E64" s="21">
        <v>124873</v>
      </c>
      <c r="F64" s="21">
        <v>760</v>
      </c>
      <c r="G64" s="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4" t="s">
        <v>18</v>
      </c>
      <c r="B65" s="4">
        <v>1</v>
      </c>
      <c r="C65" s="4">
        <v>55</v>
      </c>
      <c r="D65" s="61">
        <v>37135</v>
      </c>
      <c r="E65" s="21">
        <v>48395</v>
      </c>
      <c r="F65" s="21">
        <v>1303</v>
      </c>
      <c r="G65" s="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4" t="s">
        <v>18</v>
      </c>
      <c r="B66" s="4">
        <v>1</v>
      </c>
      <c r="C66" s="4">
        <v>56</v>
      </c>
      <c r="D66" s="61">
        <v>37135</v>
      </c>
      <c r="E66" s="21">
        <v>250376</v>
      </c>
      <c r="F66" s="21">
        <v>1321</v>
      </c>
      <c r="G66" s="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4" t="s">
        <v>18</v>
      </c>
      <c r="B67" s="4">
        <v>1</v>
      </c>
      <c r="C67" s="4">
        <v>57</v>
      </c>
      <c r="D67" s="61">
        <v>37135</v>
      </c>
      <c r="E67" s="21">
        <v>232631</v>
      </c>
      <c r="F67" s="21">
        <v>915</v>
      </c>
      <c r="G67" s="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4" t="s">
        <v>18</v>
      </c>
      <c r="B68" s="4">
        <v>1</v>
      </c>
      <c r="C68" s="4">
        <v>58</v>
      </c>
      <c r="D68" s="61">
        <v>37135</v>
      </c>
      <c r="E68" s="21"/>
      <c r="F68" s="21"/>
      <c r="G68" s="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4" t="s">
        <v>18</v>
      </c>
      <c r="B69" s="4">
        <v>1</v>
      </c>
      <c r="C69" s="4">
        <v>59</v>
      </c>
      <c r="D69" s="61">
        <v>37135</v>
      </c>
      <c r="E69" s="21">
        <v>6231</v>
      </c>
      <c r="F69" s="21">
        <v>603</v>
      </c>
      <c r="G69" s="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4" t="s">
        <v>18</v>
      </c>
      <c r="B70" s="4">
        <v>1</v>
      </c>
      <c r="C70" s="4">
        <v>60</v>
      </c>
      <c r="D70" s="61">
        <v>37135</v>
      </c>
      <c r="E70" s="21">
        <v>55495</v>
      </c>
      <c r="F70" s="21">
        <v>2657</v>
      </c>
      <c r="G70" s="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4" t="s">
        <v>18</v>
      </c>
      <c r="B71" s="4">
        <v>1</v>
      </c>
      <c r="C71" s="4">
        <v>61</v>
      </c>
      <c r="D71" s="61">
        <v>37135</v>
      </c>
      <c r="E71" s="21">
        <v>10524</v>
      </c>
      <c r="F71" s="21">
        <v>1185</v>
      </c>
      <c r="G71" s="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4" t="s">
        <v>18</v>
      </c>
      <c r="B72" s="4">
        <v>1</v>
      </c>
      <c r="C72" s="4">
        <v>62</v>
      </c>
      <c r="D72" s="61">
        <v>37135</v>
      </c>
      <c r="E72" s="21">
        <v>103812</v>
      </c>
      <c r="F72" s="21">
        <v>1217</v>
      </c>
      <c r="G72" s="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4" t="s">
        <v>18</v>
      </c>
      <c r="B73" s="4">
        <v>1</v>
      </c>
      <c r="C73" s="4">
        <v>63</v>
      </c>
      <c r="D73" s="61">
        <v>37135</v>
      </c>
      <c r="E73" s="21">
        <v>49558</v>
      </c>
      <c r="F73" s="21">
        <v>1903</v>
      </c>
      <c r="G73" s="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4" t="s">
        <v>18</v>
      </c>
      <c r="B74" s="4">
        <v>1</v>
      </c>
      <c r="C74" s="4">
        <v>64</v>
      </c>
      <c r="D74" s="61">
        <v>37135</v>
      </c>
      <c r="E74" s="21">
        <v>149751</v>
      </c>
      <c r="F74" s="21">
        <v>553</v>
      </c>
      <c r="G74" s="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4" t="s">
        <v>18</v>
      </c>
      <c r="B75" s="4">
        <v>1</v>
      </c>
      <c r="C75" s="4">
        <v>65</v>
      </c>
      <c r="D75" s="61">
        <v>37135</v>
      </c>
      <c r="E75" s="21">
        <v>58627</v>
      </c>
      <c r="F75" s="21">
        <v>660</v>
      </c>
      <c r="G75" s="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4" t="s">
        <v>18</v>
      </c>
      <c r="B76" s="4">
        <v>1</v>
      </c>
      <c r="C76" s="4">
        <v>66</v>
      </c>
      <c r="D76" s="61">
        <v>37135</v>
      </c>
      <c r="E76" s="21">
        <v>134531</v>
      </c>
      <c r="F76" s="21">
        <v>735</v>
      </c>
      <c r="G76" s="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4" t="s">
        <v>18</v>
      </c>
      <c r="B77" s="4">
        <v>1</v>
      </c>
      <c r="C77" s="4">
        <v>67</v>
      </c>
      <c r="D77" s="61">
        <v>37135</v>
      </c>
      <c r="E77" s="22"/>
      <c r="F77" s="22"/>
      <c r="G77" s="5"/>
      <c r="H77" s="6"/>
      <c r="I77" s="7"/>
      <c r="J77" s="5">
        <f t="shared" si="5"/>
        <v>0</v>
      </c>
    </row>
    <row r="78" spans="1:10" x14ac:dyDescent="0.2">
      <c r="A78" s="4" t="s">
        <v>18</v>
      </c>
      <c r="B78" s="4">
        <v>1</v>
      </c>
      <c r="C78" s="4">
        <v>68</v>
      </c>
      <c r="D78" s="61">
        <v>37135</v>
      </c>
      <c r="E78" s="21">
        <v>106276</v>
      </c>
      <c r="F78" s="21">
        <v>435</v>
      </c>
      <c r="G78" s="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4" t="s">
        <v>18</v>
      </c>
      <c r="B79" s="4">
        <v>1</v>
      </c>
      <c r="C79" s="4">
        <v>69</v>
      </c>
      <c r="D79" s="61">
        <v>37135</v>
      </c>
      <c r="E79" s="21">
        <v>57910</v>
      </c>
      <c r="F79" s="21">
        <v>1385</v>
      </c>
      <c r="G79" s="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4" t="s">
        <v>18</v>
      </c>
      <c r="B80" s="4">
        <v>1</v>
      </c>
      <c r="C80" s="4">
        <v>70</v>
      </c>
      <c r="D80" s="61">
        <v>37135</v>
      </c>
      <c r="E80" s="21">
        <v>46586</v>
      </c>
      <c r="F80" s="21">
        <v>472</v>
      </c>
      <c r="G80" s="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4" t="s">
        <v>18</v>
      </c>
      <c r="B81" s="4">
        <v>1</v>
      </c>
      <c r="C81" s="4">
        <v>71</v>
      </c>
      <c r="D81" s="61">
        <v>37135</v>
      </c>
      <c r="E81" s="21">
        <v>79800</v>
      </c>
      <c r="F81" s="21">
        <v>123</v>
      </c>
      <c r="G81" s="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4" t="s">
        <v>18</v>
      </c>
      <c r="B82" s="4">
        <v>1</v>
      </c>
      <c r="C82" s="4">
        <v>72</v>
      </c>
      <c r="D82" s="61">
        <v>37135</v>
      </c>
      <c r="E82" s="21">
        <v>68144</v>
      </c>
      <c r="F82" s="21">
        <v>1362</v>
      </c>
      <c r="G82" s="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4" t="s">
        <v>18</v>
      </c>
      <c r="B83" s="4">
        <v>1</v>
      </c>
      <c r="C83" s="4">
        <v>73</v>
      </c>
      <c r="D83" s="61">
        <v>37135</v>
      </c>
      <c r="E83" s="21">
        <v>114500</v>
      </c>
      <c r="F83" s="21">
        <v>650</v>
      </c>
      <c r="G83" s="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4" t="s">
        <v>18</v>
      </c>
      <c r="B84" s="4">
        <v>1</v>
      </c>
      <c r="C84" s="4">
        <v>74</v>
      </c>
      <c r="D84" s="61">
        <v>37135</v>
      </c>
      <c r="E84" s="21">
        <v>78156</v>
      </c>
      <c r="F84" s="21">
        <v>1705</v>
      </c>
      <c r="G84" s="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4" t="s">
        <v>18</v>
      </c>
      <c r="B85" s="4">
        <v>1</v>
      </c>
      <c r="C85" s="4">
        <v>75</v>
      </c>
      <c r="D85" s="61">
        <v>37135</v>
      </c>
      <c r="E85" s="22"/>
      <c r="F85" s="22"/>
      <c r="G85" s="5"/>
      <c r="H85" s="6"/>
      <c r="I85" s="7"/>
      <c r="J85" s="5">
        <f t="shared" si="5"/>
        <v>0</v>
      </c>
    </row>
    <row r="86" spans="1:10" x14ac:dyDescent="0.2">
      <c r="A86" s="4" t="s">
        <v>18</v>
      </c>
      <c r="B86" s="4">
        <v>1</v>
      </c>
      <c r="C86" s="4">
        <v>76</v>
      </c>
      <c r="D86" s="61">
        <v>37135</v>
      </c>
      <c r="E86" s="21">
        <v>48114</v>
      </c>
      <c r="F86" s="21">
        <v>1494</v>
      </c>
      <c r="G86" s="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4" t="s">
        <v>18</v>
      </c>
      <c r="B87" s="4">
        <v>1</v>
      </c>
      <c r="C87" s="4">
        <v>77</v>
      </c>
      <c r="D87" s="61">
        <v>37135</v>
      </c>
      <c r="E87" s="21">
        <v>19</v>
      </c>
      <c r="F87" s="21">
        <v>580</v>
      </c>
      <c r="G87" s="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4" t="s">
        <v>18</v>
      </c>
      <c r="B88" s="4">
        <v>1</v>
      </c>
      <c r="C88" s="4">
        <v>78</v>
      </c>
      <c r="D88" s="61">
        <v>37135</v>
      </c>
      <c r="E88" s="21">
        <v>95693</v>
      </c>
      <c r="F88" s="21">
        <v>453</v>
      </c>
      <c r="G88" s="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4" t="s">
        <v>18</v>
      </c>
      <c r="B89" s="4">
        <v>1</v>
      </c>
      <c r="C89" s="4">
        <v>79</v>
      </c>
      <c r="D89" s="61">
        <v>37135</v>
      </c>
      <c r="E89" s="21">
        <v>3600</v>
      </c>
      <c r="F89" s="21">
        <v>510</v>
      </c>
      <c r="G89" s="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4" t="s">
        <v>18</v>
      </c>
      <c r="B90" s="4">
        <v>1</v>
      </c>
      <c r="C90" s="4">
        <v>80</v>
      </c>
      <c r="D90" s="61">
        <v>37135</v>
      </c>
      <c r="E90" s="21">
        <v>86603</v>
      </c>
      <c r="F90" s="21">
        <v>541</v>
      </c>
      <c r="G90" s="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4" t="s">
        <v>18</v>
      </c>
      <c r="B91" s="4">
        <v>1</v>
      </c>
      <c r="C91" s="4">
        <v>81</v>
      </c>
      <c r="D91" s="61">
        <v>37135</v>
      </c>
      <c r="E91" s="21">
        <v>41477</v>
      </c>
      <c r="F91" s="21">
        <v>808</v>
      </c>
      <c r="G91" s="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4" t="s">
        <v>18</v>
      </c>
      <c r="B92" s="4">
        <v>1</v>
      </c>
      <c r="C92" s="4">
        <v>82</v>
      </c>
      <c r="D92" s="61">
        <v>37135</v>
      </c>
      <c r="E92" s="21">
        <v>32311</v>
      </c>
      <c r="F92" s="21">
        <v>1196</v>
      </c>
      <c r="G92" s="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4" t="s">
        <v>18</v>
      </c>
      <c r="B93" s="4">
        <v>1</v>
      </c>
      <c r="C93" s="4">
        <v>83</v>
      </c>
      <c r="D93" s="61">
        <v>37135</v>
      </c>
      <c r="E93" s="21">
        <v>49922</v>
      </c>
      <c r="F93" s="21">
        <v>693</v>
      </c>
      <c r="G93" s="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4" t="s">
        <v>18</v>
      </c>
      <c r="B94" s="4">
        <v>1</v>
      </c>
      <c r="C94" s="4">
        <v>84</v>
      </c>
      <c r="D94" s="61">
        <v>37135</v>
      </c>
      <c r="E94" s="21">
        <v>55559</v>
      </c>
      <c r="F94" s="21">
        <v>186</v>
      </c>
      <c r="G94" s="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4" t="s">
        <v>18</v>
      </c>
      <c r="B95" s="4">
        <v>1</v>
      </c>
      <c r="C95" s="4">
        <v>85</v>
      </c>
      <c r="D95" s="61">
        <v>37135</v>
      </c>
      <c r="E95" s="21">
        <v>67844</v>
      </c>
      <c r="F95" s="21">
        <v>116</v>
      </c>
      <c r="G95" s="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4" t="s">
        <v>18</v>
      </c>
      <c r="B96" s="4">
        <v>1</v>
      </c>
      <c r="C96" s="4">
        <v>86</v>
      </c>
      <c r="D96" s="61">
        <v>37135</v>
      </c>
      <c r="E96" s="21">
        <v>17977</v>
      </c>
      <c r="F96" s="21">
        <v>978</v>
      </c>
      <c r="G96" s="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4" t="s">
        <v>18</v>
      </c>
      <c r="B97" s="4">
        <v>1</v>
      </c>
      <c r="C97" s="4">
        <v>87</v>
      </c>
      <c r="D97" s="61">
        <v>37135</v>
      </c>
      <c r="E97" s="21">
        <v>52625</v>
      </c>
      <c r="F97" s="21">
        <v>1534</v>
      </c>
      <c r="G97" s="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4" t="s">
        <v>18</v>
      </c>
      <c r="B98" s="4">
        <v>1</v>
      </c>
      <c r="C98" s="4">
        <v>88</v>
      </c>
      <c r="D98" s="61">
        <v>37135</v>
      </c>
      <c r="E98" s="21">
        <v>108597</v>
      </c>
      <c r="F98" s="21">
        <v>1437</v>
      </c>
      <c r="G98" s="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4" t="s">
        <v>18</v>
      </c>
      <c r="B99" s="4">
        <v>1</v>
      </c>
      <c r="C99" s="4">
        <v>89</v>
      </c>
      <c r="D99" s="61">
        <v>37135</v>
      </c>
      <c r="E99" s="21">
        <v>91121</v>
      </c>
      <c r="F99" s="21">
        <v>1644</v>
      </c>
      <c r="G99" s="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4" t="s">
        <v>18</v>
      </c>
      <c r="B100" s="4">
        <v>1</v>
      </c>
      <c r="C100" s="4">
        <v>90</v>
      </c>
      <c r="D100" s="61">
        <v>37135</v>
      </c>
      <c r="E100" s="21">
        <v>128992</v>
      </c>
      <c r="F100" s="21">
        <v>290</v>
      </c>
      <c r="G100" s="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4" t="s">
        <v>18</v>
      </c>
      <c r="B101" s="4">
        <v>1</v>
      </c>
      <c r="C101" s="4">
        <v>91</v>
      </c>
      <c r="D101" s="61">
        <v>37135</v>
      </c>
      <c r="E101" s="22"/>
      <c r="F101" s="22"/>
      <c r="G101" s="5"/>
      <c r="H101" s="6"/>
      <c r="I101" s="7"/>
      <c r="J101" s="5">
        <f t="shared" si="5"/>
        <v>0</v>
      </c>
    </row>
    <row r="102" spans="1:10" x14ac:dyDescent="0.2">
      <c r="A102" s="4" t="s">
        <v>18</v>
      </c>
      <c r="B102" s="4">
        <v>1</v>
      </c>
      <c r="C102" s="4">
        <v>92</v>
      </c>
      <c r="D102" s="61">
        <v>37135</v>
      </c>
      <c r="E102" s="22"/>
      <c r="F102" s="22"/>
      <c r="G102" s="5"/>
      <c r="H102" s="6"/>
      <c r="I102" s="7"/>
      <c r="J102" s="5">
        <f t="shared" si="5"/>
        <v>0</v>
      </c>
    </row>
    <row r="103" spans="1:10" x14ac:dyDescent="0.2">
      <c r="A103" s="4" t="s">
        <v>18</v>
      </c>
      <c r="B103" s="4">
        <v>1</v>
      </c>
      <c r="C103" s="4">
        <v>93</v>
      </c>
      <c r="D103" s="61">
        <v>37135</v>
      </c>
      <c r="E103" s="22"/>
      <c r="F103" s="22"/>
      <c r="G103" s="5"/>
      <c r="H103" s="6"/>
      <c r="I103" s="7"/>
      <c r="J103" s="5">
        <f t="shared" si="5"/>
        <v>0</v>
      </c>
    </row>
    <row r="104" spans="1:10" x14ac:dyDescent="0.2">
      <c r="A104" s="4" t="s">
        <v>18</v>
      </c>
      <c r="B104" s="4">
        <v>1</v>
      </c>
      <c r="C104" s="4">
        <v>94</v>
      </c>
      <c r="D104" s="61">
        <v>37135</v>
      </c>
      <c r="E104" s="22"/>
      <c r="F104" s="22"/>
      <c r="G104" s="5"/>
      <c r="H104" s="6"/>
      <c r="I104" s="7"/>
      <c r="J104" s="5">
        <f t="shared" si="5"/>
        <v>0</v>
      </c>
    </row>
    <row r="105" spans="1:10" x14ac:dyDescent="0.2">
      <c r="A105" s="4" t="s">
        <v>18</v>
      </c>
      <c r="B105" s="4">
        <v>1</v>
      </c>
      <c r="C105" s="4">
        <v>95</v>
      </c>
      <c r="D105" s="61">
        <v>37135</v>
      </c>
      <c r="E105" s="22"/>
      <c r="F105" s="22"/>
      <c r="G105" s="5"/>
      <c r="H105" s="6"/>
      <c r="I105" s="7"/>
      <c r="J105" s="5">
        <f t="shared" si="5"/>
        <v>0</v>
      </c>
    </row>
    <row r="106" spans="1:10" x14ac:dyDescent="0.2">
      <c r="A106" s="4" t="s">
        <v>18</v>
      </c>
      <c r="B106" s="4">
        <v>1</v>
      </c>
      <c r="C106" s="4">
        <v>96</v>
      </c>
      <c r="D106" s="61">
        <v>37135</v>
      </c>
      <c r="E106" s="22"/>
      <c r="F106" s="22"/>
      <c r="G106" s="5"/>
      <c r="H106" s="6"/>
      <c r="I106" s="7"/>
      <c r="J106" s="5">
        <f t="shared" si="5"/>
        <v>0</v>
      </c>
    </row>
    <row r="107" spans="1:10" x14ac:dyDescent="0.2">
      <c r="A107" s="4" t="s">
        <v>18</v>
      </c>
      <c r="B107" s="4">
        <v>1</v>
      </c>
      <c r="C107" s="4">
        <v>97</v>
      </c>
      <c r="D107" s="61">
        <v>37135</v>
      </c>
      <c r="E107" s="22"/>
      <c r="F107" s="22"/>
      <c r="G107" s="5"/>
      <c r="H107" s="6"/>
      <c r="I107" s="7"/>
      <c r="J107" s="5">
        <f t="shared" si="5"/>
        <v>0</v>
      </c>
    </row>
    <row r="108" spans="1:10" x14ac:dyDescent="0.2">
      <c r="A108" s="4" t="s">
        <v>18</v>
      </c>
      <c r="B108" s="4">
        <v>1</v>
      </c>
      <c r="C108" s="4">
        <v>98</v>
      </c>
      <c r="D108" s="61">
        <v>37135</v>
      </c>
      <c r="E108" s="22"/>
      <c r="F108" s="22"/>
      <c r="G108" s="5"/>
      <c r="H108" s="6"/>
      <c r="I108" s="7"/>
      <c r="J108" s="5">
        <f t="shared" si="5"/>
        <v>0</v>
      </c>
    </row>
    <row r="109" spans="1:10" x14ac:dyDescent="0.2">
      <c r="A109" s="4" t="s">
        <v>18</v>
      </c>
      <c r="B109" s="4">
        <v>1</v>
      </c>
      <c r="C109" s="4">
        <v>99</v>
      </c>
      <c r="D109" s="61">
        <v>37135</v>
      </c>
      <c r="E109" s="22"/>
      <c r="F109" s="22"/>
      <c r="G109" s="5"/>
      <c r="H109" s="6"/>
      <c r="I109" s="7"/>
      <c r="J109" s="5">
        <f t="shared" si="5"/>
        <v>0</v>
      </c>
    </row>
    <row r="110" spans="1:10" x14ac:dyDescent="0.2">
      <c r="A110" s="4" t="s">
        <v>18</v>
      </c>
      <c r="B110" s="4">
        <v>1</v>
      </c>
      <c r="C110" s="4">
        <v>100</v>
      </c>
      <c r="D110" s="61">
        <v>37135</v>
      </c>
      <c r="E110" s="22"/>
      <c r="F110" s="22"/>
      <c r="G110" s="5"/>
      <c r="H110" s="6"/>
      <c r="I110" s="7"/>
      <c r="J110" s="5">
        <f t="shared" si="5"/>
        <v>0</v>
      </c>
    </row>
    <row r="111" spans="1:10" ht="13.5" thickBot="1" x14ac:dyDescent="0.25">
      <c r="A111" s="4"/>
      <c r="B111" s="4"/>
      <c r="C111" s="8" t="s">
        <v>60</v>
      </c>
      <c r="D111" s="61">
        <v>37135</v>
      </c>
      <c r="E111" s="23">
        <f>SUM(E11:E110)</f>
        <v>14739197</v>
      </c>
      <c r="F111" s="23">
        <f>SUM(F11:F110)</f>
        <v>143027</v>
      </c>
      <c r="G111" s="23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9"/>
      <c r="B112" s="10"/>
      <c r="C112" s="11" t="s">
        <v>59</v>
      </c>
      <c r="D112" s="61">
        <v>37135</v>
      </c>
      <c r="E112" s="5">
        <f>0.02*E111</f>
        <v>294783.94</v>
      </c>
      <c r="F112" s="5">
        <f>0.02*F111</f>
        <v>2860.54</v>
      </c>
      <c r="G112" s="5">
        <f>0.02*G111</f>
        <v>291923.40000000002</v>
      </c>
      <c r="H112" s="3"/>
      <c r="I112" s="12"/>
      <c r="J112" s="3"/>
    </row>
    <row r="113" spans="1:11" x14ac:dyDescent="0.2">
      <c r="A113" s="9"/>
      <c r="B113" s="10"/>
      <c r="C113" s="8" t="s">
        <v>61</v>
      </c>
      <c r="D113" s="61">
        <v>37135</v>
      </c>
      <c r="E113" s="13">
        <f>E111-E112</f>
        <v>14444413.060000001</v>
      </c>
      <c r="F113" s="13">
        <f>F111-F112</f>
        <v>140166.46</v>
      </c>
      <c r="G113" s="13">
        <f>G111-G112</f>
        <v>14304246.6</v>
      </c>
      <c r="H113" s="6">
        <f>0.98*H111</f>
        <v>0.15920380864197534</v>
      </c>
      <c r="I113" s="6">
        <f>I111</f>
        <v>0.69837011494252887</v>
      </c>
      <c r="J113" s="14">
        <f>J111</f>
        <v>43745.904000000017</v>
      </c>
    </row>
    <row r="114" spans="1:11" ht="27" x14ac:dyDescent="0.2">
      <c r="A114" s="9"/>
      <c r="B114" s="10"/>
      <c r="C114" s="8" t="s">
        <v>61</v>
      </c>
      <c r="D114" s="61" t="s">
        <v>19</v>
      </c>
      <c r="E114" s="5">
        <f>E113</f>
        <v>14444413.060000001</v>
      </c>
      <c r="F114" s="5">
        <f>F113</f>
        <v>140166.46</v>
      </c>
      <c r="G114" s="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62"/>
      <c r="H115" s="2"/>
      <c r="I115" s="16"/>
      <c r="J115" s="2"/>
    </row>
    <row r="116" spans="1:11" x14ac:dyDescent="0.2">
      <c r="A116" t="s">
        <v>14</v>
      </c>
      <c r="D116" s="62"/>
      <c r="H116" s="2"/>
      <c r="I116" s="16"/>
    </row>
    <row r="117" spans="1:11" x14ac:dyDescent="0.2">
      <c r="A117" t="s">
        <v>15</v>
      </c>
      <c r="D117" s="62"/>
      <c r="H117" s="2"/>
      <c r="I117" s="16"/>
      <c r="J117" s="2"/>
    </row>
    <row r="118" spans="1:11" x14ac:dyDescent="0.2">
      <c r="A118" t="s">
        <v>16</v>
      </c>
      <c r="H118" s="2"/>
      <c r="I118" s="16"/>
      <c r="J118" s="2"/>
    </row>
    <row r="119" spans="1:11" x14ac:dyDescent="0.2">
      <c r="A119" t="s">
        <v>20</v>
      </c>
      <c r="H119" s="2"/>
      <c r="J119" s="2"/>
    </row>
    <row r="120" spans="1:11" x14ac:dyDescent="0.2">
      <c r="A120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15.75" x14ac:dyDescent="0.25">
      <c r="A125" s="178" t="s">
        <v>37</v>
      </c>
      <c r="B125" s="179"/>
      <c r="C125" s="179"/>
      <c r="D125" s="179"/>
      <c r="E125" s="179"/>
      <c r="F125" s="179"/>
      <c r="G125" s="179"/>
      <c r="H125" s="28"/>
      <c r="I125" s="29"/>
    </row>
    <row r="126" spans="1:11" ht="15.75" x14ac:dyDescent="0.25">
      <c r="A126" s="180" t="s">
        <v>22</v>
      </c>
      <c r="B126" s="181"/>
      <c r="C126" s="181"/>
      <c r="D126" s="181"/>
      <c r="E126" s="181"/>
      <c r="F126" s="181"/>
      <c r="G126" s="181"/>
      <c r="H126" s="30"/>
      <c r="I126" s="31"/>
    </row>
    <row r="127" spans="1:11" x14ac:dyDescent="0.2">
      <c r="A127" s="69" t="s">
        <v>45</v>
      </c>
      <c r="B127" s="70"/>
      <c r="C127" s="71">
        <f>K143</f>
        <v>0.94305555555547471</v>
      </c>
      <c r="D127" s="63"/>
      <c r="E127" s="24"/>
      <c r="F127" s="24"/>
      <c r="G127" s="27"/>
      <c r="H127" s="27"/>
      <c r="I127" s="25"/>
    </row>
    <row r="128" spans="1:11" s="38" customFormat="1" ht="25.5" x14ac:dyDescent="0.2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H128" s="34" t="s">
        <v>26</v>
      </c>
      <c r="I128" s="39" t="s">
        <v>38</v>
      </c>
      <c r="J128" s="39" t="s">
        <v>40</v>
      </c>
      <c r="K128" s="39" t="s">
        <v>39</v>
      </c>
    </row>
    <row r="129" spans="1:12" x14ac:dyDescent="0.2">
      <c r="A129" s="40">
        <v>37151.333333333336</v>
      </c>
      <c r="B129" s="42"/>
      <c r="C129" s="44">
        <v>37151.78125</v>
      </c>
      <c r="D129" s="39" t="s">
        <v>27</v>
      </c>
      <c r="E129" s="4" t="s">
        <v>28</v>
      </c>
      <c r="F129" s="32"/>
      <c r="G129" s="15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40">
        <v>37152.354166666664</v>
      </c>
      <c r="B130" s="42"/>
      <c r="C130" s="44">
        <v>37152.583333333336</v>
      </c>
      <c r="D130" s="39" t="s">
        <v>30</v>
      </c>
      <c r="E130" s="4" t="s">
        <v>31</v>
      </c>
      <c r="F130" s="32"/>
      <c r="G130" s="15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40">
        <v>37155.361111111109</v>
      </c>
      <c r="B131" s="42"/>
      <c r="C131" s="44">
        <v>37155.684027777781</v>
      </c>
      <c r="D131" s="39" t="s">
        <v>42</v>
      </c>
      <c r="E131" s="4" t="s">
        <v>31</v>
      </c>
      <c r="F131" s="32"/>
      <c r="G131" s="15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40">
        <v>37159.354166666664</v>
      </c>
      <c r="B132" s="42"/>
      <c r="C132" s="44">
        <v>37161.708333333336</v>
      </c>
      <c r="D132" s="39" t="s">
        <v>33</v>
      </c>
      <c r="E132" s="66" t="s">
        <v>44</v>
      </c>
      <c r="F132" s="64"/>
      <c r="G132" s="65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40"/>
      <c r="B133" s="42"/>
      <c r="C133" s="44"/>
      <c r="D133" s="39"/>
      <c r="E133" s="66" t="s">
        <v>43</v>
      </c>
      <c r="F133" s="64"/>
      <c r="G133" s="65"/>
      <c r="H133" s="4"/>
      <c r="I133" s="4"/>
      <c r="J133" s="4"/>
      <c r="K133" s="5"/>
    </row>
    <row r="134" spans="1:12" x14ac:dyDescent="0.2">
      <c r="A134" s="40">
        <v>37163.291666666664</v>
      </c>
      <c r="B134" s="42"/>
      <c r="C134" s="44">
        <v>37165</v>
      </c>
      <c r="D134" s="39" t="s">
        <v>35</v>
      </c>
      <c r="E134" s="4" t="s">
        <v>36</v>
      </c>
      <c r="F134" s="32"/>
      <c r="G134" s="15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4"/>
      <c r="B135" s="26"/>
      <c r="C135" s="4"/>
      <c r="D135" s="67"/>
      <c r="E135" s="4"/>
      <c r="F135" s="4"/>
      <c r="G135" s="4"/>
      <c r="H135" s="4"/>
      <c r="I135" s="4"/>
      <c r="J135" s="4"/>
      <c r="K135" s="4"/>
    </row>
    <row r="136" spans="1:12" x14ac:dyDescent="0.2">
      <c r="A136" s="4"/>
      <c r="B136" s="4"/>
      <c r="C136" s="4"/>
      <c r="D136" s="39"/>
      <c r="E136" s="5"/>
      <c r="F136" s="5"/>
      <c r="G136" s="5"/>
      <c r="H136" s="4"/>
      <c r="I136" s="4"/>
      <c r="J136" s="4"/>
      <c r="K136" s="4"/>
    </row>
    <row r="137" spans="1:12" x14ac:dyDescent="0.2">
      <c r="A137" s="4"/>
      <c r="B137" s="4"/>
      <c r="C137" s="4"/>
      <c r="D137" s="39"/>
      <c r="E137" s="5"/>
      <c r="F137" s="5"/>
      <c r="G137" s="5"/>
      <c r="H137" s="4"/>
      <c r="I137" s="4"/>
      <c r="J137" s="4"/>
      <c r="K137" s="4"/>
    </row>
    <row r="138" spans="1:12" x14ac:dyDescent="0.2">
      <c r="A138" s="4"/>
      <c r="B138" s="4"/>
      <c r="C138" s="4"/>
      <c r="D138" s="39"/>
      <c r="E138" s="5"/>
      <c r="F138" s="5"/>
      <c r="G138" s="5"/>
      <c r="H138" s="4"/>
      <c r="I138" s="4"/>
      <c r="J138" s="4"/>
      <c r="K138" s="4"/>
    </row>
    <row r="139" spans="1:12" x14ac:dyDescent="0.2">
      <c r="A139" s="4"/>
      <c r="B139" s="4"/>
      <c r="C139" s="4"/>
      <c r="D139" s="39"/>
      <c r="E139" s="5"/>
      <c r="F139" s="5"/>
      <c r="G139" s="5"/>
      <c r="H139" s="4"/>
      <c r="I139" s="4"/>
      <c r="J139" s="4"/>
      <c r="K139" s="4"/>
    </row>
    <row r="140" spans="1:12" x14ac:dyDescent="0.2">
      <c r="A140" s="4"/>
      <c r="B140" s="4"/>
      <c r="C140" s="4"/>
      <c r="D140" s="39"/>
      <c r="E140" s="5"/>
      <c r="F140" s="5"/>
      <c r="G140" s="5"/>
      <c r="H140" s="4"/>
      <c r="I140" s="4"/>
      <c r="J140" s="4"/>
      <c r="K140" s="4"/>
    </row>
    <row r="141" spans="1:12" x14ac:dyDescent="0.2">
      <c r="I141" s="68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mergeCells count="2">
    <mergeCell ref="A125:G125"/>
    <mergeCell ref="A126:G126"/>
  </mergeCells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workbookViewId="0">
      <selection activeCell="J27" sqref="J27"/>
    </sheetView>
  </sheetViews>
  <sheetFormatPr defaultRowHeight="12.75" x14ac:dyDescent="0.2"/>
  <cols>
    <col min="1" max="1" width="16.42578125" style="72" customWidth="1"/>
    <col min="2" max="2" width="5.140625" style="72" customWidth="1"/>
    <col min="3" max="3" width="16.85546875" style="72" customWidth="1"/>
    <col min="4" max="4" width="13.140625" style="38" customWidth="1"/>
    <col min="5" max="5" width="12.7109375" style="72" customWidth="1"/>
    <col min="6" max="6" width="11.28515625" style="72" customWidth="1"/>
    <col min="7" max="10" width="12.7109375" style="72" customWidth="1"/>
  </cols>
  <sheetData>
    <row r="1" spans="1:10" x14ac:dyDescent="0.2">
      <c r="E1" s="73"/>
      <c r="F1" s="73"/>
      <c r="G1" s="73"/>
    </row>
    <row r="2" spans="1:10" ht="30" x14ac:dyDescent="0.4">
      <c r="A2" s="74" t="s">
        <v>51</v>
      </c>
      <c r="E2" s="73"/>
      <c r="F2" s="73"/>
      <c r="G2" s="73"/>
      <c r="J2" s="73"/>
    </row>
    <row r="3" spans="1:10" x14ac:dyDescent="0.2">
      <c r="E3" s="73"/>
      <c r="F3" s="73"/>
      <c r="G3" s="73"/>
      <c r="J3" s="73"/>
    </row>
    <row r="4" spans="1:10" x14ac:dyDescent="0.2">
      <c r="A4" s="72" t="s">
        <v>0</v>
      </c>
      <c r="E4" s="73"/>
      <c r="F4" s="73"/>
      <c r="G4" s="73"/>
      <c r="J4" s="73"/>
    </row>
    <row r="5" spans="1:10" x14ac:dyDescent="0.2">
      <c r="A5" s="72" t="s">
        <v>1</v>
      </c>
      <c r="E5" s="73"/>
      <c r="F5" s="73"/>
      <c r="G5" s="73"/>
      <c r="J5" s="73"/>
    </row>
    <row r="6" spans="1:10" x14ac:dyDescent="0.2">
      <c r="A6" s="72" t="s">
        <v>2</v>
      </c>
      <c r="E6" s="73"/>
      <c r="F6" s="73"/>
      <c r="G6" s="73"/>
      <c r="J6" s="73"/>
    </row>
    <row r="7" spans="1:10" x14ac:dyDescent="0.2">
      <c r="A7" s="72" t="s">
        <v>3</v>
      </c>
      <c r="E7" s="73"/>
      <c r="F7" s="73"/>
      <c r="G7" s="73"/>
      <c r="J7" s="73"/>
    </row>
    <row r="8" spans="1:10" x14ac:dyDescent="0.2">
      <c r="E8" s="73"/>
      <c r="F8" s="73"/>
      <c r="G8" s="73"/>
      <c r="J8" s="73"/>
    </row>
    <row r="9" spans="1:10" s="38" customFormat="1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6.25" thickBot="1" x14ac:dyDescent="0.25">
      <c r="A10" s="51" t="s">
        <v>5</v>
      </c>
      <c r="B10" s="51" t="s">
        <v>6</v>
      </c>
      <c r="C10" s="51" t="s">
        <v>7</v>
      </c>
      <c r="D10" s="51" t="s">
        <v>91</v>
      </c>
      <c r="E10" s="52" t="s">
        <v>50</v>
      </c>
      <c r="F10" s="53" t="s">
        <v>49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">
      <c r="A11" s="66" t="s">
        <v>18</v>
      </c>
      <c r="B11" s="66">
        <v>1</v>
      </c>
      <c r="C11" s="66">
        <v>1</v>
      </c>
      <c r="D11" s="61">
        <v>37165</v>
      </c>
      <c r="E11" s="152">
        <v>142519</v>
      </c>
      <c r="F11" s="152">
        <v>1123</v>
      </c>
      <c r="G11" s="123">
        <f>E11-F11</f>
        <v>141396</v>
      </c>
      <c r="H11" s="76">
        <f>IF(G11&lt;0,0,E11/(31*1500*24))</f>
        <v>0.12770519713261649</v>
      </c>
      <c r="I11" s="76">
        <v>0.75919999999999999</v>
      </c>
      <c r="J11" s="75">
        <f>I11*(24*31)</f>
        <v>564.84479999999996</v>
      </c>
    </row>
    <row r="12" spans="1:10" x14ac:dyDescent="0.2">
      <c r="A12" s="66" t="s">
        <v>18</v>
      </c>
      <c r="B12" s="66">
        <v>1</v>
      </c>
      <c r="C12" s="66">
        <v>2</v>
      </c>
      <c r="D12" s="61">
        <v>37165</v>
      </c>
      <c r="E12" s="123">
        <v>370716</v>
      </c>
      <c r="F12" s="123">
        <v>274</v>
      </c>
      <c r="G12" s="123">
        <f t="shared" ref="G12:G59" si="0">E12-F12</f>
        <v>370442</v>
      </c>
      <c r="H12" s="76">
        <f>IF(G12&lt;0,0,E12/(31*1500*24))</f>
        <v>0.33218279569892473</v>
      </c>
      <c r="I12" s="76">
        <v>0.87919999999999998</v>
      </c>
      <c r="J12" s="75">
        <f>I12*(24*31)</f>
        <v>654.12479999999994</v>
      </c>
    </row>
    <row r="13" spans="1:10" x14ac:dyDescent="0.2">
      <c r="A13" s="66" t="s">
        <v>18</v>
      </c>
      <c r="B13" s="66">
        <v>1</v>
      </c>
      <c r="C13" s="66">
        <v>3</v>
      </c>
      <c r="D13" s="61">
        <v>37165</v>
      </c>
      <c r="E13" s="123">
        <v>215381</v>
      </c>
      <c r="F13" s="123">
        <v>194</v>
      </c>
      <c r="G13" s="123">
        <f t="shared" si="0"/>
        <v>215187</v>
      </c>
      <c r="H13" s="76">
        <f t="shared" ref="H13:H76" si="1">IF(G13&lt;0,0,E13/(31*1500*24))</f>
        <v>0.19299372759856631</v>
      </c>
      <c r="I13" s="76">
        <v>0.71819999999999995</v>
      </c>
      <c r="J13" s="75">
        <f t="shared" ref="J13:J76" si="2">I13*(24*31)</f>
        <v>534.34079999999994</v>
      </c>
    </row>
    <row r="14" spans="1:10" x14ac:dyDescent="0.2">
      <c r="A14" s="66" t="s">
        <v>18</v>
      </c>
      <c r="B14" s="66">
        <v>1</v>
      </c>
      <c r="C14" s="66">
        <v>4</v>
      </c>
      <c r="D14" s="61">
        <v>37165</v>
      </c>
      <c r="E14" s="123">
        <v>372203</v>
      </c>
      <c r="F14" s="123">
        <v>295</v>
      </c>
      <c r="G14" s="123">
        <f t="shared" si="0"/>
        <v>371908</v>
      </c>
      <c r="H14" s="76">
        <f t="shared" si="1"/>
        <v>0.33351523297491037</v>
      </c>
      <c r="I14" s="76">
        <v>0.74729999999999996</v>
      </c>
      <c r="J14" s="75">
        <f t="shared" si="2"/>
        <v>555.99119999999994</v>
      </c>
    </row>
    <row r="15" spans="1:10" x14ac:dyDescent="0.2">
      <c r="A15" s="66" t="s">
        <v>18</v>
      </c>
      <c r="B15" s="66">
        <v>1</v>
      </c>
      <c r="C15" s="66">
        <v>5</v>
      </c>
      <c r="D15" s="61">
        <v>37165</v>
      </c>
      <c r="E15" s="123">
        <v>666296</v>
      </c>
      <c r="F15" s="123">
        <v>2657</v>
      </c>
      <c r="G15" s="123">
        <f t="shared" si="0"/>
        <v>663639</v>
      </c>
      <c r="H15" s="76">
        <f t="shared" si="1"/>
        <v>0.59703942652329745</v>
      </c>
      <c r="I15" s="76">
        <v>0.76670000000000005</v>
      </c>
      <c r="J15" s="75">
        <f t="shared" si="2"/>
        <v>570.4248</v>
      </c>
    </row>
    <row r="16" spans="1:10" x14ac:dyDescent="0.2">
      <c r="A16" s="66" t="s">
        <v>18</v>
      </c>
      <c r="B16" s="66">
        <v>1</v>
      </c>
      <c r="C16" s="66">
        <v>6</v>
      </c>
      <c r="D16" s="61">
        <v>37165</v>
      </c>
      <c r="E16" s="123">
        <v>314758</v>
      </c>
      <c r="F16" s="123">
        <v>710</v>
      </c>
      <c r="G16" s="123">
        <f t="shared" si="0"/>
        <v>314048</v>
      </c>
      <c r="H16" s="76">
        <f t="shared" si="1"/>
        <v>0.28204121863799281</v>
      </c>
      <c r="I16" s="76">
        <v>0.68300000000000005</v>
      </c>
      <c r="J16" s="75">
        <f t="shared" si="2"/>
        <v>508.15200000000004</v>
      </c>
    </row>
    <row r="17" spans="1:10" x14ac:dyDescent="0.2">
      <c r="A17" s="66" t="s">
        <v>18</v>
      </c>
      <c r="B17" s="66">
        <v>1</v>
      </c>
      <c r="C17" s="66">
        <v>7</v>
      </c>
      <c r="D17" s="61">
        <v>37165</v>
      </c>
      <c r="E17" s="123">
        <v>327583</v>
      </c>
      <c r="F17" s="123">
        <v>527</v>
      </c>
      <c r="G17" s="123">
        <f t="shared" si="0"/>
        <v>327056</v>
      </c>
      <c r="H17" s="76">
        <f t="shared" si="1"/>
        <v>0.29353315412186382</v>
      </c>
      <c r="I17" s="76">
        <v>0.94489999999999996</v>
      </c>
      <c r="J17" s="75">
        <f t="shared" si="2"/>
        <v>703.00559999999996</v>
      </c>
    </row>
    <row r="18" spans="1:10" x14ac:dyDescent="0.2">
      <c r="A18" s="66" t="s">
        <v>18</v>
      </c>
      <c r="B18" s="66">
        <v>1</v>
      </c>
      <c r="C18" s="66">
        <v>8</v>
      </c>
      <c r="D18" s="61">
        <v>37165</v>
      </c>
      <c r="E18" s="123">
        <v>227083</v>
      </c>
      <c r="F18" s="123">
        <v>501</v>
      </c>
      <c r="G18" s="123">
        <f t="shared" si="0"/>
        <v>226582</v>
      </c>
      <c r="H18" s="76">
        <f t="shared" si="1"/>
        <v>0.2034793906810036</v>
      </c>
      <c r="I18" s="77">
        <v>0.75619999999999998</v>
      </c>
      <c r="J18" s="75">
        <f t="shared" si="2"/>
        <v>562.61279999999999</v>
      </c>
    </row>
    <row r="19" spans="1:10" x14ac:dyDescent="0.2">
      <c r="A19" s="66" t="s">
        <v>18</v>
      </c>
      <c r="B19" s="66">
        <v>1</v>
      </c>
      <c r="C19" s="66">
        <v>9</v>
      </c>
      <c r="D19" s="61">
        <v>37165</v>
      </c>
      <c r="E19" s="123">
        <v>116217</v>
      </c>
      <c r="F19" s="123">
        <v>411</v>
      </c>
      <c r="G19" s="123">
        <f t="shared" si="0"/>
        <v>115806</v>
      </c>
      <c r="H19" s="76">
        <f t="shared" si="1"/>
        <v>0.10413709677419355</v>
      </c>
      <c r="I19" s="77">
        <v>0.43540000000000001</v>
      </c>
      <c r="J19" s="75">
        <f t="shared" si="2"/>
        <v>323.93760000000003</v>
      </c>
    </row>
    <row r="20" spans="1:10" x14ac:dyDescent="0.2">
      <c r="A20" s="66" t="s">
        <v>18</v>
      </c>
      <c r="B20" s="66">
        <v>1</v>
      </c>
      <c r="C20" s="66">
        <v>10</v>
      </c>
      <c r="D20" s="61">
        <v>37165</v>
      </c>
      <c r="E20" s="123">
        <v>187771</v>
      </c>
      <c r="F20" s="123">
        <v>453</v>
      </c>
      <c r="G20" s="123">
        <f t="shared" si="0"/>
        <v>187318</v>
      </c>
      <c r="H20" s="76">
        <f t="shared" si="1"/>
        <v>0.16825358422939068</v>
      </c>
      <c r="I20" s="77">
        <v>0.7419</v>
      </c>
      <c r="J20" s="75">
        <f t="shared" si="2"/>
        <v>551.97360000000003</v>
      </c>
    </row>
    <row r="21" spans="1:10" x14ac:dyDescent="0.2">
      <c r="A21" s="66" t="s">
        <v>18</v>
      </c>
      <c r="B21" s="66">
        <v>1</v>
      </c>
      <c r="C21" s="66">
        <v>11</v>
      </c>
      <c r="D21" s="61">
        <v>37165</v>
      </c>
      <c r="E21" s="123">
        <v>248256</v>
      </c>
      <c r="F21" s="123">
        <v>204</v>
      </c>
      <c r="G21" s="123">
        <f t="shared" si="0"/>
        <v>248052</v>
      </c>
      <c r="H21" s="76">
        <f t="shared" si="1"/>
        <v>0.22245161290322579</v>
      </c>
      <c r="I21" s="77">
        <v>0.74339999999999995</v>
      </c>
      <c r="J21" s="75">
        <f t="shared" si="2"/>
        <v>553.08960000000002</v>
      </c>
    </row>
    <row r="22" spans="1:10" x14ac:dyDescent="0.2">
      <c r="A22" s="66" t="s">
        <v>18</v>
      </c>
      <c r="B22" s="66">
        <v>1</v>
      </c>
      <c r="C22" s="66">
        <v>12</v>
      </c>
      <c r="D22" s="61">
        <v>37165</v>
      </c>
      <c r="E22" s="123">
        <v>370484</v>
      </c>
      <c r="F22" s="123">
        <v>53</v>
      </c>
      <c r="G22" s="123">
        <f t="shared" si="0"/>
        <v>370431</v>
      </c>
      <c r="H22" s="76">
        <f t="shared" si="1"/>
        <v>0.33197491039426524</v>
      </c>
      <c r="I22" s="77">
        <v>0.96619999999999995</v>
      </c>
      <c r="J22" s="75">
        <f t="shared" si="2"/>
        <v>718.8528</v>
      </c>
    </row>
    <row r="23" spans="1:10" x14ac:dyDescent="0.2">
      <c r="A23" s="66" t="s">
        <v>18</v>
      </c>
      <c r="B23" s="66">
        <v>1</v>
      </c>
      <c r="C23" s="66">
        <v>13</v>
      </c>
      <c r="D23" s="61">
        <v>37165</v>
      </c>
      <c r="E23" s="123">
        <v>42930</v>
      </c>
      <c r="F23" s="123">
        <v>1967</v>
      </c>
      <c r="G23" s="123">
        <f t="shared" si="0"/>
        <v>40963</v>
      </c>
      <c r="H23" s="76">
        <f t="shared" si="1"/>
        <v>3.8467741935483871E-2</v>
      </c>
      <c r="I23" s="77">
        <v>0.72109999999999996</v>
      </c>
      <c r="J23" s="75">
        <f t="shared" si="2"/>
        <v>536.49839999999995</v>
      </c>
    </row>
    <row r="24" spans="1:10" x14ac:dyDescent="0.2">
      <c r="A24" s="66" t="s">
        <v>18</v>
      </c>
      <c r="B24" s="66">
        <v>1</v>
      </c>
      <c r="C24" s="66">
        <v>14</v>
      </c>
      <c r="D24" s="61">
        <v>37165</v>
      </c>
      <c r="E24" s="123">
        <v>337433</v>
      </c>
      <c r="F24" s="123">
        <v>29</v>
      </c>
      <c r="G24" s="123">
        <f t="shared" si="0"/>
        <v>337404</v>
      </c>
      <c r="H24" s="76">
        <f t="shared" si="1"/>
        <v>0.30235931899641577</v>
      </c>
      <c r="I24" s="77">
        <v>0.73809999999999998</v>
      </c>
      <c r="J24" s="75">
        <f t="shared" si="2"/>
        <v>549.14639999999997</v>
      </c>
    </row>
    <row r="25" spans="1:10" x14ac:dyDescent="0.2">
      <c r="A25" s="66" t="s">
        <v>18</v>
      </c>
      <c r="B25" s="66">
        <v>1</v>
      </c>
      <c r="C25" s="66">
        <v>15</v>
      </c>
      <c r="D25" s="61">
        <v>37165</v>
      </c>
      <c r="E25" s="123">
        <v>211924</v>
      </c>
      <c r="F25" s="123">
        <v>1225</v>
      </c>
      <c r="G25" s="123">
        <f t="shared" si="0"/>
        <v>210699</v>
      </c>
      <c r="H25" s="76">
        <f t="shared" si="1"/>
        <v>0.18989605734767026</v>
      </c>
      <c r="I25" s="77">
        <v>0.97599999999999998</v>
      </c>
      <c r="J25" s="75">
        <f t="shared" si="2"/>
        <v>726.14400000000001</v>
      </c>
    </row>
    <row r="26" spans="1:10" x14ac:dyDescent="0.2">
      <c r="A26" s="66" t="s">
        <v>18</v>
      </c>
      <c r="B26" s="66">
        <v>1</v>
      </c>
      <c r="C26" s="66">
        <v>16</v>
      </c>
      <c r="D26" s="61">
        <v>37165</v>
      </c>
      <c r="E26" s="123">
        <v>199236</v>
      </c>
      <c r="F26" s="123">
        <v>792</v>
      </c>
      <c r="G26" s="123">
        <f t="shared" si="0"/>
        <v>198444</v>
      </c>
      <c r="H26" s="76">
        <f t="shared" si="1"/>
        <v>0.1785268817204301</v>
      </c>
      <c r="I26" s="77">
        <v>0.49580000000000002</v>
      </c>
      <c r="J26" s="75">
        <f t="shared" si="2"/>
        <v>368.87520000000001</v>
      </c>
    </row>
    <row r="27" spans="1:10" x14ac:dyDescent="0.2">
      <c r="A27" s="66" t="s">
        <v>18</v>
      </c>
      <c r="B27" s="66">
        <v>1</v>
      </c>
      <c r="C27" s="66">
        <v>17</v>
      </c>
      <c r="D27" s="61">
        <v>37165</v>
      </c>
      <c r="E27" s="123">
        <v>199236</v>
      </c>
      <c r="F27" s="123">
        <v>908</v>
      </c>
      <c r="G27" s="123">
        <f t="shared" si="0"/>
        <v>198328</v>
      </c>
      <c r="H27" s="76">
        <f t="shared" si="1"/>
        <v>0.1785268817204301</v>
      </c>
      <c r="I27" s="77">
        <v>0.99750000000000005</v>
      </c>
      <c r="J27" s="75">
        <f t="shared" si="2"/>
        <v>742.14</v>
      </c>
    </row>
    <row r="28" spans="1:10" x14ac:dyDescent="0.2">
      <c r="A28" s="66" t="s">
        <v>18</v>
      </c>
      <c r="B28" s="66">
        <v>1</v>
      </c>
      <c r="C28" s="66">
        <v>18</v>
      </c>
      <c r="D28" s="61">
        <v>37165</v>
      </c>
      <c r="E28" s="123">
        <v>188777</v>
      </c>
      <c r="F28" s="123">
        <v>819</v>
      </c>
      <c r="G28" s="123">
        <f t="shared" si="0"/>
        <v>187958</v>
      </c>
      <c r="H28" s="76">
        <f t="shared" si="1"/>
        <v>0.16915501792114696</v>
      </c>
      <c r="I28" s="77">
        <v>0.45500000000000002</v>
      </c>
      <c r="J28" s="75">
        <f t="shared" si="2"/>
        <v>338.52000000000004</v>
      </c>
    </row>
    <row r="29" spans="1:10" x14ac:dyDescent="0.2">
      <c r="A29" s="66" t="s">
        <v>18</v>
      </c>
      <c r="B29" s="66">
        <v>1</v>
      </c>
      <c r="C29" s="66">
        <v>19</v>
      </c>
      <c r="D29" s="61">
        <v>37165</v>
      </c>
      <c r="E29" s="123">
        <v>309575</v>
      </c>
      <c r="F29" s="123">
        <v>496</v>
      </c>
      <c r="G29" s="123">
        <f t="shared" si="0"/>
        <v>309079</v>
      </c>
      <c r="H29" s="76">
        <f t="shared" si="1"/>
        <v>0.27739695340501791</v>
      </c>
      <c r="I29" s="77">
        <v>0.62970000000000004</v>
      </c>
      <c r="J29" s="75">
        <f t="shared" si="2"/>
        <v>468.49680000000001</v>
      </c>
    </row>
    <row r="30" spans="1:10" x14ac:dyDescent="0.2">
      <c r="A30" s="66" t="s">
        <v>18</v>
      </c>
      <c r="B30" s="66">
        <v>1</v>
      </c>
      <c r="C30" s="66">
        <v>20</v>
      </c>
      <c r="D30" s="61">
        <v>37165</v>
      </c>
      <c r="E30" s="123">
        <v>394382</v>
      </c>
      <c r="F30" s="123">
        <v>408</v>
      </c>
      <c r="G30" s="123">
        <f t="shared" si="0"/>
        <v>393974</v>
      </c>
      <c r="H30" s="76">
        <f t="shared" si="1"/>
        <v>0.35338888888888886</v>
      </c>
      <c r="I30" s="77">
        <v>0.72299999999999998</v>
      </c>
      <c r="J30" s="75">
        <f t="shared" si="2"/>
        <v>537.91200000000003</v>
      </c>
    </row>
    <row r="31" spans="1:10" x14ac:dyDescent="0.2">
      <c r="A31" s="66" t="s">
        <v>18</v>
      </c>
      <c r="B31" s="66">
        <v>1</v>
      </c>
      <c r="C31" s="66">
        <v>21</v>
      </c>
      <c r="D31" s="61">
        <v>37165</v>
      </c>
      <c r="E31" s="123">
        <v>344164</v>
      </c>
      <c r="F31" s="123">
        <v>267</v>
      </c>
      <c r="G31" s="123">
        <f t="shared" si="0"/>
        <v>343897</v>
      </c>
      <c r="H31" s="76">
        <f t="shared" si="1"/>
        <v>0.30839068100358424</v>
      </c>
      <c r="I31" s="77">
        <v>0.62909999999999999</v>
      </c>
      <c r="J31" s="75">
        <f t="shared" si="2"/>
        <v>468.05039999999997</v>
      </c>
    </row>
    <row r="32" spans="1:10" x14ac:dyDescent="0.2">
      <c r="A32" s="66" t="s">
        <v>18</v>
      </c>
      <c r="B32" s="66">
        <v>1</v>
      </c>
      <c r="C32" s="66">
        <v>22</v>
      </c>
      <c r="D32" s="61">
        <v>37165</v>
      </c>
      <c r="E32" s="123">
        <v>461397</v>
      </c>
      <c r="F32" s="123">
        <v>114</v>
      </c>
      <c r="G32" s="123">
        <f t="shared" si="0"/>
        <v>461283</v>
      </c>
      <c r="H32" s="76">
        <f t="shared" si="1"/>
        <v>0.41343817204301075</v>
      </c>
      <c r="I32" s="77">
        <v>0.74119999999999997</v>
      </c>
      <c r="J32" s="75">
        <f t="shared" si="2"/>
        <v>551.45280000000002</v>
      </c>
    </row>
    <row r="33" spans="1:10" x14ac:dyDescent="0.2">
      <c r="A33" s="66" t="s">
        <v>18</v>
      </c>
      <c r="B33" s="66">
        <v>1</v>
      </c>
      <c r="C33" s="66">
        <v>23</v>
      </c>
      <c r="D33" s="61">
        <v>37165</v>
      </c>
      <c r="E33" s="123">
        <v>292753</v>
      </c>
      <c r="F33" s="123">
        <v>501</v>
      </c>
      <c r="G33" s="123">
        <f t="shared" si="0"/>
        <v>292252</v>
      </c>
      <c r="H33" s="76">
        <f t="shared" si="1"/>
        <v>0.26232347670250894</v>
      </c>
      <c r="I33" s="77">
        <v>0.52910000000000001</v>
      </c>
      <c r="J33" s="75">
        <f t="shared" si="2"/>
        <v>393.65039999999999</v>
      </c>
    </row>
    <row r="34" spans="1:10" x14ac:dyDescent="0.2">
      <c r="A34" s="66" t="s">
        <v>18</v>
      </c>
      <c r="B34" s="66">
        <v>1</v>
      </c>
      <c r="C34" s="66">
        <v>24</v>
      </c>
      <c r="D34" s="61">
        <v>37165</v>
      </c>
      <c r="E34" s="123">
        <v>472502</v>
      </c>
      <c r="F34" s="123">
        <v>386</v>
      </c>
      <c r="G34" s="123">
        <f t="shared" si="0"/>
        <v>472116</v>
      </c>
      <c r="H34" s="76">
        <f t="shared" si="1"/>
        <v>0.42338888888888887</v>
      </c>
      <c r="I34" s="77">
        <v>0.76229999999999998</v>
      </c>
      <c r="J34" s="75">
        <f t="shared" si="2"/>
        <v>567.15120000000002</v>
      </c>
    </row>
    <row r="35" spans="1:10" x14ac:dyDescent="0.2">
      <c r="A35" s="66" t="s">
        <v>18</v>
      </c>
      <c r="B35" s="66">
        <v>1</v>
      </c>
      <c r="C35" s="66">
        <v>25</v>
      </c>
      <c r="D35" s="61">
        <v>37165</v>
      </c>
      <c r="E35" s="123">
        <v>499077</v>
      </c>
      <c r="F35" s="123">
        <v>251</v>
      </c>
      <c r="G35" s="123">
        <f t="shared" si="0"/>
        <v>498826</v>
      </c>
      <c r="H35" s="76">
        <f t="shared" si="1"/>
        <v>0.4472016129032258</v>
      </c>
      <c r="I35" s="77">
        <v>0.62929999999999997</v>
      </c>
      <c r="J35" s="75">
        <f t="shared" si="2"/>
        <v>468.19919999999996</v>
      </c>
    </row>
    <row r="36" spans="1:10" x14ac:dyDescent="0.2">
      <c r="A36" s="66" t="s">
        <v>18</v>
      </c>
      <c r="B36" s="66">
        <v>1</v>
      </c>
      <c r="C36" s="66">
        <v>26</v>
      </c>
      <c r="D36" s="61">
        <v>37165</v>
      </c>
      <c r="E36" s="123">
        <v>496654</v>
      </c>
      <c r="F36" s="123">
        <v>219</v>
      </c>
      <c r="G36" s="123">
        <f t="shared" si="0"/>
        <v>496435</v>
      </c>
      <c r="H36" s="76">
        <f t="shared" si="1"/>
        <v>0.44503046594982076</v>
      </c>
      <c r="I36" s="77">
        <v>0.92869999999999997</v>
      </c>
      <c r="J36" s="75">
        <f t="shared" si="2"/>
        <v>690.95280000000002</v>
      </c>
    </row>
    <row r="37" spans="1:10" x14ac:dyDescent="0.2">
      <c r="A37" s="66" t="s">
        <v>18</v>
      </c>
      <c r="B37" s="66">
        <v>1</v>
      </c>
      <c r="C37" s="66">
        <v>27</v>
      </c>
      <c r="D37" s="61">
        <v>37165</v>
      </c>
      <c r="E37" s="123">
        <v>470404</v>
      </c>
      <c r="F37" s="123">
        <v>853</v>
      </c>
      <c r="G37" s="123">
        <f t="shared" si="0"/>
        <v>469551</v>
      </c>
      <c r="H37" s="76">
        <f t="shared" si="1"/>
        <v>0.4215089605734767</v>
      </c>
      <c r="I37" s="77">
        <v>0.77010000000000001</v>
      </c>
      <c r="J37" s="75">
        <f t="shared" si="2"/>
        <v>572.95439999999996</v>
      </c>
    </row>
    <row r="38" spans="1:10" x14ac:dyDescent="0.2">
      <c r="A38" s="66" t="s">
        <v>18</v>
      </c>
      <c r="B38" s="66">
        <v>1</v>
      </c>
      <c r="C38" s="66">
        <v>28</v>
      </c>
      <c r="D38" s="61">
        <v>37165</v>
      </c>
      <c r="E38" s="123">
        <v>297639</v>
      </c>
      <c r="F38" s="123">
        <v>315</v>
      </c>
      <c r="G38" s="123">
        <f t="shared" si="0"/>
        <v>297324</v>
      </c>
      <c r="H38" s="76">
        <f t="shared" si="1"/>
        <v>0.2667016129032258</v>
      </c>
      <c r="I38" s="77">
        <v>0.68410000000000004</v>
      </c>
      <c r="J38" s="75">
        <f t="shared" si="2"/>
        <v>508.97040000000004</v>
      </c>
    </row>
    <row r="39" spans="1:10" x14ac:dyDescent="0.2">
      <c r="A39" s="66" t="s">
        <v>18</v>
      </c>
      <c r="B39" s="66">
        <v>1</v>
      </c>
      <c r="C39" s="66">
        <v>29</v>
      </c>
      <c r="D39" s="61">
        <v>37165</v>
      </c>
      <c r="E39" s="123">
        <v>253214</v>
      </c>
      <c r="F39" s="123">
        <v>216</v>
      </c>
      <c r="G39" s="123">
        <f t="shared" si="0"/>
        <v>252998</v>
      </c>
      <c r="H39" s="76">
        <f t="shared" si="1"/>
        <v>0.2268942652329749</v>
      </c>
      <c r="I39" s="77">
        <v>0.63529999999999998</v>
      </c>
      <c r="J39" s="75">
        <f t="shared" si="2"/>
        <v>472.66319999999996</v>
      </c>
    </row>
    <row r="40" spans="1:10" x14ac:dyDescent="0.2">
      <c r="A40" s="66" t="s">
        <v>18</v>
      </c>
      <c r="B40" s="66">
        <v>1</v>
      </c>
      <c r="C40" s="66">
        <v>30</v>
      </c>
      <c r="D40" s="61">
        <v>37165</v>
      </c>
      <c r="E40" s="123">
        <v>305991</v>
      </c>
      <c r="F40" s="123">
        <v>568</v>
      </c>
      <c r="G40" s="123">
        <f t="shared" si="0"/>
        <v>305423</v>
      </c>
      <c r="H40" s="76">
        <f t="shared" si="1"/>
        <v>0.27418548387096775</v>
      </c>
      <c r="I40" s="77">
        <v>0.61519999999999997</v>
      </c>
      <c r="J40" s="75">
        <f t="shared" si="2"/>
        <v>457.7088</v>
      </c>
    </row>
    <row r="41" spans="1:10" x14ac:dyDescent="0.2">
      <c r="A41" s="66" t="s">
        <v>18</v>
      </c>
      <c r="B41" s="66">
        <v>1</v>
      </c>
      <c r="C41" s="66">
        <v>31</v>
      </c>
      <c r="D41" s="61">
        <v>37165</v>
      </c>
      <c r="E41" s="123">
        <v>388596</v>
      </c>
      <c r="F41" s="123">
        <v>877</v>
      </c>
      <c r="G41" s="123">
        <f t="shared" si="0"/>
        <v>387719</v>
      </c>
      <c r="H41" s="76">
        <f t="shared" si="1"/>
        <v>0.34820430107526884</v>
      </c>
      <c r="I41" s="77">
        <v>0.63170000000000004</v>
      </c>
      <c r="J41" s="75">
        <f t="shared" si="2"/>
        <v>469.98480000000001</v>
      </c>
    </row>
    <row r="42" spans="1:10" x14ac:dyDescent="0.2">
      <c r="A42" s="66" t="s">
        <v>18</v>
      </c>
      <c r="B42" s="66">
        <v>1</v>
      </c>
      <c r="C42" s="66">
        <v>32</v>
      </c>
      <c r="D42" s="61">
        <v>37165</v>
      </c>
      <c r="E42" s="123">
        <v>272922</v>
      </c>
      <c r="F42" s="123">
        <v>1525</v>
      </c>
      <c r="G42" s="123">
        <f t="shared" si="0"/>
        <v>271397</v>
      </c>
      <c r="H42" s="76">
        <f t="shared" si="1"/>
        <v>0.24455376344086022</v>
      </c>
      <c r="I42" s="77">
        <v>0.41849999999999998</v>
      </c>
      <c r="J42" s="75">
        <f t="shared" si="2"/>
        <v>311.36399999999998</v>
      </c>
    </row>
    <row r="43" spans="1:10" x14ac:dyDescent="0.2">
      <c r="A43" s="66" t="s">
        <v>18</v>
      </c>
      <c r="B43" s="66">
        <v>1</v>
      </c>
      <c r="C43" s="66">
        <v>33</v>
      </c>
      <c r="D43" s="61">
        <v>37165</v>
      </c>
      <c r="E43" s="123">
        <v>104836</v>
      </c>
      <c r="F43" s="123">
        <v>1071</v>
      </c>
      <c r="G43" s="123">
        <f t="shared" si="0"/>
        <v>103765</v>
      </c>
      <c r="H43" s="76">
        <f t="shared" si="1"/>
        <v>9.3939068100358417E-2</v>
      </c>
      <c r="I43" s="77">
        <v>0.4451</v>
      </c>
      <c r="J43" s="75">
        <f t="shared" si="2"/>
        <v>331.15440000000001</v>
      </c>
    </row>
    <row r="44" spans="1:10" x14ac:dyDescent="0.2">
      <c r="A44" s="66" t="s">
        <v>18</v>
      </c>
      <c r="B44" s="66">
        <v>1</v>
      </c>
      <c r="C44" s="66">
        <v>34</v>
      </c>
      <c r="D44" s="61">
        <v>37165</v>
      </c>
      <c r="E44" s="123">
        <v>210140</v>
      </c>
      <c r="F44" s="123">
        <v>349</v>
      </c>
      <c r="G44" s="123">
        <f t="shared" si="0"/>
        <v>209791</v>
      </c>
      <c r="H44" s="76">
        <f t="shared" si="1"/>
        <v>0.18829749103942653</v>
      </c>
      <c r="I44" s="77">
        <v>0.43640000000000001</v>
      </c>
      <c r="J44" s="75">
        <f t="shared" si="2"/>
        <v>324.6816</v>
      </c>
    </row>
    <row r="45" spans="1:10" x14ac:dyDescent="0.2">
      <c r="A45" s="66" t="s">
        <v>18</v>
      </c>
      <c r="B45" s="66">
        <v>1</v>
      </c>
      <c r="C45" s="66">
        <v>35</v>
      </c>
      <c r="D45" s="61">
        <v>37165</v>
      </c>
      <c r="E45" s="123">
        <v>162</v>
      </c>
      <c r="F45" s="123">
        <v>3211</v>
      </c>
      <c r="G45" s="123">
        <f t="shared" si="0"/>
        <v>-3049</v>
      </c>
      <c r="H45" s="76">
        <f t="shared" si="1"/>
        <v>0</v>
      </c>
      <c r="I45" s="77">
        <v>7.9000000000000001E-2</v>
      </c>
      <c r="J45" s="75">
        <f t="shared" si="2"/>
        <v>58.776000000000003</v>
      </c>
    </row>
    <row r="46" spans="1:10" x14ac:dyDescent="0.2">
      <c r="A46" s="66" t="s">
        <v>18</v>
      </c>
      <c r="B46" s="66">
        <v>1</v>
      </c>
      <c r="C46" s="66">
        <v>36</v>
      </c>
      <c r="D46" s="61">
        <v>37165</v>
      </c>
      <c r="E46" s="123">
        <v>171683</v>
      </c>
      <c r="F46" s="123">
        <v>1585</v>
      </c>
      <c r="G46" s="123">
        <f t="shared" si="0"/>
        <v>170098</v>
      </c>
      <c r="H46" s="76">
        <f t="shared" si="1"/>
        <v>0.15383781362007168</v>
      </c>
      <c r="I46" s="77">
        <v>0.56859999999999999</v>
      </c>
      <c r="J46" s="75">
        <f t="shared" si="2"/>
        <v>423.03840000000002</v>
      </c>
    </row>
    <row r="47" spans="1:10" x14ac:dyDescent="0.2">
      <c r="A47" s="66" t="s">
        <v>18</v>
      </c>
      <c r="B47" s="66">
        <v>1</v>
      </c>
      <c r="C47" s="66">
        <v>37</v>
      </c>
      <c r="D47" s="61">
        <v>37165</v>
      </c>
      <c r="E47" s="123">
        <v>315596</v>
      </c>
      <c r="F47" s="123">
        <v>438</v>
      </c>
      <c r="G47" s="123">
        <f t="shared" si="0"/>
        <v>315158</v>
      </c>
      <c r="H47" s="76">
        <f t="shared" si="1"/>
        <v>0.28279211469534049</v>
      </c>
      <c r="I47" s="77">
        <v>0.5494</v>
      </c>
      <c r="J47" s="75">
        <f t="shared" si="2"/>
        <v>408.75360000000001</v>
      </c>
    </row>
    <row r="48" spans="1:10" x14ac:dyDescent="0.2">
      <c r="A48" s="66" t="s">
        <v>18</v>
      </c>
      <c r="B48" s="66">
        <v>1</v>
      </c>
      <c r="C48" s="66">
        <v>38</v>
      </c>
      <c r="D48" s="61">
        <v>37165</v>
      </c>
      <c r="E48" s="123">
        <v>330417</v>
      </c>
      <c r="F48" s="123">
        <v>247</v>
      </c>
      <c r="G48" s="123">
        <f t="shared" si="0"/>
        <v>330170</v>
      </c>
      <c r="H48" s="76">
        <f t="shared" si="1"/>
        <v>0.29607258064516129</v>
      </c>
      <c r="I48" s="77">
        <v>0.83089999999999997</v>
      </c>
      <c r="J48" s="75">
        <f t="shared" si="2"/>
        <v>618.18959999999993</v>
      </c>
    </row>
    <row r="49" spans="1:10" x14ac:dyDescent="0.2">
      <c r="A49" s="66" t="s">
        <v>18</v>
      </c>
      <c r="B49" s="66">
        <v>1</v>
      </c>
      <c r="C49" s="66">
        <v>39</v>
      </c>
      <c r="D49" s="61">
        <v>37165</v>
      </c>
      <c r="E49" s="123">
        <v>320066</v>
      </c>
      <c r="F49" s="123">
        <v>265</v>
      </c>
      <c r="G49" s="123">
        <f t="shared" si="0"/>
        <v>319801</v>
      </c>
      <c r="H49" s="76">
        <f t="shared" si="1"/>
        <v>0.28679749103942653</v>
      </c>
      <c r="I49" s="77">
        <v>0.87609999999999999</v>
      </c>
      <c r="J49" s="75">
        <f t="shared" si="2"/>
        <v>651.8184</v>
      </c>
    </row>
    <row r="50" spans="1:10" x14ac:dyDescent="0.2">
      <c r="A50" s="66" t="s">
        <v>18</v>
      </c>
      <c r="B50" s="66">
        <v>1</v>
      </c>
      <c r="C50" s="66">
        <v>40</v>
      </c>
      <c r="D50" s="61">
        <v>37165</v>
      </c>
      <c r="E50" s="123">
        <v>186490</v>
      </c>
      <c r="F50" s="123">
        <v>254</v>
      </c>
      <c r="G50" s="123">
        <f t="shared" si="0"/>
        <v>186236</v>
      </c>
      <c r="H50" s="76">
        <f t="shared" si="1"/>
        <v>0.16710573476702509</v>
      </c>
      <c r="I50" s="77">
        <v>0.34849999999999998</v>
      </c>
      <c r="J50" s="75">
        <f t="shared" si="2"/>
        <v>259.28399999999999</v>
      </c>
    </row>
    <row r="51" spans="1:10" x14ac:dyDescent="0.2">
      <c r="A51" s="66" t="s">
        <v>18</v>
      </c>
      <c r="B51" s="66">
        <v>1</v>
      </c>
      <c r="C51" s="66">
        <v>41</v>
      </c>
      <c r="D51" s="61">
        <v>37165</v>
      </c>
      <c r="E51" s="123">
        <v>46250</v>
      </c>
      <c r="F51" s="123">
        <v>506</v>
      </c>
      <c r="G51" s="123">
        <f t="shared" si="0"/>
        <v>45744</v>
      </c>
      <c r="H51" s="76">
        <f t="shared" si="1"/>
        <v>4.1442652329749106E-2</v>
      </c>
      <c r="I51" s="77">
        <v>0.40179999999999999</v>
      </c>
      <c r="J51" s="75">
        <f t="shared" si="2"/>
        <v>298.93919999999997</v>
      </c>
    </row>
    <row r="52" spans="1:10" x14ac:dyDescent="0.2">
      <c r="A52" s="66" t="s">
        <v>18</v>
      </c>
      <c r="B52" s="66">
        <v>1</v>
      </c>
      <c r="C52" s="66">
        <v>42</v>
      </c>
      <c r="D52" s="61">
        <v>37165</v>
      </c>
      <c r="E52" s="123">
        <v>314182</v>
      </c>
      <c r="F52" s="123">
        <v>1104</v>
      </c>
      <c r="G52" s="123">
        <f t="shared" si="0"/>
        <v>313078</v>
      </c>
      <c r="H52" s="76">
        <f t="shared" si="1"/>
        <v>0.28152508960573475</v>
      </c>
      <c r="I52" s="77">
        <v>0.7157</v>
      </c>
      <c r="J52" s="75">
        <f t="shared" si="2"/>
        <v>532.48080000000004</v>
      </c>
    </row>
    <row r="53" spans="1:10" x14ac:dyDescent="0.2">
      <c r="A53" s="66" t="s">
        <v>18</v>
      </c>
      <c r="B53" s="66">
        <v>1</v>
      </c>
      <c r="C53" s="66">
        <v>43</v>
      </c>
      <c r="D53" s="61">
        <v>37165</v>
      </c>
      <c r="E53" s="123">
        <v>339292</v>
      </c>
      <c r="F53" s="123">
        <v>838</v>
      </c>
      <c r="G53" s="123">
        <f t="shared" si="0"/>
        <v>338454</v>
      </c>
      <c r="H53" s="76">
        <f t="shared" si="1"/>
        <v>0.30402508960573477</v>
      </c>
      <c r="I53" s="77">
        <v>0.67510000000000003</v>
      </c>
      <c r="J53" s="75">
        <f t="shared" si="2"/>
        <v>502.27440000000001</v>
      </c>
    </row>
    <row r="54" spans="1:10" x14ac:dyDescent="0.2">
      <c r="A54" s="66" t="s">
        <v>18</v>
      </c>
      <c r="B54" s="66">
        <v>1</v>
      </c>
      <c r="C54" s="66">
        <v>44</v>
      </c>
      <c r="D54" s="61">
        <v>37165</v>
      </c>
      <c r="E54" s="123">
        <v>357177</v>
      </c>
      <c r="F54" s="123">
        <v>521</v>
      </c>
      <c r="G54" s="123">
        <f t="shared" si="0"/>
        <v>356656</v>
      </c>
      <c r="H54" s="76">
        <f t="shared" si="1"/>
        <v>0.32005107526881721</v>
      </c>
      <c r="I54" s="77">
        <v>0.94569999999999999</v>
      </c>
      <c r="J54" s="75">
        <f t="shared" si="2"/>
        <v>703.60079999999994</v>
      </c>
    </row>
    <row r="55" spans="1:10" x14ac:dyDescent="0.2">
      <c r="A55" s="66" t="s">
        <v>18</v>
      </c>
      <c r="B55" s="66">
        <v>1</v>
      </c>
      <c r="C55" s="66">
        <v>45</v>
      </c>
      <c r="D55" s="61">
        <v>37165</v>
      </c>
      <c r="E55" s="123"/>
      <c r="F55" s="123">
        <v>778</v>
      </c>
      <c r="G55" s="123">
        <f t="shared" si="0"/>
        <v>-778</v>
      </c>
      <c r="H55" s="76">
        <f t="shared" si="1"/>
        <v>0</v>
      </c>
      <c r="I55" s="77">
        <v>0.66669999999999996</v>
      </c>
      <c r="J55" s="75">
        <f t="shared" si="2"/>
        <v>496.02479999999997</v>
      </c>
    </row>
    <row r="56" spans="1:10" x14ac:dyDescent="0.2">
      <c r="A56" s="66" t="s">
        <v>18</v>
      </c>
      <c r="B56" s="66">
        <v>1</v>
      </c>
      <c r="C56" s="66">
        <v>46</v>
      </c>
      <c r="D56" s="61">
        <v>37165</v>
      </c>
      <c r="E56" s="123">
        <v>128527</v>
      </c>
      <c r="F56" s="123">
        <v>1334</v>
      </c>
      <c r="G56" s="123">
        <f t="shared" si="0"/>
        <v>127193</v>
      </c>
      <c r="H56" s="76">
        <f t="shared" si="1"/>
        <v>0.11516756272401434</v>
      </c>
      <c r="I56" s="77">
        <v>0.30470000000000003</v>
      </c>
      <c r="J56" s="75">
        <f t="shared" si="2"/>
        <v>226.69680000000002</v>
      </c>
    </row>
    <row r="57" spans="1:10" x14ac:dyDescent="0.2">
      <c r="A57" s="66" t="s">
        <v>18</v>
      </c>
      <c r="B57" s="66">
        <v>1</v>
      </c>
      <c r="C57" s="66">
        <v>47</v>
      </c>
      <c r="D57" s="61">
        <v>37165</v>
      </c>
      <c r="E57" s="123">
        <v>331524</v>
      </c>
      <c r="F57" s="123">
        <v>682</v>
      </c>
      <c r="G57" s="123">
        <f t="shared" si="0"/>
        <v>330842</v>
      </c>
      <c r="H57" s="76">
        <f t="shared" si="1"/>
        <v>0.29706451612903229</v>
      </c>
      <c r="I57" s="77">
        <v>0.84740000000000004</v>
      </c>
      <c r="J57" s="75">
        <f t="shared" si="2"/>
        <v>630.46559999999999</v>
      </c>
    </row>
    <row r="58" spans="1:10" x14ac:dyDescent="0.2">
      <c r="A58" s="66" t="s">
        <v>18</v>
      </c>
      <c r="B58" s="66">
        <v>1</v>
      </c>
      <c r="C58" s="66">
        <v>48</v>
      </c>
      <c r="D58" s="61">
        <v>37165</v>
      </c>
      <c r="E58" s="123">
        <v>314375</v>
      </c>
      <c r="F58" s="123">
        <v>242</v>
      </c>
      <c r="G58" s="123">
        <f t="shared" si="0"/>
        <v>314133</v>
      </c>
      <c r="H58" s="76">
        <f t="shared" si="1"/>
        <v>0.28169802867383514</v>
      </c>
      <c r="I58" s="77">
        <v>0.87050000000000005</v>
      </c>
      <c r="J58" s="75">
        <f t="shared" si="2"/>
        <v>647.65200000000004</v>
      </c>
    </row>
    <row r="59" spans="1:10" x14ac:dyDescent="0.2">
      <c r="A59" s="66" t="s">
        <v>18</v>
      </c>
      <c r="B59" s="66">
        <v>1</v>
      </c>
      <c r="C59" s="66">
        <v>49</v>
      </c>
      <c r="D59" s="61">
        <v>37165</v>
      </c>
      <c r="E59" s="123">
        <v>60610</v>
      </c>
      <c r="F59" s="123">
        <v>74</v>
      </c>
      <c r="G59" s="123">
        <f t="shared" si="0"/>
        <v>60536</v>
      </c>
      <c r="H59" s="76">
        <f t="shared" si="1"/>
        <v>5.4310035842293908E-2</v>
      </c>
      <c r="I59" s="77">
        <v>0.46789999999999998</v>
      </c>
      <c r="J59" s="75">
        <f t="shared" si="2"/>
        <v>348.11759999999998</v>
      </c>
    </row>
    <row r="60" spans="1:10" ht="14.25" x14ac:dyDescent="0.2">
      <c r="A60" s="66" t="s">
        <v>18</v>
      </c>
      <c r="B60" s="66">
        <v>1</v>
      </c>
      <c r="C60" s="66">
        <v>50</v>
      </c>
      <c r="D60" s="61">
        <v>37165</v>
      </c>
      <c r="E60" s="153" t="s">
        <v>120</v>
      </c>
      <c r="F60" s="153"/>
      <c r="G60" s="123"/>
      <c r="H60" s="76"/>
      <c r="I60" s="77"/>
      <c r="J60" s="75"/>
    </row>
    <row r="61" spans="1:10" x14ac:dyDescent="0.2">
      <c r="A61" s="66" t="s">
        <v>18</v>
      </c>
      <c r="B61" s="66">
        <v>1</v>
      </c>
      <c r="C61" s="66">
        <v>51</v>
      </c>
      <c r="D61" s="61">
        <v>37165</v>
      </c>
      <c r="E61" s="153">
        <v>17214</v>
      </c>
      <c r="F61" s="153">
        <v>672</v>
      </c>
      <c r="G61" s="123">
        <f t="shared" ref="G61:G76" si="3">E61-F61</f>
        <v>16542</v>
      </c>
      <c r="H61" s="76">
        <f t="shared" si="1"/>
        <v>1.5424731182795699E-2</v>
      </c>
      <c r="I61" s="77">
        <v>0.45989999999999998</v>
      </c>
      <c r="J61" s="75">
        <f t="shared" si="2"/>
        <v>342.16559999999998</v>
      </c>
    </row>
    <row r="62" spans="1:10" x14ac:dyDescent="0.2">
      <c r="A62" s="66" t="s">
        <v>18</v>
      </c>
      <c r="B62" s="66">
        <v>1</v>
      </c>
      <c r="C62" s="66">
        <v>52</v>
      </c>
      <c r="D62" s="61">
        <v>37165</v>
      </c>
      <c r="E62" s="123">
        <v>287181</v>
      </c>
      <c r="F62" s="123">
        <v>650</v>
      </c>
      <c r="G62" s="123">
        <f t="shared" si="3"/>
        <v>286531</v>
      </c>
      <c r="H62" s="76">
        <f t="shared" si="1"/>
        <v>0.25733064516129034</v>
      </c>
      <c r="I62" s="77">
        <v>0.85150000000000003</v>
      </c>
      <c r="J62" s="75">
        <f t="shared" si="2"/>
        <v>633.51600000000008</v>
      </c>
    </row>
    <row r="63" spans="1:10" x14ac:dyDescent="0.2">
      <c r="A63" s="66" t="s">
        <v>18</v>
      </c>
      <c r="B63" s="66">
        <v>1</v>
      </c>
      <c r="C63" s="66">
        <v>53</v>
      </c>
      <c r="D63" s="61">
        <v>37165</v>
      </c>
      <c r="E63" s="123">
        <v>93207</v>
      </c>
      <c r="F63" s="123">
        <v>67</v>
      </c>
      <c r="G63" s="123">
        <f t="shared" si="3"/>
        <v>93140</v>
      </c>
      <c r="H63" s="76">
        <f t="shared" si="1"/>
        <v>8.3518817204301071E-2</v>
      </c>
      <c r="I63" s="77">
        <v>0.96530000000000005</v>
      </c>
      <c r="J63" s="75">
        <f t="shared" si="2"/>
        <v>718.18320000000006</v>
      </c>
    </row>
    <row r="64" spans="1:10" x14ac:dyDescent="0.2">
      <c r="A64" s="66" t="s">
        <v>18</v>
      </c>
      <c r="B64" s="66">
        <v>1</v>
      </c>
      <c r="C64" s="66">
        <v>54</v>
      </c>
      <c r="D64" s="61">
        <v>37165</v>
      </c>
      <c r="E64" s="154">
        <v>268035</v>
      </c>
      <c r="F64" s="154">
        <v>255</v>
      </c>
      <c r="G64" s="123">
        <f t="shared" si="3"/>
        <v>267780</v>
      </c>
      <c r="H64" s="76">
        <f t="shared" si="1"/>
        <v>0.2401747311827957</v>
      </c>
      <c r="I64" s="77">
        <v>0.78190000000000004</v>
      </c>
      <c r="J64" s="75">
        <f t="shared" si="2"/>
        <v>581.73360000000002</v>
      </c>
    </row>
    <row r="65" spans="1:10" x14ac:dyDescent="0.2">
      <c r="A65" s="66" t="s">
        <v>18</v>
      </c>
      <c r="B65" s="66">
        <v>1</v>
      </c>
      <c r="C65" s="66">
        <v>55</v>
      </c>
      <c r="D65" s="61">
        <v>37165</v>
      </c>
      <c r="E65" s="154">
        <v>44743</v>
      </c>
      <c r="F65" s="154">
        <v>55</v>
      </c>
      <c r="G65" s="123">
        <f t="shared" si="3"/>
        <v>44688</v>
      </c>
      <c r="H65" s="76">
        <f t="shared" si="1"/>
        <v>4.0092293906810038E-2</v>
      </c>
      <c r="I65" s="77">
        <v>0.79</v>
      </c>
      <c r="J65" s="75">
        <f t="shared" si="2"/>
        <v>587.76</v>
      </c>
    </row>
    <row r="66" spans="1:10" x14ac:dyDescent="0.2">
      <c r="A66" s="66" t="s">
        <v>18</v>
      </c>
      <c r="B66" s="66">
        <v>1</v>
      </c>
      <c r="C66" s="66">
        <v>56</v>
      </c>
      <c r="D66" s="61">
        <v>37165</v>
      </c>
      <c r="E66" s="154">
        <v>53479</v>
      </c>
      <c r="F66" s="154">
        <v>470</v>
      </c>
      <c r="G66" s="123">
        <f t="shared" si="3"/>
        <v>53009</v>
      </c>
      <c r="H66" s="76">
        <f t="shared" si="1"/>
        <v>4.7920250896057351E-2</v>
      </c>
      <c r="I66" s="77">
        <v>0.28649999999999998</v>
      </c>
      <c r="J66" s="75">
        <f t="shared" si="2"/>
        <v>213.15599999999998</v>
      </c>
    </row>
    <row r="67" spans="1:10" x14ac:dyDescent="0.2">
      <c r="A67" s="66" t="s">
        <v>18</v>
      </c>
      <c r="B67" s="66">
        <v>1</v>
      </c>
      <c r="C67" s="66">
        <v>57</v>
      </c>
      <c r="D67" s="61">
        <v>37165</v>
      </c>
      <c r="E67" s="154">
        <v>250869</v>
      </c>
      <c r="F67" s="154">
        <v>1285</v>
      </c>
      <c r="G67" s="123">
        <f t="shared" si="3"/>
        <v>249584</v>
      </c>
      <c r="H67" s="76">
        <f t="shared" si="1"/>
        <v>0.22479301075268818</v>
      </c>
      <c r="I67" s="77">
        <v>0.74939999999999996</v>
      </c>
      <c r="J67" s="75">
        <f t="shared" si="2"/>
        <v>557.55359999999996</v>
      </c>
    </row>
    <row r="68" spans="1:10" x14ac:dyDescent="0.2">
      <c r="A68" s="66" t="s">
        <v>18</v>
      </c>
      <c r="B68" s="66">
        <v>1</v>
      </c>
      <c r="C68" s="66">
        <v>58</v>
      </c>
      <c r="D68" s="61">
        <v>37165</v>
      </c>
      <c r="E68" s="154">
        <v>1948</v>
      </c>
      <c r="F68" s="154">
        <v>1185</v>
      </c>
      <c r="G68" s="123">
        <f t="shared" si="3"/>
        <v>763</v>
      </c>
      <c r="H68" s="76">
        <f t="shared" si="1"/>
        <v>1.7455197132616488E-3</v>
      </c>
      <c r="I68" s="77">
        <v>0.36199999999999999</v>
      </c>
      <c r="J68" s="75">
        <f t="shared" si="2"/>
        <v>269.32799999999997</v>
      </c>
    </row>
    <row r="69" spans="1:10" x14ac:dyDescent="0.2">
      <c r="A69" s="66" t="s">
        <v>18</v>
      </c>
      <c r="B69" s="66">
        <v>1</v>
      </c>
      <c r="C69" s="66">
        <v>59</v>
      </c>
      <c r="D69" s="61">
        <v>37165</v>
      </c>
      <c r="E69" s="154">
        <v>25584</v>
      </c>
      <c r="F69" s="154">
        <v>639</v>
      </c>
      <c r="G69" s="123">
        <f t="shared" si="3"/>
        <v>24945</v>
      </c>
      <c r="H69" s="76">
        <f t="shared" si="1"/>
        <v>2.2924731182795699E-2</v>
      </c>
      <c r="I69" s="77">
        <v>0.6875</v>
      </c>
      <c r="J69" s="75">
        <f t="shared" si="2"/>
        <v>511.5</v>
      </c>
    </row>
    <row r="70" spans="1:10" x14ac:dyDescent="0.2">
      <c r="A70" s="66" t="s">
        <v>18</v>
      </c>
      <c r="B70" s="66">
        <v>1</v>
      </c>
      <c r="C70" s="66">
        <v>60</v>
      </c>
      <c r="D70" s="61">
        <v>37165</v>
      </c>
      <c r="E70" s="154">
        <v>26092</v>
      </c>
      <c r="F70" s="154">
        <v>3082</v>
      </c>
      <c r="G70" s="123">
        <f t="shared" si="3"/>
        <v>23010</v>
      </c>
      <c r="H70" s="76">
        <f t="shared" si="1"/>
        <v>2.3379928315412187E-2</v>
      </c>
      <c r="I70" s="77">
        <v>0.50829999999999997</v>
      </c>
      <c r="J70" s="75">
        <f t="shared" si="2"/>
        <v>378.17519999999996</v>
      </c>
    </row>
    <row r="71" spans="1:10" x14ac:dyDescent="0.2">
      <c r="A71" s="66" t="s">
        <v>18</v>
      </c>
      <c r="B71" s="66">
        <v>1</v>
      </c>
      <c r="C71" s="66">
        <v>61</v>
      </c>
      <c r="D71" s="61">
        <v>37165</v>
      </c>
      <c r="E71" s="154">
        <v>25451</v>
      </c>
      <c r="F71" s="154">
        <v>2372</v>
      </c>
      <c r="G71" s="123">
        <f t="shared" si="3"/>
        <v>23079</v>
      </c>
      <c r="H71" s="76">
        <f t="shared" si="1"/>
        <v>2.2805555555555555E-2</v>
      </c>
      <c r="I71" s="77">
        <v>0.1676</v>
      </c>
      <c r="J71" s="75">
        <f t="shared" si="2"/>
        <v>124.6944</v>
      </c>
    </row>
    <row r="72" spans="1:10" x14ac:dyDescent="0.2">
      <c r="A72" s="66" t="s">
        <v>18</v>
      </c>
      <c r="B72" s="66">
        <v>1</v>
      </c>
      <c r="C72" s="66">
        <v>62</v>
      </c>
      <c r="D72" s="61">
        <v>37165</v>
      </c>
      <c r="E72" s="154">
        <v>170338</v>
      </c>
      <c r="F72" s="154">
        <v>1845</v>
      </c>
      <c r="G72" s="123">
        <f t="shared" si="3"/>
        <v>168493</v>
      </c>
      <c r="H72" s="76">
        <f t="shared" si="1"/>
        <v>0.15263261648745519</v>
      </c>
      <c r="I72" s="77">
        <v>0.44</v>
      </c>
      <c r="J72" s="75">
        <f t="shared" si="2"/>
        <v>327.36</v>
      </c>
    </row>
    <row r="73" spans="1:10" x14ac:dyDescent="0.2">
      <c r="A73" s="66" t="s">
        <v>18</v>
      </c>
      <c r="B73" s="66">
        <v>1</v>
      </c>
      <c r="C73" s="66">
        <v>63</v>
      </c>
      <c r="D73" s="61">
        <v>37165</v>
      </c>
      <c r="E73" s="154">
        <v>102789</v>
      </c>
      <c r="F73" s="154">
        <v>1704</v>
      </c>
      <c r="G73" s="123">
        <f t="shared" si="3"/>
        <v>101085</v>
      </c>
      <c r="H73" s="76">
        <f t="shared" si="1"/>
        <v>9.2104838709677422E-2</v>
      </c>
      <c r="I73" s="77">
        <v>0.2268</v>
      </c>
      <c r="J73" s="75">
        <f t="shared" si="2"/>
        <v>168.73920000000001</v>
      </c>
    </row>
    <row r="74" spans="1:10" x14ac:dyDescent="0.2">
      <c r="A74" s="66" t="s">
        <v>18</v>
      </c>
      <c r="B74" s="66">
        <v>1</v>
      </c>
      <c r="C74" s="66">
        <v>64</v>
      </c>
      <c r="D74" s="61">
        <v>37165</v>
      </c>
      <c r="E74" s="154">
        <v>190950</v>
      </c>
      <c r="F74" s="154">
        <v>1136</v>
      </c>
      <c r="G74" s="123">
        <f t="shared" si="3"/>
        <v>189814</v>
      </c>
      <c r="H74" s="76">
        <f t="shared" si="1"/>
        <v>0.17110215053763442</v>
      </c>
      <c r="I74" s="77">
        <v>0.76249999999999996</v>
      </c>
      <c r="J74" s="75">
        <f t="shared" si="2"/>
        <v>567.29999999999995</v>
      </c>
    </row>
    <row r="75" spans="1:10" x14ac:dyDescent="0.2">
      <c r="A75" s="66" t="s">
        <v>18</v>
      </c>
      <c r="B75" s="66">
        <v>1</v>
      </c>
      <c r="C75" s="66">
        <v>65</v>
      </c>
      <c r="D75" s="61">
        <v>37165</v>
      </c>
      <c r="E75" s="154">
        <v>98362</v>
      </c>
      <c r="F75" s="154">
        <v>813</v>
      </c>
      <c r="G75" s="123">
        <f t="shared" si="3"/>
        <v>97549</v>
      </c>
      <c r="H75" s="76">
        <f t="shared" si="1"/>
        <v>8.8137992831541223E-2</v>
      </c>
      <c r="I75" s="77">
        <v>0.75790000000000002</v>
      </c>
      <c r="J75" s="75">
        <f t="shared" si="2"/>
        <v>563.87760000000003</v>
      </c>
    </row>
    <row r="76" spans="1:10" x14ac:dyDescent="0.2">
      <c r="A76" s="66" t="s">
        <v>18</v>
      </c>
      <c r="B76" s="66">
        <v>1</v>
      </c>
      <c r="C76" s="66">
        <v>66</v>
      </c>
      <c r="D76" s="61">
        <v>37165</v>
      </c>
      <c r="E76" s="154">
        <v>159062</v>
      </c>
      <c r="F76" s="154">
        <v>1755</v>
      </c>
      <c r="G76" s="123">
        <f t="shared" si="3"/>
        <v>157307</v>
      </c>
      <c r="H76" s="76">
        <f t="shared" si="1"/>
        <v>0.14252867383512544</v>
      </c>
      <c r="I76" s="77">
        <v>0.64370000000000005</v>
      </c>
      <c r="J76" s="75">
        <f t="shared" si="2"/>
        <v>478.91280000000006</v>
      </c>
    </row>
    <row r="77" spans="1:10" x14ac:dyDescent="0.2">
      <c r="A77" s="66" t="s">
        <v>18</v>
      </c>
      <c r="B77" s="66">
        <v>1</v>
      </c>
      <c r="C77" s="66">
        <v>67</v>
      </c>
      <c r="D77" s="61">
        <v>37165</v>
      </c>
      <c r="E77" s="155" t="s">
        <v>117</v>
      </c>
      <c r="F77" s="155"/>
      <c r="G77" s="123"/>
      <c r="H77" s="76"/>
      <c r="I77" s="77"/>
      <c r="J77" s="75"/>
    </row>
    <row r="78" spans="1:10" x14ac:dyDescent="0.2">
      <c r="A78" s="66" t="s">
        <v>18</v>
      </c>
      <c r="B78" s="66">
        <v>1</v>
      </c>
      <c r="C78" s="66">
        <v>68</v>
      </c>
      <c r="D78" s="61">
        <v>37165</v>
      </c>
      <c r="E78" s="154">
        <v>191803</v>
      </c>
      <c r="F78" s="154">
        <v>652</v>
      </c>
      <c r="G78" s="123">
        <f t="shared" ref="G78:G111" si="4">E78-F78</f>
        <v>191151</v>
      </c>
      <c r="H78" s="76">
        <f t="shared" ref="H78:H100" si="5">IF(G78&lt;0,0,E78/(31*1500*24))</f>
        <v>0.17186648745519714</v>
      </c>
      <c r="I78" s="77">
        <v>0.39019999999999999</v>
      </c>
      <c r="J78" s="75">
        <f t="shared" ref="J78:J100" si="6">I78*(24*31)</f>
        <v>290.30880000000002</v>
      </c>
    </row>
    <row r="79" spans="1:10" x14ac:dyDescent="0.2">
      <c r="A79" s="66" t="s">
        <v>18</v>
      </c>
      <c r="B79" s="66">
        <v>1</v>
      </c>
      <c r="C79" s="66">
        <v>69</v>
      </c>
      <c r="D79" s="61">
        <v>37165</v>
      </c>
      <c r="E79" s="154">
        <v>177215</v>
      </c>
      <c r="F79" s="154">
        <v>1242</v>
      </c>
      <c r="G79" s="123">
        <f t="shared" si="4"/>
        <v>175973</v>
      </c>
      <c r="H79" s="76">
        <f t="shared" si="5"/>
        <v>0.15879480286738351</v>
      </c>
      <c r="I79" s="77">
        <v>0.72119999999999995</v>
      </c>
      <c r="J79" s="75">
        <f t="shared" si="6"/>
        <v>536.57279999999992</v>
      </c>
    </row>
    <row r="80" spans="1:10" x14ac:dyDescent="0.2">
      <c r="A80" s="66" t="s">
        <v>18</v>
      </c>
      <c r="B80" s="66">
        <v>1</v>
      </c>
      <c r="C80" s="66">
        <v>70</v>
      </c>
      <c r="D80" s="61">
        <v>37165</v>
      </c>
      <c r="E80" s="154">
        <v>46277</v>
      </c>
      <c r="F80" s="154">
        <v>251</v>
      </c>
      <c r="G80" s="123">
        <f t="shared" si="4"/>
        <v>46026</v>
      </c>
      <c r="H80" s="76">
        <f t="shared" si="5"/>
        <v>4.1466845878136198E-2</v>
      </c>
      <c r="I80" s="77">
        <v>0.4572</v>
      </c>
      <c r="J80" s="75">
        <f t="shared" si="6"/>
        <v>340.15679999999998</v>
      </c>
    </row>
    <row r="81" spans="1:10" x14ac:dyDescent="0.2">
      <c r="A81" s="66" t="s">
        <v>18</v>
      </c>
      <c r="B81" s="66">
        <v>1</v>
      </c>
      <c r="C81" s="66">
        <v>71</v>
      </c>
      <c r="D81" s="61">
        <v>37165</v>
      </c>
      <c r="E81" s="154">
        <v>168580</v>
      </c>
      <c r="F81" s="154">
        <v>665</v>
      </c>
      <c r="G81" s="123">
        <f t="shared" si="4"/>
        <v>167915</v>
      </c>
      <c r="H81" s="76">
        <f t="shared" si="5"/>
        <v>0.15105734767025089</v>
      </c>
      <c r="I81" s="77">
        <v>0.8024</v>
      </c>
      <c r="J81" s="75">
        <f t="shared" si="6"/>
        <v>596.98559999999998</v>
      </c>
    </row>
    <row r="82" spans="1:10" x14ac:dyDescent="0.2">
      <c r="A82" s="66" t="s">
        <v>18</v>
      </c>
      <c r="B82" s="66">
        <v>1</v>
      </c>
      <c r="C82" s="66">
        <v>72</v>
      </c>
      <c r="D82" s="61">
        <v>37165</v>
      </c>
      <c r="E82" s="154">
        <v>176430</v>
      </c>
      <c r="F82" s="154">
        <v>661</v>
      </c>
      <c r="G82" s="123">
        <f t="shared" si="4"/>
        <v>175769</v>
      </c>
      <c r="H82" s="76">
        <f t="shared" si="5"/>
        <v>0.15809139784946236</v>
      </c>
      <c r="I82" s="77">
        <v>0.50539999999999996</v>
      </c>
      <c r="J82" s="75">
        <f t="shared" si="6"/>
        <v>376.01759999999996</v>
      </c>
    </row>
    <row r="83" spans="1:10" x14ac:dyDescent="0.2">
      <c r="A83" s="66" t="s">
        <v>18</v>
      </c>
      <c r="B83" s="66">
        <v>1</v>
      </c>
      <c r="C83" s="66">
        <v>73</v>
      </c>
      <c r="D83" s="61">
        <v>37165</v>
      </c>
      <c r="E83" s="154">
        <v>13371</v>
      </c>
      <c r="F83" s="154">
        <v>2575</v>
      </c>
      <c r="G83" s="123">
        <f t="shared" si="4"/>
        <v>10796</v>
      </c>
      <c r="H83" s="76">
        <f t="shared" si="5"/>
        <v>1.1981182795698925E-2</v>
      </c>
      <c r="I83" s="77">
        <v>6.7900000000000002E-2</v>
      </c>
      <c r="J83" s="75">
        <f t="shared" si="6"/>
        <v>50.517600000000002</v>
      </c>
    </row>
    <row r="84" spans="1:10" x14ac:dyDescent="0.2">
      <c r="A84" s="66" t="s">
        <v>18</v>
      </c>
      <c r="B84" s="66">
        <v>1</v>
      </c>
      <c r="C84" s="66">
        <v>74</v>
      </c>
      <c r="D84" s="61">
        <v>37165</v>
      </c>
      <c r="E84" s="154">
        <v>202928</v>
      </c>
      <c r="F84" s="154">
        <v>1854</v>
      </c>
      <c r="G84" s="123">
        <f t="shared" si="4"/>
        <v>201074</v>
      </c>
      <c r="H84" s="76">
        <f t="shared" si="5"/>
        <v>0.18183512544802868</v>
      </c>
      <c r="I84" s="77">
        <v>0.80069999999999997</v>
      </c>
      <c r="J84" s="75">
        <f t="shared" si="6"/>
        <v>595.72079999999994</v>
      </c>
    </row>
    <row r="85" spans="1:10" x14ac:dyDescent="0.2">
      <c r="A85" s="66" t="s">
        <v>18</v>
      </c>
      <c r="B85" s="66">
        <v>1</v>
      </c>
      <c r="C85" s="66">
        <v>75</v>
      </c>
      <c r="D85" s="61">
        <v>37165</v>
      </c>
      <c r="E85" s="155" t="s">
        <v>117</v>
      </c>
      <c r="F85" s="155"/>
      <c r="G85" s="123"/>
      <c r="H85" s="76"/>
      <c r="I85" s="77"/>
      <c r="J85" s="75"/>
    </row>
    <row r="86" spans="1:10" x14ac:dyDescent="0.2">
      <c r="A86" s="66" t="s">
        <v>18</v>
      </c>
      <c r="B86" s="66">
        <v>1</v>
      </c>
      <c r="C86" s="66">
        <v>76</v>
      </c>
      <c r="D86" s="61">
        <v>37165</v>
      </c>
      <c r="E86" s="154">
        <v>89156</v>
      </c>
      <c r="F86" s="154">
        <v>2164</v>
      </c>
      <c r="G86" s="123">
        <f t="shared" si="4"/>
        <v>86992</v>
      </c>
      <c r="H86" s="76">
        <f t="shared" si="5"/>
        <v>7.9888888888888884E-2</v>
      </c>
      <c r="I86" s="77">
        <v>0.66</v>
      </c>
      <c r="J86" s="75">
        <f t="shared" si="6"/>
        <v>491.04</v>
      </c>
    </row>
    <row r="87" spans="1:10" x14ac:dyDescent="0.2">
      <c r="A87" s="66" t="s">
        <v>18</v>
      </c>
      <c r="B87" s="66">
        <v>1</v>
      </c>
      <c r="C87" s="66">
        <v>77</v>
      </c>
      <c r="D87" s="61">
        <v>37165</v>
      </c>
      <c r="E87" s="154">
        <v>18467</v>
      </c>
      <c r="F87" s="154">
        <v>758</v>
      </c>
      <c r="G87" s="123">
        <f t="shared" si="4"/>
        <v>17709</v>
      </c>
      <c r="H87" s="76">
        <f t="shared" si="5"/>
        <v>1.6547491039426522E-2</v>
      </c>
      <c r="I87" s="77">
        <v>0.46789999999999998</v>
      </c>
      <c r="J87" s="75">
        <f t="shared" si="6"/>
        <v>348.11759999999998</v>
      </c>
    </row>
    <row r="88" spans="1:10" x14ac:dyDescent="0.2">
      <c r="A88" s="66" t="s">
        <v>18</v>
      </c>
      <c r="B88" s="66">
        <v>1</v>
      </c>
      <c r="C88" s="66">
        <v>78</v>
      </c>
      <c r="D88" s="61">
        <v>37165</v>
      </c>
      <c r="E88" s="154">
        <v>115189</v>
      </c>
      <c r="F88" s="154">
        <v>810</v>
      </c>
      <c r="G88" s="123">
        <f t="shared" si="4"/>
        <v>114379</v>
      </c>
      <c r="H88" s="76">
        <f t="shared" si="5"/>
        <v>0.10321594982078854</v>
      </c>
      <c r="I88" s="77">
        <v>0.67190000000000005</v>
      </c>
      <c r="J88" s="75">
        <f t="shared" si="6"/>
        <v>499.89360000000005</v>
      </c>
    </row>
    <row r="89" spans="1:10" x14ac:dyDescent="0.2">
      <c r="A89" s="66" t="s">
        <v>18</v>
      </c>
      <c r="B89" s="66">
        <v>1</v>
      </c>
      <c r="C89" s="66">
        <v>79</v>
      </c>
      <c r="D89" s="61">
        <v>37165</v>
      </c>
      <c r="E89" s="154">
        <v>1396</v>
      </c>
      <c r="F89" s="154">
        <v>1299</v>
      </c>
      <c r="G89" s="123">
        <f t="shared" si="4"/>
        <v>97</v>
      </c>
      <c r="H89" s="76">
        <f t="shared" si="5"/>
        <v>1.2508960573476703E-3</v>
      </c>
      <c r="I89" s="77">
        <v>0.5</v>
      </c>
      <c r="J89" s="75">
        <f t="shared" si="6"/>
        <v>372</v>
      </c>
    </row>
    <row r="90" spans="1:10" x14ac:dyDescent="0.2">
      <c r="A90" s="66" t="s">
        <v>18</v>
      </c>
      <c r="B90" s="66">
        <v>1</v>
      </c>
      <c r="C90" s="66">
        <v>80</v>
      </c>
      <c r="D90" s="61">
        <v>37165</v>
      </c>
      <c r="E90" s="154">
        <v>21128</v>
      </c>
      <c r="F90" s="154">
        <v>756</v>
      </c>
      <c r="G90" s="123">
        <f t="shared" si="4"/>
        <v>20372</v>
      </c>
      <c r="H90" s="76">
        <f t="shared" si="5"/>
        <v>1.8931899641577061E-2</v>
      </c>
      <c r="I90" s="77">
        <v>0.66149999999999998</v>
      </c>
      <c r="J90" s="75">
        <f t="shared" si="6"/>
        <v>492.15600000000001</v>
      </c>
    </row>
    <row r="91" spans="1:10" x14ac:dyDescent="0.2">
      <c r="A91" s="66" t="s">
        <v>18</v>
      </c>
      <c r="B91" s="66">
        <v>1</v>
      </c>
      <c r="C91" s="66">
        <v>81</v>
      </c>
      <c r="D91" s="61">
        <v>37165</v>
      </c>
      <c r="E91" s="154">
        <v>30210</v>
      </c>
      <c r="F91" s="154">
        <v>1744</v>
      </c>
      <c r="G91" s="123">
        <f t="shared" si="4"/>
        <v>28466</v>
      </c>
      <c r="H91" s="76">
        <f t="shared" si="5"/>
        <v>2.7069892473118279E-2</v>
      </c>
      <c r="I91" s="77">
        <v>0.64839999999999998</v>
      </c>
      <c r="J91" s="75">
        <f t="shared" si="6"/>
        <v>482.40959999999995</v>
      </c>
    </row>
    <row r="92" spans="1:10" x14ac:dyDescent="0.2">
      <c r="A92" s="66" t="s">
        <v>18</v>
      </c>
      <c r="B92" s="66">
        <v>1</v>
      </c>
      <c r="C92" s="66">
        <v>82</v>
      </c>
      <c r="D92" s="61">
        <v>37165</v>
      </c>
      <c r="E92" s="154">
        <v>62502</v>
      </c>
      <c r="F92" s="154">
        <v>2465</v>
      </c>
      <c r="G92" s="123">
        <f t="shared" si="4"/>
        <v>60037</v>
      </c>
      <c r="H92" s="76">
        <f t="shared" si="5"/>
        <v>5.6005376344086019E-2</v>
      </c>
      <c r="I92" s="77">
        <v>0.71060000000000001</v>
      </c>
      <c r="J92" s="75">
        <f t="shared" si="6"/>
        <v>528.68640000000005</v>
      </c>
    </row>
    <row r="93" spans="1:10" x14ac:dyDescent="0.2">
      <c r="A93" s="66" t="s">
        <v>18</v>
      </c>
      <c r="B93" s="66">
        <v>1</v>
      </c>
      <c r="C93" s="66">
        <v>83</v>
      </c>
      <c r="D93" s="61">
        <v>37165</v>
      </c>
      <c r="E93" s="154">
        <v>104927</v>
      </c>
      <c r="F93" s="154">
        <v>1408</v>
      </c>
      <c r="G93" s="123">
        <f t="shared" si="4"/>
        <v>103519</v>
      </c>
      <c r="H93" s="76">
        <f t="shared" si="5"/>
        <v>9.4020609318996418E-2</v>
      </c>
      <c r="I93" s="77">
        <v>0.73580000000000001</v>
      </c>
      <c r="J93" s="75">
        <f t="shared" si="6"/>
        <v>547.43520000000001</v>
      </c>
    </row>
    <row r="94" spans="1:10" x14ac:dyDescent="0.2">
      <c r="A94" s="66" t="s">
        <v>18</v>
      </c>
      <c r="B94" s="66">
        <v>1</v>
      </c>
      <c r="C94" s="66">
        <v>84</v>
      </c>
      <c r="D94" s="61">
        <v>37165</v>
      </c>
      <c r="E94" s="154">
        <v>28711</v>
      </c>
      <c r="F94" s="154">
        <v>749</v>
      </c>
      <c r="G94" s="123">
        <f t="shared" si="4"/>
        <v>27962</v>
      </c>
      <c r="H94" s="76">
        <f t="shared" si="5"/>
        <v>2.5726702508960572E-2</v>
      </c>
      <c r="I94" s="77">
        <v>0.76280000000000003</v>
      </c>
      <c r="J94" s="75">
        <f t="shared" si="6"/>
        <v>567.52319999999997</v>
      </c>
    </row>
    <row r="95" spans="1:10" x14ac:dyDescent="0.2">
      <c r="A95" s="66" t="s">
        <v>18</v>
      </c>
      <c r="B95" s="66">
        <v>1</v>
      </c>
      <c r="C95" s="66">
        <v>85</v>
      </c>
      <c r="D95" s="61">
        <v>37165</v>
      </c>
      <c r="E95" s="154">
        <v>45159</v>
      </c>
      <c r="F95" s="154">
        <v>35</v>
      </c>
      <c r="G95" s="123">
        <f t="shared" si="4"/>
        <v>45124</v>
      </c>
      <c r="H95" s="76">
        <f t="shared" si="5"/>
        <v>4.046505376344086E-2</v>
      </c>
      <c r="I95" s="77">
        <v>0.18659999999999999</v>
      </c>
      <c r="J95" s="75">
        <f t="shared" si="6"/>
        <v>138.8304</v>
      </c>
    </row>
    <row r="96" spans="1:10" x14ac:dyDescent="0.2">
      <c r="A96" s="66" t="s">
        <v>18</v>
      </c>
      <c r="B96" s="66">
        <v>1</v>
      </c>
      <c r="C96" s="66">
        <v>86</v>
      </c>
      <c r="D96" s="61">
        <v>37165</v>
      </c>
      <c r="E96" s="154">
        <v>177314</v>
      </c>
      <c r="F96" s="154">
        <v>1283</v>
      </c>
      <c r="G96" s="123">
        <f t="shared" si="4"/>
        <v>176031</v>
      </c>
      <c r="H96" s="76">
        <f t="shared" si="5"/>
        <v>0.15888351254480287</v>
      </c>
      <c r="I96" s="77">
        <v>0.81299999999999994</v>
      </c>
      <c r="J96" s="75">
        <f t="shared" si="6"/>
        <v>604.87199999999996</v>
      </c>
    </row>
    <row r="97" spans="1:10" x14ac:dyDescent="0.2">
      <c r="A97" s="66" t="s">
        <v>18</v>
      </c>
      <c r="B97" s="66">
        <v>1</v>
      </c>
      <c r="C97" s="66">
        <v>87</v>
      </c>
      <c r="D97" s="61">
        <v>37165</v>
      </c>
      <c r="E97" s="154">
        <v>146194</v>
      </c>
      <c r="F97" s="154">
        <v>1971</v>
      </c>
      <c r="G97" s="123">
        <f t="shared" si="4"/>
        <v>144223</v>
      </c>
      <c r="H97" s="76">
        <f t="shared" si="5"/>
        <v>0.13099820788530467</v>
      </c>
      <c r="I97" s="77">
        <v>0.80830000000000002</v>
      </c>
      <c r="J97" s="75">
        <f t="shared" si="6"/>
        <v>601.37520000000006</v>
      </c>
    </row>
    <row r="98" spans="1:10" x14ac:dyDescent="0.2">
      <c r="A98" s="66" t="s">
        <v>18</v>
      </c>
      <c r="B98" s="66">
        <v>1</v>
      </c>
      <c r="C98" s="66">
        <v>88</v>
      </c>
      <c r="D98" s="61">
        <v>37165</v>
      </c>
      <c r="E98" s="154">
        <v>44564</v>
      </c>
      <c r="F98" s="154">
        <v>2298</v>
      </c>
      <c r="G98" s="123">
        <f t="shared" si="4"/>
        <v>42266</v>
      </c>
      <c r="H98" s="76">
        <f t="shared" si="5"/>
        <v>3.9931899641577062E-2</v>
      </c>
      <c r="I98" s="77">
        <v>0.5948</v>
      </c>
      <c r="J98" s="75">
        <f t="shared" si="6"/>
        <v>442.53120000000001</v>
      </c>
    </row>
    <row r="99" spans="1:10" x14ac:dyDescent="0.2">
      <c r="A99" s="66" t="s">
        <v>18</v>
      </c>
      <c r="B99" s="66">
        <v>1</v>
      </c>
      <c r="C99" s="66">
        <v>89</v>
      </c>
      <c r="D99" s="61">
        <v>37165</v>
      </c>
      <c r="E99" s="154">
        <v>158821</v>
      </c>
      <c r="F99" s="154">
        <v>2001</v>
      </c>
      <c r="G99" s="123">
        <f t="shared" si="4"/>
        <v>156820</v>
      </c>
      <c r="H99" s="76">
        <f t="shared" si="5"/>
        <v>0.14231272401433692</v>
      </c>
      <c r="I99" s="77">
        <v>0.94159999999999999</v>
      </c>
      <c r="J99" s="75">
        <f t="shared" si="6"/>
        <v>700.55039999999997</v>
      </c>
    </row>
    <row r="100" spans="1:10" x14ac:dyDescent="0.2">
      <c r="A100" s="66" t="s">
        <v>18</v>
      </c>
      <c r="B100" s="66">
        <v>1</v>
      </c>
      <c r="C100" s="66">
        <v>90</v>
      </c>
      <c r="D100" s="61">
        <v>37165</v>
      </c>
      <c r="E100" s="154">
        <v>105799</v>
      </c>
      <c r="F100" s="154">
        <v>1192</v>
      </c>
      <c r="G100" s="123">
        <f t="shared" si="4"/>
        <v>104607</v>
      </c>
      <c r="H100" s="76">
        <f t="shared" si="5"/>
        <v>9.4801971326164872E-2</v>
      </c>
      <c r="I100" s="77">
        <v>0.78310000000000002</v>
      </c>
      <c r="J100" s="75">
        <f t="shared" si="6"/>
        <v>582.62639999999999</v>
      </c>
    </row>
    <row r="101" spans="1:10" x14ac:dyDescent="0.2">
      <c r="A101" s="66" t="s">
        <v>18</v>
      </c>
      <c r="B101" s="66">
        <v>1</v>
      </c>
      <c r="C101" s="66">
        <v>91</v>
      </c>
      <c r="D101" s="61">
        <v>37165</v>
      </c>
      <c r="E101" s="155" t="s">
        <v>117</v>
      </c>
      <c r="F101" s="155"/>
      <c r="G101" s="123"/>
      <c r="H101" s="76"/>
      <c r="I101" s="77"/>
      <c r="J101" s="75"/>
    </row>
    <row r="102" spans="1:10" x14ac:dyDescent="0.2">
      <c r="A102" s="66" t="s">
        <v>18</v>
      </c>
      <c r="B102" s="66">
        <v>1</v>
      </c>
      <c r="C102" s="66">
        <v>92</v>
      </c>
      <c r="D102" s="61">
        <v>37165</v>
      </c>
      <c r="E102" s="155" t="s">
        <v>117</v>
      </c>
      <c r="F102" s="155"/>
      <c r="G102" s="123"/>
      <c r="H102" s="76"/>
      <c r="I102" s="77"/>
      <c r="J102" s="75"/>
    </row>
    <row r="103" spans="1:10" x14ac:dyDescent="0.2">
      <c r="A103" s="66" t="s">
        <v>18</v>
      </c>
      <c r="B103" s="66">
        <v>1</v>
      </c>
      <c r="C103" s="66">
        <v>93</v>
      </c>
      <c r="D103" s="61">
        <v>37165</v>
      </c>
      <c r="E103" s="155" t="s">
        <v>117</v>
      </c>
      <c r="F103" s="155"/>
      <c r="G103" s="123"/>
      <c r="H103" s="76"/>
      <c r="I103" s="77"/>
      <c r="J103" s="75"/>
    </row>
    <row r="104" spans="1:10" x14ac:dyDescent="0.2">
      <c r="A104" s="66" t="s">
        <v>18</v>
      </c>
      <c r="B104" s="66">
        <v>1</v>
      </c>
      <c r="C104" s="66">
        <v>94</v>
      </c>
      <c r="D104" s="61">
        <v>37165</v>
      </c>
      <c r="E104" s="155" t="s">
        <v>117</v>
      </c>
      <c r="F104" s="155"/>
      <c r="G104" s="123"/>
      <c r="H104" s="76"/>
      <c r="I104" s="77"/>
      <c r="J104" s="75"/>
    </row>
    <row r="105" spans="1:10" x14ac:dyDescent="0.2">
      <c r="A105" s="66" t="s">
        <v>18</v>
      </c>
      <c r="B105" s="66">
        <v>1</v>
      </c>
      <c r="C105" s="66">
        <v>95</v>
      </c>
      <c r="D105" s="61">
        <v>37165</v>
      </c>
      <c r="E105" s="155" t="s">
        <v>117</v>
      </c>
      <c r="F105" s="155"/>
      <c r="G105" s="123"/>
      <c r="H105" s="76"/>
      <c r="I105" s="77"/>
      <c r="J105" s="75"/>
    </row>
    <row r="106" spans="1:10" x14ac:dyDescent="0.2">
      <c r="A106" s="66" t="s">
        <v>18</v>
      </c>
      <c r="B106" s="66">
        <v>1</v>
      </c>
      <c r="C106" s="66">
        <v>96</v>
      </c>
      <c r="D106" s="61">
        <v>37165</v>
      </c>
      <c r="E106" s="155" t="s">
        <v>117</v>
      </c>
      <c r="F106" s="155"/>
      <c r="G106" s="123"/>
      <c r="H106" s="76"/>
      <c r="I106" s="77"/>
      <c r="J106" s="75"/>
    </row>
    <row r="107" spans="1:10" x14ac:dyDescent="0.2">
      <c r="A107" s="66" t="s">
        <v>18</v>
      </c>
      <c r="B107" s="66">
        <v>1</v>
      </c>
      <c r="C107" s="66">
        <v>97</v>
      </c>
      <c r="D107" s="61">
        <v>37165</v>
      </c>
      <c r="E107" s="155" t="s">
        <v>117</v>
      </c>
      <c r="F107" s="155"/>
      <c r="G107" s="123"/>
      <c r="H107" s="76"/>
      <c r="I107" s="77"/>
      <c r="J107" s="75"/>
    </row>
    <row r="108" spans="1:10" x14ac:dyDescent="0.2">
      <c r="A108" s="66" t="s">
        <v>18</v>
      </c>
      <c r="B108" s="66">
        <v>1</v>
      </c>
      <c r="C108" s="66">
        <v>98</v>
      </c>
      <c r="D108" s="61">
        <v>37165</v>
      </c>
      <c r="E108" s="155" t="s">
        <v>117</v>
      </c>
      <c r="F108" s="155"/>
      <c r="G108" s="123"/>
      <c r="H108" s="76"/>
      <c r="I108" s="77"/>
      <c r="J108" s="75"/>
    </row>
    <row r="109" spans="1:10" x14ac:dyDescent="0.2">
      <c r="A109" s="66" t="s">
        <v>18</v>
      </c>
      <c r="B109" s="66">
        <v>1</v>
      </c>
      <c r="C109" s="66">
        <v>99</v>
      </c>
      <c r="D109" s="61">
        <v>37165</v>
      </c>
      <c r="E109" s="155" t="s">
        <v>117</v>
      </c>
      <c r="F109" s="155"/>
      <c r="G109" s="123"/>
      <c r="H109" s="76"/>
      <c r="I109" s="77"/>
      <c r="J109" s="75"/>
    </row>
    <row r="110" spans="1:10" x14ac:dyDescent="0.2">
      <c r="A110" s="66" t="s">
        <v>18</v>
      </c>
      <c r="B110" s="66">
        <v>1</v>
      </c>
      <c r="C110" s="66">
        <v>100</v>
      </c>
      <c r="D110" s="61">
        <v>37165</v>
      </c>
      <c r="E110" s="155" t="s">
        <v>117</v>
      </c>
      <c r="F110" s="155"/>
      <c r="G110" s="123"/>
      <c r="H110" s="76"/>
      <c r="I110" s="77"/>
      <c r="J110" s="75"/>
    </row>
    <row r="111" spans="1:10" x14ac:dyDescent="0.2">
      <c r="A111" s="66"/>
      <c r="B111" s="66"/>
      <c r="C111" s="8" t="s">
        <v>60</v>
      </c>
      <c r="D111" s="61">
        <v>37165</v>
      </c>
      <c r="E111" s="154">
        <f>SUM(E11:E110)</f>
        <v>17470845</v>
      </c>
      <c r="F111" s="154">
        <f>SUM(F11:F110)</f>
        <v>80455</v>
      </c>
      <c r="G111" s="154">
        <f t="shared" si="4"/>
        <v>17390390</v>
      </c>
      <c r="H111" s="81">
        <f>AVERAGE(H11:H110)</f>
        <v>0.17993946978123837</v>
      </c>
      <c r="I111" s="81">
        <f>AVERAGE(I11:I110)</f>
        <v>0.64383908045977012</v>
      </c>
      <c r="J111" s="80">
        <f>SUM(J11:J110)</f>
        <v>41674.416000000012</v>
      </c>
    </row>
    <row r="112" spans="1:10" x14ac:dyDescent="0.2">
      <c r="A112" s="78"/>
      <c r="B112" s="79"/>
      <c r="C112" s="11" t="s">
        <v>59</v>
      </c>
      <c r="D112" s="61">
        <v>37165</v>
      </c>
      <c r="E112" s="126">
        <f>0.02*E111</f>
        <v>349416.9</v>
      </c>
      <c r="F112" s="126">
        <f>0.02*F111</f>
        <v>1609.1000000000001</v>
      </c>
      <c r="G112" s="126">
        <f>0.02*G111</f>
        <v>347807.8</v>
      </c>
      <c r="H112" s="76"/>
      <c r="I112" s="76"/>
      <c r="J112" s="75"/>
    </row>
    <row r="113" spans="1:11" x14ac:dyDescent="0.2">
      <c r="A113" s="78"/>
      <c r="B113" s="79"/>
      <c r="C113" s="8" t="s">
        <v>61</v>
      </c>
      <c r="D113" s="61">
        <v>37165</v>
      </c>
      <c r="E113" s="126">
        <f>E111-E112</f>
        <v>17121428.100000001</v>
      </c>
      <c r="F113" s="126">
        <f>F111-F112</f>
        <v>78845.899999999994</v>
      </c>
      <c r="G113" s="126">
        <f>G111-G112</f>
        <v>17042582.199999999</v>
      </c>
      <c r="H113" s="76">
        <f>0.98*H111</f>
        <v>0.1763406803856136</v>
      </c>
      <c r="I113" s="76">
        <f>I111</f>
        <v>0.64383908045977012</v>
      </c>
      <c r="J113" s="75">
        <f>J111</f>
        <v>41674.416000000012</v>
      </c>
    </row>
    <row r="114" spans="1:11" ht="14.25" x14ac:dyDescent="0.2">
      <c r="A114" s="78"/>
      <c r="B114" s="79"/>
      <c r="C114" s="8" t="s">
        <v>61</v>
      </c>
      <c r="D114" s="61" t="s">
        <v>19</v>
      </c>
      <c r="E114" s="126">
        <f>E113+'0901'!E114</f>
        <v>31565841.160000004</v>
      </c>
      <c r="F114" s="126">
        <f>F113+'0901'!F114</f>
        <v>219012.36</v>
      </c>
      <c r="G114" s="126">
        <f>G113+'0901'!G114</f>
        <v>31346828.799999997</v>
      </c>
      <c r="H114" s="76">
        <f>AVERAGE(H113,'0901'!H113)</f>
        <v>0.16777224451379447</v>
      </c>
      <c r="I114" s="76">
        <f>AVERAGE(I113,'0901'!I113)</f>
        <v>0.6711045977011495</v>
      </c>
      <c r="J114" s="75">
        <f>J113+'0901'!J114</f>
        <v>85420.320000000036</v>
      </c>
    </row>
    <row r="115" spans="1:11" x14ac:dyDescent="0.2">
      <c r="D115" s="62"/>
      <c r="E115" s="73"/>
      <c r="F115" s="73"/>
      <c r="G115" s="73"/>
      <c r="H115" s="73"/>
      <c r="I115" s="84"/>
      <c r="J115" s="73"/>
    </row>
    <row r="116" spans="1:11" x14ac:dyDescent="0.2">
      <c r="A116" s="72" t="s">
        <v>14</v>
      </c>
      <c r="D116" s="62"/>
      <c r="E116" s="73"/>
      <c r="F116" s="73"/>
      <c r="G116" s="73"/>
      <c r="H116" s="73"/>
      <c r="I116" s="84"/>
    </row>
    <row r="117" spans="1:11" x14ac:dyDescent="0.2">
      <c r="A117" s="72" t="s">
        <v>116</v>
      </c>
      <c r="D117" s="62"/>
      <c r="E117" s="73"/>
      <c r="F117" s="73"/>
      <c r="G117" s="73"/>
      <c r="H117" s="73"/>
      <c r="I117" s="84"/>
      <c r="J117" s="73"/>
    </row>
    <row r="118" spans="1:11" x14ac:dyDescent="0.2">
      <c r="A118" s="72" t="s">
        <v>16</v>
      </c>
      <c r="E118" s="73"/>
      <c r="F118" s="73"/>
      <c r="G118" s="73"/>
      <c r="H118" s="73"/>
      <c r="I118" s="84"/>
      <c r="J118" s="73"/>
    </row>
    <row r="119" spans="1:11" x14ac:dyDescent="0.2">
      <c r="A119" s="72" t="s">
        <v>118</v>
      </c>
      <c r="E119" s="73"/>
      <c r="F119" s="73"/>
      <c r="G119" s="73"/>
      <c r="H119" s="73"/>
      <c r="J119" s="73"/>
    </row>
    <row r="120" spans="1:11" x14ac:dyDescent="0.2">
      <c r="E120" s="73"/>
      <c r="F120" s="73"/>
      <c r="G120" s="73"/>
      <c r="H120" s="73"/>
      <c r="J120" s="73"/>
    </row>
    <row r="121" spans="1:11" x14ac:dyDescent="0.2">
      <c r="E121" s="73"/>
      <c r="F121" s="73"/>
      <c r="G121" s="73"/>
      <c r="H121" s="73"/>
      <c r="J121" s="73"/>
    </row>
    <row r="122" spans="1:11" x14ac:dyDescent="0.2">
      <c r="E122" s="73"/>
      <c r="F122" s="73"/>
      <c r="G122" s="73"/>
      <c r="H122" s="73"/>
      <c r="J122" s="73"/>
    </row>
    <row r="123" spans="1:11" x14ac:dyDescent="0.2">
      <c r="E123" s="73"/>
      <c r="F123" s="73"/>
      <c r="G123" s="73"/>
    </row>
    <row r="124" spans="1:11" s="38" customFormat="1" ht="24.75" customHeight="1" x14ac:dyDescent="0.25">
      <c r="A124" s="33"/>
      <c r="B124" s="60"/>
      <c r="C124" s="60"/>
      <c r="D124" s="60"/>
      <c r="E124" s="33" t="s">
        <v>55</v>
      </c>
      <c r="F124" s="60"/>
      <c r="G124" s="60"/>
      <c r="H124" s="95"/>
      <c r="I124" s="96"/>
    </row>
    <row r="125" spans="1:11" s="38" customFormat="1" ht="15.75" x14ac:dyDescent="0.25">
      <c r="A125" s="57"/>
      <c r="B125" s="58"/>
      <c r="C125" s="58"/>
      <c r="D125" s="58"/>
      <c r="E125" s="58" t="s">
        <v>22</v>
      </c>
      <c r="F125" s="105"/>
      <c r="G125" s="58"/>
      <c r="H125" s="97"/>
      <c r="I125" s="98"/>
    </row>
    <row r="126" spans="1:11" s="38" customFormat="1" x14ac:dyDescent="0.2">
      <c r="A126" s="99" t="s">
        <v>45</v>
      </c>
      <c r="B126" s="100"/>
      <c r="C126" s="101">
        <f>K157</f>
        <v>0.42372983870983472</v>
      </c>
      <c r="D126" s="63"/>
      <c r="E126" s="102"/>
      <c r="F126" s="102"/>
      <c r="G126" s="103"/>
      <c r="H126" s="103"/>
      <c r="I126" s="104"/>
    </row>
    <row r="127" spans="1:11" s="38" customFormat="1" ht="25.5" x14ac:dyDescent="0.2">
      <c r="A127" s="34" t="s">
        <v>41</v>
      </c>
      <c r="B127" s="43"/>
      <c r="C127" s="41" t="s">
        <v>23</v>
      </c>
      <c r="D127" s="35" t="s">
        <v>24</v>
      </c>
      <c r="E127" s="36" t="s">
        <v>25</v>
      </c>
      <c r="F127" s="37"/>
      <c r="H127" s="34" t="s">
        <v>26</v>
      </c>
      <c r="I127" s="39" t="s">
        <v>38</v>
      </c>
      <c r="J127" s="39" t="s">
        <v>40</v>
      </c>
      <c r="K127" s="39" t="s">
        <v>39</v>
      </c>
    </row>
    <row r="128" spans="1:11" x14ac:dyDescent="0.2">
      <c r="A128" s="136">
        <v>37165.000694444447</v>
      </c>
      <c r="B128" s="138"/>
      <c r="C128" s="136">
        <v>37165.291666666664</v>
      </c>
      <c r="D128" s="139" t="s">
        <v>92</v>
      </c>
      <c r="E128" s="69" t="s">
        <v>82</v>
      </c>
      <c r="F128" s="94"/>
      <c r="G128" s="83"/>
      <c r="H128" s="112" t="s">
        <v>29</v>
      </c>
      <c r="I128" s="141">
        <f>(C128-A128)*24</f>
        <v>6.9833333332207985</v>
      </c>
      <c r="J128" s="66">
        <v>0</v>
      </c>
      <c r="K128" s="5">
        <f>J128*I128</f>
        <v>0</v>
      </c>
    </row>
    <row r="129" spans="1:11" x14ac:dyDescent="0.2">
      <c r="A129" s="136">
        <v>37165.291666666664</v>
      </c>
      <c r="B129" s="138"/>
      <c r="C129" s="136">
        <v>37165.75</v>
      </c>
      <c r="D129" s="139" t="s">
        <v>92</v>
      </c>
      <c r="E129" s="69" t="s">
        <v>83</v>
      </c>
      <c r="F129" s="94"/>
      <c r="G129" s="83"/>
      <c r="H129" s="112" t="s">
        <v>108</v>
      </c>
      <c r="I129" s="141">
        <f t="shared" ref="I129:I154" si="7">(C129-A129)*24</f>
        <v>11.000000000058208</v>
      </c>
      <c r="J129" s="66">
        <v>100</v>
      </c>
      <c r="K129" s="5">
        <f t="shared" ref="K129:K154" si="8">J129*I129</f>
        <v>1100.0000000058208</v>
      </c>
    </row>
    <row r="130" spans="1:11" x14ac:dyDescent="0.2">
      <c r="A130" s="136">
        <v>37166.416666666664</v>
      </c>
      <c r="B130" s="138"/>
      <c r="C130" s="136">
        <v>37166.979166666664</v>
      </c>
      <c r="D130" s="139" t="s">
        <v>93</v>
      </c>
      <c r="E130" s="69" t="s">
        <v>84</v>
      </c>
      <c r="F130" s="94"/>
      <c r="G130" s="83"/>
      <c r="H130" s="112" t="s">
        <v>105</v>
      </c>
      <c r="I130" s="141">
        <f t="shared" si="7"/>
        <v>13.5</v>
      </c>
      <c r="J130" s="66">
        <v>0</v>
      </c>
      <c r="K130" s="5">
        <f t="shared" si="8"/>
        <v>0</v>
      </c>
    </row>
    <row r="131" spans="1:11" x14ac:dyDescent="0.2">
      <c r="A131" s="136">
        <v>37166.979166666664</v>
      </c>
      <c r="B131" s="138"/>
      <c r="C131" s="136">
        <v>37167.3125</v>
      </c>
      <c r="D131" s="139" t="s">
        <v>94</v>
      </c>
      <c r="E131" s="69" t="s">
        <v>85</v>
      </c>
      <c r="F131" s="64"/>
      <c r="G131" s="65"/>
      <c r="H131" s="112" t="s">
        <v>105</v>
      </c>
      <c r="I131" s="141">
        <f t="shared" si="7"/>
        <v>8.0000000000582077</v>
      </c>
      <c r="J131" s="66">
        <f>21+7</f>
        <v>28</v>
      </c>
      <c r="K131" s="5">
        <f t="shared" si="8"/>
        <v>224.00000000162981</v>
      </c>
    </row>
    <row r="132" spans="1:11" x14ac:dyDescent="0.2">
      <c r="A132" s="136">
        <v>37167.3125</v>
      </c>
      <c r="B132" s="138"/>
      <c r="C132" s="136">
        <v>37167.854166666664</v>
      </c>
      <c r="D132" s="139" t="s">
        <v>27</v>
      </c>
      <c r="E132" s="69" t="s">
        <v>86</v>
      </c>
      <c r="F132" s="64"/>
      <c r="G132" s="65"/>
      <c r="H132" s="112" t="s">
        <v>109</v>
      </c>
      <c r="I132" s="141">
        <f t="shared" si="7"/>
        <v>12.999999999941792</v>
      </c>
      <c r="J132" s="66">
        <f>21+21</f>
        <v>42</v>
      </c>
      <c r="K132" s="5">
        <f t="shared" si="8"/>
        <v>545.99999999755528</v>
      </c>
    </row>
    <row r="133" spans="1:11" x14ac:dyDescent="0.2">
      <c r="A133" s="136">
        <v>37167.854166666664</v>
      </c>
      <c r="B133" s="138"/>
      <c r="C133" s="136">
        <v>37169.375</v>
      </c>
      <c r="D133" s="139" t="s">
        <v>93</v>
      </c>
      <c r="E133" s="69" t="s">
        <v>87</v>
      </c>
      <c r="F133" s="94"/>
      <c r="G133" s="83"/>
      <c r="H133" s="112" t="s">
        <v>105</v>
      </c>
      <c r="I133" s="141">
        <f t="shared" si="7"/>
        <v>36.500000000058208</v>
      </c>
      <c r="J133" s="66">
        <v>21</v>
      </c>
      <c r="K133" s="5">
        <f t="shared" si="8"/>
        <v>766.50000000122236</v>
      </c>
    </row>
    <row r="134" spans="1:11" x14ac:dyDescent="0.2">
      <c r="A134" s="136">
        <v>37167.854166666664</v>
      </c>
      <c r="B134" s="138"/>
      <c r="C134" s="136">
        <v>37169.375</v>
      </c>
      <c r="D134" s="139" t="s">
        <v>95</v>
      </c>
      <c r="E134" s="69" t="s">
        <v>88</v>
      </c>
      <c r="F134" s="79"/>
      <c r="G134" s="83"/>
      <c r="H134" s="112" t="s">
        <v>32</v>
      </c>
      <c r="I134" s="141">
        <f t="shared" si="7"/>
        <v>36.500000000058208</v>
      </c>
      <c r="J134" s="66">
        <v>7</v>
      </c>
      <c r="K134" s="5">
        <f t="shared" si="8"/>
        <v>255.50000000040745</v>
      </c>
    </row>
    <row r="135" spans="1:11" x14ac:dyDescent="0.2">
      <c r="A135" s="136">
        <v>37169.375</v>
      </c>
      <c r="B135" s="66"/>
      <c r="C135" s="136">
        <v>37169.75</v>
      </c>
      <c r="D135" s="139" t="s">
        <v>93</v>
      </c>
      <c r="E135" s="69" t="s">
        <v>87</v>
      </c>
      <c r="F135" s="94"/>
      <c r="G135" s="116"/>
      <c r="H135" s="112" t="s">
        <v>105</v>
      </c>
      <c r="I135" s="141">
        <f t="shared" si="7"/>
        <v>9</v>
      </c>
      <c r="J135" s="66">
        <v>21</v>
      </c>
      <c r="K135" s="5">
        <f t="shared" si="8"/>
        <v>189</v>
      </c>
    </row>
    <row r="136" spans="1:11" x14ac:dyDescent="0.2">
      <c r="A136" s="136">
        <v>37169.375</v>
      </c>
      <c r="B136" s="66"/>
      <c r="C136" s="136">
        <v>37169.75</v>
      </c>
      <c r="D136" s="139" t="s">
        <v>96</v>
      </c>
      <c r="E136" s="69" t="s">
        <v>89</v>
      </c>
      <c r="F136" s="94"/>
      <c r="G136" s="116"/>
      <c r="H136" s="112" t="s">
        <v>110</v>
      </c>
      <c r="I136" s="141">
        <f t="shared" si="7"/>
        <v>9</v>
      </c>
      <c r="J136" s="66">
        <f>24+3</f>
        <v>27</v>
      </c>
      <c r="K136" s="5">
        <f t="shared" si="8"/>
        <v>243</v>
      </c>
    </row>
    <row r="137" spans="1:11" x14ac:dyDescent="0.2">
      <c r="A137" s="136">
        <v>37169.75</v>
      </c>
      <c r="B137" s="66"/>
      <c r="C137" s="136">
        <v>37170.375</v>
      </c>
      <c r="D137" s="139" t="s">
        <v>94</v>
      </c>
      <c r="E137" s="69" t="s">
        <v>85</v>
      </c>
      <c r="F137" s="94"/>
      <c r="G137" s="116"/>
      <c r="H137" s="112" t="s">
        <v>105</v>
      </c>
      <c r="I137" s="141">
        <f t="shared" si="7"/>
        <v>15</v>
      </c>
      <c r="J137" s="66">
        <f>21+7</f>
        <v>28</v>
      </c>
      <c r="K137" s="5">
        <f t="shared" si="8"/>
        <v>420</v>
      </c>
    </row>
    <row r="138" spans="1:11" x14ac:dyDescent="0.2">
      <c r="A138" s="136">
        <v>37170.375</v>
      </c>
      <c r="B138" s="66"/>
      <c r="C138" s="136">
        <v>37170.75</v>
      </c>
      <c r="D138" s="139" t="s">
        <v>94</v>
      </c>
      <c r="E138" s="69" t="s">
        <v>85</v>
      </c>
      <c r="F138" s="94"/>
      <c r="G138" s="116"/>
      <c r="H138" s="112" t="s">
        <v>105</v>
      </c>
      <c r="I138" s="141">
        <f t="shared" si="7"/>
        <v>9</v>
      </c>
      <c r="J138" s="66">
        <f>21+7</f>
        <v>28</v>
      </c>
      <c r="K138" s="5">
        <f t="shared" si="8"/>
        <v>252</v>
      </c>
    </row>
    <row r="139" spans="1:11" x14ac:dyDescent="0.2">
      <c r="A139" s="136">
        <v>37170.375</v>
      </c>
      <c r="B139" s="66"/>
      <c r="C139" s="136">
        <v>37170.75</v>
      </c>
      <c r="D139" s="139" t="s">
        <v>97</v>
      </c>
      <c r="E139" s="69" t="s">
        <v>89</v>
      </c>
      <c r="F139" s="94"/>
      <c r="G139" s="116"/>
      <c r="H139" s="112" t="s">
        <v>111</v>
      </c>
      <c r="I139" s="141">
        <f t="shared" si="7"/>
        <v>9</v>
      </c>
      <c r="J139" s="66">
        <f>16+3</f>
        <v>19</v>
      </c>
      <c r="K139" s="5">
        <f t="shared" si="8"/>
        <v>171</v>
      </c>
    </row>
    <row r="140" spans="1:11" x14ac:dyDescent="0.2">
      <c r="A140" s="136">
        <v>37170.75</v>
      </c>
      <c r="B140" s="66"/>
      <c r="C140" s="136">
        <v>37173.291666666664</v>
      </c>
      <c r="D140" s="139" t="s">
        <v>94</v>
      </c>
      <c r="E140" s="69" t="s">
        <v>85</v>
      </c>
      <c r="F140" s="94"/>
      <c r="G140" s="116"/>
      <c r="H140" s="112" t="s">
        <v>105</v>
      </c>
      <c r="I140" s="141">
        <f t="shared" si="7"/>
        <v>60.999999999941792</v>
      </c>
      <c r="J140" s="66">
        <f>21+7</f>
        <v>28</v>
      </c>
      <c r="K140" s="5">
        <f t="shared" si="8"/>
        <v>1707.9999999983702</v>
      </c>
    </row>
    <row r="141" spans="1:11" ht="51" x14ac:dyDescent="0.2">
      <c r="A141" s="136">
        <v>37173.291666666664</v>
      </c>
      <c r="B141" s="66"/>
      <c r="C141" s="136">
        <v>37173.833333333336</v>
      </c>
      <c r="D141" s="139" t="s">
        <v>98</v>
      </c>
      <c r="E141" s="69" t="s">
        <v>90</v>
      </c>
      <c r="F141" s="94"/>
      <c r="G141" s="116"/>
      <c r="H141" s="112" t="s">
        <v>112</v>
      </c>
      <c r="I141" s="141">
        <f t="shared" si="7"/>
        <v>13.000000000116415</v>
      </c>
      <c r="J141" s="66">
        <f>21+7</f>
        <v>28</v>
      </c>
      <c r="K141" s="5">
        <f t="shared" si="8"/>
        <v>364.00000000325963</v>
      </c>
    </row>
    <row r="142" spans="1:11" x14ac:dyDescent="0.2">
      <c r="A142" s="136">
        <v>37173.833333333336</v>
      </c>
      <c r="B142" s="66"/>
      <c r="C142" s="136">
        <v>37174.291666666664</v>
      </c>
      <c r="D142" s="139" t="s">
        <v>35</v>
      </c>
      <c r="E142" s="112" t="s">
        <v>101</v>
      </c>
      <c r="F142" s="112"/>
      <c r="G142" s="116"/>
      <c r="H142" s="112" t="s">
        <v>113</v>
      </c>
      <c r="I142" s="141">
        <f t="shared" si="7"/>
        <v>10.999999999883585</v>
      </c>
      <c r="J142" s="66">
        <v>100</v>
      </c>
      <c r="K142" s="5">
        <f t="shared" si="8"/>
        <v>1099.9999999883585</v>
      </c>
    </row>
    <row r="143" spans="1:11" ht="51" x14ac:dyDescent="0.2">
      <c r="A143" s="136">
        <v>37174.291666666664</v>
      </c>
      <c r="B143" s="66"/>
      <c r="C143" s="136">
        <v>37174.833333333336</v>
      </c>
      <c r="D143" s="139" t="s">
        <v>99</v>
      </c>
      <c r="E143" s="112" t="s">
        <v>90</v>
      </c>
      <c r="F143" s="112"/>
      <c r="G143" s="83"/>
      <c r="H143" s="112" t="s">
        <v>112</v>
      </c>
      <c r="I143" s="141">
        <f t="shared" si="7"/>
        <v>13.000000000116415</v>
      </c>
      <c r="J143" s="66">
        <f>21+21</f>
        <v>42</v>
      </c>
      <c r="K143" s="5">
        <f t="shared" si="8"/>
        <v>546.00000000488944</v>
      </c>
    </row>
    <row r="144" spans="1:11" x14ac:dyDescent="0.2">
      <c r="A144" s="136">
        <v>37174.833333333336</v>
      </c>
      <c r="B144" s="66"/>
      <c r="C144" s="136">
        <v>37175.291666666664</v>
      </c>
      <c r="D144" s="139" t="s">
        <v>35</v>
      </c>
      <c r="E144" s="112" t="s">
        <v>101</v>
      </c>
      <c r="F144" s="112"/>
      <c r="G144" s="83"/>
      <c r="H144" s="112" t="s">
        <v>113</v>
      </c>
      <c r="I144" s="141">
        <f t="shared" si="7"/>
        <v>10.999999999883585</v>
      </c>
      <c r="J144" s="66">
        <v>100</v>
      </c>
      <c r="K144" s="5">
        <f t="shared" si="8"/>
        <v>1099.9999999883585</v>
      </c>
    </row>
    <row r="145" spans="1:11" ht="51" x14ac:dyDescent="0.2">
      <c r="A145" s="136">
        <v>37175.291666666664</v>
      </c>
      <c r="B145" s="66"/>
      <c r="C145" s="136">
        <v>37175.833333333336</v>
      </c>
      <c r="D145" s="139" t="s">
        <v>100</v>
      </c>
      <c r="E145" s="112" t="s">
        <v>90</v>
      </c>
      <c r="F145" s="112"/>
      <c r="G145" s="83"/>
      <c r="H145" s="112" t="s">
        <v>112</v>
      </c>
      <c r="I145" s="141">
        <f t="shared" si="7"/>
        <v>13.000000000116415</v>
      </c>
      <c r="J145" s="66">
        <f>13+29</f>
        <v>42</v>
      </c>
      <c r="K145" s="5">
        <f t="shared" si="8"/>
        <v>546.00000000488944</v>
      </c>
    </row>
    <row r="146" spans="1:11" x14ac:dyDescent="0.2">
      <c r="A146" s="136">
        <v>37175.833333333336</v>
      </c>
      <c r="B146" s="66"/>
      <c r="C146" s="136">
        <v>37176.291666666664</v>
      </c>
      <c r="D146" s="139" t="s">
        <v>35</v>
      </c>
      <c r="E146" s="112" t="s">
        <v>101</v>
      </c>
      <c r="F146" s="79"/>
      <c r="G146" s="83"/>
      <c r="H146" s="66"/>
      <c r="I146" s="141">
        <f t="shared" si="7"/>
        <v>10.999999999883585</v>
      </c>
      <c r="J146" s="66">
        <v>100</v>
      </c>
      <c r="K146" s="5">
        <f t="shared" si="8"/>
        <v>1099.9999999883585</v>
      </c>
    </row>
    <row r="147" spans="1:11" ht="51" x14ac:dyDescent="0.2">
      <c r="A147" s="136">
        <v>37176.291666666664</v>
      </c>
      <c r="B147" s="66"/>
      <c r="C147" s="136">
        <v>37176.833333333336</v>
      </c>
      <c r="D147" s="139" t="s">
        <v>100</v>
      </c>
      <c r="E147" s="112" t="s">
        <v>90</v>
      </c>
      <c r="F147" s="79"/>
      <c r="G147" s="83"/>
      <c r="H147" s="66"/>
      <c r="I147" s="141">
        <f t="shared" si="7"/>
        <v>13.000000000116415</v>
      </c>
      <c r="J147" s="66">
        <f>13+29</f>
        <v>42</v>
      </c>
      <c r="K147" s="5">
        <f t="shared" si="8"/>
        <v>546.00000000488944</v>
      </c>
    </row>
    <row r="148" spans="1:11" x14ac:dyDescent="0.2">
      <c r="A148" s="136">
        <v>37176.833333333336</v>
      </c>
      <c r="B148" s="66"/>
      <c r="C148" s="136">
        <v>37179.291666666664</v>
      </c>
      <c r="D148" s="139" t="s">
        <v>75</v>
      </c>
      <c r="E148" s="112" t="s">
        <v>107</v>
      </c>
      <c r="F148" s="112"/>
      <c r="G148" s="83"/>
      <c r="H148" s="112" t="s">
        <v>106</v>
      </c>
      <c r="I148" s="141">
        <f t="shared" si="7"/>
        <v>58.999999999883585</v>
      </c>
      <c r="J148" s="66">
        <v>70</v>
      </c>
      <c r="K148" s="5">
        <f t="shared" si="8"/>
        <v>4129.9999999918509</v>
      </c>
    </row>
    <row r="149" spans="1:11" x14ac:dyDescent="0.2">
      <c r="A149" s="136">
        <v>37179.291666666664</v>
      </c>
      <c r="B149" s="66"/>
      <c r="C149" s="136">
        <v>37183.8125</v>
      </c>
      <c r="D149" s="139" t="s">
        <v>35</v>
      </c>
      <c r="E149" s="112" t="s">
        <v>115</v>
      </c>
      <c r="F149" s="79"/>
      <c r="G149" s="83"/>
      <c r="H149" s="112" t="s">
        <v>105</v>
      </c>
      <c r="I149" s="141">
        <f t="shared" si="7"/>
        <v>108.50000000005821</v>
      </c>
      <c r="J149" s="66">
        <v>100</v>
      </c>
      <c r="K149" s="5">
        <f t="shared" si="8"/>
        <v>10850.000000005821</v>
      </c>
    </row>
    <row r="150" spans="1:11" x14ac:dyDescent="0.2">
      <c r="A150" s="136">
        <v>37183.8125</v>
      </c>
      <c r="B150" s="66"/>
      <c r="C150" s="136">
        <v>37184.416666666664</v>
      </c>
      <c r="D150" s="139"/>
      <c r="E150" s="112" t="s">
        <v>68</v>
      </c>
      <c r="F150" s="79"/>
      <c r="G150" s="83"/>
      <c r="H150" s="112" t="s">
        <v>34</v>
      </c>
      <c r="I150" s="141">
        <f t="shared" si="7"/>
        <v>14.499999999941792</v>
      </c>
      <c r="J150" s="66">
        <v>55</v>
      </c>
      <c r="K150" s="5">
        <f t="shared" si="8"/>
        <v>797.49999999679858</v>
      </c>
    </row>
    <row r="151" spans="1:11" x14ac:dyDescent="0.2">
      <c r="A151" s="136">
        <v>37184.416666666664</v>
      </c>
      <c r="C151" s="136">
        <v>37184.520833333336</v>
      </c>
      <c r="D151" s="139" t="s">
        <v>92</v>
      </c>
      <c r="E151" s="112" t="s">
        <v>102</v>
      </c>
      <c r="F151" s="79"/>
      <c r="G151" s="83"/>
      <c r="H151" s="112" t="s">
        <v>104</v>
      </c>
      <c r="I151" s="141">
        <f t="shared" si="7"/>
        <v>2.5000000001164153</v>
      </c>
      <c r="J151" s="66">
        <v>100</v>
      </c>
      <c r="K151" s="5">
        <f t="shared" si="8"/>
        <v>250.00000001164153</v>
      </c>
    </row>
    <row r="152" spans="1:11" x14ac:dyDescent="0.2">
      <c r="A152" s="136">
        <v>37184.520833333336</v>
      </c>
      <c r="C152" s="136">
        <v>37189.3125</v>
      </c>
      <c r="D152" s="139"/>
      <c r="E152" s="112" t="s">
        <v>68</v>
      </c>
      <c r="F152" s="79"/>
      <c r="G152" s="83"/>
      <c r="H152" s="112" t="s">
        <v>34</v>
      </c>
      <c r="I152" s="141">
        <f t="shared" si="7"/>
        <v>114.99999999994179</v>
      </c>
      <c r="J152" s="66">
        <v>55</v>
      </c>
      <c r="K152" s="5">
        <f t="shared" si="8"/>
        <v>6324.9999999967986</v>
      </c>
    </row>
    <row r="153" spans="1:11" x14ac:dyDescent="0.2">
      <c r="A153" s="136">
        <v>37189.3125</v>
      </c>
      <c r="C153" s="136">
        <v>37189.791666666664</v>
      </c>
      <c r="D153" s="139" t="s">
        <v>35</v>
      </c>
      <c r="E153" s="112" t="s">
        <v>103</v>
      </c>
      <c r="F153" s="79"/>
      <c r="G153" s="83"/>
      <c r="H153" s="112" t="s">
        <v>105</v>
      </c>
      <c r="I153" s="141">
        <f t="shared" si="7"/>
        <v>11.499999999941792</v>
      </c>
      <c r="J153" s="66">
        <v>100</v>
      </c>
      <c r="K153" s="5">
        <f t="shared" si="8"/>
        <v>1149.9999999941792</v>
      </c>
    </row>
    <row r="154" spans="1:11" x14ac:dyDescent="0.2">
      <c r="A154" s="136">
        <v>37189.791666666664</v>
      </c>
      <c r="C154" s="136">
        <v>37196</v>
      </c>
      <c r="D154" s="139"/>
      <c r="E154" s="112" t="s">
        <v>68</v>
      </c>
      <c r="F154" s="79"/>
      <c r="G154" s="83"/>
      <c r="H154" s="112" t="s">
        <v>34</v>
      </c>
      <c r="I154" s="141">
        <f t="shared" si="7"/>
        <v>149.00000000005821</v>
      </c>
      <c r="J154" s="66">
        <v>55</v>
      </c>
      <c r="K154" s="5">
        <f t="shared" si="8"/>
        <v>8195.0000000032014</v>
      </c>
    </row>
    <row r="155" spans="1:11" x14ac:dyDescent="0.2">
      <c r="C155" s="140"/>
      <c r="J155" s="66" t="s">
        <v>114</v>
      </c>
      <c r="K155" s="5">
        <f>SUM(K128:K154)</f>
        <v>42874.4999999883</v>
      </c>
    </row>
    <row r="156" spans="1:11" x14ac:dyDescent="0.2">
      <c r="J156" s="66" t="s">
        <v>47</v>
      </c>
      <c r="K156" s="4">
        <f>31*24*100</f>
        <v>74400</v>
      </c>
    </row>
    <row r="157" spans="1:11" x14ac:dyDescent="0.2">
      <c r="J157" s="66" t="s">
        <v>48</v>
      </c>
      <c r="K157" s="6">
        <f>1-(K155/K156)</f>
        <v>0.42372983870983472</v>
      </c>
    </row>
  </sheetData>
  <pageMargins left="0.75" right="0.75" top="1" bottom="1" header="0.5" footer="0.5"/>
  <pageSetup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workbookViewId="0">
      <selection activeCell="K9" sqref="K9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68" customWidth="1"/>
    <col min="10" max="10" width="12.7109375" customWidth="1"/>
    <col min="11" max="11" width="13.140625" customWidth="1"/>
  </cols>
  <sheetData>
    <row r="2" spans="1:15" ht="30" x14ac:dyDescent="0.4">
      <c r="A2" s="74" t="s">
        <v>52</v>
      </c>
      <c r="B2" s="72"/>
      <c r="C2" s="72"/>
      <c r="D2" s="38"/>
      <c r="E2" s="73"/>
      <c r="F2" s="73"/>
      <c r="G2" s="73"/>
      <c r="H2" s="72"/>
      <c r="J2" s="73"/>
    </row>
    <row r="3" spans="1:15" x14ac:dyDescent="0.2">
      <c r="A3" s="72"/>
      <c r="B3" s="72"/>
      <c r="C3" s="72"/>
      <c r="D3" s="38"/>
      <c r="E3" s="73"/>
      <c r="F3" s="73"/>
      <c r="G3" s="73"/>
      <c r="H3" s="72"/>
      <c r="J3" s="73"/>
    </row>
    <row r="4" spans="1:15" x14ac:dyDescent="0.2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5" x14ac:dyDescent="0.2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5" x14ac:dyDescent="0.2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5" x14ac:dyDescent="0.2">
      <c r="A7" s="72" t="s">
        <v>123</v>
      </c>
      <c r="B7" s="72"/>
      <c r="C7" s="72"/>
      <c r="D7" s="38"/>
      <c r="E7" s="73"/>
      <c r="F7" s="73"/>
      <c r="G7" s="73"/>
      <c r="H7" s="72"/>
      <c r="J7" s="73"/>
    </row>
    <row r="8" spans="1:15" x14ac:dyDescent="0.2">
      <c r="A8" s="72" t="s">
        <v>122</v>
      </c>
      <c r="B8" s="72"/>
      <c r="C8" s="72"/>
      <c r="D8" s="38"/>
      <c r="E8" s="73"/>
      <c r="F8" s="73"/>
      <c r="G8" s="73"/>
      <c r="H8" s="72"/>
      <c r="J8" s="73"/>
    </row>
    <row r="9" spans="1:15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L9" s="38"/>
    </row>
    <row r="10" spans="1:15" ht="26.25" thickBot="1" x14ac:dyDescent="0.25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50</v>
      </c>
      <c r="F10" s="53" t="s">
        <v>49</v>
      </c>
      <c r="G10" s="53" t="s">
        <v>10</v>
      </c>
      <c r="H10" s="54" t="s">
        <v>11</v>
      </c>
      <c r="I10" s="107" t="s">
        <v>12</v>
      </c>
      <c r="J10" s="56" t="s">
        <v>13</v>
      </c>
      <c r="K10" s="176"/>
      <c r="L10" s="143"/>
      <c r="M10" s="143"/>
      <c r="N10" s="143"/>
    </row>
    <row r="11" spans="1:15" x14ac:dyDescent="0.2">
      <c r="A11" s="66" t="s">
        <v>18</v>
      </c>
      <c r="B11" s="66">
        <v>1</v>
      </c>
      <c r="C11" s="66">
        <v>1</v>
      </c>
      <c r="D11" s="61">
        <v>37196</v>
      </c>
      <c r="E11" s="145">
        <v>395472</v>
      </c>
      <c r="F11" s="146">
        <v>324</v>
      </c>
      <c r="G11" s="123">
        <f>E11-F11</f>
        <v>395148</v>
      </c>
      <c r="H11" s="124">
        <f>IF(G11&lt;0,0,E11/(30*1500*24))</f>
        <v>0.36617777777777777</v>
      </c>
      <c r="I11" s="125">
        <v>0.85389999999999999</v>
      </c>
      <c r="J11" s="75">
        <f>I11*(24*30)</f>
        <v>614.80799999999999</v>
      </c>
      <c r="K11" s="177"/>
      <c r="L11" s="144"/>
      <c r="M11" s="144"/>
      <c r="N11" s="142"/>
      <c r="O11" s="16"/>
    </row>
    <row r="12" spans="1:15" x14ac:dyDescent="0.2">
      <c r="A12" s="66" t="s">
        <v>18</v>
      </c>
      <c r="B12" s="66">
        <v>1</v>
      </c>
      <c r="C12" s="66">
        <v>2</v>
      </c>
      <c r="D12" s="61">
        <v>37196</v>
      </c>
      <c r="E12" s="147">
        <v>255695</v>
      </c>
      <c r="F12" s="147">
        <v>823</v>
      </c>
      <c r="G12" s="123">
        <f t="shared" ref="G12:G75" si="0">E12-F12</f>
        <v>254872</v>
      </c>
      <c r="H12" s="124">
        <f t="shared" ref="H12:H75" si="1">IF(G12&lt;0,0,E12/(30*1500*24))</f>
        <v>0.23675462962962962</v>
      </c>
      <c r="I12" s="149">
        <v>0.65949539826546222</v>
      </c>
      <c r="J12" s="75">
        <f t="shared" ref="J12:J75" si="2">I12*(24*30)</f>
        <v>474.83668675113279</v>
      </c>
      <c r="K12" s="174"/>
      <c r="L12" s="144"/>
      <c r="M12" s="144"/>
      <c r="N12" s="142"/>
      <c r="O12" s="16"/>
    </row>
    <row r="13" spans="1:15" x14ac:dyDescent="0.2">
      <c r="A13" s="66" t="s">
        <v>18</v>
      </c>
      <c r="B13" s="66">
        <v>1</v>
      </c>
      <c r="C13" s="66">
        <v>3</v>
      </c>
      <c r="D13" s="61">
        <v>37196</v>
      </c>
      <c r="E13" s="127">
        <v>332891</v>
      </c>
      <c r="F13" s="128">
        <v>131</v>
      </c>
      <c r="G13" s="123">
        <f t="shared" si="0"/>
        <v>332760</v>
      </c>
      <c r="H13" s="124">
        <f t="shared" si="1"/>
        <v>0.30823240740740743</v>
      </c>
      <c r="I13" s="129">
        <v>0.8659</v>
      </c>
      <c r="J13" s="75">
        <f t="shared" si="2"/>
        <v>623.44799999999998</v>
      </c>
      <c r="K13" s="174"/>
      <c r="L13" s="144"/>
      <c r="M13" s="144"/>
      <c r="N13" s="142"/>
      <c r="O13" s="16"/>
    </row>
    <row r="14" spans="1:15" x14ac:dyDescent="0.2">
      <c r="A14" s="66" t="s">
        <v>18</v>
      </c>
      <c r="B14" s="66">
        <v>1</v>
      </c>
      <c r="C14" s="66">
        <v>4</v>
      </c>
      <c r="D14" s="61">
        <v>37196</v>
      </c>
      <c r="E14" s="127">
        <v>360576</v>
      </c>
      <c r="F14" s="128">
        <v>120</v>
      </c>
      <c r="G14" s="123">
        <f t="shared" si="0"/>
        <v>360456</v>
      </c>
      <c r="H14" s="124">
        <f t="shared" si="1"/>
        <v>0.33386666666666664</v>
      </c>
      <c r="I14" s="129">
        <v>0.99060000000000004</v>
      </c>
      <c r="J14" s="75">
        <f t="shared" si="2"/>
        <v>713.23199999999997</v>
      </c>
      <c r="K14" s="174"/>
      <c r="L14" s="144"/>
      <c r="M14" s="144"/>
      <c r="N14" s="142"/>
      <c r="O14" s="16"/>
    </row>
    <row r="15" spans="1:15" x14ac:dyDescent="0.2">
      <c r="A15" s="66" t="s">
        <v>18</v>
      </c>
      <c r="B15" s="66">
        <v>1</v>
      </c>
      <c r="C15" s="66">
        <v>5</v>
      </c>
      <c r="D15" s="61">
        <v>37196</v>
      </c>
      <c r="E15" s="127">
        <v>13083</v>
      </c>
      <c r="F15" s="128">
        <v>9</v>
      </c>
      <c r="G15" s="123">
        <f t="shared" si="0"/>
        <v>13074</v>
      </c>
      <c r="H15" s="124">
        <f t="shared" si="1"/>
        <v>1.2113888888888889E-2</v>
      </c>
      <c r="I15" s="129">
        <v>0.97</v>
      </c>
      <c r="J15" s="75">
        <f t="shared" si="2"/>
        <v>698.4</v>
      </c>
      <c r="K15" s="174"/>
      <c r="L15" s="144"/>
      <c r="M15" s="144"/>
      <c r="N15" s="142"/>
      <c r="O15" s="16"/>
    </row>
    <row r="16" spans="1:15" x14ac:dyDescent="0.2">
      <c r="A16" s="66" t="s">
        <v>18</v>
      </c>
      <c r="B16" s="66">
        <v>1</v>
      </c>
      <c r="C16" s="66">
        <v>6</v>
      </c>
      <c r="D16" s="61">
        <v>37196</v>
      </c>
      <c r="E16" s="127">
        <v>348575</v>
      </c>
      <c r="F16" s="128">
        <v>257</v>
      </c>
      <c r="G16" s="123">
        <f t="shared" si="0"/>
        <v>348318</v>
      </c>
      <c r="H16" s="124">
        <f t="shared" si="1"/>
        <v>0.32275462962962964</v>
      </c>
      <c r="I16" s="129">
        <v>0.99329999999999996</v>
      </c>
      <c r="J16" s="75">
        <f t="shared" si="2"/>
        <v>715.17599999999993</v>
      </c>
      <c r="K16" s="174"/>
      <c r="L16" s="144"/>
      <c r="M16" s="144"/>
      <c r="N16" s="142"/>
      <c r="O16" s="16"/>
    </row>
    <row r="17" spans="1:15" x14ac:dyDescent="0.2">
      <c r="A17" s="66" t="s">
        <v>18</v>
      </c>
      <c r="B17" s="66">
        <v>1</v>
      </c>
      <c r="C17" s="66">
        <v>7</v>
      </c>
      <c r="D17" s="61">
        <v>37196</v>
      </c>
      <c r="E17" s="127">
        <v>312661</v>
      </c>
      <c r="F17" s="128">
        <v>271</v>
      </c>
      <c r="G17" s="123">
        <f t="shared" si="0"/>
        <v>312390</v>
      </c>
      <c r="H17" s="124">
        <f t="shared" si="1"/>
        <v>0.28950092592592591</v>
      </c>
      <c r="I17" s="129">
        <v>0.89019999999999999</v>
      </c>
      <c r="J17" s="75">
        <f t="shared" si="2"/>
        <v>640.94399999999996</v>
      </c>
      <c r="K17" s="174"/>
      <c r="L17" s="144"/>
      <c r="M17" s="144"/>
      <c r="N17" s="142"/>
      <c r="O17" s="16"/>
    </row>
    <row r="18" spans="1:15" x14ac:dyDescent="0.2">
      <c r="A18" s="66" t="s">
        <v>18</v>
      </c>
      <c r="B18" s="66">
        <v>1</v>
      </c>
      <c r="C18" s="66">
        <v>8</v>
      </c>
      <c r="D18" s="61">
        <v>37196</v>
      </c>
      <c r="E18" s="147">
        <v>469115</v>
      </c>
      <c r="F18" s="147">
        <v>3471</v>
      </c>
      <c r="G18" s="123">
        <f t="shared" si="0"/>
        <v>465644</v>
      </c>
      <c r="H18" s="124">
        <f t="shared" si="1"/>
        <v>0.43436574074074075</v>
      </c>
      <c r="I18" s="149">
        <v>0.50432686668109405</v>
      </c>
      <c r="J18" s="75">
        <f t="shared" si="2"/>
        <v>363.11534401038773</v>
      </c>
      <c r="K18" s="174"/>
      <c r="L18" s="144"/>
      <c r="M18" s="144"/>
      <c r="N18" s="142"/>
      <c r="O18" s="16"/>
    </row>
    <row r="19" spans="1:15" x14ac:dyDescent="0.2">
      <c r="A19" s="66" t="s">
        <v>18</v>
      </c>
      <c r="B19" s="66">
        <v>1</v>
      </c>
      <c r="C19" s="66">
        <v>9</v>
      </c>
      <c r="D19" s="61">
        <v>37196</v>
      </c>
      <c r="E19" s="127">
        <v>245604</v>
      </c>
      <c r="F19" s="128">
        <v>470</v>
      </c>
      <c r="G19" s="123">
        <f t="shared" si="0"/>
        <v>245134</v>
      </c>
      <c r="H19" s="124">
        <f t="shared" si="1"/>
        <v>0.22741111111111112</v>
      </c>
      <c r="I19" s="129">
        <v>0.78239999999999998</v>
      </c>
      <c r="J19" s="75">
        <f t="shared" si="2"/>
        <v>563.32799999999997</v>
      </c>
      <c r="K19" s="174"/>
      <c r="L19" s="144"/>
      <c r="M19" s="144"/>
      <c r="N19" s="142"/>
      <c r="O19" s="16"/>
    </row>
    <row r="20" spans="1:15" x14ac:dyDescent="0.2">
      <c r="A20" s="66" t="s">
        <v>18</v>
      </c>
      <c r="B20" s="66">
        <v>1</v>
      </c>
      <c r="C20" s="66">
        <v>10</v>
      </c>
      <c r="D20" s="61">
        <v>37196</v>
      </c>
      <c r="E20" s="147">
        <v>184866</v>
      </c>
      <c r="F20" s="147">
        <v>341</v>
      </c>
      <c r="G20" s="123">
        <f t="shared" si="0"/>
        <v>184525</v>
      </c>
      <c r="H20" s="124">
        <f t="shared" si="1"/>
        <v>0.17117222222222223</v>
      </c>
      <c r="I20" s="129">
        <v>0.85140000000000005</v>
      </c>
      <c r="J20" s="75">
        <f t="shared" si="2"/>
        <v>613.00800000000004</v>
      </c>
      <c r="K20" s="174"/>
      <c r="L20" s="144"/>
      <c r="M20" s="144"/>
      <c r="N20" s="142"/>
      <c r="O20" s="16"/>
    </row>
    <row r="21" spans="1:15" x14ac:dyDescent="0.2">
      <c r="A21" s="66" t="s">
        <v>18</v>
      </c>
      <c r="B21" s="66">
        <v>1</v>
      </c>
      <c r="C21" s="66">
        <v>11</v>
      </c>
      <c r="D21" s="61">
        <v>37196</v>
      </c>
      <c r="E21" s="127">
        <v>323854</v>
      </c>
      <c r="F21" s="128">
        <v>215</v>
      </c>
      <c r="G21" s="123">
        <f t="shared" si="0"/>
        <v>323639</v>
      </c>
      <c r="H21" s="124">
        <f t="shared" si="1"/>
        <v>0.29986481481481481</v>
      </c>
      <c r="I21" s="129">
        <v>0.84440000000000004</v>
      </c>
      <c r="J21" s="75">
        <f t="shared" si="2"/>
        <v>607.96800000000007</v>
      </c>
      <c r="K21" s="174"/>
      <c r="L21" s="144"/>
      <c r="M21" s="144"/>
      <c r="N21" s="142"/>
      <c r="O21" s="16"/>
    </row>
    <row r="22" spans="1:15" x14ac:dyDescent="0.2">
      <c r="A22" s="66" t="s">
        <v>18</v>
      </c>
      <c r="B22" s="66">
        <v>1</v>
      </c>
      <c r="C22" s="66">
        <v>12</v>
      </c>
      <c r="D22" s="61">
        <v>37196</v>
      </c>
      <c r="E22" s="127">
        <v>359854</v>
      </c>
      <c r="F22" s="128">
        <v>22</v>
      </c>
      <c r="G22" s="123">
        <f t="shared" si="0"/>
        <v>359832</v>
      </c>
      <c r="H22" s="124">
        <f t="shared" si="1"/>
        <v>0.33319814814814813</v>
      </c>
      <c r="I22" s="129">
        <v>0.99690000000000001</v>
      </c>
      <c r="J22" s="75">
        <f t="shared" si="2"/>
        <v>717.76800000000003</v>
      </c>
      <c r="K22" s="174"/>
      <c r="L22" s="144"/>
      <c r="M22" s="144"/>
      <c r="N22" s="142"/>
      <c r="O22" s="16"/>
    </row>
    <row r="23" spans="1:15" x14ac:dyDescent="0.2">
      <c r="A23" s="66" t="s">
        <v>18</v>
      </c>
      <c r="B23" s="66">
        <v>1</v>
      </c>
      <c r="C23" s="66">
        <v>13</v>
      </c>
      <c r="D23" s="61">
        <v>37196</v>
      </c>
      <c r="E23" s="147">
        <v>161919</v>
      </c>
      <c r="F23" s="147">
        <v>1088</v>
      </c>
      <c r="G23" s="123">
        <f t="shared" si="0"/>
        <v>160831</v>
      </c>
      <c r="H23" s="124">
        <f t="shared" si="1"/>
        <v>0.149925</v>
      </c>
      <c r="I23" s="149">
        <v>0.6964302824516666</v>
      </c>
      <c r="J23" s="75">
        <f t="shared" si="2"/>
        <v>501.42980336519997</v>
      </c>
      <c r="K23" s="174"/>
      <c r="L23" s="144"/>
      <c r="M23" s="144"/>
      <c r="N23" s="142"/>
      <c r="O23" s="16"/>
    </row>
    <row r="24" spans="1:15" x14ac:dyDescent="0.2">
      <c r="A24" s="66" t="s">
        <v>18</v>
      </c>
      <c r="B24" s="66">
        <v>1</v>
      </c>
      <c r="C24" s="66">
        <v>14</v>
      </c>
      <c r="D24" s="61">
        <v>37196</v>
      </c>
      <c r="E24" s="127">
        <v>327300</v>
      </c>
      <c r="F24" s="128">
        <v>31</v>
      </c>
      <c r="G24" s="123">
        <f t="shared" si="0"/>
        <v>327269</v>
      </c>
      <c r="H24" s="124">
        <f t="shared" si="1"/>
        <v>0.30305555555555558</v>
      </c>
      <c r="I24" s="129">
        <v>0.88200000000000001</v>
      </c>
      <c r="J24" s="75">
        <f t="shared" si="2"/>
        <v>635.04</v>
      </c>
      <c r="K24" s="174"/>
      <c r="L24" s="144"/>
      <c r="M24" s="144"/>
      <c r="N24" s="142"/>
      <c r="O24" s="16"/>
    </row>
    <row r="25" spans="1:15" x14ac:dyDescent="0.2">
      <c r="A25" s="66" t="s">
        <v>18</v>
      </c>
      <c r="B25" s="66">
        <v>1</v>
      </c>
      <c r="C25" s="66">
        <v>15</v>
      </c>
      <c r="D25" s="61">
        <v>37196</v>
      </c>
      <c r="E25" s="127">
        <v>301103</v>
      </c>
      <c r="F25" s="128">
        <v>1016</v>
      </c>
      <c r="G25" s="123">
        <f t="shared" si="0"/>
        <v>300087</v>
      </c>
      <c r="H25" s="124">
        <f t="shared" si="1"/>
        <v>0.27879907407407406</v>
      </c>
      <c r="I25" s="129">
        <v>0.98780000000000001</v>
      </c>
      <c r="J25" s="75">
        <f t="shared" si="2"/>
        <v>711.21600000000001</v>
      </c>
      <c r="K25" s="174"/>
      <c r="L25" s="144"/>
      <c r="M25" s="144"/>
      <c r="N25" s="142"/>
      <c r="O25" s="16"/>
    </row>
    <row r="26" spans="1:15" x14ac:dyDescent="0.2">
      <c r="A26" s="66" t="s">
        <v>18</v>
      </c>
      <c r="B26" s="66">
        <v>1</v>
      </c>
      <c r="C26" s="66">
        <v>16</v>
      </c>
      <c r="D26" s="61">
        <v>37196</v>
      </c>
      <c r="E26" s="127">
        <v>195587</v>
      </c>
      <c r="F26" s="128">
        <v>525</v>
      </c>
      <c r="G26" s="123">
        <f t="shared" si="0"/>
        <v>195062</v>
      </c>
      <c r="H26" s="124">
        <f t="shared" si="1"/>
        <v>0.18109907407407408</v>
      </c>
      <c r="I26" s="129">
        <v>0.81850000000000001</v>
      </c>
      <c r="J26" s="75">
        <f t="shared" si="2"/>
        <v>589.32000000000005</v>
      </c>
      <c r="K26" s="174"/>
      <c r="L26" s="144"/>
      <c r="M26" s="144"/>
      <c r="N26" s="142"/>
      <c r="O26" s="16"/>
    </row>
    <row r="27" spans="1:15" x14ac:dyDescent="0.2">
      <c r="A27" s="66" t="s">
        <v>18</v>
      </c>
      <c r="B27" s="66">
        <v>1</v>
      </c>
      <c r="C27" s="66">
        <v>17</v>
      </c>
      <c r="D27" s="61">
        <v>37196</v>
      </c>
      <c r="E27" s="127">
        <v>674754</v>
      </c>
      <c r="F27" s="128">
        <v>3713</v>
      </c>
      <c r="G27" s="123">
        <f t="shared" si="0"/>
        <v>671041</v>
      </c>
      <c r="H27" s="124">
        <f t="shared" si="1"/>
        <v>0.62477222222222217</v>
      </c>
      <c r="I27" s="129">
        <v>0.86829999999999996</v>
      </c>
      <c r="J27" s="75">
        <f t="shared" si="2"/>
        <v>625.17599999999993</v>
      </c>
      <c r="K27" s="174"/>
      <c r="L27" s="144"/>
      <c r="M27" s="144"/>
      <c r="N27" s="142"/>
      <c r="O27" s="16"/>
    </row>
    <row r="28" spans="1:15" x14ac:dyDescent="0.2">
      <c r="A28" s="66" t="s">
        <v>18</v>
      </c>
      <c r="B28" s="66">
        <v>1</v>
      </c>
      <c r="C28" s="66">
        <v>18</v>
      </c>
      <c r="D28" s="61">
        <v>37196</v>
      </c>
      <c r="E28" s="127">
        <v>333963</v>
      </c>
      <c r="F28" s="128">
        <v>229</v>
      </c>
      <c r="G28" s="123">
        <f t="shared" si="0"/>
        <v>333734</v>
      </c>
      <c r="H28" s="124">
        <f t="shared" si="1"/>
        <v>0.30922500000000003</v>
      </c>
      <c r="I28" s="129">
        <v>0.97260000000000002</v>
      </c>
      <c r="J28" s="75">
        <f t="shared" si="2"/>
        <v>700.27200000000005</v>
      </c>
      <c r="K28" s="174"/>
      <c r="L28" s="144"/>
      <c r="M28" s="144"/>
      <c r="N28" s="142"/>
      <c r="O28" s="16"/>
    </row>
    <row r="29" spans="1:15" x14ac:dyDescent="0.2">
      <c r="A29" s="66" t="s">
        <v>18</v>
      </c>
      <c r="B29" s="66">
        <v>1</v>
      </c>
      <c r="C29" s="66">
        <v>19</v>
      </c>
      <c r="D29" s="61">
        <v>37196</v>
      </c>
      <c r="E29" s="127">
        <v>348790</v>
      </c>
      <c r="F29" s="128">
        <v>279</v>
      </c>
      <c r="G29" s="123">
        <f t="shared" si="0"/>
        <v>348511</v>
      </c>
      <c r="H29" s="124">
        <f t="shared" si="1"/>
        <v>0.32295370370370369</v>
      </c>
      <c r="I29" s="129">
        <v>0.97199999999999998</v>
      </c>
      <c r="J29" s="75">
        <f t="shared" si="2"/>
        <v>699.84</v>
      </c>
      <c r="K29" s="174"/>
      <c r="L29" s="144"/>
      <c r="M29" s="144"/>
      <c r="N29" s="142"/>
      <c r="O29" s="16"/>
    </row>
    <row r="30" spans="1:15" x14ac:dyDescent="0.2">
      <c r="A30" s="66" t="s">
        <v>18</v>
      </c>
      <c r="B30" s="66">
        <v>1</v>
      </c>
      <c r="C30" s="66">
        <v>20</v>
      </c>
      <c r="D30" s="61">
        <v>37196</v>
      </c>
      <c r="E30" s="127">
        <v>391474</v>
      </c>
      <c r="F30" s="128">
        <v>424</v>
      </c>
      <c r="G30" s="123">
        <f t="shared" si="0"/>
        <v>391050</v>
      </c>
      <c r="H30" s="124">
        <f t="shared" si="1"/>
        <v>0.36247592592592592</v>
      </c>
      <c r="I30" s="129">
        <v>0.96967000000000003</v>
      </c>
      <c r="J30" s="75">
        <f t="shared" si="2"/>
        <v>698.16240000000005</v>
      </c>
      <c r="K30" s="174"/>
      <c r="L30" s="144"/>
      <c r="M30" s="144"/>
      <c r="N30" s="142"/>
      <c r="O30" s="16"/>
    </row>
    <row r="31" spans="1:15" x14ac:dyDescent="0.2">
      <c r="A31" s="66" t="s">
        <v>18</v>
      </c>
      <c r="B31" s="66">
        <v>1</v>
      </c>
      <c r="C31" s="66">
        <v>21</v>
      </c>
      <c r="D31" s="61">
        <v>37196</v>
      </c>
      <c r="E31" s="127">
        <v>339269</v>
      </c>
      <c r="F31" s="128">
        <v>211</v>
      </c>
      <c r="G31" s="123">
        <f t="shared" si="0"/>
        <v>339058</v>
      </c>
      <c r="H31" s="124">
        <f t="shared" si="1"/>
        <v>0.31413796296296298</v>
      </c>
      <c r="I31" s="129">
        <v>0.73270000000000002</v>
      </c>
      <c r="J31" s="75">
        <f t="shared" si="2"/>
        <v>527.54399999999998</v>
      </c>
      <c r="K31" s="174"/>
      <c r="L31" s="144"/>
      <c r="M31" s="144"/>
      <c r="N31" s="142"/>
      <c r="O31" s="16"/>
    </row>
    <row r="32" spans="1:15" x14ac:dyDescent="0.2">
      <c r="A32" s="66" t="s">
        <v>18</v>
      </c>
      <c r="B32" s="66">
        <v>1</v>
      </c>
      <c r="C32" s="66">
        <v>22</v>
      </c>
      <c r="D32" s="61">
        <v>37196</v>
      </c>
      <c r="E32" s="127">
        <v>413736</v>
      </c>
      <c r="F32" s="128">
        <v>80</v>
      </c>
      <c r="G32" s="123">
        <f t="shared" si="0"/>
        <v>413656</v>
      </c>
      <c r="H32" s="124">
        <f t="shared" si="1"/>
        <v>0.38308888888888887</v>
      </c>
      <c r="I32" s="129">
        <v>0.89</v>
      </c>
      <c r="J32" s="75">
        <f t="shared" si="2"/>
        <v>640.79999999999995</v>
      </c>
      <c r="K32" s="174"/>
      <c r="L32" s="144"/>
      <c r="M32" s="144"/>
      <c r="N32" s="142"/>
      <c r="O32" s="16"/>
    </row>
    <row r="33" spans="1:15" x14ac:dyDescent="0.2">
      <c r="A33" s="66" t="s">
        <v>18</v>
      </c>
      <c r="B33" s="66">
        <v>1</v>
      </c>
      <c r="C33" s="66">
        <v>23</v>
      </c>
      <c r="D33" s="61">
        <v>37196</v>
      </c>
      <c r="E33" s="127">
        <v>160361</v>
      </c>
      <c r="F33" s="128">
        <v>744</v>
      </c>
      <c r="G33" s="123">
        <f t="shared" si="0"/>
        <v>159617</v>
      </c>
      <c r="H33" s="124">
        <f t="shared" si="1"/>
        <v>0.1484824074074074</v>
      </c>
      <c r="I33" s="129">
        <v>0.37719999999999998</v>
      </c>
      <c r="J33" s="75">
        <f t="shared" si="2"/>
        <v>271.584</v>
      </c>
      <c r="K33" s="174"/>
      <c r="L33" s="144"/>
      <c r="M33" s="144"/>
      <c r="N33" s="142"/>
      <c r="O33" s="16"/>
    </row>
    <row r="34" spans="1:15" x14ac:dyDescent="0.2">
      <c r="A34" s="66" t="s">
        <v>18</v>
      </c>
      <c r="B34" s="66">
        <v>1</v>
      </c>
      <c r="C34" s="66">
        <v>24</v>
      </c>
      <c r="D34" s="61">
        <v>37196</v>
      </c>
      <c r="E34" s="147">
        <v>381573</v>
      </c>
      <c r="F34" s="147">
        <v>306</v>
      </c>
      <c r="G34" s="123">
        <f t="shared" si="0"/>
        <v>381267</v>
      </c>
      <c r="H34" s="124">
        <f t="shared" si="1"/>
        <v>0.35330833333333334</v>
      </c>
      <c r="I34" s="129">
        <v>0.9889</v>
      </c>
      <c r="J34" s="75">
        <f t="shared" si="2"/>
        <v>712.00800000000004</v>
      </c>
      <c r="K34" s="174"/>
      <c r="L34" s="144"/>
      <c r="M34" s="144"/>
      <c r="N34" s="142"/>
      <c r="O34" s="16"/>
    </row>
    <row r="35" spans="1:15" x14ac:dyDescent="0.2">
      <c r="A35" s="66" t="s">
        <v>18</v>
      </c>
      <c r="B35" s="66">
        <v>1</v>
      </c>
      <c r="C35" s="66">
        <v>25</v>
      </c>
      <c r="D35" s="61">
        <v>37196</v>
      </c>
      <c r="E35" s="127">
        <v>525205</v>
      </c>
      <c r="F35" s="128">
        <v>125</v>
      </c>
      <c r="G35" s="123">
        <f t="shared" si="0"/>
        <v>525080</v>
      </c>
      <c r="H35" s="124">
        <f t="shared" si="1"/>
        <v>0.48630092592592594</v>
      </c>
      <c r="I35" s="129">
        <v>0.9879</v>
      </c>
      <c r="J35" s="75">
        <f t="shared" si="2"/>
        <v>711.28800000000001</v>
      </c>
      <c r="K35" s="174"/>
      <c r="L35" s="144"/>
      <c r="M35" s="144"/>
      <c r="N35" s="142"/>
      <c r="O35" s="16"/>
    </row>
    <row r="36" spans="1:15" x14ac:dyDescent="0.2">
      <c r="A36" s="66" t="s">
        <v>18</v>
      </c>
      <c r="B36" s="66">
        <v>1</v>
      </c>
      <c r="C36" s="66">
        <v>26</v>
      </c>
      <c r="D36" s="61">
        <v>37196</v>
      </c>
      <c r="E36" s="147">
        <v>474389</v>
      </c>
      <c r="F36" s="147">
        <v>224</v>
      </c>
      <c r="G36" s="123">
        <f t="shared" si="0"/>
        <v>474165</v>
      </c>
      <c r="H36" s="124">
        <f t="shared" si="1"/>
        <v>0.4392490740740741</v>
      </c>
      <c r="I36" s="129">
        <v>0.97189999999999999</v>
      </c>
      <c r="J36" s="75">
        <f t="shared" si="2"/>
        <v>699.76800000000003</v>
      </c>
      <c r="K36" s="174"/>
      <c r="L36" s="144"/>
      <c r="M36" s="144"/>
      <c r="N36" s="142"/>
      <c r="O36" s="16"/>
    </row>
    <row r="37" spans="1:15" x14ac:dyDescent="0.2">
      <c r="A37" s="66" t="s">
        <v>18</v>
      </c>
      <c r="B37" s="66">
        <v>1</v>
      </c>
      <c r="C37" s="66">
        <v>27</v>
      </c>
      <c r="D37" s="61">
        <v>37196</v>
      </c>
      <c r="E37" s="127">
        <v>480294</v>
      </c>
      <c r="F37" s="128">
        <v>497</v>
      </c>
      <c r="G37" s="123">
        <f t="shared" si="0"/>
        <v>479797</v>
      </c>
      <c r="H37" s="124">
        <f t="shared" si="1"/>
        <v>0.44471666666666665</v>
      </c>
      <c r="I37" s="129">
        <v>0.99570000000000003</v>
      </c>
      <c r="J37" s="75">
        <f t="shared" si="2"/>
        <v>716.904</v>
      </c>
      <c r="K37" s="174"/>
      <c r="L37" s="144"/>
      <c r="M37" s="144"/>
      <c r="N37" s="142"/>
      <c r="O37" s="16"/>
    </row>
    <row r="38" spans="1:15" x14ac:dyDescent="0.2">
      <c r="A38" s="66" t="s">
        <v>18</v>
      </c>
      <c r="B38" s="66">
        <v>1</v>
      </c>
      <c r="C38" s="66">
        <v>28</v>
      </c>
      <c r="D38" s="61">
        <v>37196</v>
      </c>
      <c r="E38" s="127">
        <v>420408</v>
      </c>
      <c r="F38" s="128">
        <v>203</v>
      </c>
      <c r="G38" s="123">
        <f t="shared" si="0"/>
        <v>420205</v>
      </c>
      <c r="H38" s="124">
        <f t="shared" si="1"/>
        <v>0.38926666666666665</v>
      </c>
      <c r="I38" s="129">
        <v>0.84060000000000001</v>
      </c>
      <c r="J38" s="75">
        <f t="shared" si="2"/>
        <v>605.23199999999997</v>
      </c>
      <c r="K38" s="174"/>
      <c r="L38" s="144"/>
      <c r="M38" s="144"/>
      <c r="N38" s="142"/>
      <c r="O38" s="16"/>
    </row>
    <row r="39" spans="1:15" x14ac:dyDescent="0.2">
      <c r="A39" s="66" t="s">
        <v>18</v>
      </c>
      <c r="B39" s="66">
        <v>1</v>
      </c>
      <c r="C39" s="66">
        <v>29</v>
      </c>
      <c r="D39" s="61">
        <v>37196</v>
      </c>
      <c r="E39" s="127">
        <v>451114</v>
      </c>
      <c r="F39" s="128">
        <v>653</v>
      </c>
      <c r="G39" s="123">
        <f t="shared" si="0"/>
        <v>450461</v>
      </c>
      <c r="H39" s="124">
        <f t="shared" si="1"/>
        <v>0.41769814814814815</v>
      </c>
      <c r="I39" s="129">
        <v>0.87849999999999995</v>
      </c>
      <c r="J39" s="75">
        <f t="shared" si="2"/>
        <v>632.52</v>
      </c>
      <c r="K39" s="174"/>
      <c r="L39" s="144"/>
      <c r="M39" s="144"/>
      <c r="N39" s="142"/>
      <c r="O39" s="16"/>
    </row>
    <row r="40" spans="1:15" x14ac:dyDescent="0.2">
      <c r="A40" s="66" t="s">
        <v>18</v>
      </c>
      <c r="B40" s="66">
        <v>1</v>
      </c>
      <c r="C40" s="66">
        <v>30</v>
      </c>
      <c r="D40" s="61">
        <v>37196</v>
      </c>
      <c r="E40" s="127">
        <v>424236</v>
      </c>
      <c r="F40" s="128">
        <v>410</v>
      </c>
      <c r="G40" s="123">
        <f t="shared" si="0"/>
        <v>423826</v>
      </c>
      <c r="H40" s="124">
        <f t="shared" si="1"/>
        <v>0.39281111111111111</v>
      </c>
      <c r="I40" s="129">
        <v>0.91149999999999998</v>
      </c>
      <c r="J40" s="75">
        <f t="shared" si="2"/>
        <v>656.28</v>
      </c>
      <c r="K40" s="174"/>
      <c r="L40" s="144"/>
      <c r="M40" s="144"/>
      <c r="N40" s="142"/>
      <c r="O40" s="16"/>
    </row>
    <row r="41" spans="1:15" x14ac:dyDescent="0.2">
      <c r="A41" s="66" t="s">
        <v>18</v>
      </c>
      <c r="B41" s="66">
        <v>1</v>
      </c>
      <c r="C41" s="66">
        <v>31</v>
      </c>
      <c r="D41" s="61">
        <v>37196</v>
      </c>
      <c r="E41" s="127">
        <v>432355</v>
      </c>
      <c r="F41" s="128">
        <v>694</v>
      </c>
      <c r="G41" s="123">
        <f t="shared" si="0"/>
        <v>431661</v>
      </c>
      <c r="H41" s="124">
        <f t="shared" si="1"/>
        <v>0.40032870370370371</v>
      </c>
      <c r="I41" s="129">
        <v>0.91579999999999995</v>
      </c>
      <c r="J41" s="75">
        <f t="shared" si="2"/>
        <v>659.37599999999998</v>
      </c>
      <c r="K41" s="174"/>
      <c r="L41" s="144"/>
      <c r="M41" s="144"/>
      <c r="N41" s="142"/>
      <c r="O41" s="16"/>
    </row>
    <row r="42" spans="1:15" x14ac:dyDescent="0.2">
      <c r="A42" s="66" t="s">
        <v>18</v>
      </c>
      <c r="B42" s="66">
        <v>1</v>
      </c>
      <c r="C42" s="66">
        <v>32</v>
      </c>
      <c r="D42" s="61">
        <v>37196</v>
      </c>
      <c r="E42" s="147">
        <v>349247</v>
      </c>
      <c r="F42" s="147">
        <v>283</v>
      </c>
      <c r="G42" s="123">
        <f t="shared" si="0"/>
        <v>348964</v>
      </c>
      <c r="H42" s="124">
        <f t="shared" si="1"/>
        <v>0.32337685185185183</v>
      </c>
      <c r="I42" s="129">
        <v>0.7278</v>
      </c>
      <c r="J42" s="75">
        <f t="shared" si="2"/>
        <v>524.01599999999996</v>
      </c>
      <c r="K42" s="174"/>
      <c r="L42" s="144"/>
      <c r="M42" s="144"/>
      <c r="N42" s="142"/>
      <c r="O42" s="16"/>
    </row>
    <row r="43" spans="1:15" x14ac:dyDescent="0.2">
      <c r="A43" s="66" t="s">
        <v>18</v>
      </c>
      <c r="B43" s="66">
        <v>1</v>
      </c>
      <c r="C43" s="66">
        <v>33</v>
      </c>
      <c r="D43" s="61">
        <v>37196</v>
      </c>
      <c r="E43" s="147">
        <v>158787</v>
      </c>
      <c r="F43" s="147">
        <v>884</v>
      </c>
      <c r="G43" s="123">
        <f t="shared" si="0"/>
        <v>157903</v>
      </c>
      <c r="H43" s="124">
        <f t="shared" si="1"/>
        <v>0.14702499999999999</v>
      </c>
      <c r="I43" s="129">
        <v>0.99070000000000003</v>
      </c>
      <c r="J43" s="75">
        <f t="shared" si="2"/>
        <v>713.30399999999997</v>
      </c>
      <c r="K43" s="174"/>
      <c r="L43" s="144"/>
      <c r="M43" s="144"/>
      <c r="N43" s="142"/>
      <c r="O43" s="16"/>
    </row>
    <row r="44" spans="1:15" x14ac:dyDescent="0.2">
      <c r="A44" s="66" t="s">
        <v>18</v>
      </c>
      <c r="B44" s="66">
        <v>1</v>
      </c>
      <c r="C44" s="66">
        <v>34</v>
      </c>
      <c r="D44" s="61">
        <v>37196</v>
      </c>
      <c r="E44" s="127">
        <v>34229</v>
      </c>
      <c r="F44" s="128">
        <v>348</v>
      </c>
      <c r="G44" s="123">
        <f t="shared" si="0"/>
        <v>33881</v>
      </c>
      <c r="H44" s="124">
        <f t="shared" si="1"/>
        <v>3.1693518518518517E-2</v>
      </c>
      <c r="I44" s="129">
        <v>0.27939999999999998</v>
      </c>
      <c r="J44" s="75">
        <f t="shared" si="2"/>
        <v>201.16799999999998</v>
      </c>
      <c r="K44" s="174"/>
      <c r="L44" s="144"/>
      <c r="M44" s="144"/>
      <c r="N44" s="142"/>
      <c r="O44" s="16"/>
    </row>
    <row r="45" spans="1:15" x14ac:dyDescent="0.2">
      <c r="A45" s="66" t="s">
        <v>18</v>
      </c>
      <c r="B45" s="66">
        <v>1</v>
      </c>
      <c r="C45" s="66">
        <v>35</v>
      </c>
      <c r="D45" s="61">
        <v>37196</v>
      </c>
      <c r="E45" s="127">
        <v>151</v>
      </c>
      <c r="F45" s="128">
        <v>2897</v>
      </c>
      <c r="G45" s="123">
        <f t="shared" si="0"/>
        <v>-2746</v>
      </c>
      <c r="H45" s="124">
        <f t="shared" si="1"/>
        <v>0</v>
      </c>
      <c r="I45" s="149">
        <v>0.51262268616302642</v>
      </c>
      <c r="J45" s="75">
        <f t="shared" si="2"/>
        <v>369.08833403737901</v>
      </c>
      <c r="K45" s="174"/>
      <c r="L45" s="144"/>
      <c r="M45" s="144"/>
      <c r="N45" s="142"/>
      <c r="O45" s="16"/>
    </row>
    <row r="46" spans="1:15" x14ac:dyDescent="0.2">
      <c r="A46" s="66" t="s">
        <v>18</v>
      </c>
      <c r="B46" s="66">
        <v>1</v>
      </c>
      <c r="C46" s="66">
        <v>36</v>
      </c>
      <c r="D46" s="61">
        <v>37196</v>
      </c>
      <c r="E46" s="127">
        <v>230180</v>
      </c>
      <c r="F46" s="128">
        <v>785</v>
      </c>
      <c r="G46" s="123">
        <f t="shared" si="0"/>
        <v>229395</v>
      </c>
      <c r="H46" s="124">
        <f t="shared" si="1"/>
        <v>0.21312962962962964</v>
      </c>
      <c r="I46" s="129">
        <v>0.68379999999999996</v>
      </c>
      <c r="J46" s="75">
        <f t="shared" si="2"/>
        <v>492.33599999999996</v>
      </c>
      <c r="K46" s="174"/>
      <c r="L46" s="144"/>
      <c r="M46" s="144"/>
      <c r="N46" s="142"/>
      <c r="O46" s="16"/>
    </row>
    <row r="47" spans="1:15" x14ac:dyDescent="0.2">
      <c r="A47" s="66" t="s">
        <v>18</v>
      </c>
      <c r="B47" s="66">
        <v>1</v>
      </c>
      <c r="C47" s="66">
        <v>37</v>
      </c>
      <c r="D47" s="61">
        <v>37196</v>
      </c>
      <c r="E47" s="147">
        <v>278787</v>
      </c>
      <c r="F47" s="147">
        <v>301</v>
      </c>
      <c r="G47" s="123">
        <f t="shared" si="0"/>
        <v>278486</v>
      </c>
      <c r="H47" s="124">
        <f t="shared" si="1"/>
        <v>0.25813611111111112</v>
      </c>
      <c r="I47" s="129">
        <v>0.81540000000000001</v>
      </c>
      <c r="J47" s="75">
        <f t="shared" si="2"/>
        <v>587.08799999999997</v>
      </c>
      <c r="K47" s="174"/>
      <c r="L47" s="144"/>
      <c r="M47" s="144"/>
      <c r="N47" s="142"/>
      <c r="O47" s="16"/>
    </row>
    <row r="48" spans="1:15" x14ac:dyDescent="0.2">
      <c r="A48" s="66" t="s">
        <v>18</v>
      </c>
      <c r="B48" s="66">
        <v>1</v>
      </c>
      <c r="C48" s="66">
        <v>38</v>
      </c>
      <c r="D48" s="61">
        <v>37196</v>
      </c>
      <c r="E48" s="127">
        <v>435683</v>
      </c>
      <c r="F48" s="128">
        <v>226</v>
      </c>
      <c r="G48" s="123">
        <f t="shared" si="0"/>
        <v>435457</v>
      </c>
      <c r="H48" s="124">
        <f t="shared" si="1"/>
        <v>0.40341018518518518</v>
      </c>
      <c r="I48" s="129">
        <v>0.95509999999999995</v>
      </c>
      <c r="J48" s="75">
        <f t="shared" si="2"/>
        <v>687.67199999999991</v>
      </c>
      <c r="K48" s="174"/>
      <c r="L48" s="144"/>
      <c r="M48" s="144"/>
      <c r="N48" s="142"/>
      <c r="O48" s="16"/>
    </row>
    <row r="49" spans="1:15" x14ac:dyDescent="0.2">
      <c r="A49" s="66" t="s">
        <v>18</v>
      </c>
      <c r="B49" s="66">
        <v>1</v>
      </c>
      <c r="C49" s="66">
        <v>39</v>
      </c>
      <c r="D49" s="61">
        <v>37196</v>
      </c>
      <c r="E49" s="127">
        <v>512052</v>
      </c>
      <c r="F49" s="128">
        <v>123</v>
      </c>
      <c r="G49" s="123">
        <f t="shared" si="0"/>
        <v>511929</v>
      </c>
      <c r="H49" s="124">
        <f t="shared" si="1"/>
        <v>0.47412222222222222</v>
      </c>
      <c r="I49" s="129">
        <v>0.98550000000000004</v>
      </c>
      <c r="J49" s="75">
        <f t="shared" si="2"/>
        <v>709.56000000000006</v>
      </c>
      <c r="K49" s="174"/>
      <c r="L49" s="144"/>
      <c r="M49" s="144"/>
      <c r="N49" s="142"/>
      <c r="O49" s="16"/>
    </row>
    <row r="50" spans="1:15" x14ac:dyDescent="0.2">
      <c r="A50" s="66" t="s">
        <v>18</v>
      </c>
      <c r="B50" s="66">
        <v>1</v>
      </c>
      <c r="C50" s="66">
        <v>40</v>
      </c>
      <c r="D50" s="61">
        <v>37196</v>
      </c>
      <c r="E50" s="127">
        <v>475089</v>
      </c>
      <c r="F50" s="128">
        <v>194</v>
      </c>
      <c r="G50" s="123">
        <f t="shared" si="0"/>
        <v>474895</v>
      </c>
      <c r="H50" s="124">
        <f t="shared" si="1"/>
        <v>0.43989722222222222</v>
      </c>
      <c r="I50" s="129">
        <v>0.92310000000000003</v>
      </c>
      <c r="J50" s="75">
        <f t="shared" si="2"/>
        <v>664.63200000000006</v>
      </c>
      <c r="K50" s="174"/>
      <c r="L50" s="144"/>
      <c r="M50" s="144"/>
      <c r="N50" s="142"/>
      <c r="O50" s="16"/>
    </row>
    <row r="51" spans="1:15" x14ac:dyDescent="0.2">
      <c r="A51" s="66" t="s">
        <v>18</v>
      </c>
      <c r="B51" s="66">
        <v>1</v>
      </c>
      <c r="C51" s="66">
        <v>41</v>
      </c>
      <c r="D51" s="61">
        <v>37196</v>
      </c>
      <c r="E51" s="147">
        <v>359085</v>
      </c>
      <c r="F51" s="147">
        <v>116</v>
      </c>
      <c r="G51" s="123">
        <f t="shared" si="0"/>
        <v>358969</v>
      </c>
      <c r="H51" s="124">
        <f t="shared" si="1"/>
        <v>0.33248611111111109</v>
      </c>
      <c r="I51" s="129">
        <v>0.96020000000000005</v>
      </c>
      <c r="J51" s="75">
        <f t="shared" si="2"/>
        <v>691.34400000000005</v>
      </c>
      <c r="K51" s="174"/>
      <c r="L51" s="144"/>
      <c r="M51" s="144"/>
      <c r="N51" s="142"/>
      <c r="O51" s="16"/>
    </row>
    <row r="52" spans="1:15" x14ac:dyDescent="0.2">
      <c r="A52" s="66" t="s">
        <v>18</v>
      </c>
      <c r="B52" s="66">
        <v>1</v>
      </c>
      <c r="C52" s="66">
        <v>42</v>
      </c>
      <c r="D52" s="61">
        <v>37196</v>
      </c>
      <c r="E52" s="127">
        <v>465112</v>
      </c>
      <c r="F52" s="128">
        <v>402</v>
      </c>
      <c r="G52" s="123">
        <f t="shared" si="0"/>
        <v>464710</v>
      </c>
      <c r="H52" s="124">
        <f t="shared" si="1"/>
        <v>0.43065925925925924</v>
      </c>
      <c r="I52" s="129">
        <v>0.97399999999999998</v>
      </c>
      <c r="J52" s="75">
        <f t="shared" si="2"/>
        <v>701.28</v>
      </c>
      <c r="K52" s="174"/>
      <c r="L52" s="144"/>
      <c r="M52" s="144"/>
      <c r="N52" s="142"/>
      <c r="O52" s="16"/>
    </row>
    <row r="53" spans="1:15" x14ac:dyDescent="0.2">
      <c r="A53" s="66" t="s">
        <v>18</v>
      </c>
      <c r="B53" s="66">
        <v>1</v>
      </c>
      <c r="C53" s="66">
        <v>43</v>
      </c>
      <c r="D53" s="61">
        <v>37196</v>
      </c>
      <c r="E53" s="127">
        <v>346671</v>
      </c>
      <c r="F53" s="128">
        <v>784</v>
      </c>
      <c r="G53" s="123">
        <f t="shared" si="0"/>
        <v>345887</v>
      </c>
      <c r="H53" s="124">
        <f t="shared" si="1"/>
        <v>0.32099166666666668</v>
      </c>
      <c r="I53" s="129">
        <v>0.81369999999999998</v>
      </c>
      <c r="J53" s="75">
        <f t="shared" si="2"/>
        <v>585.86400000000003</v>
      </c>
      <c r="K53" s="174"/>
      <c r="L53" s="144"/>
      <c r="M53" s="144"/>
      <c r="N53" s="142"/>
      <c r="O53" s="16"/>
    </row>
    <row r="54" spans="1:15" x14ac:dyDescent="0.2">
      <c r="A54" s="66" t="s">
        <v>18</v>
      </c>
      <c r="B54" s="66">
        <v>1</v>
      </c>
      <c r="C54" s="66">
        <v>44</v>
      </c>
      <c r="D54" s="61">
        <v>37196</v>
      </c>
      <c r="E54" s="127">
        <v>443215</v>
      </c>
      <c r="F54" s="128">
        <v>241</v>
      </c>
      <c r="G54" s="123">
        <f t="shared" si="0"/>
        <v>442974</v>
      </c>
      <c r="H54" s="124">
        <f t="shared" si="1"/>
        <v>0.41038425925925925</v>
      </c>
      <c r="I54" s="129">
        <v>0.95489999999999997</v>
      </c>
      <c r="J54" s="75">
        <f t="shared" si="2"/>
        <v>687.52800000000002</v>
      </c>
      <c r="K54" s="174"/>
      <c r="L54" s="144"/>
      <c r="M54" s="144"/>
      <c r="N54" s="142"/>
      <c r="O54" s="16"/>
    </row>
    <row r="55" spans="1:15" x14ac:dyDescent="0.2">
      <c r="A55" s="66" t="s">
        <v>18</v>
      </c>
      <c r="B55" s="66">
        <v>1</v>
      </c>
      <c r="C55" s="66">
        <v>45</v>
      </c>
      <c r="D55" s="61">
        <v>37196</v>
      </c>
      <c r="E55" s="127">
        <v>446918</v>
      </c>
      <c r="F55" s="128">
        <v>356</v>
      </c>
      <c r="G55" s="123">
        <f t="shared" si="0"/>
        <v>446562</v>
      </c>
      <c r="H55" s="124">
        <f t="shared" si="1"/>
        <v>0.41381296296296294</v>
      </c>
      <c r="I55" s="129">
        <v>0.95479999999999998</v>
      </c>
      <c r="J55" s="75">
        <f t="shared" si="2"/>
        <v>687.45600000000002</v>
      </c>
      <c r="K55" s="174"/>
      <c r="L55" s="144"/>
      <c r="M55" s="144"/>
      <c r="N55" s="142"/>
      <c r="O55" s="16"/>
    </row>
    <row r="56" spans="1:15" x14ac:dyDescent="0.2">
      <c r="A56" s="66" t="s">
        <v>18</v>
      </c>
      <c r="B56" s="66">
        <v>1</v>
      </c>
      <c r="C56" s="66">
        <v>46</v>
      </c>
      <c r="D56" s="61">
        <v>37196</v>
      </c>
      <c r="E56" s="127">
        <v>357468</v>
      </c>
      <c r="F56" s="128">
        <v>720</v>
      </c>
      <c r="G56" s="123">
        <f t="shared" si="0"/>
        <v>356748</v>
      </c>
      <c r="H56" s="124">
        <f t="shared" si="1"/>
        <v>0.33098888888888889</v>
      </c>
      <c r="I56" s="129">
        <v>0.72840000000000005</v>
      </c>
      <c r="J56" s="75">
        <f t="shared" si="2"/>
        <v>524.44799999999998</v>
      </c>
      <c r="K56" s="174"/>
      <c r="L56" s="144"/>
      <c r="M56" s="144"/>
      <c r="N56" s="142"/>
      <c r="O56" s="16"/>
    </row>
    <row r="57" spans="1:15" x14ac:dyDescent="0.2">
      <c r="A57" s="66" t="s">
        <v>18</v>
      </c>
      <c r="B57" s="66">
        <v>1</v>
      </c>
      <c r="C57" s="66">
        <v>47</v>
      </c>
      <c r="D57" s="61">
        <v>37196</v>
      </c>
      <c r="E57" s="147">
        <v>354444</v>
      </c>
      <c r="F57" s="147">
        <v>355</v>
      </c>
      <c r="G57" s="123">
        <f t="shared" si="0"/>
        <v>354089</v>
      </c>
      <c r="H57" s="124">
        <f t="shared" si="1"/>
        <v>0.32818888888888886</v>
      </c>
      <c r="I57" s="129">
        <v>0.96499999999999997</v>
      </c>
      <c r="J57" s="75">
        <f t="shared" si="2"/>
        <v>694.8</v>
      </c>
      <c r="K57" s="174"/>
      <c r="L57" s="144"/>
      <c r="M57" s="144"/>
      <c r="N57" s="142"/>
      <c r="O57" s="16"/>
    </row>
    <row r="58" spans="1:15" x14ac:dyDescent="0.2">
      <c r="A58" s="66" t="s">
        <v>18</v>
      </c>
      <c r="B58" s="66">
        <v>1</v>
      </c>
      <c r="C58" s="66">
        <v>48</v>
      </c>
      <c r="D58" s="61">
        <v>37196</v>
      </c>
      <c r="E58" s="127">
        <v>360781</v>
      </c>
      <c r="F58" s="128">
        <v>151</v>
      </c>
      <c r="G58" s="123">
        <f t="shared" si="0"/>
        <v>360630</v>
      </c>
      <c r="H58" s="124">
        <f t="shared" si="1"/>
        <v>0.33405648148148148</v>
      </c>
      <c r="I58" s="129">
        <v>0.91310000000000002</v>
      </c>
      <c r="J58" s="75">
        <f t="shared" si="2"/>
        <v>657.43200000000002</v>
      </c>
      <c r="K58" s="174"/>
      <c r="L58" s="144"/>
      <c r="M58" s="144"/>
      <c r="N58" s="142"/>
      <c r="O58" s="16"/>
    </row>
    <row r="59" spans="1:15" x14ac:dyDescent="0.2">
      <c r="A59" s="66" t="s">
        <v>18</v>
      </c>
      <c r="B59" s="66">
        <v>1</v>
      </c>
      <c r="C59" s="66">
        <v>49</v>
      </c>
      <c r="D59" s="61">
        <v>37196</v>
      </c>
      <c r="E59" s="127">
        <v>322551</v>
      </c>
      <c r="F59" s="128">
        <v>722</v>
      </c>
      <c r="G59" s="123">
        <f t="shared" si="0"/>
        <v>321829</v>
      </c>
      <c r="H59" s="124">
        <f t="shared" si="1"/>
        <v>0.29865833333333336</v>
      </c>
      <c r="I59" s="129">
        <v>0.92390000000000005</v>
      </c>
      <c r="J59" s="75">
        <f t="shared" si="2"/>
        <v>665.20800000000008</v>
      </c>
      <c r="K59" s="174"/>
      <c r="L59" s="144"/>
      <c r="M59" s="144"/>
      <c r="N59" s="142"/>
      <c r="O59" s="16"/>
    </row>
    <row r="60" spans="1:15" x14ac:dyDescent="0.2">
      <c r="A60" s="66" t="s">
        <v>18</v>
      </c>
      <c r="B60" s="66">
        <v>1</v>
      </c>
      <c r="C60" s="66">
        <v>50</v>
      </c>
      <c r="D60" s="61">
        <v>37196</v>
      </c>
      <c r="E60" s="127">
        <v>89966</v>
      </c>
      <c r="F60" s="128">
        <v>838</v>
      </c>
      <c r="G60" s="123">
        <f t="shared" si="0"/>
        <v>89128</v>
      </c>
      <c r="H60" s="124">
        <f t="shared" si="1"/>
        <v>8.3301851851851849E-2</v>
      </c>
      <c r="I60" s="149">
        <v>0.84196506173576691</v>
      </c>
      <c r="J60" s="75">
        <f t="shared" si="2"/>
        <v>606.21484444975215</v>
      </c>
      <c r="K60" s="174"/>
      <c r="L60" s="144"/>
      <c r="M60" s="144"/>
      <c r="N60" s="142"/>
      <c r="O60" s="16"/>
    </row>
    <row r="61" spans="1:15" x14ac:dyDescent="0.2">
      <c r="A61" s="66" t="s">
        <v>18</v>
      </c>
      <c r="B61" s="66">
        <v>1</v>
      </c>
      <c r="C61" s="66">
        <v>51</v>
      </c>
      <c r="D61" s="61">
        <v>37196</v>
      </c>
      <c r="E61" s="127">
        <v>9314</v>
      </c>
      <c r="F61" s="128">
        <v>813</v>
      </c>
      <c r="G61" s="123">
        <f t="shared" si="0"/>
        <v>8501</v>
      </c>
      <c r="H61" s="124">
        <f t="shared" si="1"/>
        <v>8.6240740740740739E-3</v>
      </c>
      <c r="I61" s="129">
        <v>0.34079999999999999</v>
      </c>
      <c r="J61" s="75">
        <f t="shared" si="2"/>
        <v>245.376</v>
      </c>
      <c r="K61" s="174"/>
      <c r="L61" s="144"/>
      <c r="M61" s="144"/>
      <c r="N61" s="142"/>
      <c r="O61" s="16"/>
    </row>
    <row r="62" spans="1:15" x14ac:dyDescent="0.2">
      <c r="A62" s="66" t="s">
        <v>18</v>
      </c>
      <c r="B62" s="66">
        <v>1</v>
      </c>
      <c r="C62" s="66">
        <v>52</v>
      </c>
      <c r="D62" s="61">
        <v>37196</v>
      </c>
      <c r="E62" s="127">
        <v>298859</v>
      </c>
      <c r="F62" s="128">
        <v>430</v>
      </c>
      <c r="G62" s="123">
        <f t="shared" si="0"/>
        <v>298429</v>
      </c>
      <c r="H62" s="124">
        <f t="shared" si="1"/>
        <v>0.27672129629629627</v>
      </c>
      <c r="I62" s="129">
        <v>0.93030000000000002</v>
      </c>
      <c r="J62" s="75">
        <f t="shared" si="2"/>
        <v>669.81600000000003</v>
      </c>
      <c r="K62" s="174"/>
      <c r="L62" s="144"/>
      <c r="M62" s="144"/>
      <c r="N62" s="142"/>
      <c r="O62" s="16"/>
    </row>
    <row r="63" spans="1:15" x14ac:dyDescent="0.2">
      <c r="A63" s="66" t="s">
        <v>18</v>
      </c>
      <c r="B63" s="66">
        <v>1</v>
      </c>
      <c r="C63" s="66">
        <v>53</v>
      </c>
      <c r="D63" s="61">
        <v>37196</v>
      </c>
      <c r="E63" s="127">
        <v>185958</v>
      </c>
      <c r="F63" s="128">
        <v>732</v>
      </c>
      <c r="G63" s="123">
        <f t="shared" si="0"/>
        <v>185226</v>
      </c>
      <c r="H63" s="124">
        <f t="shared" si="1"/>
        <v>0.17218333333333333</v>
      </c>
      <c r="I63" s="129">
        <v>0.77470000000000006</v>
      </c>
      <c r="J63" s="75">
        <f t="shared" si="2"/>
        <v>557.78399999999999</v>
      </c>
      <c r="K63" s="174"/>
      <c r="L63" s="144"/>
      <c r="M63" s="144"/>
      <c r="N63" s="142"/>
      <c r="O63" s="16"/>
    </row>
    <row r="64" spans="1:15" x14ac:dyDescent="0.2">
      <c r="A64" s="66" t="s">
        <v>18</v>
      </c>
      <c r="B64" s="66">
        <v>1</v>
      </c>
      <c r="C64" s="66">
        <v>54</v>
      </c>
      <c r="D64" s="61">
        <v>37196</v>
      </c>
      <c r="E64" s="130">
        <v>338482</v>
      </c>
      <c r="F64" s="131">
        <v>767</v>
      </c>
      <c r="G64" s="123">
        <f t="shared" si="0"/>
        <v>337715</v>
      </c>
      <c r="H64" s="124">
        <f t="shared" si="1"/>
        <v>0.31340925925925928</v>
      </c>
      <c r="I64" s="132">
        <v>0.94962999999999997</v>
      </c>
      <c r="J64" s="75">
        <f t="shared" si="2"/>
        <v>683.73360000000002</v>
      </c>
      <c r="K64" s="174"/>
      <c r="L64" s="144"/>
      <c r="M64" s="144"/>
      <c r="N64" s="142"/>
      <c r="O64" s="16"/>
    </row>
    <row r="65" spans="1:15" x14ac:dyDescent="0.2">
      <c r="A65" s="66" t="s">
        <v>18</v>
      </c>
      <c r="B65" s="66">
        <v>1</v>
      </c>
      <c r="C65" s="66">
        <v>55</v>
      </c>
      <c r="D65" s="61">
        <v>37196</v>
      </c>
      <c r="E65" s="130">
        <v>192710</v>
      </c>
      <c r="F65" s="131">
        <v>1379</v>
      </c>
      <c r="G65" s="123">
        <f t="shared" si="0"/>
        <v>191331</v>
      </c>
      <c r="H65" s="124">
        <f t="shared" si="1"/>
        <v>0.1784351851851852</v>
      </c>
      <c r="I65" s="132">
        <v>0.51100000000000001</v>
      </c>
      <c r="J65" s="75">
        <f t="shared" si="2"/>
        <v>367.92</v>
      </c>
      <c r="K65" s="174"/>
      <c r="L65" s="144"/>
      <c r="M65" s="144"/>
      <c r="N65" s="142"/>
      <c r="O65" s="16"/>
    </row>
    <row r="66" spans="1:15" x14ac:dyDescent="0.2">
      <c r="A66" s="66" t="s">
        <v>18</v>
      </c>
      <c r="B66" s="66">
        <v>1</v>
      </c>
      <c r="C66" s="66">
        <v>56</v>
      </c>
      <c r="D66" s="61">
        <v>37196</v>
      </c>
      <c r="E66" s="130">
        <v>279782</v>
      </c>
      <c r="F66" s="131">
        <v>1103</v>
      </c>
      <c r="G66" s="123">
        <f t="shared" si="0"/>
        <v>278679</v>
      </c>
      <c r="H66" s="124">
        <f t="shared" si="1"/>
        <v>0.2590574074074074</v>
      </c>
      <c r="I66" s="132">
        <v>0.83160000000000001</v>
      </c>
      <c r="J66" s="75">
        <f t="shared" si="2"/>
        <v>598.75199999999995</v>
      </c>
      <c r="K66" s="174"/>
      <c r="L66" s="144"/>
      <c r="M66" s="144"/>
      <c r="N66" s="142"/>
      <c r="O66" s="16"/>
    </row>
    <row r="67" spans="1:15" x14ac:dyDescent="0.2">
      <c r="A67" s="66" t="s">
        <v>18</v>
      </c>
      <c r="B67" s="66">
        <v>1</v>
      </c>
      <c r="C67" s="66">
        <v>57</v>
      </c>
      <c r="D67" s="61">
        <v>37196</v>
      </c>
      <c r="E67" s="130">
        <v>458324</v>
      </c>
      <c r="F67" s="131">
        <v>699</v>
      </c>
      <c r="G67" s="123">
        <f t="shared" si="0"/>
        <v>457625</v>
      </c>
      <c r="H67" s="124">
        <f t="shared" si="1"/>
        <v>0.42437407407407407</v>
      </c>
      <c r="I67" s="132">
        <v>0.98460000000000003</v>
      </c>
      <c r="J67" s="75">
        <f t="shared" si="2"/>
        <v>708.91200000000003</v>
      </c>
      <c r="K67" s="174"/>
      <c r="L67" s="144"/>
      <c r="M67" s="144"/>
      <c r="N67" s="142"/>
      <c r="O67" s="16"/>
    </row>
    <row r="68" spans="1:15" x14ac:dyDescent="0.2">
      <c r="A68" s="66" t="s">
        <v>18</v>
      </c>
      <c r="B68" s="66">
        <v>1</v>
      </c>
      <c r="C68" s="66">
        <v>58</v>
      </c>
      <c r="D68" s="61">
        <v>37196</v>
      </c>
      <c r="E68" s="147">
        <v>0</v>
      </c>
      <c r="F68" s="147">
        <v>1782</v>
      </c>
      <c r="G68" s="123">
        <f t="shared" si="0"/>
        <v>-1782</v>
      </c>
      <c r="H68" s="124">
        <f t="shared" si="1"/>
        <v>0</v>
      </c>
      <c r="I68" s="132">
        <v>0.39019999999999999</v>
      </c>
      <c r="J68" s="75">
        <f t="shared" si="2"/>
        <v>280.94400000000002</v>
      </c>
      <c r="K68" s="174"/>
      <c r="L68" s="144"/>
      <c r="M68" s="144"/>
      <c r="N68" s="142"/>
      <c r="O68" s="16"/>
    </row>
    <row r="69" spans="1:15" x14ac:dyDescent="0.2">
      <c r="A69" s="66" t="s">
        <v>18</v>
      </c>
      <c r="B69" s="66">
        <v>1</v>
      </c>
      <c r="C69" s="66">
        <v>59</v>
      </c>
      <c r="D69" s="61">
        <v>37196</v>
      </c>
      <c r="E69" s="130">
        <v>405216</v>
      </c>
      <c r="F69" s="131">
        <v>316</v>
      </c>
      <c r="G69" s="123">
        <f t="shared" si="0"/>
        <v>404900</v>
      </c>
      <c r="H69" s="124">
        <f t="shared" si="1"/>
        <v>0.37519999999999998</v>
      </c>
      <c r="I69" s="132">
        <v>0.95489999999999997</v>
      </c>
      <c r="J69" s="75">
        <f t="shared" si="2"/>
        <v>687.52800000000002</v>
      </c>
      <c r="K69" s="174"/>
      <c r="L69" s="144"/>
      <c r="M69" s="144"/>
      <c r="N69" s="142"/>
      <c r="O69" s="16"/>
    </row>
    <row r="70" spans="1:15" x14ac:dyDescent="0.2">
      <c r="A70" s="66" t="s">
        <v>18</v>
      </c>
      <c r="B70" s="66">
        <v>1</v>
      </c>
      <c r="C70" s="66">
        <v>60</v>
      </c>
      <c r="D70" s="61">
        <v>37196</v>
      </c>
      <c r="E70" s="130">
        <v>260579</v>
      </c>
      <c r="F70" s="131">
        <v>996</v>
      </c>
      <c r="G70" s="123">
        <f t="shared" si="0"/>
        <v>259583</v>
      </c>
      <c r="H70" s="124">
        <f t="shared" si="1"/>
        <v>0.24127685185185185</v>
      </c>
      <c r="I70" s="149">
        <v>0.73103207231525691</v>
      </c>
      <c r="J70" s="75">
        <f t="shared" si="2"/>
        <v>526.34309206698492</v>
      </c>
      <c r="K70" s="174"/>
      <c r="L70" s="144"/>
      <c r="M70" s="144"/>
      <c r="N70" s="142"/>
      <c r="O70" s="16"/>
    </row>
    <row r="71" spans="1:15" x14ac:dyDescent="0.2">
      <c r="A71" s="66" t="s">
        <v>18</v>
      </c>
      <c r="B71" s="66">
        <v>1</v>
      </c>
      <c r="C71" s="66">
        <v>61</v>
      </c>
      <c r="D71" s="61">
        <v>37196</v>
      </c>
      <c r="E71" s="130">
        <v>142474</v>
      </c>
      <c r="F71" s="131">
        <v>1781</v>
      </c>
      <c r="G71" s="123">
        <f t="shared" si="0"/>
        <v>140693</v>
      </c>
      <c r="H71" s="124">
        <f t="shared" si="1"/>
        <v>0.13192037037037038</v>
      </c>
      <c r="I71" s="132">
        <v>0.75690000000000002</v>
      </c>
      <c r="J71" s="75">
        <f t="shared" si="2"/>
        <v>544.96799999999996</v>
      </c>
      <c r="K71" s="174"/>
      <c r="L71" s="144"/>
      <c r="M71" s="144"/>
      <c r="N71" s="142"/>
      <c r="O71" s="16"/>
    </row>
    <row r="72" spans="1:15" x14ac:dyDescent="0.2">
      <c r="A72" s="66" t="s">
        <v>18</v>
      </c>
      <c r="B72" s="66">
        <v>1</v>
      </c>
      <c r="C72" s="66">
        <v>62</v>
      </c>
      <c r="D72" s="61">
        <v>37196</v>
      </c>
      <c r="E72" s="147">
        <v>337206</v>
      </c>
      <c r="F72" s="147">
        <v>700</v>
      </c>
      <c r="G72" s="123">
        <f t="shared" si="0"/>
        <v>336506</v>
      </c>
      <c r="H72" s="124">
        <f t="shared" si="1"/>
        <v>0.31222777777777777</v>
      </c>
      <c r="I72" s="132">
        <v>0.79120000000000001</v>
      </c>
      <c r="J72" s="75">
        <f t="shared" si="2"/>
        <v>569.66399999999999</v>
      </c>
      <c r="K72" s="174"/>
      <c r="L72" s="144"/>
      <c r="M72" s="144"/>
      <c r="N72" s="142"/>
      <c r="O72" s="16"/>
    </row>
    <row r="73" spans="1:15" x14ac:dyDescent="0.2">
      <c r="A73" s="66" t="s">
        <v>18</v>
      </c>
      <c r="B73" s="66">
        <v>1</v>
      </c>
      <c r="C73" s="66">
        <v>63</v>
      </c>
      <c r="D73" s="61">
        <v>37196</v>
      </c>
      <c r="E73" s="147">
        <v>288479</v>
      </c>
      <c r="F73" s="147">
        <v>1119</v>
      </c>
      <c r="G73" s="123">
        <f t="shared" si="0"/>
        <v>287360</v>
      </c>
      <c r="H73" s="124">
        <f t="shared" si="1"/>
        <v>0.2671101851851852</v>
      </c>
      <c r="I73" s="132">
        <v>0.75529999999999997</v>
      </c>
      <c r="J73" s="75">
        <f t="shared" si="2"/>
        <v>543.81600000000003</v>
      </c>
      <c r="K73" s="174"/>
      <c r="L73" s="144"/>
      <c r="M73" s="144"/>
      <c r="N73" s="142"/>
      <c r="O73" s="16"/>
    </row>
    <row r="74" spans="1:15" x14ac:dyDescent="0.2">
      <c r="A74" s="66" t="s">
        <v>18</v>
      </c>
      <c r="B74" s="66">
        <v>1</v>
      </c>
      <c r="C74" s="66">
        <v>64</v>
      </c>
      <c r="D74" s="61">
        <v>37196</v>
      </c>
      <c r="E74" s="147">
        <v>262333</v>
      </c>
      <c r="F74" s="147">
        <v>782</v>
      </c>
      <c r="G74" s="123">
        <f t="shared" si="0"/>
        <v>261551</v>
      </c>
      <c r="H74" s="124">
        <f t="shared" si="1"/>
        <v>0.24290092592592594</v>
      </c>
      <c r="I74" s="132">
        <v>0.80959999999999999</v>
      </c>
      <c r="J74" s="75">
        <f t="shared" si="2"/>
        <v>582.91200000000003</v>
      </c>
      <c r="K74" s="174"/>
      <c r="L74" s="144"/>
      <c r="M74" s="144"/>
      <c r="N74" s="142"/>
      <c r="O74" s="16"/>
    </row>
    <row r="75" spans="1:15" x14ac:dyDescent="0.2">
      <c r="A75" s="66" t="s">
        <v>18</v>
      </c>
      <c r="B75" s="66">
        <v>1</v>
      </c>
      <c r="C75" s="66">
        <v>65</v>
      </c>
      <c r="D75" s="61">
        <v>37196</v>
      </c>
      <c r="E75" s="130">
        <v>108595</v>
      </c>
      <c r="F75" s="131">
        <v>1625</v>
      </c>
      <c r="G75" s="123">
        <f t="shared" si="0"/>
        <v>106970</v>
      </c>
      <c r="H75" s="124">
        <f t="shared" si="1"/>
        <v>0.10055092592592593</v>
      </c>
      <c r="I75" s="132">
        <v>0.45379999999999998</v>
      </c>
      <c r="J75" s="75">
        <f t="shared" si="2"/>
        <v>326.73599999999999</v>
      </c>
      <c r="K75" s="174"/>
      <c r="L75" s="144"/>
      <c r="M75" s="144"/>
      <c r="N75" s="142"/>
      <c r="O75" s="16"/>
    </row>
    <row r="76" spans="1:15" x14ac:dyDescent="0.2">
      <c r="A76" s="66" t="s">
        <v>18</v>
      </c>
      <c r="B76" s="66">
        <v>1</v>
      </c>
      <c r="C76" s="66">
        <v>66</v>
      </c>
      <c r="D76" s="61">
        <v>37196</v>
      </c>
      <c r="E76" s="147">
        <v>252655</v>
      </c>
      <c r="F76" s="147">
        <v>962</v>
      </c>
      <c r="G76" s="123">
        <f t="shared" ref="G76:G110" si="3">E76-F76</f>
        <v>251693</v>
      </c>
      <c r="H76" s="124">
        <f t="shared" ref="H76:H110" si="4">IF(G76&lt;0,0,E76/(30*1500*24))</f>
        <v>0.23393981481481482</v>
      </c>
      <c r="I76" s="132">
        <v>0.89590000000000003</v>
      </c>
      <c r="J76" s="75">
        <f t="shared" ref="J76:J110" si="5">I76*(24*30)</f>
        <v>645.048</v>
      </c>
      <c r="K76" s="174"/>
      <c r="L76" s="144"/>
      <c r="M76" s="144"/>
      <c r="N76" s="142"/>
      <c r="O76" s="16"/>
    </row>
    <row r="77" spans="1:15" x14ac:dyDescent="0.2">
      <c r="A77" s="66" t="s">
        <v>18</v>
      </c>
      <c r="B77" s="66">
        <v>1</v>
      </c>
      <c r="C77" s="66">
        <v>67</v>
      </c>
      <c r="D77" s="61">
        <v>37196</v>
      </c>
      <c r="E77" s="147">
        <v>0</v>
      </c>
      <c r="F77" s="147">
        <v>947</v>
      </c>
      <c r="G77" s="123">
        <f t="shared" si="3"/>
        <v>-947</v>
      </c>
      <c r="H77" s="124">
        <f t="shared" si="4"/>
        <v>0</v>
      </c>
      <c r="I77" s="132">
        <v>0.33760000000000001</v>
      </c>
      <c r="J77" s="75">
        <f t="shared" si="5"/>
        <v>243.072</v>
      </c>
      <c r="K77" s="174"/>
      <c r="L77" s="144"/>
      <c r="M77" s="144"/>
      <c r="N77" s="142"/>
      <c r="O77" s="16"/>
    </row>
    <row r="78" spans="1:15" x14ac:dyDescent="0.2">
      <c r="A78" s="66" t="s">
        <v>18</v>
      </c>
      <c r="B78" s="66">
        <v>1</v>
      </c>
      <c r="C78" s="66">
        <v>68</v>
      </c>
      <c r="D78" s="61">
        <v>37196</v>
      </c>
      <c r="E78" s="147">
        <v>275349</v>
      </c>
      <c r="F78" s="147">
        <v>718</v>
      </c>
      <c r="G78" s="123">
        <f t="shared" si="3"/>
        <v>274631</v>
      </c>
      <c r="H78" s="124">
        <f t="shared" si="4"/>
        <v>0.25495277777777775</v>
      </c>
      <c r="I78" s="132">
        <v>0.85340000000000005</v>
      </c>
      <c r="J78" s="75">
        <f t="shared" si="5"/>
        <v>614.44799999999998</v>
      </c>
      <c r="K78" s="174"/>
      <c r="L78" s="144"/>
      <c r="M78" s="144"/>
      <c r="N78" s="142"/>
      <c r="O78" s="16"/>
    </row>
    <row r="79" spans="1:15" x14ac:dyDescent="0.2">
      <c r="A79" s="66" t="s">
        <v>18</v>
      </c>
      <c r="B79" s="66">
        <v>1</v>
      </c>
      <c r="C79" s="66">
        <v>69</v>
      </c>
      <c r="D79" s="61">
        <v>37196</v>
      </c>
      <c r="E79" s="130">
        <v>354403</v>
      </c>
      <c r="F79" s="131">
        <v>646</v>
      </c>
      <c r="G79" s="123">
        <f t="shared" si="3"/>
        <v>353757</v>
      </c>
      <c r="H79" s="124">
        <f t="shared" si="4"/>
        <v>0.32815092592592593</v>
      </c>
      <c r="I79" s="132">
        <v>0.91690000000000005</v>
      </c>
      <c r="J79" s="75">
        <f t="shared" si="5"/>
        <v>660.16800000000001</v>
      </c>
      <c r="K79" s="174"/>
      <c r="L79" s="144"/>
      <c r="M79" s="144"/>
      <c r="N79" s="142"/>
      <c r="O79" s="16"/>
    </row>
    <row r="80" spans="1:15" x14ac:dyDescent="0.2">
      <c r="A80" s="66" t="s">
        <v>18</v>
      </c>
      <c r="B80" s="66">
        <v>1</v>
      </c>
      <c r="C80" s="66">
        <v>70</v>
      </c>
      <c r="D80" s="61">
        <v>37196</v>
      </c>
      <c r="E80" s="130">
        <v>171450</v>
      </c>
      <c r="F80" s="131">
        <v>257</v>
      </c>
      <c r="G80" s="123">
        <f t="shared" si="3"/>
        <v>171193</v>
      </c>
      <c r="H80" s="124">
        <f t="shared" si="4"/>
        <v>0.15875</v>
      </c>
      <c r="I80" s="132">
        <v>0.72150000000000003</v>
      </c>
      <c r="J80" s="75">
        <f t="shared" si="5"/>
        <v>519.48</v>
      </c>
      <c r="K80" s="174"/>
      <c r="L80" s="144"/>
      <c r="M80" s="144"/>
      <c r="N80" s="142"/>
      <c r="O80" s="16"/>
    </row>
    <row r="81" spans="1:15" x14ac:dyDescent="0.2">
      <c r="A81" s="66" t="s">
        <v>18</v>
      </c>
      <c r="B81" s="66">
        <v>1</v>
      </c>
      <c r="C81" s="66">
        <v>71</v>
      </c>
      <c r="D81" s="61">
        <v>37196</v>
      </c>
      <c r="E81" s="130">
        <v>341325</v>
      </c>
      <c r="F81" s="131">
        <v>400</v>
      </c>
      <c r="G81" s="123">
        <f t="shared" si="3"/>
        <v>340925</v>
      </c>
      <c r="H81" s="124">
        <f t="shared" si="4"/>
        <v>0.31604166666666667</v>
      </c>
      <c r="I81" s="132">
        <v>0.93430000000000002</v>
      </c>
      <c r="J81" s="75">
        <f t="shared" si="5"/>
        <v>672.69600000000003</v>
      </c>
      <c r="K81" s="174"/>
      <c r="L81" s="144"/>
      <c r="M81" s="144"/>
      <c r="N81" s="142"/>
      <c r="O81" s="16"/>
    </row>
    <row r="82" spans="1:15" x14ac:dyDescent="0.2">
      <c r="A82" s="66" t="s">
        <v>18</v>
      </c>
      <c r="B82" s="66">
        <v>1</v>
      </c>
      <c r="C82" s="66">
        <v>72</v>
      </c>
      <c r="D82" s="61">
        <v>37196</v>
      </c>
      <c r="E82" s="130">
        <v>322151</v>
      </c>
      <c r="F82" s="131">
        <v>784</v>
      </c>
      <c r="G82" s="123">
        <f t="shared" si="3"/>
        <v>321367</v>
      </c>
      <c r="H82" s="124">
        <f t="shared" si="4"/>
        <v>0.29828796296296295</v>
      </c>
      <c r="I82" s="132">
        <v>0.88449999999999995</v>
      </c>
      <c r="J82" s="75">
        <f t="shared" si="5"/>
        <v>636.83999999999992</v>
      </c>
      <c r="K82" s="174"/>
      <c r="L82" s="144"/>
      <c r="M82" s="144"/>
      <c r="N82" s="142"/>
      <c r="O82" s="16"/>
    </row>
    <row r="83" spans="1:15" x14ac:dyDescent="0.2">
      <c r="A83" s="66" t="s">
        <v>18</v>
      </c>
      <c r="B83" s="66">
        <v>1</v>
      </c>
      <c r="C83" s="66">
        <v>73</v>
      </c>
      <c r="D83" s="61">
        <v>37196</v>
      </c>
      <c r="E83" s="130">
        <v>95346</v>
      </c>
      <c r="F83" s="131">
        <v>2732</v>
      </c>
      <c r="G83" s="123">
        <f t="shared" si="3"/>
        <v>92614</v>
      </c>
      <c r="H83" s="124">
        <f t="shared" si="4"/>
        <v>8.8283333333333339E-2</v>
      </c>
      <c r="I83" s="132">
        <v>0.32490000000000002</v>
      </c>
      <c r="J83" s="75">
        <f t="shared" si="5"/>
        <v>233.92800000000003</v>
      </c>
      <c r="K83" s="174"/>
      <c r="L83" s="144"/>
      <c r="M83" s="144"/>
      <c r="N83" s="142"/>
      <c r="O83" s="16"/>
    </row>
    <row r="84" spans="1:15" x14ac:dyDescent="0.2">
      <c r="A84" s="66" t="s">
        <v>18</v>
      </c>
      <c r="B84" s="66">
        <v>1</v>
      </c>
      <c r="C84" s="66">
        <v>74</v>
      </c>
      <c r="D84" s="61">
        <v>37196</v>
      </c>
      <c r="E84" s="130">
        <v>342360</v>
      </c>
      <c r="F84" s="131">
        <v>1122</v>
      </c>
      <c r="G84" s="123">
        <f t="shared" si="3"/>
        <v>341238</v>
      </c>
      <c r="H84" s="124">
        <f t="shared" si="4"/>
        <v>0.317</v>
      </c>
      <c r="I84" s="132">
        <v>0.95320000000000005</v>
      </c>
      <c r="J84" s="75">
        <f t="shared" si="5"/>
        <v>686.30400000000009</v>
      </c>
      <c r="K84" s="174"/>
      <c r="L84" s="144"/>
      <c r="M84" s="144"/>
      <c r="N84" s="142"/>
      <c r="O84" s="16"/>
    </row>
    <row r="85" spans="1:15" x14ac:dyDescent="0.2">
      <c r="A85" s="66" t="s">
        <v>18</v>
      </c>
      <c r="B85" s="66">
        <v>1</v>
      </c>
      <c r="C85" s="66">
        <v>75</v>
      </c>
      <c r="D85" s="61">
        <v>37196</v>
      </c>
      <c r="E85" s="130">
        <v>240975</v>
      </c>
      <c r="F85" s="131">
        <v>1303</v>
      </c>
      <c r="G85" s="123">
        <f t="shared" si="3"/>
        <v>239672</v>
      </c>
      <c r="H85" s="124">
        <f t="shared" si="4"/>
        <v>0.22312499999999999</v>
      </c>
      <c r="I85" s="150">
        <v>0.69610000000000005</v>
      </c>
      <c r="J85" s="75">
        <f t="shared" si="5"/>
        <v>501.19200000000006</v>
      </c>
      <c r="K85" s="174"/>
      <c r="L85" s="144"/>
      <c r="M85" s="144"/>
      <c r="N85" s="142"/>
      <c r="O85" s="16"/>
    </row>
    <row r="86" spans="1:15" x14ac:dyDescent="0.2">
      <c r="A86" s="66" t="s">
        <v>18</v>
      </c>
      <c r="B86" s="66">
        <v>1</v>
      </c>
      <c r="C86" s="66">
        <v>76</v>
      </c>
      <c r="D86" s="61">
        <v>37196</v>
      </c>
      <c r="E86" s="147">
        <v>148426</v>
      </c>
      <c r="F86" s="147">
        <v>2020</v>
      </c>
      <c r="G86" s="123">
        <f t="shared" si="3"/>
        <v>146406</v>
      </c>
      <c r="H86" s="124">
        <f t="shared" si="4"/>
        <v>0.13743148148148149</v>
      </c>
      <c r="I86" s="132">
        <v>0.41110000000000002</v>
      </c>
      <c r="J86" s="75">
        <f t="shared" si="5"/>
        <v>295.99200000000002</v>
      </c>
      <c r="K86" s="174"/>
      <c r="L86" s="144"/>
      <c r="M86" s="144"/>
      <c r="N86" s="142"/>
      <c r="O86" s="16"/>
    </row>
    <row r="87" spans="1:15" ht="14.25" x14ac:dyDescent="0.2">
      <c r="A87" s="66" t="s">
        <v>18</v>
      </c>
      <c r="B87" s="66">
        <v>1</v>
      </c>
      <c r="C87" s="66">
        <v>77</v>
      </c>
      <c r="D87" s="61">
        <v>37196</v>
      </c>
      <c r="E87" s="130" t="s">
        <v>121</v>
      </c>
      <c r="F87" s="131"/>
      <c r="G87" s="123"/>
      <c r="H87" s="124"/>
      <c r="I87" s="132"/>
      <c r="J87" s="75"/>
      <c r="K87" s="174"/>
      <c r="L87" s="144"/>
      <c r="M87" s="144"/>
      <c r="N87" s="142"/>
      <c r="O87" s="16"/>
    </row>
    <row r="88" spans="1:15" x14ac:dyDescent="0.2">
      <c r="A88" s="66" t="s">
        <v>18</v>
      </c>
      <c r="B88" s="66">
        <v>1</v>
      </c>
      <c r="C88" s="66">
        <v>78</v>
      </c>
      <c r="D88" s="61">
        <v>37196</v>
      </c>
      <c r="E88" s="130">
        <v>276809</v>
      </c>
      <c r="F88" s="131">
        <v>496</v>
      </c>
      <c r="G88" s="123">
        <f t="shared" si="3"/>
        <v>276313</v>
      </c>
      <c r="H88" s="124">
        <f t="shared" si="4"/>
        <v>0.25630462962962963</v>
      </c>
      <c r="I88" s="132">
        <v>0.74819999999999998</v>
      </c>
      <c r="J88" s="75">
        <f t="shared" si="5"/>
        <v>538.70399999999995</v>
      </c>
      <c r="K88" s="174"/>
      <c r="L88" s="144"/>
      <c r="M88" s="144"/>
      <c r="N88" s="142"/>
      <c r="O88" s="16"/>
    </row>
    <row r="89" spans="1:15" x14ac:dyDescent="0.2">
      <c r="A89" s="66" t="s">
        <v>18</v>
      </c>
      <c r="B89" s="66">
        <v>1</v>
      </c>
      <c r="C89" s="66">
        <v>79</v>
      </c>
      <c r="D89" s="61">
        <v>37196</v>
      </c>
      <c r="E89" s="147">
        <v>239194</v>
      </c>
      <c r="F89" s="147">
        <v>711</v>
      </c>
      <c r="G89" s="123">
        <f t="shared" si="3"/>
        <v>238483</v>
      </c>
      <c r="H89" s="124">
        <f t="shared" si="4"/>
        <v>0.22147592592592594</v>
      </c>
      <c r="I89" s="132">
        <v>0.88429999999999997</v>
      </c>
      <c r="J89" s="75">
        <f t="shared" si="5"/>
        <v>636.69600000000003</v>
      </c>
      <c r="K89" s="174"/>
      <c r="L89" s="144"/>
      <c r="M89" s="144"/>
      <c r="N89" s="142"/>
      <c r="O89" s="16"/>
    </row>
    <row r="90" spans="1:15" x14ac:dyDescent="0.2">
      <c r="A90" s="66" t="s">
        <v>18</v>
      </c>
      <c r="B90" s="66">
        <v>1</v>
      </c>
      <c r="C90" s="66">
        <v>80</v>
      </c>
      <c r="D90" s="61">
        <v>37196</v>
      </c>
      <c r="E90" s="130">
        <v>335051</v>
      </c>
      <c r="F90" s="131">
        <v>314</v>
      </c>
      <c r="G90" s="123">
        <f t="shared" si="3"/>
        <v>334737</v>
      </c>
      <c r="H90" s="124">
        <f t="shared" si="4"/>
        <v>0.31023240740740743</v>
      </c>
      <c r="I90" s="132">
        <v>0.93559999999999999</v>
      </c>
      <c r="J90" s="75">
        <f t="shared" si="5"/>
        <v>673.63199999999995</v>
      </c>
      <c r="K90" s="174"/>
      <c r="L90" s="144"/>
      <c r="M90" s="144"/>
      <c r="N90" s="142"/>
      <c r="O90" s="16"/>
    </row>
    <row r="91" spans="1:15" x14ac:dyDescent="0.2">
      <c r="A91" s="66" t="s">
        <v>18</v>
      </c>
      <c r="B91" s="66">
        <v>1</v>
      </c>
      <c r="C91" s="66">
        <v>81</v>
      </c>
      <c r="D91" s="61">
        <v>37196</v>
      </c>
      <c r="E91" s="130">
        <v>162579</v>
      </c>
      <c r="F91" s="131">
        <v>573</v>
      </c>
      <c r="G91" s="123">
        <f t="shared" si="3"/>
        <v>162006</v>
      </c>
      <c r="H91" s="124">
        <f t="shared" si="4"/>
        <v>0.15053611111111112</v>
      </c>
      <c r="I91" s="132">
        <v>0.94599999999999995</v>
      </c>
      <c r="J91" s="75">
        <f t="shared" si="5"/>
        <v>681.12</v>
      </c>
      <c r="K91" s="174"/>
      <c r="L91" s="144"/>
      <c r="M91" s="144"/>
      <c r="N91" s="142"/>
      <c r="O91" s="16"/>
    </row>
    <row r="92" spans="1:15" x14ac:dyDescent="0.2">
      <c r="A92" s="66" t="s">
        <v>18</v>
      </c>
      <c r="B92" s="66">
        <v>1</v>
      </c>
      <c r="C92" s="66">
        <v>82</v>
      </c>
      <c r="D92" s="61">
        <v>37196</v>
      </c>
      <c r="E92" s="147">
        <v>289615</v>
      </c>
      <c r="F92" s="147">
        <v>1857</v>
      </c>
      <c r="G92" s="123">
        <f t="shared" si="3"/>
        <v>287758</v>
      </c>
      <c r="H92" s="124">
        <f t="shared" si="4"/>
        <v>0.26816203703703706</v>
      </c>
      <c r="I92" s="132">
        <v>0.74519999999999997</v>
      </c>
      <c r="J92" s="75">
        <f t="shared" si="5"/>
        <v>536.54399999999998</v>
      </c>
      <c r="K92" s="174"/>
      <c r="L92" s="144"/>
      <c r="M92" s="144"/>
      <c r="N92" s="142"/>
      <c r="O92" s="16"/>
    </row>
    <row r="93" spans="1:15" x14ac:dyDescent="0.2">
      <c r="A93" s="66" t="s">
        <v>18</v>
      </c>
      <c r="B93" s="66">
        <v>1</v>
      </c>
      <c r="C93" s="66">
        <v>83</v>
      </c>
      <c r="D93" s="61">
        <v>37196</v>
      </c>
      <c r="E93" s="130">
        <v>302585</v>
      </c>
      <c r="F93" s="131">
        <v>841</v>
      </c>
      <c r="G93" s="123">
        <f t="shared" si="3"/>
        <v>301744</v>
      </c>
      <c r="H93" s="124">
        <f t="shared" si="4"/>
        <v>0.28017129629629628</v>
      </c>
      <c r="I93" s="132">
        <v>0.77590000000000003</v>
      </c>
      <c r="J93" s="75">
        <f t="shared" si="5"/>
        <v>558.64800000000002</v>
      </c>
      <c r="K93" s="174"/>
      <c r="L93" s="144"/>
      <c r="M93" s="144"/>
      <c r="N93" s="142"/>
      <c r="O93" s="16"/>
    </row>
    <row r="94" spans="1:15" x14ac:dyDescent="0.2">
      <c r="A94" s="66" t="s">
        <v>18</v>
      </c>
      <c r="B94" s="66">
        <v>1</v>
      </c>
      <c r="C94" s="66">
        <v>84</v>
      </c>
      <c r="D94" s="61">
        <v>37196</v>
      </c>
      <c r="E94" s="147">
        <v>260867</v>
      </c>
      <c r="F94" s="147">
        <v>332</v>
      </c>
      <c r="G94" s="123">
        <f t="shared" si="3"/>
        <v>260535</v>
      </c>
      <c r="H94" s="124">
        <f t="shared" si="4"/>
        <v>0.24154351851851852</v>
      </c>
      <c r="I94" s="132">
        <v>0.80249999999999999</v>
      </c>
      <c r="J94" s="75">
        <f t="shared" si="5"/>
        <v>577.79999999999995</v>
      </c>
      <c r="K94" s="174"/>
      <c r="L94" s="144"/>
      <c r="M94" s="144"/>
      <c r="N94" s="142"/>
      <c r="O94" s="16"/>
    </row>
    <row r="95" spans="1:15" x14ac:dyDescent="0.2">
      <c r="A95" s="66" t="s">
        <v>18</v>
      </c>
      <c r="B95" s="66">
        <v>1</v>
      </c>
      <c r="C95" s="66">
        <v>85</v>
      </c>
      <c r="D95" s="61">
        <v>37196</v>
      </c>
      <c r="E95" s="147">
        <v>131032</v>
      </c>
      <c r="F95" s="147">
        <v>236</v>
      </c>
      <c r="G95" s="123">
        <f t="shared" si="3"/>
        <v>130796</v>
      </c>
      <c r="H95" s="124">
        <f t="shared" si="4"/>
        <v>0.12132592592592592</v>
      </c>
      <c r="I95" s="149">
        <v>0.90724760128085702</v>
      </c>
      <c r="J95" s="75">
        <f t="shared" si="5"/>
        <v>653.21827292221701</v>
      </c>
      <c r="K95" s="174"/>
      <c r="L95" s="144"/>
      <c r="M95" s="144"/>
      <c r="N95" s="142"/>
      <c r="O95" s="16"/>
    </row>
    <row r="96" spans="1:15" x14ac:dyDescent="0.2">
      <c r="A96" s="66" t="s">
        <v>18</v>
      </c>
      <c r="B96" s="66">
        <v>1</v>
      </c>
      <c r="C96" s="66">
        <v>86</v>
      </c>
      <c r="D96" s="61">
        <v>37196</v>
      </c>
      <c r="E96" s="147">
        <v>342674</v>
      </c>
      <c r="F96" s="147">
        <v>785</v>
      </c>
      <c r="G96" s="123">
        <f t="shared" si="3"/>
        <v>341889</v>
      </c>
      <c r="H96" s="124">
        <f t="shared" si="4"/>
        <v>0.31729074074074076</v>
      </c>
      <c r="I96" s="132">
        <v>0.98409999999999997</v>
      </c>
      <c r="J96" s="75">
        <f t="shared" si="5"/>
        <v>708.55200000000002</v>
      </c>
      <c r="K96" s="174"/>
      <c r="L96" s="144"/>
      <c r="M96" s="144"/>
      <c r="N96" s="142"/>
      <c r="O96" s="16"/>
    </row>
    <row r="97" spans="1:15" x14ac:dyDescent="0.2">
      <c r="A97" s="66" t="s">
        <v>18</v>
      </c>
      <c r="B97" s="66">
        <v>1</v>
      </c>
      <c r="C97" s="66">
        <v>87</v>
      </c>
      <c r="D97" s="61">
        <v>37196</v>
      </c>
      <c r="E97" s="147">
        <v>294856</v>
      </c>
      <c r="F97" s="147">
        <v>1401</v>
      </c>
      <c r="G97" s="123">
        <f t="shared" si="3"/>
        <v>293455</v>
      </c>
      <c r="H97" s="124">
        <f t="shared" si="4"/>
        <v>0.27301481481481482</v>
      </c>
      <c r="I97" s="132">
        <v>0.83420000000000005</v>
      </c>
      <c r="J97" s="75">
        <f t="shared" si="5"/>
        <v>600.62400000000002</v>
      </c>
      <c r="K97" s="174"/>
      <c r="L97" s="144"/>
      <c r="M97" s="144"/>
      <c r="N97" s="142"/>
      <c r="O97" s="16"/>
    </row>
    <row r="98" spans="1:15" x14ac:dyDescent="0.2">
      <c r="A98" s="66" t="s">
        <v>18</v>
      </c>
      <c r="B98" s="66">
        <v>1</v>
      </c>
      <c r="C98" s="66">
        <v>88</v>
      </c>
      <c r="D98" s="61">
        <v>37196</v>
      </c>
      <c r="E98" s="147">
        <v>7483</v>
      </c>
      <c r="F98" s="147">
        <v>2759</v>
      </c>
      <c r="G98" s="123">
        <f t="shared" si="3"/>
        <v>4724</v>
      </c>
      <c r="H98" s="124">
        <f t="shared" si="4"/>
        <v>6.9287037037037034E-3</v>
      </c>
      <c r="I98" s="132">
        <v>0.4708</v>
      </c>
      <c r="J98" s="75">
        <f t="shared" si="5"/>
        <v>338.976</v>
      </c>
      <c r="K98" s="174"/>
      <c r="L98" s="144"/>
      <c r="M98" s="144"/>
      <c r="N98" s="142"/>
      <c r="O98" s="16"/>
    </row>
    <row r="99" spans="1:15" x14ac:dyDescent="0.2">
      <c r="A99" s="66" t="s">
        <v>18</v>
      </c>
      <c r="B99" s="66">
        <v>1</v>
      </c>
      <c r="C99" s="66">
        <v>89</v>
      </c>
      <c r="D99" s="61">
        <v>37196</v>
      </c>
      <c r="E99" s="147">
        <v>367528</v>
      </c>
      <c r="F99" s="147">
        <v>805</v>
      </c>
      <c r="G99" s="123">
        <f t="shared" si="3"/>
        <v>366723</v>
      </c>
      <c r="H99" s="124">
        <f t="shared" si="4"/>
        <v>0.34030370370370372</v>
      </c>
      <c r="I99" s="132">
        <v>0.94899999999999995</v>
      </c>
      <c r="J99" s="75">
        <f t="shared" si="5"/>
        <v>683.28</v>
      </c>
      <c r="K99" s="174"/>
      <c r="L99" s="144"/>
      <c r="M99" s="144"/>
      <c r="N99" s="142"/>
      <c r="O99" s="16"/>
    </row>
    <row r="100" spans="1:15" x14ac:dyDescent="0.2">
      <c r="A100" s="66" t="s">
        <v>18</v>
      </c>
      <c r="B100" s="66">
        <v>1</v>
      </c>
      <c r="C100" s="66">
        <v>90</v>
      </c>
      <c r="D100" s="61">
        <v>37196</v>
      </c>
      <c r="E100" s="130">
        <v>4989</v>
      </c>
      <c r="F100" s="131">
        <v>1975</v>
      </c>
      <c r="G100" s="123">
        <f t="shared" si="3"/>
        <v>3014</v>
      </c>
      <c r="H100" s="124">
        <f t="shared" si="4"/>
        <v>4.6194444444444442E-3</v>
      </c>
      <c r="I100" s="132">
        <v>0.39040000000000002</v>
      </c>
      <c r="J100" s="75">
        <f t="shared" si="5"/>
        <v>281.08800000000002</v>
      </c>
      <c r="K100" s="174"/>
      <c r="L100" s="144"/>
      <c r="M100" s="144"/>
      <c r="N100" s="142"/>
      <c r="O100" s="16"/>
    </row>
    <row r="101" spans="1:15" x14ac:dyDescent="0.2">
      <c r="A101" s="66" t="s">
        <v>18</v>
      </c>
      <c r="B101" s="66">
        <v>1</v>
      </c>
      <c r="C101" s="66">
        <v>91</v>
      </c>
      <c r="D101" s="61">
        <v>37196</v>
      </c>
      <c r="E101" s="130">
        <v>135276</v>
      </c>
      <c r="F101" s="131">
        <v>716</v>
      </c>
      <c r="G101" s="123">
        <f t="shared" si="3"/>
        <v>134560</v>
      </c>
      <c r="H101" s="124">
        <f t="shared" si="4"/>
        <v>0.12525555555555556</v>
      </c>
      <c r="I101" s="150">
        <v>0.9748</v>
      </c>
      <c r="J101" s="75">
        <f t="shared" si="5"/>
        <v>701.85599999999999</v>
      </c>
      <c r="K101" s="174"/>
      <c r="L101" s="144"/>
      <c r="M101" s="144"/>
      <c r="N101" s="142"/>
      <c r="O101" s="16"/>
    </row>
    <row r="102" spans="1:15" x14ac:dyDescent="0.2">
      <c r="A102" s="66" t="s">
        <v>18</v>
      </c>
      <c r="B102" s="66">
        <v>1</v>
      </c>
      <c r="C102" s="66">
        <v>92</v>
      </c>
      <c r="D102" s="61">
        <v>37196</v>
      </c>
      <c r="E102" s="130">
        <v>159842</v>
      </c>
      <c r="F102" s="131">
        <v>604</v>
      </c>
      <c r="G102" s="123">
        <f t="shared" si="3"/>
        <v>159238</v>
      </c>
      <c r="H102" s="124">
        <f t="shared" si="4"/>
        <v>0.14800185185185186</v>
      </c>
      <c r="I102" s="150">
        <v>0.60870000000000002</v>
      </c>
      <c r="J102" s="75">
        <f t="shared" si="5"/>
        <v>438.26400000000001</v>
      </c>
      <c r="K102" s="174"/>
      <c r="L102" s="144"/>
      <c r="M102" s="144"/>
      <c r="N102" s="142"/>
      <c r="O102" s="16"/>
    </row>
    <row r="103" spans="1:15" x14ac:dyDescent="0.2">
      <c r="A103" s="66" t="s">
        <v>18</v>
      </c>
      <c r="B103" s="66">
        <v>1</v>
      </c>
      <c r="C103" s="66">
        <v>93</v>
      </c>
      <c r="D103" s="61">
        <v>37196</v>
      </c>
      <c r="E103" s="147">
        <v>150250</v>
      </c>
      <c r="F103" s="147">
        <v>60</v>
      </c>
      <c r="G103" s="123">
        <f t="shared" si="3"/>
        <v>150190</v>
      </c>
      <c r="H103" s="124">
        <f t="shared" si="4"/>
        <v>0.13912037037037037</v>
      </c>
      <c r="I103" s="132">
        <v>0.99970000000000003</v>
      </c>
      <c r="J103" s="75">
        <f t="shared" si="5"/>
        <v>719.78399999999999</v>
      </c>
      <c r="K103" s="174"/>
      <c r="L103" s="144"/>
      <c r="M103" s="144"/>
      <c r="N103" s="142"/>
      <c r="O103" s="16"/>
    </row>
    <row r="104" spans="1:15" x14ac:dyDescent="0.2">
      <c r="A104" s="66" t="s">
        <v>18</v>
      </c>
      <c r="B104" s="66">
        <v>1</v>
      </c>
      <c r="C104" s="66">
        <v>94</v>
      </c>
      <c r="D104" s="61">
        <v>37196</v>
      </c>
      <c r="E104" s="130">
        <v>225412</v>
      </c>
      <c r="F104" s="131">
        <v>1023</v>
      </c>
      <c r="G104" s="123">
        <f t="shared" si="3"/>
        <v>224389</v>
      </c>
      <c r="H104" s="124">
        <f t="shared" si="4"/>
        <v>0.20871481481481483</v>
      </c>
      <c r="I104" s="132">
        <v>0.72809999999999997</v>
      </c>
      <c r="J104" s="75">
        <f t="shared" si="5"/>
        <v>524.23199999999997</v>
      </c>
      <c r="K104" s="174"/>
      <c r="L104" s="144"/>
      <c r="M104" s="144"/>
      <c r="N104" s="142"/>
      <c r="O104" s="16"/>
    </row>
    <row r="105" spans="1:15" x14ac:dyDescent="0.2">
      <c r="A105" s="66" t="s">
        <v>18</v>
      </c>
      <c r="B105" s="66">
        <v>1</v>
      </c>
      <c r="C105" s="66">
        <v>95</v>
      </c>
      <c r="D105" s="61">
        <v>37196</v>
      </c>
      <c r="E105" s="157">
        <v>177966</v>
      </c>
      <c r="F105" s="157">
        <v>532</v>
      </c>
      <c r="G105" s="123">
        <f t="shared" si="3"/>
        <v>177434</v>
      </c>
      <c r="H105" s="124">
        <f t="shared" si="4"/>
        <v>0.16478333333333334</v>
      </c>
      <c r="I105" s="132">
        <v>0.84019999999999995</v>
      </c>
      <c r="J105" s="75">
        <f t="shared" si="5"/>
        <v>604.94399999999996</v>
      </c>
      <c r="K105" s="174"/>
      <c r="L105" s="144"/>
      <c r="M105" s="144"/>
      <c r="N105" s="142"/>
      <c r="O105" s="16"/>
    </row>
    <row r="106" spans="1:15" x14ac:dyDescent="0.2">
      <c r="A106" s="66" t="s">
        <v>18</v>
      </c>
      <c r="B106" s="66">
        <v>1</v>
      </c>
      <c r="C106" s="66">
        <v>96</v>
      </c>
      <c r="D106" s="61">
        <v>37196</v>
      </c>
      <c r="E106" s="157">
        <v>54221</v>
      </c>
      <c r="F106" s="157">
        <v>356</v>
      </c>
      <c r="G106" s="123">
        <f t="shared" si="3"/>
        <v>53865</v>
      </c>
      <c r="H106" s="124">
        <f t="shared" si="4"/>
        <v>5.0204629629629627E-2</v>
      </c>
      <c r="I106" s="132">
        <v>0.59899999999999998</v>
      </c>
      <c r="J106" s="75">
        <f t="shared" si="5"/>
        <v>431.28</v>
      </c>
      <c r="K106" s="174"/>
      <c r="L106" s="144"/>
      <c r="M106" s="144"/>
      <c r="N106" s="142"/>
      <c r="O106" s="16"/>
    </row>
    <row r="107" spans="1:15" x14ac:dyDescent="0.2">
      <c r="A107" s="66" t="s">
        <v>18</v>
      </c>
      <c r="B107" s="66">
        <v>1</v>
      </c>
      <c r="C107" s="66">
        <v>97</v>
      </c>
      <c r="D107" s="61">
        <v>37196</v>
      </c>
      <c r="E107" s="157">
        <v>0</v>
      </c>
      <c r="F107" s="157">
        <v>3586</v>
      </c>
      <c r="G107" s="123">
        <f t="shared" si="3"/>
        <v>-3586</v>
      </c>
      <c r="H107" s="124">
        <f t="shared" si="4"/>
        <v>0</v>
      </c>
      <c r="I107" s="132">
        <v>8.4000000000000005E-2</v>
      </c>
      <c r="J107" s="75">
        <f t="shared" si="5"/>
        <v>60.480000000000004</v>
      </c>
      <c r="K107" s="174"/>
      <c r="L107" s="144"/>
      <c r="M107" s="144"/>
      <c r="N107" s="142"/>
      <c r="O107" s="16"/>
    </row>
    <row r="108" spans="1:15" x14ac:dyDescent="0.2">
      <c r="A108" s="66" t="s">
        <v>18</v>
      </c>
      <c r="B108" s="66">
        <v>1</v>
      </c>
      <c r="C108" s="66">
        <v>98</v>
      </c>
      <c r="D108" s="61">
        <v>37196</v>
      </c>
      <c r="E108" s="130">
        <v>110527</v>
      </c>
      <c r="F108" s="131">
        <v>897</v>
      </c>
      <c r="G108" s="123">
        <f t="shared" si="3"/>
        <v>109630</v>
      </c>
      <c r="H108" s="124">
        <f t="shared" si="4"/>
        <v>0.10233981481481481</v>
      </c>
      <c r="I108" s="132">
        <v>0.57269999999999999</v>
      </c>
      <c r="J108" s="75">
        <f t="shared" si="5"/>
        <v>412.34399999999999</v>
      </c>
      <c r="K108" s="174"/>
      <c r="L108" s="144"/>
      <c r="M108" s="144"/>
      <c r="N108" s="142"/>
      <c r="O108" s="16"/>
    </row>
    <row r="109" spans="1:15" x14ac:dyDescent="0.2">
      <c r="A109" s="66" t="s">
        <v>18</v>
      </c>
      <c r="B109" s="66">
        <v>1</v>
      </c>
      <c r="C109" s="66">
        <v>99</v>
      </c>
      <c r="D109" s="61">
        <v>37196</v>
      </c>
      <c r="E109" s="130" t="s">
        <v>119</v>
      </c>
      <c r="F109" s="131"/>
      <c r="G109" s="123"/>
      <c r="H109" s="124"/>
      <c r="I109" s="132">
        <v>0</v>
      </c>
      <c r="J109" s="75">
        <f t="shared" si="5"/>
        <v>0</v>
      </c>
      <c r="K109" s="174"/>
      <c r="M109" s="144"/>
      <c r="N109" s="142"/>
      <c r="O109" s="16"/>
    </row>
    <row r="110" spans="1:15" x14ac:dyDescent="0.2">
      <c r="A110" s="66" t="s">
        <v>18</v>
      </c>
      <c r="B110" s="66">
        <v>1</v>
      </c>
      <c r="C110" s="66">
        <v>100</v>
      </c>
      <c r="D110" s="61">
        <v>37196</v>
      </c>
      <c r="E110" s="130">
        <v>14366</v>
      </c>
      <c r="F110" s="131">
        <v>1339</v>
      </c>
      <c r="G110" s="123">
        <f t="shared" si="3"/>
        <v>13027</v>
      </c>
      <c r="H110" s="124">
        <f t="shared" si="4"/>
        <v>1.3301851851851851E-2</v>
      </c>
      <c r="I110" s="132">
        <v>0.129</v>
      </c>
      <c r="J110" s="75">
        <f t="shared" si="5"/>
        <v>92.88</v>
      </c>
      <c r="K110" s="175"/>
      <c r="L110" s="144"/>
      <c r="M110" s="144"/>
      <c r="N110" s="142"/>
      <c r="O110" s="16"/>
    </row>
    <row r="111" spans="1:15" x14ac:dyDescent="0.2">
      <c r="A111" s="66"/>
      <c r="B111" s="66"/>
      <c r="C111" s="8" t="s">
        <v>60</v>
      </c>
      <c r="D111" s="61">
        <v>37196</v>
      </c>
      <c r="E111" s="154">
        <f>SUM(E11:E110)</f>
        <v>27016365</v>
      </c>
      <c r="F111" s="154">
        <f>SUM(F11:F110)</f>
        <v>77745</v>
      </c>
      <c r="G111" s="154">
        <f>SUM(G11:G110)</f>
        <v>26938620</v>
      </c>
      <c r="H111" s="156">
        <f>AVERAGE(H11:H110)</f>
        <v>0.2552552343159486</v>
      </c>
      <c r="I111" s="133">
        <f>AVERAGE(I11:I110)</f>
        <v>0.78352343402922364</v>
      </c>
      <c r="J111" s="75">
        <f>SUM(J11:J110)</f>
        <v>55849.550377603053</v>
      </c>
      <c r="K111" s="142"/>
      <c r="L111" s="144"/>
      <c r="M111" s="144"/>
      <c r="N111" s="142"/>
      <c r="O111" s="16"/>
    </row>
    <row r="112" spans="1:15" x14ac:dyDescent="0.2">
      <c r="A112" s="78"/>
      <c r="B112" s="79"/>
      <c r="C112" s="11" t="s">
        <v>59</v>
      </c>
      <c r="D112" s="61">
        <v>37196</v>
      </c>
      <c r="E112" s="126">
        <f>0.02*E111</f>
        <v>540327.30000000005</v>
      </c>
      <c r="F112" s="126">
        <f>0.02*F111</f>
        <v>1554.9</v>
      </c>
      <c r="G112" s="126">
        <f>0.02*G111</f>
        <v>538772.4</v>
      </c>
      <c r="H112" s="124"/>
      <c r="I112" s="151"/>
      <c r="J112" s="82"/>
    </row>
    <row r="113" spans="1:12" x14ac:dyDescent="0.2">
      <c r="A113" s="78"/>
      <c r="B113" s="79"/>
      <c r="C113" s="8" t="s">
        <v>61</v>
      </c>
      <c r="D113" s="61">
        <v>37196</v>
      </c>
      <c r="E113" s="148">
        <f>E111-E112</f>
        <v>26476037.699999999</v>
      </c>
      <c r="F113" s="126">
        <f>F111-F112</f>
        <v>76190.100000000006</v>
      </c>
      <c r="G113" s="148">
        <f>G111-G112</f>
        <v>26399847.600000001</v>
      </c>
      <c r="H113" s="124">
        <f>0.98*H111</f>
        <v>0.25015012962962963</v>
      </c>
      <c r="I113" s="151">
        <f>I111</f>
        <v>0.78352343402922364</v>
      </c>
      <c r="J113" s="82">
        <f>J111</f>
        <v>55849.550377603053</v>
      </c>
    </row>
    <row r="114" spans="1:12" ht="27" x14ac:dyDescent="0.2">
      <c r="A114" s="78"/>
      <c r="B114" s="79"/>
      <c r="C114" s="8" t="s">
        <v>61</v>
      </c>
      <c r="D114" s="61" t="s">
        <v>19</v>
      </c>
      <c r="E114" s="126">
        <f>E113+'1001'!E114</f>
        <v>58041878.859999999</v>
      </c>
      <c r="F114" s="126">
        <f>F113+'1001'!F114</f>
        <v>295202.45999999996</v>
      </c>
      <c r="G114" s="126">
        <f>G113+'1001'!G114</f>
        <v>57746676.399999999</v>
      </c>
      <c r="H114" s="124">
        <f>AVERAGE(H113,'1001'!H113,'0901'!H113)</f>
        <v>0.19523153955240621</v>
      </c>
      <c r="I114" s="124">
        <f>AVERAGE(I113,'1001'!I113,'0901'!I113)</f>
        <v>0.70857754314384092</v>
      </c>
      <c r="J114" s="75">
        <f>J113+'1001'!J114</f>
        <v>141269.8703776031</v>
      </c>
    </row>
    <row r="115" spans="1:12" x14ac:dyDescent="0.2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">
      <c r="A118" s="72" t="s">
        <v>16</v>
      </c>
      <c r="B118" s="72"/>
      <c r="C118" s="72"/>
      <c r="D118" s="38"/>
      <c r="E118" s="73"/>
      <c r="F118" s="73"/>
      <c r="G118" s="73"/>
      <c r="H118" s="73"/>
      <c r="I118" s="108"/>
      <c r="J118" s="73"/>
    </row>
    <row r="119" spans="1:12" x14ac:dyDescent="0.2">
      <c r="A119" s="72" t="s">
        <v>126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">
      <c r="A120" s="72" t="s">
        <v>124</v>
      </c>
      <c r="B120" s="72"/>
      <c r="C120" s="72"/>
      <c r="D120" s="38"/>
      <c r="E120" s="73"/>
      <c r="F120" s="73"/>
      <c r="G120" s="73"/>
      <c r="H120" s="73"/>
      <c r="J120" s="73"/>
    </row>
    <row r="121" spans="1:12" x14ac:dyDescent="0.2">
      <c r="A121" s="72" t="s">
        <v>127</v>
      </c>
      <c r="B121" s="72"/>
      <c r="C121" s="72"/>
      <c r="D121" s="38"/>
      <c r="E121" s="73"/>
      <c r="F121" s="73"/>
      <c r="G121" s="73"/>
      <c r="H121" s="73"/>
      <c r="J121" s="73"/>
    </row>
    <row r="122" spans="1:12" x14ac:dyDescent="0.2">
      <c r="A122" s="72" t="s">
        <v>125</v>
      </c>
      <c r="B122" s="72"/>
      <c r="C122" s="72"/>
      <c r="D122" s="38"/>
      <c r="E122" s="73"/>
      <c r="F122" s="73"/>
      <c r="G122" s="73"/>
      <c r="H122" s="73"/>
      <c r="J122" s="73"/>
    </row>
    <row r="123" spans="1:12" x14ac:dyDescent="0.2">
      <c r="A123" s="72"/>
      <c r="B123" s="72"/>
      <c r="C123" s="72"/>
      <c r="D123" s="38"/>
      <c r="E123" s="73"/>
      <c r="F123" s="73"/>
      <c r="G123" s="73"/>
      <c r="H123" s="73"/>
      <c r="J123" s="73"/>
    </row>
    <row r="124" spans="1:12" x14ac:dyDescent="0.2">
      <c r="A124" s="72"/>
      <c r="B124" s="72"/>
      <c r="C124" s="72"/>
      <c r="D124" s="38"/>
      <c r="E124" s="73"/>
      <c r="F124" s="73"/>
      <c r="G124" s="73"/>
      <c r="H124" s="72"/>
      <c r="J124" s="72"/>
    </row>
    <row r="125" spans="1:12" ht="15.75" x14ac:dyDescent="0.25">
      <c r="A125" s="59"/>
      <c r="B125" s="60"/>
      <c r="C125" s="60"/>
      <c r="D125" s="60"/>
      <c r="E125" s="33" t="s">
        <v>56</v>
      </c>
      <c r="F125" s="60"/>
      <c r="G125" s="60"/>
      <c r="H125" s="85"/>
      <c r="I125" s="109"/>
      <c r="J125" s="72"/>
    </row>
    <row r="126" spans="1:12" ht="15.75" x14ac:dyDescent="0.25">
      <c r="A126" s="57"/>
      <c r="B126" s="58"/>
      <c r="C126" s="58"/>
      <c r="D126" s="58"/>
      <c r="E126" s="58" t="s">
        <v>22</v>
      </c>
      <c r="F126" s="58"/>
      <c r="G126" s="58"/>
      <c r="H126" s="86"/>
      <c r="I126" s="110"/>
      <c r="J126" s="72"/>
    </row>
    <row r="127" spans="1:12" x14ac:dyDescent="0.2">
      <c r="A127" s="87" t="s">
        <v>45</v>
      </c>
      <c r="B127" s="70"/>
      <c r="C127" s="88">
        <f>K143</f>
        <v>0.98174999999978652</v>
      </c>
      <c r="D127" s="63"/>
      <c r="E127" s="89"/>
      <c r="F127" s="89"/>
      <c r="G127" s="90"/>
      <c r="H127" s="90"/>
      <c r="I127" s="111"/>
      <c r="J127" s="72"/>
    </row>
    <row r="128" spans="1:12" ht="25.5" x14ac:dyDescent="0.2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G128" s="38"/>
      <c r="H128" s="34" t="s">
        <v>26</v>
      </c>
      <c r="I128" s="113" t="s">
        <v>38</v>
      </c>
      <c r="J128" s="39" t="s">
        <v>40</v>
      </c>
      <c r="K128" s="39" t="s">
        <v>39</v>
      </c>
      <c r="L128" s="38"/>
    </row>
    <row r="129" spans="1:12" x14ac:dyDescent="0.2">
      <c r="A129" s="136">
        <v>37196.000694444447</v>
      </c>
      <c r="B129" s="92"/>
      <c r="C129" s="136">
        <v>37197.291666666664</v>
      </c>
      <c r="D129" s="112" t="s">
        <v>75</v>
      </c>
      <c r="E129" s="112" t="s">
        <v>81</v>
      </c>
      <c r="F129" s="94"/>
      <c r="G129" s="83"/>
      <c r="H129" s="112" t="s">
        <v>34</v>
      </c>
      <c r="I129" s="137">
        <f>(C129-A129)*24</f>
        <v>30.983333333220799</v>
      </c>
      <c r="J129" s="66">
        <v>45</v>
      </c>
      <c r="K129" s="5">
        <f>J129*I129</f>
        <v>1394.2499999949359</v>
      </c>
    </row>
    <row r="130" spans="1:12" x14ac:dyDescent="0.2">
      <c r="A130" s="136">
        <v>37197.291666666664</v>
      </c>
      <c r="B130" s="92"/>
      <c r="C130" s="136">
        <v>37197.763888888891</v>
      </c>
      <c r="D130" s="134" t="s">
        <v>35</v>
      </c>
      <c r="E130" s="112" t="s">
        <v>72</v>
      </c>
      <c r="F130" s="94"/>
      <c r="G130" s="83"/>
      <c r="H130" s="112" t="s">
        <v>29</v>
      </c>
      <c r="I130" s="137">
        <f t="shared" ref="I130:I140" si="6">(C130-A130)*24</f>
        <v>11.333333333430346</v>
      </c>
      <c r="J130" s="66">
        <v>100</v>
      </c>
      <c r="K130" s="5">
        <f t="shared" ref="K130:K140" si="7">J130*I130</f>
        <v>1133.3333333430346</v>
      </c>
    </row>
    <row r="131" spans="1:12" x14ac:dyDescent="0.2">
      <c r="A131" s="136">
        <v>37198.291666666664</v>
      </c>
      <c r="B131" s="92"/>
      <c r="C131" s="136">
        <v>37198.645833333336</v>
      </c>
      <c r="D131" s="134" t="s">
        <v>76</v>
      </c>
      <c r="E131" s="112" t="s">
        <v>69</v>
      </c>
      <c r="F131" s="94"/>
      <c r="G131" s="83"/>
      <c r="H131" s="112" t="s">
        <v>73</v>
      </c>
      <c r="I131" s="137">
        <f t="shared" si="6"/>
        <v>8.5000000001164153</v>
      </c>
      <c r="J131" s="66">
        <v>8</v>
      </c>
      <c r="K131" s="5">
        <f t="shared" si="7"/>
        <v>68.000000000931323</v>
      </c>
    </row>
    <row r="132" spans="1:12" x14ac:dyDescent="0.2">
      <c r="A132" s="136">
        <v>37201.541666666664</v>
      </c>
      <c r="B132" s="92"/>
      <c r="C132" s="136">
        <v>37201.666666666664</v>
      </c>
      <c r="D132" s="134" t="s">
        <v>77</v>
      </c>
      <c r="E132" s="112" t="s">
        <v>70</v>
      </c>
      <c r="F132" s="64"/>
      <c r="G132" s="65"/>
      <c r="H132" s="112" t="s">
        <v>74</v>
      </c>
      <c r="I132" s="137">
        <f t="shared" si="6"/>
        <v>3</v>
      </c>
      <c r="J132" s="66">
        <f>4+24</f>
        <v>28</v>
      </c>
      <c r="K132" s="5">
        <f t="shared" si="7"/>
        <v>84</v>
      </c>
    </row>
    <row r="133" spans="1:12" x14ac:dyDescent="0.2">
      <c r="A133" s="136">
        <v>37202.291666666664</v>
      </c>
      <c r="B133" s="92"/>
      <c r="C133" s="136">
        <v>37202.770833333336</v>
      </c>
      <c r="D133" s="134" t="s">
        <v>77</v>
      </c>
      <c r="E133" s="112" t="s">
        <v>69</v>
      </c>
      <c r="F133" s="64"/>
      <c r="G133" s="65"/>
      <c r="H133" s="112" t="s">
        <v>73</v>
      </c>
      <c r="I133" s="137">
        <f t="shared" si="6"/>
        <v>11.500000000116415</v>
      </c>
      <c r="J133" s="66">
        <f>4+24</f>
        <v>28</v>
      </c>
      <c r="K133" s="5">
        <f t="shared" si="7"/>
        <v>322.00000000325963</v>
      </c>
    </row>
    <row r="134" spans="1:12" x14ac:dyDescent="0.2">
      <c r="A134" s="136">
        <v>37203.291666666664</v>
      </c>
      <c r="B134" s="92"/>
      <c r="C134" s="136">
        <v>37203.770833333336</v>
      </c>
      <c r="D134" s="134" t="s">
        <v>77</v>
      </c>
      <c r="E134" s="112" t="s">
        <v>69</v>
      </c>
      <c r="F134" s="94"/>
      <c r="G134" s="83"/>
      <c r="H134" s="112" t="s">
        <v>73</v>
      </c>
      <c r="I134" s="137">
        <f t="shared" si="6"/>
        <v>11.500000000116415</v>
      </c>
      <c r="J134" s="66">
        <f>4+24</f>
        <v>28</v>
      </c>
      <c r="K134" s="5">
        <f t="shared" si="7"/>
        <v>322.00000000325963</v>
      </c>
    </row>
    <row r="135" spans="1:12" x14ac:dyDescent="0.2">
      <c r="A135" s="136">
        <v>37204.291666666664</v>
      </c>
      <c r="B135" s="26"/>
      <c r="C135" s="136">
        <v>37204.770833333336</v>
      </c>
      <c r="D135" s="134" t="s">
        <v>77</v>
      </c>
      <c r="E135" s="69" t="s">
        <v>69</v>
      </c>
      <c r="F135" s="79"/>
      <c r="G135" s="83"/>
      <c r="H135" s="112" t="s">
        <v>73</v>
      </c>
      <c r="I135" s="137">
        <f t="shared" si="6"/>
        <v>11.500000000116415</v>
      </c>
      <c r="J135" s="66">
        <f>4+24</f>
        <v>28</v>
      </c>
      <c r="K135" s="5">
        <f t="shared" si="7"/>
        <v>322.00000000325963</v>
      </c>
    </row>
    <row r="136" spans="1:12" x14ac:dyDescent="0.2">
      <c r="A136" s="136">
        <v>37204.541666666664</v>
      </c>
      <c r="B136" s="66"/>
      <c r="C136" s="136">
        <v>37204.770833333336</v>
      </c>
      <c r="D136" s="134" t="s">
        <v>78</v>
      </c>
      <c r="E136" s="69" t="s">
        <v>69</v>
      </c>
      <c r="F136" s="94"/>
      <c r="G136" s="116"/>
      <c r="H136" s="112" t="s">
        <v>73</v>
      </c>
      <c r="I136" s="137">
        <f t="shared" si="6"/>
        <v>5.5000000001164153</v>
      </c>
      <c r="J136" s="66">
        <v>16</v>
      </c>
      <c r="K136" s="5">
        <f t="shared" si="7"/>
        <v>88.000000001862645</v>
      </c>
    </row>
    <row r="137" spans="1:12" x14ac:dyDescent="0.2">
      <c r="A137" s="136">
        <v>37207.291666666664</v>
      </c>
      <c r="B137" s="66"/>
      <c r="C137" s="136">
        <v>37207.770833333336</v>
      </c>
      <c r="D137" s="135" t="s">
        <v>79</v>
      </c>
      <c r="E137" s="69" t="s">
        <v>69</v>
      </c>
      <c r="F137" s="94"/>
      <c r="G137" s="116"/>
      <c r="H137" s="112" t="s">
        <v>73</v>
      </c>
      <c r="I137" s="137">
        <f t="shared" si="6"/>
        <v>11.500000000116415</v>
      </c>
      <c r="J137" s="66">
        <v>17</v>
      </c>
      <c r="K137" s="5">
        <f t="shared" si="7"/>
        <v>195.50000000197906</v>
      </c>
    </row>
    <row r="138" spans="1:12" x14ac:dyDescent="0.2">
      <c r="A138" s="136">
        <v>37208.458333333336</v>
      </c>
      <c r="B138" s="66"/>
      <c r="C138" s="136">
        <v>37208.770833333336</v>
      </c>
      <c r="D138" s="135" t="s">
        <v>79</v>
      </c>
      <c r="E138" s="69" t="s">
        <v>69</v>
      </c>
      <c r="F138" s="94"/>
      <c r="G138" s="116"/>
      <c r="H138" s="112" t="s">
        <v>73</v>
      </c>
      <c r="I138" s="137">
        <f t="shared" si="6"/>
        <v>7.5</v>
      </c>
      <c r="J138" s="66">
        <v>17</v>
      </c>
      <c r="K138" s="5">
        <f t="shared" si="7"/>
        <v>127.5</v>
      </c>
    </row>
    <row r="139" spans="1:12" x14ac:dyDescent="0.2">
      <c r="A139" s="136">
        <v>37209.354166666664</v>
      </c>
      <c r="B139" s="66"/>
      <c r="C139" s="136">
        <v>37209.645833333336</v>
      </c>
      <c r="D139" s="135" t="s">
        <v>80</v>
      </c>
      <c r="E139" s="69" t="s">
        <v>69</v>
      </c>
      <c r="F139" s="94"/>
      <c r="G139" s="116"/>
      <c r="H139" s="112" t="s">
        <v>73</v>
      </c>
      <c r="I139" s="137">
        <f t="shared" si="6"/>
        <v>7.0000000001164153</v>
      </c>
      <c r="J139" s="66">
        <f>8+7</f>
        <v>15</v>
      </c>
      <c r="K139" s="5">
        <f t="shared" si="7"/>
        <v>105.00000000174623</v>
      </c>
    </row>
    <row r="140" spans="1:12" x14ac:dyDescent="0.2">
      <c r="A140" s="136">
        <v>37225.416666666664</v>
      </c>
      <c r="B140" s="66"/>
      <c r="C140" s="136">
        <v>37225.645833333336</v>
      </c>
      <c r="D140" s="134" t="s">
        <v>77</v>
      </c>
      <c r="E140" s="69" t="s">
        <v>71</v>
      </c>
      <c r="F140" s="94"/>
      <c r="G140" s="116"/>
      <c r="H140" s="112" t="s">
        <v>29</v>
      </c>
      <c r="I140" s="137">
        <f t="shared" si="6"/>
        <v>5.5000000001164153</v>
      </c>
      <c r="J140" s="66">
        <f>4+24</f>
        <v>28</v>
      </c>
      <c r="K140" s="5">
        <f t="shared" si="7"/>
        <v>154.00000000325963</v>
      </c>
    </row>
    <row r="141" spans="1:12" x14ac:dyDescent="0.2">
      <c r="A141" s="72"/>
      <c r="B141" s="72"/>
      <c r="C141" s="72"/>
      <c r="D141" s="38"/>
      <c r="E141" s="73"/>
      <c r="F141" s="73"/>
      <c r="G141" s="73"/>
      <c r="H141" s="72"/>
      <c r="J141" s="72"/>
      <c r="K141" s="5">
        <f>SUM(K134:K140)</f>
        <v>1314.0000000153668</v>
      </c>
      <c r="L141" t="s">
        <v>46</v>
      </c>
    </row>
    <row r="142" spans="1:12" x14ac:dyDescent="0.2">
      <c r="A142" s="72"/>
      <c r="B142" s="72"/>
      <c r="C142" s="72"/>
      <c r="D142" s="38"/>
      <c r="E142" s="73"/>
      <c r="F142" s="73"/>
      <c r="G142" s="73"/>
      <c r="H142" s="72"/>
      <c r="J142" s="72"/>
      <c r="K142" s="4">
        <f>30*24*100</f>
        <v>72000</v>
      </c>
      <c r="L142" t="s">
        <v>47</v>
      </c>
    </row>
    <row r="143" spans="1:12" x14ac:dyDescent="0.2">
      <c r="A143" s="72"/>
      <c r="B143" s="72"/>
      <c r="C143" s="72"/>
      <c r="D143" s="38"/>
      <c r="E143" s="73"/>
      <c r="F143" s="73"/>
      <c r="G143" s="73"/>
      <c r="H143" s="72"/>
      <c r="J143" s="72"/>
      <c r="K143" s="4">
        <f>1-(K141/K142)</f>
        <v>0.98174999999978652</v>
      </c>
      <c r="L143" t="s">
        <v>48</v>
      </c>
    </row>
    <row r="147" spans="1:11" ht="30" hidden="1" x14ac:dyDescent="0.4">
      <c r="A147" s="74" t="s">
        <v>52</v>
      </c>
      <c r="B147" s="72"/>
      <c r="C147" s="72"/>
      <c r="D147" s="38"/>
      <c r="E147" s="73"/>
      <c r="F147" s="73"/>
      <c r="G147" s="73"/>
      <c r="H147" s="72"/>
      <c r="J147" s="73"/>
    </row>
    <row r="148" spans="1:11" hidden="1" x14ac:dyDescent="0.2">
      <c r="A148" s="72"/>
      <c r="B148" s="72"/>
      <c r="C148" s="72"/>
      <c r="D148" s="38"/>
      <c r="E148" s="73"/>
      <c r="F148" s="73"/>
      <c r="G148" s="73"/>
      <c r="H148" s="72"/>
      <c r="J148" s="73"/>
    </row>
    <row r="149" spans="1:11" hidden="1" x14ac:dyDescent="0.2">
      <c r="A149" s="72" t="s">
        <v>0</v>
      </c>
      <c r="B149" s="72"/>
      <c r="C149" s="72"/>
      <c r="D149" s="38"/>
      <c r="E149" s="73"/>
      <c r="F149" s="73"/>
      <c r="G149" s="73"/>
      <c r="H149" s="72"/>
      <c r="J149" s="73"/>
    </row>
    <row r="150" spans="1:11" hidden="1" x14ac:dyDescent="0.2">
      <c r="A150" s="72" t="s">
        <v>1</v>
      </c>
      <c r="B150" s="72"/>
      <c r="C150" s="72"/>
      <c r="D150" s="38"/>
      <c r="E150" s="73"/>
      <c r="F150" s="73"/>
      <c r="G150" s="73"/>
      <c r="H150" s="72"/>
      <c r="J150" s="73"/>
    </row>
    <row r="151" spans="1:11" hidden="1" x14ac:dyDescent="0.2">
      <c r="A151" s="72" t="s">
        <v>2</v>
      </c>
      <c r="B151" s="72"/>
      <c r="C151" s="72"/>
      <c r="D151" s="38"/>
      <c r="E151" s="73"/>
      <c r="F151" s="73"/>
      <c r="G151" s="73"/>
      <c r="H151" s="72"/>
      <c r="J151" s="73"/>
    </row>
    <row r="152" spans="1:11" hidden="1" x14ac:dyDescent="0.2">
      <c r="A152" s="72" t="s">
        <v>123</v>
      </c>
      <c r="B152" s="72"/>
      <c r="C152" s="72"/>
      <c r="D152" s="38"/>
      <c r="E152" s="73"/>
      <c r="F152" s="73"/>
      <c r="G152" s="73"/>
      <c r="H152" s="72"/>
      <c r="J152" s="73"/>
    </row>
    <row r="153" spans="1:11" hidden="1" x14ac:dyDescent="0.2">
      <c r="A153" s="72" t="s">
        <v>122</v>
      </c>
      <c r="B153" s="72"/>
      <c r="C153" s="72"/>
      <c r="D153" s="38"/>
      <c r="E153" s="73"/>
      <c r="F153" s="73"/>
      <c r="G153" s="73"/>
      <c r="H153" s="72"/>
      <c r="J153" s="73"/>
    </row>
    <row r="154" spans="1:11" hidden="1" x14ac:dyDescent="0.2"/>
    <row r="155" spans="1:11" ht="25.5" hidden="1" x14ac:dyDescent="0.2">
      <c r="A155" s="45"/>
      <c r="B155" s="45"/>
      <c r="C155" s="45"/>
      <c r="D155" s="45"/>
      <c r="E155" s="46" t="s">
        <v>4</v>
      </c>
      <c r="F155" s="47"/>
      <c r="G155" s="46" t="s">
        <v>4</v>
      </c>
      <c r="H155" s="48"/>
      <c r="I155" s="106"/>
      <c r="J155" s="50"/>
      <c r="K155" s="158"/>
    </row>
    <row r="156" spans="1:11" ht="26.25" hidden="1" thickBot="1" x14ac:dyDescent="0.25">
      <c r="A156" s="51" t="s">
        <v>5</v>
      </c>
      <c r="B156" s="51" t="s">
        <v>6</v>
      </c>
      <c r="C156" s="51" t="s">
        <v>7</v>
      </c>
      <c r="D156" s="51" t="s">
        <v>67</v>
      </c>
      <c r="E156" s="52" t="s">
        <v>50</v>
      </c>
      <c r="F156" s="53" t="s">
        <v>49</v>
      </c>
      <c r="G156" s="53" t="s">
        <v>10</v>
      </c>
      <c r="H156" s="54" t="s">
        <v>11</v>
      </c>
      <c r="I156" s="107" t="s">
        <v>12</v>
      </c>
      <c r="J156" s="56" t="s">
        <v>13</v>
      </c>
      <c r="K156" s="159" t="s">
        <v>128</v>
      </c>
    </row>
    <row r="157" spans="1:11" hidden="1" x14ac:dyDescent="0.2">
      <c r="A157" s="66" t="s">
        <v>18</v>
      </c>
      <c r="B157" s="66">
        <v>1</v>
      </c>
      <c r="C157" s="66">
        <v>97</v>
      </c>
      <c r="D157" s="61">
        <v>37196</v>
      </c>
      <c r="E157" s="161">
        <v>0</v>
      </c>
      <c r="F157" s="166">
        <v>3586</v>
      </c>
      <c r="G157" s="123">
        <f>E157-F157</f>
        <v>-3586</v>
      </c>
      <c r="H157" s="124">
        <f>IF(G157&lt;0,0,E157/(30*1500*24))</f>
        <v>0</v>
      </c>
      <c r="I157" s="125">
        <v>8.4000000000000005E-2</v>
      </c>
      <c r="J157" s="75">
        <f>I157*(24*30)</f>
        <v>60.480000000000004</v>
      </c>
      <c r="K157" s="160" t="s">
        <v>129</v>
      </c>
    </row>
    <row r="158" spans="1:11" hidden="1" x14ac:dyDescent="0.2">
      <c r="A158" s="66" t="s">
        <v>18</v>
      </c>
      <c r="B158" s="66">
        <v>1</v>
      </c>
      <c r="C158" s="66">
        <v>35</v>
      </c>
      <c r="D158" s="61">
        <v>37196</v>
      </c>
      <c r="E158" s="163">
        <v>151</v>
      </c>
      <c r="F158" s="163">
        <v>2897</v>
      </c>
      <c r="G158" s="123">
        <f t="shared" ref="G158:G233" si="8">E158-F158</f>
        <v>-2746</v>
      </c>
      <c r="H158" s="124">
        <f t="shared" ref="H158:H233" si="9">IF(G158&lt;0,0,E158/(30*1500*24))</f>
        <v>0</v>
      </c>
      <c r="I158" s="149">
        <v>0.51262268616302642</v>
      </c>
      <c r="J158" s="75">
        <f t="shared" ref="J158:J233" si="10">I158*(24*30)</f>
        <v>369.08833403737901</v>
      </c>
      <c r="K158" s="160" t="s">
        <v>129</v>
      </c>
    </row>
    <row r="159" spans="1:11" hidden="1" x14ac:dyDescent="0.2">
      <c r="A159" s="66" t="s">
        <v>18</v>
      </c>
      <c r="B159" s="66">
        <v>1</v>
      </c>
      <c r="C159" s="66">
        <v>58</v>
      </c>
      <c r="D159" s="61">
        <v>37196</v>
      </c>
      <c r="E159" s="162">
        <v>0</v>
      </c>
      <c r="F159" s="157">
        <v>1782</v>
      </c>
      <c r="G159" s="123">
        <f t="shared" si="8"/>
        <v>-1782</v>
      </c>
      <c r="H159" s="124">
        <f t="shared" si="9"/>
        <v>0</v>
      </c>
      <c r="I159" s="129">
        <v>0.39019999999999999</v>
      </c>
      <c r="J159" s="75">
        <f t="shared" si="10"/>
        <v>280.94400000000002</v>
      </c>
      <c r="K159" s="160" t="s">
        <v>130</v>
      </c>
    </row>
    <row r="160" spans="1:11" hidden="1" x14ac:dyDescent="0.2">
      <c r="A160" s="66" t="s">
        <v>18</v>
      </c>
      <c r="B160" s="66">
        <v>1</v>
      </c>
      <c r="C160" s="66">
        <v>67</v>
      </c>
      <c r="D160" s="61">
        <v>37196</v>
      </c>
      <c r="E160" s="162">
        <v>0</v>
      </c>
      <c r="F160" s="157">
        <v>947</v>
      </c>
      <c r="G160" s="123">
        <f t="shared" si="8"/>
        <v>-947</v>
      </c>
      <c r="H160" s="124">
        <f t="shared" si="9"/>
        <v>0</v>
      </c>
      <c r="I160" s="129">
        <v>0.33760000000000001</v>
      </c>
      <c r="J160" s="75">
        <f t="shared" si="10"/>
        <v>243.072</v>
      </c>
      <c r="K160" s="160"/>
    </row>
    <row r="161" spans="1:11" hidden="1" x14ac:dyDescent="0.2">
      <c r="A161" s="66" t="s">
        <v>18</v>
      </c>
      <c r="B161" s="66">
        <v>1</v>
      </c>
      <c r="C161" s="66">
        <v>90</v>
      </c>
      <c r="D161" s="61">
        <v>37196</v>
      </c>
      <c r="E161" s="127">
        <v>4989</v>
      </c>
      <c r="F161" s="128">
        <v>1975</v>
      </c>
      <c r="G161" s="123">
        <f t="shared" si="8"/>
        <v>3014</v>
      </c>
      <c r="H161" s="124">
        <f t="shared" si="9"/>
        <v>4.6194444444444442E-3</v>
      </c>
      <c r="I161" s="129">
        <v>0.39040000000000002</v>
      </c>
      <c r="J161" s="75">
        <f t="shared" si="10"/>
        <v>281.08800000000002</v>
      </c>
      <c r="K161" s="160" t="s">
        <v>131</v>
      </c>
    </row>
    <row r="162" spans="1:11" hidden="1" x14ac:dyDescent="0.2">
      <c r="A162" s="66" t="s">
        <v>18</v>
      </c>
      <c r="B162" s="66">
        <v>1</v>
      </c>
      <c r="C162" s="66">
        <v>88</v>
      </c>
      <c r="D162" s="61">
        <v>37196</v>
      </c>
      <c r="E162" s="162">
        <v>7483</v>
      </c>
      <c r="F162" s="157">
        <v>2759</v>
      </c>
      <c r="G162" s="123">
        <f t="shared" si="8"/>
        <v>4724</v>
      </c>
      <c r="H162" s="124">
        <f t="shared" si="9"/>
        <v>6.9287037037037034E-3</v>
      </c>
      <c r="I162" s="129">
        <v>0.4708</v>
      </c>
      <c r="J162" s="75">
        <f t="shared" si="10"/>
        <v>338.976</v>
      </c>
      <c r="K162" s="160"/>
    </row>
    <row r="163" spans="1:11" hidden="1" x14ac:dyDescent="0.2">
      <c r="A163" s="66" t="s">
        <v>18</v>
      </c>
      <c r="B163" s="66">
        <v>1</v>
      </c>
      <c r="C163" s="66">
        <v>51</v>
      </c>
      <c r="D163" s="61">
        <v>37196</v>
      </c>
      <c r="E163" s="127">
        <v>9314</v>
      </c>
      <c r="F163" s="128">
        <v>813</v>
      </c>
      <c r="G163" s="123">
        <f t="shared" si="8"/>
        <v>8501</v>
      </c>
      <c r="H163" s="124">
        <f t="shared" si="9"/>
        <v>8.6240740740740739E-3</v>
      </c>
      <c r="I163" s="129">
        <v>0.34079999999999999</v>
      </c>
      <c r="J163" s="75">
        <f t="shared" si="10"/>
        <v>245.376</v>
      </c>
      <c r="K163" s="160"/>
    </row>
    <row r="164" spans="1:11" hidden="1" x14ac:dyDescent="0.2">
      <c r="A164" s="66" t="s">
        <v>18</v>
      </c>
      <c r="B164" s="66">
        <v>1</v>
      </c>
      <c r="C164" s="66">
        <v>100</v>
      </c>
      <c r="D164" s="61">
        <v>37196</v>
      </c>
      <c r="E164" s="163">
        <v>14366</v>
      </c>
      <c r="F164" s="163">
        <v>1339</v>
      </c>
      <c r="G164" s="123">
        <f>E164-F164</f>
        <v>13027</v>
      </c>
      <c r="H164" s="124">
        <f>IF(G164&lt;0,0,E164/(30*1500*24))</f>
        <v>1.3301851851851851E-2</v>
      </c>
      <c r="I164" s="170">
        <v>0.129</v>
      </c>
      <c r="J164" s="75">
        <f>I164*(24*30)</f>
        <v>92.88</v>
      </c>
      <c r="K164" s="160"/>
    </row>
    <row r="165" spans="1:11" hidden="1" x14ac:dyDescent="0.2">
      <c r="A165" s="66" t="s">
        <v>18</v>
      </c>
      <c r="B165" s="66">
        <v>1</v>
      </c>
      <c r="C165" s="66">
        <v>5</v>
      </c>
      <c r="D165" s="61">
        <v>37196</v>
      </c>
      <c r="E165" s="127">
        <v>13083</v>
      </c>
      <c r="F165" s="128">
        <v>9</v>
      </c>
      <c r="G165" s="123">
        <f t="shared" si="8"/>
        <v>13074</v>
      </c>
      <c r="H165" s="124">
        <f t="shared" si="9"/>
        <v>1.2113888888888889E-2</v>
      </c>
      <c r="I165" s="129">
        <v>0.97</v>
      </c>
      <c r="J165" s="75">
        <f t="shared" si="10"/>
        <v>698.4</v>
      </c>
      <c r="K165" s="160"/>
    </row>
    <row r="166" spans="1:11" hidden="1" x14ac:dyDescent="0.2">
      <c r="A166" s="66" t="s">
        <v>18</v>
      </c>
      <c r="B166" s="66">
        <v>1</v>
      </c>
      <c r="C166" s="66">
        <v>34</v>
      </c>
      <c r="D166" s="61">
        <v>37196</v>
      </c>
      <c r="E166" s="163">
        <v>34229</v>
      </c>
      <c r="F166" s="163">
        <v>348</v>
      </c>
      <c r="G166" s="123">
        <f t="shared" si="8"/>
        <v>33881</v>
      </c>
      <c r="H166" s="124">
        <f t="shared" si="9"/>
        <v>3.1693518518518517E-2</v>
      </c>
      <c r="I166" s="129">
        <v>0.27939999999999998</v>
      </c>
      <c r="J166" s="75">
        <f t="shared" si="10"/>
        <v>201.16799999999998</v>
      </c>
      <c r="K166" s="160" t="s">
        <v>132</v>
      </c>
    </row>
    <row r="167" spans="1:11" hidden="1" x14ac:dyDescent="0.2">
      <c r="A167" s="66" t="s">
        <v>18</v>
      </c>
      <c r="B167" s="66">
        <v>1</v>
      </c>
      <c r="C167" s="66">
        <v>96</v>
      </c>
      <c r="D167" s="61">
        <v>37196</v>
      </c>
      <c r="E167" s="162">
        <v>54221</v>
      </c>
      <c r="F167" s="157">
        <v>356</v>
      </c>
      <c r="G167" s="123">
        <f t="shared" si="8"/>
        <v>53865</v>
      </c>
      <c r="H167" s="124">
        <f t="shared" si="9"/>
        <v>5.0204629629629627E-2</v>
      </c>
      <c r="I167" s="129">
        <v>0.59899999999999998</v>
      </c>
      <c r="J167" s="75">
        <f t="shared" si="10"/>
        <v>431.28</v>
      </c>
      <c r="K167" s="173"/>
    </row>
    <row r="168" spans="1:11" hidden="1" x14ac:dyDescent="0.2">
      <c r="A168" s="66" t="s">
        <v>18</v>
      </c>
      <c r="B168" s="66">
        <v>1</v>
      </c>
      <c r="C168" s="66">
        <v>50</v>
      </c>
      <c r="D168" s="61">
        <v>37196</v>
      </c>
      <c r="E168" s="127">
        <v>89966</v>
      </c>
      <c r="F168" s="128">
        <v>838</v>
      </c>
      <c r="G168" s="123">
        <f t="shared" si="8"/>
        <v>89128</v>
      </c>
      <c r="H168" s="124">
        <f t="shared" si="9"/>
        <v>8.3301851851851849E-2</v>
      </c>
      <c r="I168" s="168">
        <v>0.84196506173576691</v>
      </c>
      <c r="J168" s="75">
        <f t="shared" si="10"/>
        <v>606.21484444975215</v>
      </c>
      <c r="K168" s="174"/>
    </row>
    <row r="169" spans="1:11" hidden="1" x14ac:dyDescent="0.2">
      <c r="A169" s="66" t="s">
        <v>18</v>
      </c>
      <c r="B169" s="66">
        <v>1</v>
      </c>
      <c r="C169" s="66">
        <v>73</v>
      </c>
      <c r="D169" s="61">
        <v>37196</v>
      </c>
      <c r="E169" s="163">
        <v>95346</v>
      </c>
      <c r="F169" s="163">
        <v>2732</v>
      </c>
      <c r="G169" s="123">
        <f t="shared" si="8"/>
        <v>92614</v>
      </c>
      <c r="H169" s="124">
        <f t="shared" si="9"/>
        <v>8.8283333333333339E-2</v>
      </c>
      <c r="I169" s="170">
        <v>0.32490000000000002</v>
      </c>
      <c r="J169" s="75">
        <f t="shared" si="10"/>
        <v>233.92800000000003</v>
      </c>
      <c r="K169" s="174"/>
    </row>
    <row r="170" spans="1:11" hidden="1" x14ac:dyDescent="0.2">
      <c r="A170" s="66" t="s">
        <v>18</v>
      </c>
      <c r="B170" s="66">
        <v>1</v>
      </c>
      <c r="C170" s="66">
        <v>65</v>
      </c>
      <c r="D170" s="61">
        <v>37196</v>
      </c>
      <c r="E170" s="127">
        <v>108595</v>
      </c>
      <c r="F170" s="128">
        <v>1625</v>
      </c>
      <c r="G170" s="123">
        <f t="shared" si="8"/>
        <v>106970</v>
      </c>
      <c r="H170" s="124">
        <f t="shared" si="9"/>
        <v>0.10055092592592593</v>
      </c>
      <c r="I170" s="129">
        <v>0.45379999999999998</v>
      </c>
      <c r="J170" s="75">
        <f t="shared" si="10"/>
        <v>326.73599999999999</v>
      </c>
      <c r="K170" s="174"/>
    </row>
    <row r="171" spans="1:11" hidden="1" x14ac:dyDescent="0.2">
      <c r="A171" s="66" t="s">
        <v>18</v>
      </c>
      <c r="B171" s="66">
        <v>1</v>
      </c>
      <c r="C171" s="66">
        <v>98</v>
      </c>
      <c r="D171" s="61">
        <v>37196</v>
      </c>
      <c r="E171" s="127">
        <v>110527</v>
      </c>
      <c r="F171" s="128">
        <v>897</v>
      </c>
      <c r="G171" s="123">
        <f t="shared" si="8"/>
        <v>109630</v>
      </c>
      <c r="H171" s="124">
        <f t="shared" si="9"/>
        <v>0.10233981481481481</v>
      </c>
      <c r="I171" s="129">
        <v>0.57269999999999999</v>
      </c>
      <c r="J171" s="75">
        <f t="shared" si="10"/>
        <v>412.34399999999999</v>
      </c>
      <c r="K171" s="174"/>
    </row>
    <row r="172" spans="1:11" hidden="1" x14ac:dyDescent="0.2">
      <c r="A172" s="66" t="s">
        <v>18</v>
      </c>
      <c r="B172" s="66">
        <v>1</v>
      </c>
      <c r="C172" s="66">
        <v>85</v>
      </c>
      <c r="D172" s="61">
        <v>37196</v>
      </c>
      <c r="E172" s="162">
        <v>131032</v>
      </c>
      <c r="F172" s="157">
        <v>236</v>
      </c>
      <c r="G172" s="123">
        <f t="shared" si="8"/>
        <v>130796</v>
      </c>
      <c r="H172" s="124">
        <f t="shared" si="9"/>
        <v>0.12132592592592592</v>
      </c>
      <c r="I172" s="168">
        <v>0.90724760128085702</v>
      </c>
      <c r="J172" s="75">
        <f t="shared" si="10"/>
        <v>653.21827292221701</v>
      </c>
      <c r="K172" s="174"/>
    </row>
    <row r="173" spans="1:11" hidden="1" x14ac:dyDescent="0.2">
      <c r="A173" s="66" t="s">
        <v>18</v>
      </c>
      <c r="B173" s="66">
        <v>1</v>
      </c>
      <c r="C173" s="66">
        <v>91</v>
      </c>
      <c r="D173" s="61">
        <v>37196</v>
      </c>
      <c r="E173" s="127">
        <v>135276</v>
      </c>
      <c r="F173" s="128">
        <v>716</v>
      </c>
      <c r="G173" s="123">
        <f t="shared" si="8"/>
        <v>134560</v>
      </c>
      <c r="H173" s="124">
        <f t="shared" si="9"/>
        <v>0.12525555555555556</v>
      </c>
      <c r="I173" s="172">
        <v>0.9748</v>
      </c>
      <c r="J173" s="75">
        <f t="shared" si="10"/>
        <v>701.85599999999999</v>
      </c>
      <c r="K173" s="174"/>
    </row>
    <row r="174" spans="1:11" hidden="1" x14ac:dyDescent="0.2">
      <c r="A174" s="66" t="s">
        <v>18</v>
      </c>
      <c r="B174" s="66">
        <v>1</v>
      </c>
      <c r="C174" s="66">
        <v>61</v>
      </c>
      <c r="D174" s="61">
        <v>37196</v>
      </c>
      <c r="E174" s="127">
        <v>142474</v>
      </c>
      <c r="F174" s="128">
        <v>1781</v>
      </c>
      <c r="G174" s="123">
        <f t="shared" si="8"/>
        <v>140693</v>
      </c>
      <c r="H174" s="124">
        <f t="shared" si="9"/>
        <v>0.13192037037037038</v>
      </c>
      <c r="I174" s="129">
        <v>0.75690000000000002</v>
      </c>
      <c r="J174" s="75">
        <f t="shared" si="10"/>
        <v>544.96799999999996</v>
      </c>
      <c r="K174" s="174"/>
    </row>
    <row r="175" spans="1:11" hidden="1" x14ac:dyDescent="0.2">
      <c r="A175" s="66" t="s">
        <v>18</v>
      </c>
      <c r="B175" s="66">
        <v>1</v>
      </c>
      <c r="C175" s="66">
        <v>76</v>
      </c>
      <c r="D175" s="61">
        <v>37196</v>
      </c>
      <c r="E175" s="162">
        <v>148426</v>
      </c>
      <c r="F175" s="157">
        <v>2020</v>
      </c>
      <c r="G175" s="123">
        <f t="shared" si="8"/>
        <v>146406</v>
      </c>
      <c r="H175" s="124">
        <f t="shared" si="9"/>
        <v>0.13743148148148149</v>
      </c>
      <c r="I175" s="129">
        <v>0.41110000000000002</v>
      </c>
      <c r="J175" s="75">
        <f t="shared" si="10"/>
        <v>295.99200000000002</v>
      </c>
      <c r="K175" s="174"/>
    </row>
    <row r="176" spans="1:11" hidden="1" x14ac:dyDescent="0.2">
      <c r="A176" s="66" t="s">
        <v>18</v>
      </c>
      <c r="B176" s="66">
        <v>1</v>
      </c>
      <c r="C176" s="66">
        <v>93</v>
      </c>
      <c r="D176" s="61">
        <v>37196</v>
      </c>
      <c r="E176" s="162">
        <v>150250</v>
      </c>
      <c r="F176" s="157">
        <v>60</v>
      </c>
      <c r="G176" s="123">
        <f t="shared" si="8"/>
        <v>150190</v>
      </c>
      <c r="H176" s="124">
        <f t="shared" si="9"/>
        <v>0.13912037037037037</v>
      </c>
      <c r="I176" s="129">
        <v>0.99970000000000003</v>
      </c>
      <c r="J176" s="75">
        <f t="shared" si="10"/>
        <v>719.78399999999999</v>
      </c>
      <c r="K176" s="174"/>
    </row>
    <row r="177" spans="1:11" hidden="1" x14ac:dyDescent="0.2">
      <c r="A177" s="66" t="s">
        <v>18</v>
      </c>
      <c r="B177" s="66">
        <v>1</v>
      </c>
      <c r="C177" s="66">
        <v>33</v>
      </c>
      <c r="D177" s="61">
        <v>37196</v>
      </c>
      <c r="E177" s="162">
        <v>158787</v>
      </c>
      <c r="F177" s="157">
        <v>884</v>
      </c>
      <c r="G177" s="123">
        <f t="shared" si="8"/>
        <v>157903</v>
      </c>
      <c r="H177" s="124">
        <f t="shared" si="9"/>
        <v>0.14702499999999999</v>
      </c>
      <c r="I177" s="129">
        <v>0.99070000000000003</v>
      </c>
      <c r="J177" s="75">
        <f t="shared" si="10"/>
        <v>713.30399999999997</v>
      </c>
      <c r="K177" s="174"/>
    </row>
    <row r="178" spans="1:11" hidden="1" x14ac:dyDescent="0.2">
      <c r="A178" s="66" t="s">
        <v>18</v>
      </c>
      <c r="B178" s="66">
        <v>1</v>
      </c>
      <c r="C178" s="66">
        <v>92</v>
      </c>
      <c r="D178" s="61">
        <v>37196</v>
      </c>
      <c r="E178" s="127">
        <v>159842</v>
      </c>
      <c r="F178" s="128">
        <v>604</v>
      </c>
      <c r="G178" s="123">
        <f t="shared" si="8"/>
        <v>159238</v>
      </c>
      <c r="H178" s="124">
        <f t="shared" si="9"/>
        <v>0.14800185185185186</v>
      </c>
      <c r="I178" s="172">
        <v>0.60870000000000002</v>
      </c>
      <c r="J178" s="75">
        <f t="shared" si="10"/>
        <v>438.26400000000001</v>
      </c>
      <c r="K178" s="174"/>
    </row>
    <row r="179" spans="1:11" hidden="1" x14ac:dyDescent="0.2">
      <c r="A179" s="66" t="s">
        <v>18</v>
      </c>
      <c r="B179" s="66">
        <v>1</v>
      </c>
      <c r="C179" s="66">
        <v>23</v>
      </c>
      <c r="D179" s="61">
        <v>37196</v>
      </c>
      <c r="E179" s="127">
        <v>160361</v>
      </c>
      <c r="F179" s="128">
        <v>744</v>
      </c>
      <c r="G179" s="123">
        <f t="shared" si="8"/>
        <v>159617</v>
      </c>
      <c r="H179" s="124">
        <f t="shared" si="9"/>
        <v>0.1484824074074074</v>
      </c>
      <c r="I179" s="129">
        <v>0.37719999999999998</v>
      </c>
      <c r="J179" s="75">
        <f t="shared" si="10"/>
        <v>271.584</v>
      </c>
      <c r="K179" s="174"/>
    </row>
    <row r="180" spans="1:11" hidden="1" x14ac:dyDescent="0.2">
      <c r="A180" s="66" t="s">
        <v>18</v>
      </c>
      <c r="B180" s="66">
        <v>1</v>
      </c>
      <c r="C180" s="66">
        <v>13</v>
      </c>
      <c r="D180" s="61">
        <v>37196</v>
      </c>
      <c r="E180" s="165">
        <v>161919</v>
      </c>
      <c r="F180" s="165">
        <v>1088</v>
      </c>
      <c r="G180" s="123">
        <f t="shared" si="8"/>
        <v>160831</v>
      </c>
      <c r="H180" s="124">
        <f t="shared" si="9"/>
        <v>0.149925</v>
      </c>
      <c r="I180" s="168">
        <v>0.6964302824516666</v>
      </c>
      <c r="J180" s="75">
        <f t="shared" si="10"/>
        <v>501.42980336519997</v>
      </c>
      <c r="K180" s="174"/>
    </row>
    <row r="181" spans="1:11" hidden="1" x14ac:dyDescent="0.2">
      <c r="A181" s="66" t="s">
        <v>18</v>
      </c>
      <c r="B181" s="66">
        <v>1</v>
      </c>
      <c r="C181" s="66">
        <v>81</v>
      </c>
      <c r="D181" s="61">
        <v>37196</v>
      </c>
      <c r="E181" s="127">
        <v>162579</v>
      </c>
      <c r="F181" s="128">
        <v>573</v>
      </c>
      <c r="G181" s="123">
        <f t="shared" si="8"/>
        <v>162006</v>
      </c>
      <c r="H181" s="124">
        <f t="shared" si="9"/>
        <v>0.15053611111111112</v>
      </c>
      <c r="I181" s="129">
        <v>0.94599999999999995</v>
      </c>
      <c r="J181" s="75">
        <f t="shared" si="10"/>
        <v>681.12</v>
      </c>
      <c r="K181" s="174"/>
    </row>
    <row r="182" spans="1:11" hidden="1" x14ac:dyDescent="0.2">
      <c r="A182" s="66" t="s">
        <v>18</v>
      </c>
      <c r="B182" s="66">
        <v>1</v>
      </c>
      <c r="C182" s="66">
        <v>70</v>
      </c>
      <c r="D182" s="61">
        <v>37196</v>
      </c>
      <c r="E182" s="163">
        <v>171450</v>
      </c>
      <c r="F182" s="163">
        <v>257</v>
      </c>
      <c r="G182" s="123">
        <f t="shared" si="8"/>
        <v>171193</v>
      </c>
      <c r="H182" s="124">
        <f t="shared" si="9"/>
        <v>0.15875</v>
      </c>
      <c r="I182" s="129">
        <v>0.72150000000000003</v>
      </c>
      <c r="J182" s="75">
        <f t="shared" si="10"/>
        <v>519.48</v>
      </c>
      <c r="K182" s="174"/>
    </row>
    <row r="183" spans="1:11" hidden="1" x14ac:dyDescent="0.2">
      <c r="A183" s="66" t="s">
        <v>18</v>
      </c>
      <c r="B183" s="66">
        <v>1</v>
      </c>
      <c r="C183" s="66">
        <v>95</v>
      </c>
      <c r="D183" s="61">
        <v>37196</v>
      </c>
      <c r="E183" s="162">
        <v>177966</v>
      </c>
      <c r="F183" s="157">
        <v>532</v>
      </c>
      <c r="G183" s="123">
        <f t="shared" si="8"/>
        <v>177434</v>
      </c>
      <c r="H183" s="124">
        <f t="shared" si="9"/>
        <v>0.16478333333333334</v>
      </c>
      <c r="I183" s="129">
        <v>0.84019999999999995</v>
      </c>
      <c r="J183" s="75">
        <f t="shared" si="10"/>
        <v>604.94399999999996</v>
      </c>
      <c r="K183" s="174"/>
    </row>
    <row r="184" spans="1:11" hidden="1" x14ac:dyDescent="0.2">
      <c r="A184" s="66" t="s">
        <v>18</v>
      </c>
      <c r="B184" s="66">
        <v>1</v>
      </c>
      <c r="C184" s="66">
        <v>10</v>
      </c>
      <c r="D184" s="61">
        <v>37196</v>
      </c>
      <c r="E184" s="162">
        <v>184866</v>
      </c>
      <c r="F184" s="157">
        <v>341</v>
      </c>
      <c r="G184" s="123">
        <f t="shared" si="8"/>
        <v>184525</v>
      </c>
      <c r="H184" s="124">
        <f t="shared" si="9"/>
        <v>0.17117222222222223</v>
      </c>
      <c r="I184" s="129">
        <v>0.85140000000000005</v>
      </c>
      <c r="J184" s="75">
        <f t="shared" si="10"/>
        <v>613.00800000000004</v>
      </c>
      <c r="K184" s="174"/>
    </row>
    <row r="185" spans="1:11" hidden="1" x14ac:dyDescent="0.2">
      <c r="A185" s="66" t="s">
        <v>18</v>
      </c>
      <c r="B185" s="66">
        <v>1</v>
      </c>
      <c r="C185" s="66">
        <v>53</v>
      </c>
      <c r="D185" s="61">
        <v>37196</v>
      </c>
      <c r="E185" s="127">
        <v>185958</v>
      </c>
      <c r="F185" s="128">
        <v>732</v>
      </c>
      <c r="G185" s="123">
        <f t="shared" si="8"/>
        <v>185226</v>
      </c>
      <c r="H185" s="124">
        <f t="shared" si="9"/>
        <v>0.17218333333333333</v>
      </c>
      <c r="I185" s="129">
        <v>0.77470000000000006</v>
      </c>
      <c r="J185" s="75">
        <f t="shared" si="10"/>
        <v>557.78399999999999</v>
      </c>
      <c r="K185" s="174"/>
    </row>
    <row r="186" spans="1:11" hidden="1" x14ac:dyDescent="0.2">
      <c r="A186" s="66" t="s">
        <v>18</v>
      </c>
      <c r="B186" s="66">
        <v>1</v>
      </c>
      <c r="C186" s="66">
        <v>55</v>
      </c>
      <c r="D186" s="61">
        <v>37196</v>
      </c>
      <c r="E186" s="127">
        <v>192710</v>
      </c>
      <c r="F186" s="128">
        <v>1379</v>
      </c>
      <c r="G186" s="123">
        <f t="shared" si="8"/>
        <v>191331</v>
      </c>
      <c r="H186" s="124">
        <f t="shared" si="9"/>
        <v>0.1784351851851852</v>
      </c>
      <c r="I186" s="129">
        <v>0.51100000000000001</v>
      </c>
      <c r="J186" s="75">
        <f t="shared" si="10"/>
        <v>367.92</v>
      </c>
      <c r="K186" s="174"/>
    </row>
    <row r="187" spans="1:11" hidden="1" x14ac:dyDescent="0.2">
      <c r="A187" s="66" t="s">
        <v>18</v>
      </c>
      <c r="B187" s="66">
        <v>1</v>
      </c>
      <c r="C187" s="66">
        <v>16</v>
      </c>
      <c r="D187" s="61">
        <v>37196</v>
      </c>
      <c r="E187" s="127">
        <v>195587</v>
      </c>
      <c r="F187" s="128">
        <v>525</v>
      </c>
      <c r="G187" s="123">
        <f t="shared" si="8"/>
        <v>195062</v>
      </c>
      <c r="H187" s="124">
        <f t="shared" si="9"/>
        <v>0.18109907407407408</v>
      </c>
      <c r="I187" s="129">
        <v>0.81850000000000001</v>
      </c>
      <c r="J187" s="75">
        <f t="shared" si="10"/>
        <v>589.32000000000005</v>
      </c>
      <c r="K187" s="174"/>
    </row>
    <row r="188" spans="1:11" hidden="1" x14ac:dyDescent="0.2">
      <c r="A188" s="66" t="s">
        <v>18</v>
      </c>
      <c r="B188" s="66">
        <v>1</v>
      </c>
      <c r="C188" s="66">
        <v>94</v>
      </c>
      <c r="D188" s="61">
        <v>37196</v>
      </c>
      <c r="E188" s="163">
        <v>225412</v>
      </c>
      <c r="F188" s="163">
        <v>1023</v>
      </c>
      <c r="G188" s="123">
        <f t="shared" si="8"/>
        <v>224389</v>
      </c>
      <c r="H188" s="124">
        <f t="shared" si="9"/>
        <v>0.20871481481481483</v>
      </c>
      <c r="I188" s="129">
        <v>0.72809999999999997</v>
      </c>
      <c r="J188" s="75">
        <f t="shared" si="10"/>
        <v>524.23199999999997</v>
      </c>
      <c r="K188" s="174"/>
    </row>
    <row r="189" spans="1:11" hidden="1" x14ac:dyDescent="0.2">
      <c r="A189" s="66" t="s">
        <v>18</v>
      </c>
      <c r="B189" s="66">
        <v>1</v>
      </c>
      <c r="C189" s="66">
        <v>36</v>
      </c>
      <c r="D189" s="61">
        <v>37196</v>
      </c>
      <c r="E189" s="163">
        <v>230180</v>
      </c>
      <c r="F189" s="163">
        <v>785</v>
      </c>
      <c r="G189" s="123">
        <f t="shared" si="8"/>
        <v>229395</v>
      </c>
      <c r="H189" s="124">
        <f t="shared" si="9"/>
        <v>0.21312962962962964</v>
      </c>
      <c r="I189" s="129">
        <v>0.68379999999999996</v>
      </c>
      <c r="J189" s="75">
        <f t="shared" si="10"/>
        <v>492.33599999999996</v>
      </c>
      <c r="K189" s="174"/>
    </row>
    <row r="190" spans="1:11" hidden="1" x14ac:dyDescent="0.2">
      <c r="A190" s="66" t="s">
        <v>18</v>
      </c>
      <c r="B190" s="66">
        <v>1</v>
      </c>
      <c r="C190" s="66">
        <v>79</v>
      </c>
      <c r="D190" s="61">
        <v>37196</v>
      </c>
      <c r="E190" s="162">
        <v>239194</v>
      </c>
      <c r="F190" s="157">
        <v>711</v>
      </c>
      <c r="G190" s="123">
        <f t="shared" si="8"/>
        <v>238483</v>
      </c>
      <c r="H190" s="124">
        <f t="shared" si="9"/>
        <v>0.22147592592592594</v>
      </c>
      <c r="I190" s="129">
        <v>0.88429999999999997</v>
      </c>
      <c r="J190" s="75">
        <f t="shared" si="10"/>
        <v>636.69600000000003</v>
      </c>
      <c r="K190" s="174"/>
    </row>
    <row r="191" spans="1:11" hidden="1" x14ac:dyDescent="0.2">
      <c r="A191" s="66" t="s">
        <v>18</v>
      </c>
      <c r="B191" s="66">
        <v>1</v>
      </c>
      <c r="C191" s="66">
        <v>75</v>
      </c>
      <c r="D191" s="61">
        <v>37196</v>
      </c>
      <c r="E191" s="127">
        <v>240975</v>
      </c>
      <c r="F191" s="128">
        <v>1303</v>
      </c>
      <c r="G191" s="123">
        <f t="shared" si="8"/>
        <v>239672</v>
      </c>
      <c r="H191" s="124">
        <f t="shared" si="9"/>
        <v>0.22312499999999999</v>
      </c>
      <c r="I191" s="169">
        <v>0.69610000000000005</v>
      </c>
      <c r="J191" s="75">
        <f t="shared" si="10"/>
        <v>501.19200000000006</v>
      </c>
      <c r="K191" s="174"/>
    </row>
    <row r="192" spans="1:11" hidden="1" x14ac:dyDescent="0.2">
      <c r="A192" s="66" t="s">
        <v>18</v>
      </c>
      <c r="B192" s="66">
        <v>1</v>
      </c>
      <c r="C192" s="66">
        <v>9</v>
      </c>
      <c r="D192" s="61">
        <v>37196</v>
      </c>
      <c r="E192" s="127">
        <v>245604</v>
      </c>
      <c r="F192" s="128">
        <v>470</v>
      </c>
      <c r="G192" s="123">
        <f t="shared" si="8"/>
        <v>245134</v>
      </c>
      <c r="H192" s="124">
        <f t="shared" si="9"/>
        <v>0.22741111111111112</v>
      </c>
      <c r="I192" s="129">
        <v>0.78239999999999998</v>
      </c>
      <c r="J192" s="75">
        <f t="shared" si="10"/>
        <v>563.32799999999997</v>
      </c>
      <c r="K192" s="174"/>
    </row>
    <row r="193" spans="1:11" hidden="1" x14ac:dyDescent="0.2">
      <c r="A193" s="66" t="s">
        <v>18</v>
      </c>
      <c r="B193" s="66">
        <v>1</v>
      </c>
      <c r="C193" s="66">
        <v>66</v>
      </c>
      <c r="D193" s="61">
        <v>37196</v>
      </c>
      <c r="E193" s="165">
        <v>252655</v>
      </c>
      <c r="F193" s="165">
        <v>962</v>
      </c>
      <c r="G193" s="123">
        <f t="shared" si="8"/>
        <v>251693</v>
      </c>
      <c r="H193" s="124">
        <f t="shared" si="9"/>
        <v>0.23393981481481482</v>
      </c>
      <c r="I193" s="129">
        <v>0.89590000000000003</v>
      </c>
      <c r="J193" s="75">
        <f t="shared" si="10"/>
        <v>645.048</v>
      </c>
      <c r="K193" s="174"/>
    </row>
    <row r="194" spans="1:11" hidden="1" x14ac:dyDescent="0.2">
      <c r="A194" s="66" t="s">
        <v>18</v>
      </c>
      <c r="B194" s="66">
        <v>1</v>
      </c>
      <c r="C194" s="66">
        <v>2</v>
      </c>
      <c r="D194" s="61">
        <v>37196</v>
      </c>
      <c r="E194" s="162">
        <v>255695</v>
      </c>
      <c r="F194" s="157">
        <v>823</v>
      </c>
      <c r="G194" s="123">
        <f t="shared" si="8"/>
        <v>254872</v>
      </c>
      <c r="H194" s="124">
        <f t="shared" si="9"/>
        <v>0.23675462962962962</v>
      </c>
      <c r="I194" s="168">
        <v>0.65949539826546222</v>
      </c>
      <c r="J194" s="75">
        <f t="shared" si="10"/>
        <v>474.83668675113279</v>
      </c>
      <c r="K194" s="174"/>
    </row>
    <row r="195" spans="1:11" hidden="1" x14ac:dyDescent="0.2">
      <c r="A195" s="66" t="s">
        <v>18</v>
      </c>
      <c r="B195" s="66">
        <v>1</v>
      </c>
      <c r="C195" s="66">
        <v>60</v>
      </c>
      <c r="D195" s="61">
        <v>37196</v>
      </c>
      <c r="E195" s="127">
        <v>260579</v>
      </c>
      <c r="F195" s="128">
        <v>996</v>
      </c>
      <c r="G195" s="123">
        <f t="shared" si="8"/>
        <v>259583</v>
      </c>
      <c r="H195" s="124">
        <f t="shared" si="9"/>
        <v>0.24127685185185185</v>
      </c>
      <c r="I195" s="168">
        <v>0.73103207231525691</v>
      </c>
      <c r="J195" s="75">
        <f t="shared" si="10"/>
        <v>526.34309206698492</v>
      </c>
      <c r="K195" s="174"/>
    </row>
    <row r="196" spans="1:11" hidden="1" x14ac:dyDescent="0.2">
      <c r="A196" s="66" t="s">
        <v>18</v>
      </c>
      <c r="B196" s="66">
        <v>1</v>
      </c>
      <c r="C196" s="66">
        <v>84</v>
      </c>
      <c r="D196" s="61">
        <v>37196</v>
      </c>
      <c r="E196" s="162">
        <v>260867</v>
      </c>
      <c r="F196" s="157">
        <v>332</v>
      </c>
      <c r="G196" s="123">
        <f t="shared" si="8"/>
        <v>260535</v>
      </c>
      <c r="H196" s="124">
        <f t="shared" si="9"/>
        <v>0.24154351851851852</v>
      </c>
      <c r="I196" s="129">
        <v>0.80249999999999999</v>
      </c>
      <c r="J196" s="75">
        <f t="shared" si="10"/>
        <v>577.79999999999995</v>
      </c>
      <c r="K196" s="174"/>
    </row>
    <row r="197" spans="1:11" hidden="1" x14ac:dyDescent="0.2">
      <c r="A197" s="66" t="s">
        <v>18</v>
      </c>
      <c r="B197" s="66">
        <v>1</v>
      </c>
      <c r="C197" s="66">
        <v>64</v>
      </c>
      <c r="D197" s="61">
        <v>37196</v>
      </c>
      <c r="E197" s="165">
        <v>262333</v>
      </c>
      <c r="F197" s="165">
        <v>782</v>
      </c>
      <c r="G197" s="123">
        <f t="shared" si="8"/>
        <v>261551</v>
      </c>
      <c r="H197" s="124">
        <f t="shared" si="9"/>
        <v>0.24290092592592594</v>
      </c>
      <c r="I197" s="129">
        <v>0.80959999999999999</v>
      </c>
      <c r="J197" s="75">
        <f t="shared" si="10"/>
        <v>582.91200000000003</v>
      </c>
      <c r="K197" s="174"/>
    </row>
    <row r="198" spans="1:11" hidden="1" x14ac:dyDescent="0.2">
      <c r="A198" s="66" t="s">
        <v>18</v>
      </c>
      <c r="B198" s="66">
        <v>1</v>
      </c>
      <c r="C198" s="66">
        <v>68</v>
      </c>
      <c r="D198" s="61">
        <v>37196</v>
      </c>
      <c r="E198" s="162">
        <v>275349</v>
      </c>
      <c r="F198" s="157">
        <v>718</v>
      </c>
      <c r="G198" s="123">
        <f t="shared" si="8"/>
        <v>274631</v>
      </c>
      <c r="H198" s="124">
        <f t="shared" si="9"/>
        <v>0.25495277777777775</v>
      </c>
      <c r="I198" s="129">
        <v>0.85340000000000005</v>
      </c>
      <c r="J198" s="75">
        <f t="shared" si="10"/>
        <v>614.44799999999998</v>
      </c>
      <c r="K198" s="174"/>
    </row>
    <row r="199" spans="1:11" hidden="1" x14ac:dyDescent="0.2">
      <c r="A199" s="66" t="s">
        <v>18</v>
      </c>
      <c r="B199" s="66">
        <v>1</v>
      </c>
      <c r="C199" s="66">
        <v>78</v>
      </c>
      <c r="D199" s="61">
        <v>37196</v>
      </c>
      <c r="E199" s="127">
        <v>276809</v>
      </c>
      <c r="F199" s="128">
        <v>496</v>
      </c>
      <c r="G199" s="123">
        <f t="shared" si="8"/>
        <v>276313</v>
      </c>
      <c r="H199" s="124">
        <f t="shared" si="9"/>
        <v>0.25630462962962963</v>
      </c>
      <c r="I199" s="129">
        <v>0.74819999999999998</v>
      </c>
      <c r="J199" s="75">
        <f t="shared" si="10"/>
        <v>538.70399999999995</v>
      </c>
      <c r="K199" s="174"/>
    </row>
    <row r="200" spans="1:11" hidden="1" x14ac:dyDescent="0.2">
      <c r="A200" s="66" t="s">
        <v>18</v>
      </c>
      <c r="B200" s="66">
        <v>1</v>
      </c>
      <c r="C200" s="66">
        <v>37</v>
      </c>
      <c r="D200" s="61">
        <v>37196</v>
      </c>
      <c r="E200" s="162">
        <v>278787</v>
      </c>
      <c r="F200" s="157">
        <v>301</v>
      </c>
      <c r="G200" s="123">
        <f t="shared" si="8"/>
        <v>278486</v>
      </c>
      <c r="H200" s="124">
        <f t="shared" si="9"/>
        <v>0.25813611111111112</v>
      </c>
      <c r="I200" s="129">
        <v>0.81540000000000001</v>
      </c>
      <c r="J200" s="75">
        <f t="shared" si="10"/>
        <v>587.08799999999997</v>
      </c>
      <c r="K200" s="174"/>
    </row>
    <row r="201" spans="1:11" hidden="1" x14ac:dyDescent="0.2">
      <c r="A201" s="66" t="s">
        <v>18</v>
      </c>
      <c r="B201" s="66">
        <v>1</v>
      </c>
      <c r="C201" s="66">
        <v>56</v>
      </c>
      <c r="D201" s="61">
        <v>37196</v>
      </c>
      <c r="E201" s="127">
        <v>279782</v>
      </c>
      <c r="F201" s="128">
        <v>1103</v>
      </c>
      <c r="G201" s="123">
        <f t="shared" si="8"/>
        <v>278679</v>
      </c>
      <c r="H201" s="124">
        <f t="shared" si="9"/>
        <v>0.2590574074074074</v>
      </c>
      <c r="I201" s="129">
        <v>0.83160000000000001</v>
      </c>
      <c r="J201" s="75">
        <f t="shared" si="10"/>
        <v>598.75199999999995</v>
      </c>
      <c r="K201" s="174"/>
    </row>
    <row r="202" spans="1:11" hidden="1" x14ac:dyDescent="0.2">
      <c r="A202" s="66" t="s">
        <v>18</v>
      </c>
      <c r="B202" s="66">
        <v>1</v>
      </c>
      <c r="C202" s="66">
        <v>63</v>
      </c>
      <c r="D202" s="61">
        <v>37196</v>
      </c>
      <c r="E202" s="162">
        <v>288479</v>
      </c>
      <c r="F202" s="157">
        <v>1119</v>
      </c>
      <c r="G202" s="123">
        <f t="shared" si="8"/>
        <v>287360</v>
      </c>
      <c r="H202" s="124">
        <f t="shared" si="9"/>
        <v>0.2671101851851852</v>
      </c>
      <c r="I202" s="129">
        <v>0.75529999999999997</v>
      </c>
      <c r="J202" s="75">
        <f t="shared" si="10"/>
        <v>543.81600000000003</v>
      </c>
      <c r="K202" s="174"/>
    </row>
    <row r="203" spans="1:11" hidden="1" x14ac:dyDescent="0.2">
      <c r="A203" s="66" t="s">
        <v>18</v>
      </c>
      <c r="B203" s="66">
        <v>1</v>
      </c>
      <c r="C203" s="66">
        <v>82</v>
      </c>
      <c r="D203" s="61">
        <v>37196</v>
      </c>
      <c r="E203" s="147">
        <v>289615</v>
      </c>
      <c r="F203" s="147">
        <v>1857</v>
      </c>
      <c r="G203" s="123">
        <f t="shared" si="8"/>
        <v>287758</v>
      </c>
      <c r="H203" s="124">
        <f t="shared" si="9"/>
        <v>0.26816203703703706</v>
      </c>
      <c r="I203" s="129">
        <v>0.74519999999999997</v>
      </c>
      <c r="J203" s="75">
        <f t="shared" si="10"/>
        <v>536.54399999999998</v>
      </c>
      <c r="K203" s="174"/>
    </row>
    <row r="204" spans="1:11" hidden="1" x14ac:dyDescent="0.2">
      <c r="A204" s="66" t="s">
        <v>18</v>
      </c>
      <c r="B204" s="66">
        <v>1</v>
      </c>
      <c r="C204" s="66">
        <v>87</v>
      </c>
      <c r="D204" s="61">
        <v>37196</v>
      </c>
      <c r="E204" s="162">
        <v>294856</v>
      </c>
      <c r="F204" s="157">
        <v>1401</v>
      </c>
      <c r="G204" s="123">
        <f t="shared" si="8"/>
        <v>293455</v>
      </c>
      <c r="H204" s="124">
        <f t="shared" si="9"/>
        <v>0.27301481481481482</v>
      </c>
      <c r="I204" s="129">
        <v>0.83420000000000005</v>
      </c>
      <c r="J204" s="75">
        <f t="shared" si="10"/>
        <v>600.62400000000002</v>
      </c>
      <c r="K204" s="174"/>
    </row>
    <row r="205" spans="1:11" hidden="1" x14ac:dyDescent="0.2">
      <c r="A205" s="66" t="s">
        <v>18</v>
      </c>
      <c r="B205" s="66">
        <v>1</v>
      </c>
      <c r="C205" s="66">
        <v>52</v>
      </c>
      <c r="D205" s="61">
        <v>37196</v>
      </c>
      <c r="E205" s="127">
        <v>298859</v>
      </c>
      <c r="F205" s="128">
        <v>430</v>
      </c>
      <c r="G205" s="123">
        <f t="shared" si="8"/>
        <v>298429</v>
      </c>
      <c r="H205" s="124">
        <f t="shared" si="9"/>
        <v>0.27672129629629627</v>
      </c>
      <c r="I205" s="129">
        <v>0.93030000000000002</v>
      </c>
      <c r="J205" s="75">
        <f t="shared" si="10"/>
        <v>669.81600000000003</v>
      </c>
      <c r="K205" s="174"/>
    </row>
    <row r="206" spans="1:11" hidden="1" x14ac:dyDescent="0.2">
      <c r="A206" s="66" t="s">
        <v>18</v>
      </c>
      <c r="B206" s="66">
        <v>1</v>
      </c>
      <c r="C206" s="66">
        <v>15</v>
      </c>
      <c r="D206" s="61">
        <v>37196</v>
      </c>
      <c r="E206" s="127">
        <v>301103</v>
      </c>
      <c r="F206" s="128">
        <v>1016</v>
      </c>
      <c r="G206" s="123">
        <f t="shared" si="8"/>
        <v>300087</v>
      </c>
      <c r="H206" s="124">
        <f t="shared" si="9"/>
        <v>0.27879907407407406</v>
      </c>
      <c r="I206" s="170">
        <v>0.98780000000000001</v>
      </c>
      <c r="J206" s="75">
        <f t="shared" si="10"/>
        <v>711.21600000000001</v>
      </c>
      <c r="K206" s="174"/>
    </row>
    <row r="207" spans="1:11" hidden="1" x14ac:dyDescent="0.2">
      <c r="A207" s="66" t="s">
        <v>18</v>
      </c>
      <c r="B207" s="66">
        <v>1</v>
      </c>
      <c r="C207" s="66">
        <v>83</v>
      </c>
      <c r="D207" s="61">
        <v>37196</v>
      </c>
      <c r="E207" s="127">
        <v>302585</v>
      </c>
      <c r="F207" s="128">
        <v>841</v>
      </c>
      <c r="G207" s="123">
        <f t="shared" si="8"/>
        <v>301744</v>
      </c>
      <c r="H207" s="124">
        <f t="shared" si="9"/>
        <v>0.28017129629629628</v>
      </c>
      <c r="I207" s="129">
        <v>0.77590000000000003</v>
      </c>
      <c r="J207" s="75">
        <f t="shared" si="10"/>
        <v>558.64800000000002</v>
      </c>
      <c r="K207" s="174"/>
    </row>
    <row r="208" spans="1:11" hidden="1" x14ac:dyDescent="0.2">
      <c r="A208" s="66" t="s">
        <v>18</v>
      </c>
      <c r="B208" s="66">
        <v>1</v>
      </c>
      <c r="C208" s="66">
        <v>7</v>
      </c>
      <c r="D208" s="61">
        <v>37196</v>
      </c>
      <c r="E208" s="127">
        <v>312661</v>
      </c>
      <c r="F208" s="128">
        <v>271</v>
      </c>
      <c r="G208" s="123">
        <f t="shared" si="8"/>
        <v>312390</v>
      </c>
      <c r="H208" s="124">
        <f t="shared" si="9"/>
        <v>0.28950092592592591</v>
      </c>
      <c r="I208" s="129">
        <v>0.89019999999999999</v>
      </c>
      <c r="J208" s="75">
        <f t="shared" si="10"/>
        <v>640.94399999999996</v>
      </c>
      <c r="K208" s="174"/>
    </row>
    <row r="209" spans="1:11" hidden="1" x14ac:dyDescent="0.2">
      <c r="A209" s="66" t="s">
        <v>18</v>
      </c>
      <c r="B209" s="66">
        <v>1</v>
      </c>
      <c r="C209" s="66">
        <v>72</v>
      </c>
      <c r="D209" s="61">
        <v>37196</v>
      </c>
      <c r="E209" s="127">
        <v>322151</v>
      </c>
      <c r="F209" s="128">
        <v>784</v>
      </c>
      <c r="G209" s="123">
        <f t="shared" si="8"/>
        <v>321367</v>
      </c>
      <c r="H209" s="124">
        <f t="shared" si="9"/>
        <v>0.29828796296296295</v>
      </c>
      <c r="I209" s="129">
        <v>0.88449999999999995</v>
      </c>
      <c r="J209" s="75">
        <f t="shared" si="10"/>
        <v>636.83999999999992</v>
      </c>
      <c r="K209" s="174"/>
    </row>
    <row r="210" spans="1:11" hidden="1" x14ac:dyDescent="0.2">
      <c r="A210" s="66" t="s">
        <v>18</v>
      </c>
      <c r="B210" s="66">
        <v>1</v>
      </c>
      <c r="C210" s="66">
        <v>49</v>
      </c>
      <c r="D210" s="61">
        <v>37196</v>
      </c>
      <c r="E210" s="130">
        <v>322551</v>
      </c>
      <c r="F210" s="131">
        <v>722</v>
      </c>
      <c r="G210" s="123">
        <f t="shared" si="8"/>
        <v>321829</v>
      </c>
      <c r="H210" s="124">
        <f t="shared" si="9"/>
        <v>0.29865833333333336</v>
      </c>
      <c r="I210" s="132">
        <v>0.92390000000000005</v>
      </c>
      <c r="J210" s="75">
        <f t="shared" si="10"/>
        <v>665.20800000000008</v>
      </c>
      <c r="K210" s="174"/>
    </row>
    <row r="211" spans="1:11" hidden="1" x14ac:dyDescent="0.2">
      <c r="A211" s="66" t="s">
        <v>18</v>
      </c>
      <c r="B211" s="66">
        <v>1</v>
      </c>
      <c r="C211" s="66">
        <v>11</v>
      </c>
      <c r="D211" s="61">
        <v>37196</v>
      </c>
      <c r="E211" s="130">
        <v>323854</v>
      </c>
      <c r="F211" s="131">
        <v>215</v>
      </c>
      <c r="G211" s="123">
        <f t="shared" si="8"/>
        <v>323639</v>
      </c>
      <c r="H211" s="124">
        <f t="shared" si="9"/>
        <v>0.29986481481481481</v>
      </c>
      <c r="I211" s="132">
        <v>0.84440000000000004</v>
      </c>
      <c r="J211" s="75">
        <f t="shared" si="10"/>
        <v>607.96800000000007</v>
      </c>
      <c r="K211" s="174"/>
    </row>
    <row r="212" spans="1:11" hidden="1" x14ac:dyDescent="0.2">
      <c r="A212" s="66" t="s">
        <v>18</v>
      </c>
      <c r="B212" s="66">
        <v>1</v>
      </c>
      <c r="C212" s="66">
        <v>14</v>
      </c>
      <c r="D212" s="61">
        <v>37196</v>
      </c>
      <c r="E212" s="130">
        <v>327300</v>
      </c>
      <c r="F212" s="131">
        <v>31</v>
      </c>
      <c r="G212" s="123">
        <f t="shared" si="8"/>
        <v>327269</v>
      </c>
      <c r="H212" s="124">
        <f t="shared" si="9"/>
        <v>0.30305555555555558</v>
      </c>
      <c r="I212" s="132">
        <v>0.88200000000000001</v>
      </c>
      <c r="J212" s="75">
        <f t="shared" si="10"/>
        <v>635.04</v>
      </c>
      <c r="K212" s="174"/>
    </row>
    <row r="213" spans="1:11" hidden="1" x14ac:dyDescent="0.2">
      <c r="A213" s="66" t="s">
        <v>18</v>
      </c>
      <c r="B213" s="66">
        <v>1</v>
      </c>
      <c r="C213" s="66">
        <v>3</v>
      </c>
      <c r="D213" s="61">
        <v>37196</v>
      </c>
      <c r="E213" s="130">
        <v>332891</v>
      </c>
      <c r="F213" s="131">
        <v>131</v>
      </c>
      <c r="G213" s="123">
        <f t="shared" si="8"/>
        <v>332760</v>
      </c>
      <c r="H213" s="124">
        <f t="shared" si="9"/>
        <v>0.30823240740740743</v>
      </c>
      <c r="I213" s="132">
        <v>0.8659</v>
      </c>
      <c r="J213" s="75">
        <f t="shared" si="10"/>
        <v>623.44799999999998</v>
      </c>
      <c r="K213" s="174"/>
    </row>
    <row r="214" spans="1:11" hidden="1" x14ac:dyDescent="0.2">
      <c r="A214" s="66" t="s">
        <v>18</v>
      </c>
      <c r="B214" s="66">
        <v>1</v>
      </c>
      <c r="C214" s="66">
        <v>18</v>
      </c>
      <c r="D214" s="61">
        <v>37196</v>
      </c>
      <c r="E214" s="163">
        <v>333963</v>
      </c>
      <c r="F214" s="163">
        <v>229</v>
      </c>
      <c r="G214" s="123">
        <f t="shared" si="8"/>
        <v>333734</v>
      </c>
      <c r="H214" s="124">
        <f t="shared" si="9"/>
        <v>0.30922500000000003</v>
      </c>
      <c r="I214" s="132">
        <v>0.97260000000000002</v>
      </c>
      <c r="J214" s="75">
        <f t="shared" si="10"/>
        <v>700.27200000000005</v>
      </c>
      <c r="K214" s="174"/>
    </row>
    <row r="215" spans="1:11" hidden="1" x14ac:dyDescent="0.2">
      <c r="A215" s="66" t="s">
        <v>18</v>
      </c>
      <c r="B215" s="66">
        <v>1</v>
      </c>
      <c r="C215" s="66">
        <v>80</v>
      </c>
      <c r="D215" s="61">
        <v>37196</v>
      </c>
      <c r="E215" s="130">
        <v>335051</v>
      </c>
      <c r="F215" s="131">
        <v>314</v>
      </c>
      <c r="G215" s="123">
        <f t="shared" si="8"/>
        <v>334737</v>
      </c>
      <c r="H215" s="124">
        <f t="shared" si="9"/>
        <v>0.31023240740740743</v>
      </c>
      <c r="I215" s="132">
        <v>0.93559999999999999</v>
      </c>
      <c r="J215" s="75">
        <f t="shared" si="10"/>
        <v>673.63199999999995</v>
      </c>
      <c r="K215" s="174"/>
    </row>
    <row r="216" spans="1:11" hidden="1" x14ac:dyDescent="0.2">
      <c r="A216" s="66" t="s">
        <v>18</v>
      </c>
      <c r="B216" s="66">
        <v>1</v>
      </c>
      <c r="C216" s="66">
        <v>62</v>
      </c>
      <c r="D216" s="61">
        <v>37196</v>
      </c>
      <c r="E216" s="164">
        <v>337206</v>
      </c>
      <c r="F216" s="167">
        <v>700</v>
      </c>
      <c r="G216" s="123">
        <f t="shared" si="8"/>
        <v>336506</v>
      </c>
      <c r="H216" s="124">
        <f t="shared" si="9"/>
        <v>0.31222777777777777</v>
      </c>
      <c r="I216" s="170">
        <v>0.79120000000000001</v>
      </c>
      <c r="J216" s="75">
        <f t="shared" si="10"/>
        <v>569.66399999999999</v>
      </c>
      <c r="K216" s="174"/>
    </row>
    <row r="217" spans="1:11" hidden="1" x14ac:dyDescent="0.2">
      <c r="A217" s="66" t="s">
        <v>18</v>
      </c>
      <c r="B217" s="66">
        <v>1</v>
      </c>
      <c r="C217" s="66">
        <v>54</v>
      </c>
      <c r="D217" s="61">
        <v>37196</v>
      </c>
      <c r="E217" s="130">
        <v>338482</v>
      </c>
      <c r="F217" s="131">
        <v>767</v>
      </c>
      <c r="G217" s="123">
        <f t="shared" si="8"/>
        <v>337715</v>
      </c>
      <c r="H217" s="124">
        <f t="shared" si="9"/>
        <v>0.31340925925925928</v>
      </c>
      <c r="I217" s="132">
        <v>0.94962999999999997</v>
      </c>
      <c r="J217" s="75">
        <f t="shared" si="10"/>
        <v>683.73360000000002</v>
      </c>
      <c r="K217" s="174"/>
    </row>
    <row r="218" spans="1:11" hidden="1" x14ac:dyDescent="0.2">
      <c r="A218" s="66" t="s">
        <v>18</v>
      </c>
      <c r="B218" s="66">
        <v>1</v>
      </c>
      <c r="C218" s="66">
        <v>21</v>
      </c>
      <c r="D218" s="61">
        <v>37196</v>
      </c>
      <c r="E218" s="163">
        <v>339269</v>
      </c>
      <c r="F218" s="163">
        <v>211</v>
      </c>
      <c r="G218" s="123">
        <f t="shared" si="8"/>
        <v>339058</v>
      </c>
      <c r="H218" s="124">
        <f t="shared" si="9"/>
        <v>0.31413796296296298</v>
      </c>
      <c r="I218" s="132">
        <v>0.73270000000000002</v>
      </c>
      <c r="J218" s="75">
        <f t="shared" si="10"/>
        <v>527.54399999999998</v>
      </c>
      <c r="K218" s="174"/>
    </row>
    <row r="219" spans="1:11" hidden="1" x14ac:dyDescent="0.2">
      <c r="A219" s="66" t="s">
        <v>18</v>
      </c>
      <c r="B219" s="66">
        <v>1</v>
      </c>
      <c r="C219" s="66">
        <v>71</v>
      </c>
      <c r="D219" s="61">
        <v>37196</v>
      </c>
      <c r="E219" s="163">
        <v>341325</v>
      </c>
      <c r="F219" s="163">
        <v>400</v>
      </c>
      <c r="G219" s="123">
        <f t="shared" si="8"/>
        <v>340925</v>
      </c>
      <c r="H219" s="124">
        <f t="shared" si="9"/>
        <v>0.31604166666666667</v>
      </c>
      <c r="I219" s="132">
        <v>0.93430000000000002</v>
      </c>
      <c r="J219" s="75">
        <f t="shared" si="10"/>
        <v>672.69600000000003</v>
      </c>
      <c r="K219" s="174"/>
    </row>
    <row r="220" spans="1:11" hidden="1" x14ac:dyDescent="0.2">
      <c r="A220" s="66" t="s">
        <v>18</v>
      </c>
      <c r="B220" s="66">
        <v>1</v>
      </c>
      <c r="C220" s="66">
        <v>74</v>
      </c>
      <c r="D220" s="61">
        <v>37196</v>
      </c>
      <c r="E220" s="163">
        <v>342360</v>
      </c>
      <c r="F220" s="163">
        <v>1122</v>
      </c>
      <c r="G220" s="123">
        <f t="shared" si="8"/>
        <v>341238</v>
      </c>
      <c r="H220" s="124">
        <f t="shared" si="9"/>
        <v>0.317</v>
      </c>
      <c r="I220" s="132">
        <v>0.95320000000000005</v>
      </c>
      <c r="J220" s="75">
        <f t="shared" si="10"/>
        <v>686.30400000000009</v>
      </c>
      <c r="K220" s="174"/>
    </row>
    <row r="221" spans="1:11" hidden="1" x14ac:dyDescent="0.2">
      <c r="A221" s="66" t="s">
        <v>18</v>
      </c>
      <c r="B221" s="66">
        <v>1</v>
      </c>
      <c r="C221" s="66">
        <v>86</v>
      </c>
      <c r="D221" s="61">
        <v>37196</v>
      </c>
      <c r="E221" s="164">
        <v>342674</v>
      </c>
      <c r="F221" s="167">
        <v>785</v>
      </c>
      <c r="G221" s="123">
        <f t="shared" si="8"/>
        <v>341889</v>
      </c>
      <c r="H221" s="124">
        <f t="shared" si="9"/>
        <v>0.31729074074074076</v>
      </c>
      <c r="I221" s="132">
        <v>0.98409999999999997</v>
      </c>
      <c r="J221" s="75">
        <f t="shared" si="10"/>
        <v>708.55200000000002</v>
      </c>
      <c r="K221" s="174"/>
    </row>
    <row r="222" spans="1:11" hidden="1" x14ac:dyDescent="0.2">
      <c r="A222" s="66" t="s">
        <v>18</v>
      </c>
      <c r="B222" s="66">
        <v>1</v>
      </c>
      <c r="C222" s="66">
        <v>43</v>
      </c>
      <c r="D222" s="61">
        <v>37196</v>
      </c>
      <c r="E222" s="163">
        <v>346671</v>
      </c>
      <c r="F222" s="163">
        <v>784</v>
      </c>
      <c r="G222" s="123">
        <f t="shared" ref="G222:G232" si="11">E222-F222</f>
        <v>345887</v>
      </c>
      <c r="H222" s="124">
        <f t="shared" ref="H222:H232" si="12">IF(G222&lt;0,0,E222/(30*1500*24))</f>
        <v>0.32099166666666668</v>
      </c>
      <c r="I222" s="132">
        <v>0.81369999999999998</v>
      </c>
      <c r="J222" s="75">
        <f t="shared" ref="J222:J232" si="13">I222*(24*30)</f>
        <v>585.86400000000003</v>
      </c>
      <c r="K222" s="174"/>
    </row>
    <row r="223" spans="1:11" hidden="1" x14ac:dyDescent="0.2">
      <c r="A223" s="66" t="s">
        <v>18</v>
      </c>
      <c r="B223" s="66">
        <v>1</v>
      </c>
      <c r="C223" s="66">
        <v>6</v>
      </c>
      <c r="D223" s="61">
        <v>37196</v>
      </c>
      <c r="E223" s="163">
        <v>348575</v>
      </c>
      <c r="F223" s="163">
        <v>257</v>
      </c>
      <c r="G223" s="123">
        <f t="shared" si="11"/>
        <v>348318</v>
      </c>
      <c r="H223" s="124">
        <f t="shared" si="12"/>
        <v>0.32275462962962964</v>
      </c>
      <c r="I223" s="132">
        <v>0.99329999999999996</v>
      </c>
      <c r="J223" s="75">
        <f t="shared" si="13"/>
        <v>715.17599999999993</v>
      </c>
      <c r="K223" s="174"/>
    </row>
    <row r="224" spans="1:11" hidden="1" x14ac:dyDescent="0.2">
      <c r="A224" s="66" t="s">
        <v>18</v>
      </c>
      <c r="B224" s="66">
        <v>1</v>
      </c>
      <c r="C224" s="66">
        <v>19</v>
      </c>
      <c r="D224" s="61">
        <v>37196</v>
      </c>
      <c r="E224" s="163">
        <v>348790</v>
      </c>
      <c r="F224" s="163">
        <v>279</v>
      </c>
      <c r="G224" s="123">
        <f t="shared" si="11"/>
        <v>348511</v>
      </c>
      <c r="H224" s="124">
        <f t="shared" si="12"/>
        <v>0.32295370370370369</v>
      </c>
      <c r="I224" s="132">
        <v>0.97199999999999998</v>
      </c>
      <c r="J224" s="75">
        <f t="shared" si="13"/>
        <v>699.84</v>
      </c>
      <c r="K224" s="174"/>
    </row>
    <row r="225" spans="1:11" hidden="1" x14ac:dyDescent="0.2">
      <c r="A225" s="66" t="s">
        <v>18</v>
      </c>
      <c r="B225" s="66">
        <v>1</v>
      </c>
      <c r="C225" s="66">
        <v>32</v>
      </c>
      <c r="D225" s="61">
        <v>37196</v>
      </c>
      <c r="E225" s="164">
        <v>349247</v>
      </c>
      <c r="F225" s="167">
        <v>283</v>
      </c>
      <c r="G225" s="123">
        <f t="shared" si="11"/>
        <v>348964</v>
      </c>
      <c r="H225" s="124">
        <f t="shared" si="12"/>
        <v>0.32337685185185183</v>
      </c>
      <c r="I225" s="132">
        <v>0.7278</v>
      </c>
      <c r="J225" s="75">
        <f t="shared" si="13"/>
        <v>524.01599999999996</v>
      </c>
      <c r="K225" s="174"/>
    </row>
    <row r="226" spans="1:11" hidden="1" x14ac:dyDescent="0.2">
      <c r="A226" s="66" t="s">
        <v>18</v>
      </c>
      <c r="B226" s="66">
        <v>1</v>
      </c>
      <c r="C226" s="66">
        <v>69</v>
      </c>
      <c r="D226" s="61">
        <v>37196</v>
      </c>
      <c r="E226" s="130">
        <v>354403</v>
      </c>
      <c r="F226" s="131">
        <v>646</v>
      </c>
      <c r="G226" s="123">
        <f t="shared" si="11"/>
        <v>353757</v>
      </c>
      <c r="H226" s="124">
        <f t="shared" si="12"/>
        <v>0.32815092592592593</v>
      </c>
      <c r="I226" s="132">
        <v>0.91690000000000005</v>
      </c>
      <c r="J226" s="75">
        <f t="shared" si="13"/>
        <v>660.16800000000001</v>
      </c>
      <c r="K226" s="174"/>
    </row>
    <row r="227" spans="1:11" hidden="1" x14ac:dyDescent="0.2">
      <c r="A227" s="66" t="s">
        <v>18</v>
      </c>
      <c r="B227" s="66">
        <v>1</v>
      </c>
      <c r="C227" s="66">
        <v>47</v>
      </c>
      <c r="D227" s="61">
        <v>37196</v>
      </c>
      <c r="E227" s="164">
        <v>354444</v>
      </c>
      <c r="F227" s="167">
        <v>355</v>
      </c>
      <c r="G227" s="123">
        <f t="shared" si="11"/>
        <v>354089</v>
      </c>
      <c r="H227" s="124">
        <f t="shared" si="12"/>
        <v>0.32818888888888886</v>
      </c>
      <c r="I227" s="132">
        <v>0.96499999999999997</v>
      </c>
      <c r="J227" s="75">
        <f t="shared" si="13"/>
        <v>694.8</v>
      </c>
      <c r="K227" s="174"/>
    </row>
    <row r="228" spans="1:11" hidden="1" x14ac:dyDescent="0.2">
      <c r="A228" s="66" t="s">
        <v>18</v>
      </c>
      <c r="B228" s="66">
        <v>1</v>
      </c>
      <c r="C228" s="66">
        <v>46</v>
      </c>
      <c r="D228" s="61">
        <v>37196</v>
      </c>
      <c r="E228" s="130">
        <v>357468</v>
      </c>
      <c r="F228" s="131">
        <v>720</v>
      </c>
      <c r="G228" s="123">
        <f t="shared" si="11"/>
        <v>356748</v>
      </c>
      <c r="H228" s="124">
        <f t="shared" si="12"/>
        <v>0.33098888888888889</v>
      </c>
      <c r="I228" s="132">
        <v>0.72840000000000005</v>
      </c>
      <c r="J228" s="75">
        <f t="shared" si="13"/>
        <v>524.44799999999998</v>
      </c>
      <c r="K228" s="174"/>
    </row>
    <row r="229" spans="1:11" hidden="1" x14ac:dyDescent="0.2">
      <c r="A229" s="66" t="s">
        <v>18</v>
      </c>
      <c r="B229" s="66">
        <v>1</v>
      </c>
      <c r="C229" s="66">
        <v>41</v>
      </c>
      <c r="D229" s="61">
        <v>37196</v>
      </c>
      <c r="E229" s="164">
        <v>359085</v>
      </c>
      <c r="F229" s="167">
        <v>116</v>
      </c>
      <c r="G229" s="123">
        <f t="shared" si="11"/>
        <v>358969</v>
      </c>
      <c r="H229" s="124">
        <f t="shared" si="12"/>
        <v>0.33248611111111109</v>
      </c>
      <c r="I229" s="132">
        <v>0.96020000000000005</v>
      </c>
      <c r="J229" s="75">
        <f t="shared" si="13"/>
        <v>691.34400000000005</v>
      </c>
      <c r="K229" s="174"/>
    </row>
    <row r="230" spans="1:11" hidden="1" x14ac:dyDescent="0.2">
      <c r="A230" s="66" t="s">
        <v>18</v>
      </c>
      <c r="B230" s="66">
        <v>1</v>
      </c>
      <c r="C230" s="66">
        <v>12</v>
      </c>
      <c r="D230" s="61">
        <v>37196</v>
      </c>
      <c r="E230" s="130">
        <v>359854</v>
      </c>
      <c r="F230" s="131">
        <v>22</v>
      </c>
      <c r="G230" s="123">
        <f t="shared" si="11"/>
        <v>359832</v>
      </c>
      <c r="H230" s="124">
        <f t="shared" si="12"/>
        <v>0.33319814814814813</v>
      </c>
      <c r="I230" s="132">
        <v>0.99690000000000001</v>
      </c>
      <c r="J230" s="75">
        <f t="shared" si="13"/>
        <v>717.76800000000003</v>
      </c>
      <c r="K230" s="174"/>
    </row>
    <row r="231" spans="1:11" hidden="1" x14ac:dyDescent="0.2">
      <c r="A231" s="66" t="s">
        <v>18</v>
      </c>
      <c r="B231" s="66">
        <v>1</v>
      </c>
      <c r="C231" s="66">
        <v>4</v>
      </c>
      <c r="D231" s="61">
        <v>37196</v>
      </c>
      <c r="E231" s="130">
        <v>360576</v>
      </c>
      <c r="F231" s="131">
        <v>120</v>
      </c>
      <c r="G231" s="123">
        <f t="shared" si="11"/>
        <v>360456</v>
      </c>
      <c r="H231" s="124">
        <f t="shared" si="12"/>
        <v>0.33386666666666664</v>
      </c>
      <c r="I231" s="132">
        <v>0.99060000000000004</v>
      </c>
      <c r="J231" s="75">
        <f t="shared" si="13"/>
        <v>713.23199999999997</v>
      </c>
      <c r="K231" s="174"/>
    </row>
    <row r="232" spans="1:11" hidden="1" x14ac:dyDescent="0.2">
      <c r="A232" s="66" t="s">
        <v>18</v>
      </c>
      <c r="B232" s="66">
        <v>1</v>
      </c>
      <c r="C232" s="66">
        <v>48</v>
      </c>
      <c r="D232" s="61">
        <v>37196</v>
      </c>
      <c r="E232" s="163">
        <v>360781</v>
      </c>
      <c r="F232" s="163">
        <v>151</v>
      </c>
      <c r="G232" s="123">
        <f t="shared" si="11"/>
        <v>360630</v>
      </c>
      <c r="H232" s="124">
        <f t="shared" si="12"/>
        <v>0.33405648148148148</v>
      </c>
      <c r="I232" s="132">
        <v>0.91310000000000002</v>
      </c>
      <c r="J232" s="75">
        <f t="shared" si="13"/>
        <v>657.43200000000002</v>
      </c>
      <c r="K232" s="174"/>
    </row>
    <row r="233" spans="1:11" hidden="1" x14ac:dyDescent="0.2">
      <c r="A233" s="66" t="s">
        <v>18</v>
      </c>
      <c r="B233" s="66">
        <v>1</v>
      </c>
      <c r="C233" s="66">
        <v>89</v>
      </c>
      <c r="D233" s="61">
        <v>37196</v>
      </c>
      <c r="E233" s="164">
        <v>367528</v>
      </c>
      <c r="F233" s="167">
        <v>805</v>
      </c>
      <c r="G233" s="123">
        <f t="shared" si="8"/>
        <v>366723</v>
      </c>
      <c r="H233" s="124">
        <f t="shared" si="9"/>
        <v>0.34030370370370372</v>
      </c>
      <c r="I233" s="132">
        <v>0.94899999999999995</v>
      </c>
      <c r="J233" s="75">
        <f t="shared" si="10"/>
        <v>683.28</v>
      </c>
      <c r="K233" s="174"/>
    </row>
    <row r="234" spans="1:11" hidden="1" x14ac:dyDescent="0.2">
      <c r="A234" s="66" t="s">
        <v>18</v>
      </c>
      <c r="B234" s="66">
        <v>1</v>
      </c>
      <c r="C234" s="66">
        <v>24</v>
      </c>
      <c r="D234" s="61">
        <v>37196</v>
      </c>
      <c r="E234" s="164">
        <v>381573</v>
      </c>
      <c r="F234" s="167">
        <v>306</v>
      </c>
      <c r="G234" s="123">
        <f t="shared" ref="G234:G254" si="14">E234-F234</f>
        <v>381267</v>
      </c>
      <c r="H234" s="124">
        <f t="shared" ref="H234:H254" si="15">IF(G234&lt;0,0,E234/(30*1500*24))</f>
        <v>0.35330833333333334</v>
      </c>
      <c r="I234" s="132">
        <v>0.9889</v>
      </c>
      <c r="J234" s="75">
        <f t="shared" ref="J234:J254" si="16">I234*(24*30)</f>
        <v>712.00800000000004</v>
      </c>
      <c r="K234" s="174"/>
    </row>
    <row r="235" spans="1:11" hidden="1" x14ac:dyDescent="0.2">
      <c r="A235" s="66" t="s">
        <v>18</v>
      </c>
      <c r="B235" s="66">
        <v>1</v>
      </c>
      <c r="C235" s="66">
        <v>20</v>
      </c>
      <c r="D235" s="61">
        <v>37196</v>
      </c>
      <c r="E235" s="163">
        <v>391474</v>
      </c>
      <c r="F235" s="163">
        <v>424</v>
      </c>
      <c r="G235" s="123">
        <f t="shared" si="14"/>
        <v>391050</v>
      </c>
      <c r="H235" s="124">
        <f t="shared" si="15"/>
        <v>0.36247592592592592</v>
      </c>
      <c r="I235" s="132">
        <v>0.96967000000000003</v>
      </c>
      <c r="J235" s="75">
        <f t="shared" si="16"/>
        <v>698.16240000000005</v>
      </c>
      <c r="K235" s="174"/>
    </row>
    <row r="236" spans="1:11" hidden="1" x14ac:dyDescent="0.2">
      <c r="A236" s="66" t="s">
        <v>18</v>
      </c>
      <c r="B236" s="66">
        <v>1</v>
      </c>
      <c r="C236" s="66">
        <v>1</v>
      </c>
      <c r="D236" s="61">
        <v>37196</v>
      </c>
      <c r="E236" s="130">
        <v>395472</v>
      </c>
      <c r="F236" s="131">
        <v>324</v>
      </c>
      <c r="G236" s="123">
        <f t="shared" si="14"/>
        <v>395148</v>
      </c>
      <c r="H236" s="124">
        <f t="shared" si="15"/>
        <v>0.36617777777777777</v>
      </c>
      <c r="I236" s="132">
        <v>0.85389999999999999</v>
      </c>
      <c r="J236" s="75">
        <f t="shared" si="16"/>
        <v>614.80799999999999</v>
      </c>
      <c r="K236" s="174"/>
    </row>
    <row r="237" spans="1:11" hidden="1" x14ac:dyDescent="0.2">
      <c r="A237" s="66" t="s">
        <v>18</v>
      </c>
      <c r="B237" s="66">
        <v>1</v>
      </c>
      <c r="C237" s="66">
        <v>59</v>
      </c>
      <c r="D237" s="61">
        <v>37196</v>
      </c>
      <c r="E237" s="130">
        <v>405216</v>
      </c>
      <c r="F237" s="131">
        <v>316</v>
      </c>
      <c r="G237" s="123">
        <f t="shared" si="14"/>
        <v>404900</v>
      </c>
      <c r="H237" s="124">
        <f t="shared" si="15"/>
        <v>0.37519999999999998</v>
      </c>
      <c r="I237" s="132">
        <v>0.95489999999999997</v>
      </c>
      <c r="J237" s="75">
        <f t="shared" si="16"/>
        <v>687.52800000000002</v>
      </c>
      <c r="K237" s="174"/>
    </row>
    <row r="238" spans="1:11" hidden="1" x14ac:dyDescent="0.2">
      <c r="A238" s="66" t="s">
        <v>18</v>
      </c>
      <c r="B238" s="66">
        <v>1</v>
      </c>
      <c r="C238" s="66">
        <v>22</v>
      </c>
      <c r="D238" s="61">
        <v>37196</v>
      </c>
      <c r="E238" s="163">
        <v>413736</v>
      </c>
      <c r="F238" s="163">
        <v>80</v>
      </c>
      <c r="G238" s="123">
        <f t="shared" si="14"/>
        <v>413656</v>
      </c>
      <c r="H238" s="124">
        <f t="shared" si="15"/>
        <v>0.38308888888888887</v>
      </c>
      <c r="I238" s="132">
        <v>0.89</v>
      </c>
      <c r="J238" s="75">
        <f t="shared" si="16"/>
        <v>640.79999999999995</v>
      </c>
      <c r="K238" s="174"/>
    </row>
    <row r="239" spans="1:11" hidden="1" x14ac:dyDescent="0.2">
      <c r="A239" s="66" t="s">
        <v>18</v>
      </c>
      <c r="B239" s="66">
        <v>1</v>
      </c>
      <c r="C239" s="66">
        <v>28</v>
      </c>
      <c r="D239" s="61">
        <v>37196</v>
      </c>
      <c r="E239" s="130">
        <v>420408</v>
      </c>
      <c r="F239" s="131">
        <v>203</v>
      </c>
      <c r="G239" s="123">
        <f t="shared" si="14"/>
        <v>420205</v>
      </c>
      <c r="H239" s="124">
        <f t="shared" si="15"/>
        <v>0.38926666666666665</v>
      </c>
      <c r="I239" s="132">
        <v>0.84060000000000001</v>
      </c>
      <c r="J239" s="75">
        <f t="shared" si="16"/>
        <v>605.23199999999997</v>
      </c>
      <c r="K239" s="174"/>
    </row>
    <row r="240" spans="1:11" hidden="1" x14ac:dyDescent="0.2">
      <c r="A240" s="66" t="s">
        <v>18</v>
      </c>
      <c r="B240" s="66">
        <v>1</v>
      </c>
      <c r="C240" s="66">
        <v>30</v>
      </c>
      <c r="D240" s="61">
        <v>37196</v>
      </c>
      <c r="E240" s="163">
        <v>424236</v>
      </c>
      <c r="F240" s="163">
        <v>410</v>
      </c>
      <c r="G240" s="123">
        <f t="shared" si="14"/>
        <v>423826</v>
      </c>
      <c r="H240" s="124">
        <f t="shared" si="15"/>
        <v>0.39281111111111111</v>
      </c>
      <c r="I240" s="132">
        <v>0.91149999999999998</v>
      </c>
      <c r="J240" s="75">
        <f t="shared" si="16"/>
        <v>656.28</v>
      </c>
      <c r="K240" s="174"/>
    </row>
    <row r="241" spans="1:11" hidden="1" x14ac:dyDescent="0.2">
      <c r="A241" s="66" t="s">
        <v>18</v>
      </c>
      <c r="B241" s="66">
        <v>1</v>
      </c>
      <c r="C241" s="66">
        <v>31</v>
      </c>
      <c r="D241" s="61">
        <v>37196</v>
      </c>
      <c r="E241" s="163">
        <v>432355</v>
      </c>
      <c r="F241" s="163">
        <v>694</v>
      </c>
      <c r="G241" s="123">
        <f t="shared" si="14"/>
        <v>431661</v>
      </c>
      <c r="H241" s="124">
        <f t="shared" si="15"/>
        <v>0.40032870370370371</v>
      </c>
      <c r="I241" s="170">
        <v>0.91579999999999995</v>
      </c>
      <c r="J241" s="75">
        <f t="shared" si="16"/>
        <v>659.37599999999998</v>
      </c>
      <c r="K241" s="174"/>
    </row>
    <row r="242" spans="1:11" hidden="1" x14ac:dyDescent="0.2">
      <c r="A242" s="66" t="s">
        <v>18</v>
      </c>
      <c r="B242" s="66">
        <v>1</v>
      </c>
      <c r="C242" s="66">
        <v>38</v>
      </c>
      <c r="D242" s="61">
        <v>37196</v>
      </c>
      <c r="E242" s="163">
        <v>435683</v>
      </c>
      <c r="F242" s="163">
        <v>226</v>
      </c>
      <c r="G242" s="123">
        <f t="shared" si="14"/>
        <v>435457</v>
      </c>
      <c r="H242" s="124">
        <f t="shared" si="15"/>
        <v>0.40341018518518518</v>
      </c>
      <c r="I242" s="132">
        <v>0.95509999999999995</v>
      </c>
      <c r="J242" s="75">
        <f t="shared" si="16"/>
        <v>687.67199999999991</v>
      </c>
      <c r="K242" s="174"/>
    </row>
    <row r="243" spans="1:11" hidden="1" x14ac:dyDescent="0.2">
      <c r="A243" s="66" t="s">
        <v>18</v>
      </c>
      <c r="B243" s="66">
        <v>1</v>
      </c>
      <c r="C243" s="66">
        <v>44</v>
      </c>
      <c r="D243" s="61">
        <v>37196</v>
      </c>
      <c r="E243" s="163">
        <v>443215</v>
      </c>
      <c r="F243" s="163">
        <v>241</v>
      </c>
      <c r="G243" s="123">
        <f t="shared" si="14"/>
        <v>442974</v>
      </c>
      <c r="H243" s="124">
        <f t="shared" si="15"/>
        <v>0.41038425925925925</v>
      </c>
      <c r="I243" s="132">
        <v>0.95489999999999997</v>
      </c>
      <c r="J243" s="75">
        <f t="shared" si="16"/>
        <v>687.52800000000002</v>
      </c>
      <c r="K243" s="174"/>
    </row>
    <row r="244" spans="1:11" hidden="1" x14ac:dyDescent="0.2">
      <c r="A244" s="66" t="s">
        <v>18</v>
      </c>
      <c r="B244" s="66">
        <v>1</v>
      </c>
      <c r="C244" s="66">
        <v>45</v>
      </c>
      <c r="D244" s="61">
        <v>37196</v>
      </c>
      <c r="E244" s="163">
        <v>446918</v>
      </c>
      <c r="F244" s="163">
        <v>356</v>
      </c>
      <c r="G244" s="123">
        <f t="shared" si="14"/>
        <v>446562</v>
      </c>
      <c r="H244" s="124">
        <f t="shared" si="15"/>
        <v>0.41381296296296294</v>
      </c>
      <c r="I244" s="132">
        <v>0.95479999999999998</v>
      </c>
      <c r="J244" s="75">
        <f t="shared" si="16"/>
        <v>687.45600000000002</v>
      </c>
      <c r="K244" s="174"/>
    </row>
    <row r="245" spans="1:11" hidden="1" x14ac:dyDescent="0.2">
      <c r="A245" s="66" t="s">
        <v>18</v>
      </c>
      <c r="B245" s="66">
        <v>1</v>
      </c>
      <c r="C245" s="66">
        <v>29</v>
      </c>
      <c r="D245" s="61">
        <v>37196</v>
      </c>
      <c r="E245" s="163">
        <v>451114</v>
      </c>
      <c r="F245" s="163">
        <v>653</v>
      </c>
      <c r="G245" s="123">
        <f t="shared" si="14"/>
        <v>450461</v>
      </c>
      <c r="H245" s="124">
        <f t="shared" si="15"/>
        <v>0.41769814814814815</v>
      </c>
      <c r="I245" s="132">
        <v>0.87849999999999995</v>
      </c>
      <c r="J245" s="75">
        <f t="shared" si="16"/>
        <v>632.52</v>
      </c>
      <c r="K245" s="174"/>
    </row>
    <row r="246" spans="1:11" hidden="1" x14ac:dyDescent="0.2">
      <c r="A246" s="66" t="s">
        <v>18</v>
      </c>
      <c r="B246" s="66">
        <v>1</v>
      </c>
      <c r="C246" s="66">
        <v>57</v>
      </c>
      <c r="D246" s="61">
        <v>37196</v>
      </c>
      <c r="E246" s="130">
        <v>458324</v>
      </c>
      <c r="F246" s="131">
        <v>699</v>
      </c>
      <c r="G246" s="123">
        <f t="shared" si="14"/>
        <v>457625</v>
      </c>
      <c r="H246" s="124">
        <f t="shared" si="15"/>
        <v>0.42437407407407407</v>
      </c>
      <c r="I246" s="132">
        <v>0.98460000000000003</v>
      </c>
      <c r="J246" s="75">
        <f t="shared" si="16"/>
        <v>708.91200000000003</v>
      </c>
      <c r="K246" s="174"/>
    </row>
    <row r="247" spans="1:11" hidden="1" x14ac:dyDescent="0.2">
      <c r="A247" s="66" t="s">
        <v>18</v>
      </c>
      <c r="B247" s="66">
        <v>1</v>
      </c>
      <c r="C247" s="66">
        <v>42</v>
      </c>
      <c r="D247" s="61">
        <v>37196</v>
      </c>
      <c r="E247" s="130">
        <v>465112</v>
      </c>
      <c r="F247" s="131">
        <v>402</v>
      </c>
      <c r="G247" s="123">
        <f t="shared" si="14"/>
        <v>464710</v>
      </c>
      <c r="H247" s="124">
        <f t="shared" si="15"/>
        <v>0.43065925925925924</v>
      </c>
      <c r="I247" s="132">
        <v>0.97399999999999998</v>
      </c>
      <c r="J247" s="75">
        <f t="shared" si="16"/>
        <v>701.28</v>
      </c>
      <c r="K247" s="174"/>
    </row>
    <row r="248" spans="1:11" hidden="1" x14ac:dyDescent="0.2">
      <c r="A248" s="66" t="s">
        <v>18</v>
      </c>
      <c r="B248" s="66">
        <v>1</v>
      </c>
      <c r="C248" s="66">
        <v>8</v>
      </c>
      <c r="D248" s="61">
        <v>37196</v>
      </c>
      <c r="E248" s="164">
        <v>469115</v>
      </c>
      <c r="F248" s="167">
        <v>3471</v>
      </c>
      <c r="G248" s="123">
        <f t="shared" si="14"/>
        <v>465644</v>
      </c>
      <c r="H248" s="124">
        <f t="shared" si="15"/>
        <v>0.43436574074074075</v>
      </c>
      <c r="I248" s="171">
        <v>0.50432686668109405</v>
      </c>
      <c r="J248" s="75">
        <f t="shared" si="16"/>
        <v>363.11534401038773</v>
      </c>
      <c r="K248" s="174"/>
    </row>
    <row r="249" spans="1:11" hidden="1" x14ac:dyDescent="0.2">
      <c r="A249" s="66" t="s">
        <v>18</v>
      </c>
      <c r="B249" s="66">
        <v>1</v>
      </c>
      <c r="C249" s="66">
        <v>26</v>
      </c>
      <c r="D249" s="61">
        <v>37196</v>
      </c>
      <c r="E249" s="165">
        <v>474389</v>
      </c>
      <c r="F249" s="165">
        <v>224</v>
      </c>
      <c r="G249" s="123">
        <f t="shared" si="14"/>
        <v>474165</v>
      </c>
      <c r="H249" s="124">
        <f t="shared" si="15"/>
        <v>0.4392490740740741</v>
      </c>
      <c r="I249" s="132">
        <v>0.97189999999999999</v>
      </c>
      <c r="J249" s="75">
        <f t="shared" si="16"/>
        <v>699.76800000000003</v>
      </c>
      <c r="K249" s="174"/>
    </row>
    <row r="250" spans="1:11" hidden="1" x14ac:dyDescent="0.2">
      <c r="A250" s="66" t="s">
        <v>18</v>
      </c>
      <c r="B250" s="66">
        <v>1</v>
      </c>
      <c r="C250" s="66">
        <v>40</v>
      </c>
      <c r="D250" s="61">
        <v>37196</v>
      </c>
      <c r="E250" s="130">
        <v>475089</v>
      </c>
      <c r="F250" s="131">
        <v>194</v>
      </c>
      <c r="G250" s="123">
        <f t="shared" si="14"/>
        <v>474895</v>
      </c>
      <c r="H250" s="124">
        <f t="shared" si="15"/>
        <v>0.43989722222222222</v>
      </c>
      <c r="I250" s="132">
        <v>0.92310000000000003</v>
      </c>
      <c r="J250" s="75">
        <f t="shared" si="16"/>
        <v>664.63200000000006</v>
      </c>
      <c r="K250" s="174"/>
    </row>
    <row r="251" spans="1:11" hidden="1" x14ac:dyDescent="0.2">
      <c r="A251" s="66" t="s">
        <v>18</v>
      </c>
      <c r="B251" s="66">
        <v>1</v>
      </c>
      <c r="C251" s="66">
        <v>27</v>
      </c>
      <c r="D251" s="61">
        <v>37196</v>
      </c>
      <c r="E251" s="128">
        <v>480294</v>
      </c>
      <c r="F251" s="128">
        <v>497</v>
      </c>
      <c r="G251" s="123">
        <f t="shared" si="14"/>
        <v>479797</v>
      </c>
      <c r="H251" s="124">
        <f t="shared" si="15"/>
        <v>0.44471666666666665</v>
      </c>
      <c r="I251" s="132">
        <v>0.99570000000000003</v>
      </c>
      <c r="J251" s="75">
        <f t="shared" si="16"/>
        <v>716.904</v>
      </c>
      <c r="K251" s="174"/>
    </row>
    <row r="252" spans="1:11" hidden="1" x14ac:dyDescent="0.2">
      <c r="A252" s="66" t="s">
        <v>18</v>
      </c>
      <c r="B252" s="66">
        <v>1</v>
      </c>
      <c r="C252" s="66">
        <v>39</v>
      </c>
      <c r="D252" s="61">
        <v>37196</v>
      </c>
      <c r="E252" s="128">
        <v>512052</v>
      </c>
      <c r="F252" s="128">
        <v>123</v>
      </c>
      <c r="G252" s="123">
        <f t="shared" si="14"/>
        <v>511929</v>
      </c>
      <c r="H252" s="124">
        <f t="shared" si="15"/>
        <v>0.47412222222222222</v>
      </c>
      <c r="I252" s="132">
        <v>0.98550000000000004</v>
      </c>
      <c r="J252" s="75">
        <f t="shared" si="16"/>
        <v>709.56000000000006</v>
      </c>
      <c r="K252" s="174"/>
    </row>
    <row r="253" spans="1:11" hidden="1" x14ac:dyDescent="0.2">
      <c r="A253" s="66" t="s">
        <v>18</v>
      </c>
      <c r="B253" s="66">
        <v>1</v>
      </c>
      <c r="C253" s="66">
        <v>25</v>
      </c>
      <c r="D253" s="61">
        <v>37196</v>
      </c>
      <c r="E253" s="128">
        <v>525205</v>
      </c>
      <c r="F253" s="128">
        <v>125</v>
      </c>
      <c r="G253" s="123">
        <f t="shared" si="14"/>
        <v>525080</v>
      </c>
      <c r="H253" s="124">
        <f t="shared" si="15"/>
        <v>0.48630092592592594</v>
      </c>
      <c r="I253" s="132">
        <v>0.9879</v>
      </c>
      <c r="J253" s="75">
        <f t="shared" si="16"/>
        <v>711.28800000000001</v>
      </c>
      <c r="K253" s="174"/>
    </row>
    <row r="254" spans="1:11" hidden="1" x14ac:dyDescent="0.2">
      <c r="A254" s="66" t="s">
        <v>18</v>
      </c>
      <c r="B254" s="66">
        <v>1</v>
      </c>
      <c r="C254" s="66">
        <v>17</v>
      </c>
      <c r="D254" s="61">
        <v>37196</v>
      </c>
      <c r="E254" s="130">
        <v>674754</v>
      </c>
      <c r="F254" s="131">
        <v>3713</v>
      </c>
      <c r="G254" s="123">
        <f t="shared" si="14"/>
        <v>671041</v>
      </c>
      <c r="H254" s="124">
        <f t="shared" si="15"/>
        <v>0.62477222222222217</v>
      </c>
      <c r="I254" s="132">
        <v>0.86829999999999996</v>
      </c>
      <c r="J254" s="75">
        <f t="shared" si="16"/>
        <v>625.17599999999993</v>
      </c>
      <c r="K254" s="174"/>
    </row>
    <row r="255" spans="1:11" ht="14.25" hidden="1" x14ac:dyDescent="0.2">
      <c r="A255" s="66" t="s">
        <v>18</v>
      </c>
      <c r="B255" s="66">
        <v>1</v>
      </c>
      <c r="C255" s="66">
        <v>77</v>
      </c>
      <c r="D255" s="61">
        <v>37196</v>
      </c>
      <c r="E255" s="130" t="s">
        <v>121</v>
      </c>
      <c r="F255" s="131"/>
      <c r="G255" s="123"/>
      <c r="H255" s="124"/>
      <c r="I255" s="132"/>
      <c r="J255" s="75"/>
      <c r="K255" s="174"/>
    </row>
    <row r="256" spans="1:11" hidden="1" x14ac:dyDescent="0.2">
      <c r="A256" s="66" t="s">
        <v>18</v>
      </c>
      <c r="B256" s="66">
        <v>1</v>
      </c>
      <c r="C256" s="66">
        <v>99</v>
      </c>
      <c r="D256" s="61">
        <v>37196</v>
      </c>
      <c r="E256" s="130" t="s">
        <v>119</v>
      </c>
      <c r="F256" s="131"/>
      <c r="G256" s="123"/>
      <c r="H256" s="124"/>
      <c r="I256" s="132">
        <v>0</v>
      </c>
      <c r="J256" s="75">
        <f>I256*(24*30)</f>
        <v>0</v>
      </c>
      <c r="K256" s="17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4" fitToHeight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abSelected="1" topLeftCell="A97" workbookViewId="0">
      <selection activeCell="H108" sqref="H108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68" customWidth="1"/>
    <col min="10" max="10" width="12.7109375" customWidth="1"/>
    <col min="11" max="11" width="8.7109375" customWidth="1"/>
    <col min="12" max="12" width="9.140625" style="16"/>
  </cols>
  <sheetData>
    <row r="2" spans="1:13" ht="30" x14ac:dyDescent="0.4">
      <c r="A2" s="74" t="s">
        <v>54</v>
      </c>
      <c r="B2" s="72"/>
      <c r="C2" s="72"/>
      <c r="D2" s="38"/>
      <c r="E2" s="73"/>
      <c r="F2" s="73"/>
      <c r="G2" s="73"/>
      <c r="H2" s="72"/>
      <c r="J2" s="73"/>
    </row>
    <row r="3" spans="1:13" x14ac:dyDescent="0.2">
      <c r="A3" s="72"/>
      <c r="B3" s="72"/>
      <c r="C3" s="72"/>
      <c r="D3" s="38"/>
      <c r="E3" s="73"/>
      <c r="F3" s="73"/>
      <c r="G3" s="73"/>
      <c r="H3" s="72"/>
      <c r="J3" s="73"/>
    </row>
    <row r="4" spans="1:13" x14ac:dyDescent="0.2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3" x14ac:dyDescent="0.2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3" x14ac:dyDescent="0.2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3" x14ac:dyDescent="0.2">
      <c r="A7" s="72" t="s">
        <v>3</v>
      </c>
      <c r="B7" s="72"/>
      <c r="C7" s="72"/>
      <c r="D7" s="38"/>
      <c r="E7" s="73"/>
      <c r="F7" s="73"/>
      <c r="G7" s="73"/>
      <c r="H7" s="72"/>
      <c r="J7" s="73"/>
    </row>
    <row r="8" spans="1:13" x14ac:dyDescent="0.2">
      <c r="A8" s="72"/>
      <c r="B8" s="72"/>
      <c r="C8" s="72"/>
      <c r="D8" s="38"/>
      <c r="E8" s="73"/>
      <c r="F8" s="73"/>
      <c r="G8" s="73"/>
      <c r="H8" s="72"/>
      <c r="J8" s="73"/>
    </row>
    <row r="9" spans="1:13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K9" s="38"/>
      <c r="L9" s="114"/>
    </row>
    <row r="10" spans="1:13" ht="27.75" thickBot="1" x14ac:dyDescent="0.25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65</v>
      </c>
      <c r="F10" s="53" t="s">
        <v>64</v>
      </c>
      <c r="G10" s="53" t="s">
        <v>10</v>
      </c>
      <c r="H10" s="54" t="s">
        <v>11</v>
      </c>
      <c r="I10" s="107" t="s">
        <v>12</v>
      </c>
      <c r="J10" s="56" t="s">
        <v>13</v>
      </c>
      <c r="K10" s="38"/>
      <c r="L10" s="114"/>
    </row>
    <row r="11" spans="1:13" x14ac:dyDescent="0.2">
      <c r="A11" s="66" t="s">
        <v>18</v>
      </c>
      <c r="B11" s="66">
        <v>1</v>
      </c>
      <c r="C11" s="66">
        <v>1</v>
      </c>
      <c r="D11" s="61">
        <v>37226</v>
      </c>
      <c r="E11" s="121">
        <v>476326</v>
      </c>
      <c r="F11" s="122">
        <v>295</v>
      </c>
      <c r="G11" s="123">
        <f>E11-F11</f>
        <v>476031</v>
      </c>
      <c r="H11" s="124">
        <f>IF(G11&lt;0,0,E11/(31*1500*24))</f>
        <v>0.42681541218637992</v>
      </c>
      <c r="I11" s="125">
        <v>0.98939999999999995</v>
      </c>
      <c r="J11" s="126">
        <f>I11*(24*31)</f>
        <v>736.11359999999991</v>
      </c>
      <c r="M11" s="16"/>
    </row>
    <row r="12" spans="1:13" x14ac:dyDescent="0.2">
      <c r="A12" s="66" t="s">
        <v>18</v>
      </c>
      <c r="B12" s="66">
        <v>1</v>
      </c>
      <c r="C12" s="66">
        <v>2</v>
      </c>
      <c r="D12" s="61">
        <v>37226</v>
      </c>
      <c r="E12" s="127">
        <v>359804</v>
      </c>
      <c r="F12" s="128">
        <v>684</v>
      </c>
      <c r="G12" s="123">
        <f t="shared" ref="G12:G75" si="0">E12-F12</f>
        <v>359120</v>
      </c>
      <c r="H12" s="124">
        <f>IF(G12&lt;0,0,E12/(31*1500*24))</f>
        <v>0.32240501792114695</v>
      </c>
      <c r="I12" s="129">
        <v>0.82399999999999995</v>
      </c>
      <c r="J12" s="126">
        <f>I12*(24*31)</f>
        <v>613.05599999999993</v>
      </c>
      <c r="M12" s="16"/>
    </row>
    <row r="13" spans="1:13" x14ac:dyDescent="0.2">
      <c r="A13" s="66" t="s">
        <v>18</v>
      </c>
      <c r="B13" s="66">
        <v>1</v>
      </c>
      <c r="C13" s="66">
        <v>3</v>
      </c>
      <c r="D13" s="61">
        <v>37226</v>
      </c>
      <c r="E13" s="127">
        <v>388678</v>
      </c>
      <c r="F13" s="128">
        <v>189</v>
      </c>
      <c r="G13" s="123">
        <f t="shared" si="0"/>
        <v>388489</v>
      </c>
      <c r="H13" s="124">
        <f t="shared" ref="H13:H76" si="1">IF(G13&lt;0,0,E13/(31*1500*24))</f>
        <v>0.3482777777777778</v>
      </c>
      <c r="I13" s="129">
        <v>0.89829999999999999</v>
      </c>
      <c r="J13" s="126">
        <f t="shared" ref="J13:J76" si="2">I13*(24*31)</f>
        <v>668.33519999999999</v>
      </c>
      <c r="M13" s="16"/>
    </row>
    <row r="14" spans="1:13" x14ac:dyDescent="0.2">
      <c r="A14" s="66" t="s">
        <v>18</v>
      </c>
      <c r="B14" s="66">
        <v>1</v>
      </c>
      <c r="C14" s="66">
        <v>4</v>
      </c>
      <c r="D14" s="61">
        <v>37226</v>
      </c>
      <c r="E14" s="127">
        <v>453331</v>
      </c>
      <c r="F14" s="128">
        <v>187</v>
      </c>
      <c r="G14" s="123">
        <f t="shared" si="0"/>
        <v>453144</v>
      </c>
      <c r="H14" s="124">
        <f t="shared" si="1"/>
        <v>0.40621057347670253</v>
      </c>
      <c r="I14" s="129">
        <v>0.97829999999999995</v>
      </c>
      <c r="J14" s="126">
        <f t="shared" si="2"/>
        <v>727.85519999999997</v>
      </c>
      <c r="M14" s="16"/>
    </row>
    <row r="15" spans="1:13" x14ac:dyDescent="0.2">
      <c r="A15" s="66" t="s">
        <v>18</v>
      </c>
      <c r="B15" s="66">
        <v>1</v>
      </c>
      <c r="C15" s="66">
        <v>5</v>
      </c>
      <c r="D15" s="61">
        <v>37226</v>
      </c>
      <c r="E15" s="127">
        <v>427510</v>
      </c>
      <c r="F15" s="128">
        <v>457</v>
      </c>
      <c r="G15" s="123">
        <f t="shared" si="0"/>
        <v>427053</v>
      </c>
      <c r="H15" s="124">
        <f t="shared" si="1"/>
        <v>0.38307347670250896</v>
      </c>
      <c r="I15" s="129">
        <v>0.96899999999999997</v>
      </c>
      <c r="J15" s="126">
        <f t="shared" si="2"/>
        <v>720.93600000000004</v>
      </c>
      <c r="M15" s="16"/>
    </row>
    <row r="16" spans="1:13" x14ac:dyDescent="0.2">
      <c r="A16" s="66" t="s">
        <v>18</v>
      </c>
      <c r="B16" s="66">
        <v>1</v>
      </c>
      <c r="C16" s="66">
        <v>6</v>
      </c>
      <c r="D16" s="61">
        <v>37226</v>
      </c>
      <c r="E16" s="127">
        <v>427337</v>
      </c>
      <c r="F16" s="128">
        <v>467</v>
      </c>
      <c r="G16" s="123">
        <f t="shared" si="0"/>
        <v>426870</v>
      </c>
      <c r="H16" s="124">
        <f t="shared" si="1"/>
        <v>0.38291845878136199</v>
      </c>
      <c r="I16" s="129">
        <v>0.99309999999999998</v>
      </c>
      <c r="J16" s="126">
        <f t="shared" si="2"/>
        <v>738.8664</v>
      </c>
      <c r="M16" s="16"/>
    </row>
    <row r="17" spans="1:13" x14ac:dyDescent="0.2">
      <c r="A17" s="66" t="s">
        <v>18</v>
      </c>
      <c r="B17" s="66">
        <v>1</v>
      </c>
      <c r="C17" s="66">
        <v>7</v>
      </c>
      <c r="D17" s="61">
        <v>37226</v>
      </c>
      <c r="E17" s="127">
        <v>397039</v>
      </c>
      <c r="F17" s="128">
        <v>488</v>
      </c>
      <c r="G17" s="123">
        <f t="shared" si="0"/>
        <v>396551</v>
      </c>
      <c r="H17" s="124">
        <f t="shared" si="1"/>
        <v>0.35576971326164875</v>
      </c>
      <c r="I17" s="129">
        <v>0.99150000000000005</v>
      </c>
      <c r="J17" s="126">
        <f t="shared" si="2"/>
        <v>737.67600000000004</v>
      </c>
      <c r="M17" s="16"/>
    </row>
    <row r="18" spans="1:13" x14ac:dyDescent="0.2">
      <c r="A18" s="66" t="s">
        <v>18</v>
      </c>
      <c r="B18" s="66">
        <v>1</v>
      </c>
      <c r="C18" s="66">
        <v>8</v>
      </c>
      <c r="D18" s="61">
        <v>37226</v>
      </c>
      <c r="E18" s="127">
        <v>232296</v>
      </c>
      <c r="F18" s="128">
        <v>713</v>
      </c>
      <c r="G18" s="123">
        <f t="shared" si="0"/>
        <v>231583</v>
      </c>
      <c r="H18" s="124">
        <f t="shared" si="1"/>
        <v>0.20815053763440861</v>
      </c>
      <c r="I18" s="129">
        <v>0.76349999999999996</v>
      </c>
      <c r="J18" s="126">
        <f t="shared" si="2"/>
        <v>568.04399999999998</v>
      </c>
      <c r="M18" s="16"/>
    </row>
    <row r="19" spans="1:13" x14ac:dyDescent="0.2">
      <c r="A19" s="66" t="s">
        <v>18</v>
      </c>
      <c r="B19" s="66">
        <v>1</v>
      </c>
      <c r="C19" s="66">
        <v>9</v>
      </c>
      <c r="D19" s="61">
        <v>37226</v>
      </c>
      <c r="E19" s="127">
        <f>748229-382122</f>
        <v>366107</v>
      </c>
      <c r="F19" s="128">
        <f>1151-892</f>
        <v>259</v>
      </c>
      <c r="G19" s="123">
        <f t="shared" si="0"/>
        <v>365848</v>
      </c>
      <c r="H19" s="124">
        <f t="shared" si="1"/>
        <v>0.32805286738351253</v>
      </c>
      <c r="I19" s="129">
        <v>0.99860000000000004</v>
      </c>
      <c r="J19" s="126">
        <f t="shared" si="2"/>
        <v>742.95839999999998</v>
      </c>
      <c r="M19" s="16"/>
    </row>
    <row r="20" spans="1:13" x14ac:dyDescent="0.2">
      <c r="A20" s="66" t="s">
        <v>18</v>
      </c>
      <c r="B20" s="66">
        <v>1</v>
      </c>
      <c r="C20" s="66">
        <v>10</v>
      </c>
      <c r="D20" s="61">
        <v>37226</v>
      </c>
      <c r="E20" s="127">
        <v>306283</v>
      </c>
      <c r="F20" s="128">
        <v>310</v>
      </c>
      <c r="G20" s="123">
        <f t="shared" si="0"/>
        <v>305973</v>
      </c>
      <c r="H20" s="124">
        <f t="shared" si="1"/>
        <v>0.27444713261648745</v>
      </c>
      <c r="I20" s="129">
        <v>0.9516</v>
      </c>
      <c r="J20" s="126">
        <f t="shared" si="2"/>
        <v>707.99040000000002</v>
      </c>
      <c r="M20" s="16"/>
    </row>
    <row r="21" spans="1:13" x14ac:dyDescent="0.2">
      <c r="A21" s="66" t="s">
        <v>18</v>
      </c>
      <c r="B21" s="66">
        <v>1</v>
      </c>
      <c r="C21" s="66">
        <v>11</v>
      </c>
      <c r="D21" s="61">
        <v>37226</v>
      </c>
      <c r="E21" s="127">
        <v>355884</v>
      </c>
      <c r="F21" s="128">
        <v>419</v>
      </c>
      <c r="G21" s="123">
        <f t="shared" si="0"/>
        <v>355465</v>
      </c>
      <c r="H21" s="124">
        <f t="shared" si="1"/>
        <v>0.31889247311827956</v>
      </c>
      <c r="I21" s="129">
        <v>0.92559999999999998</v>
      </c>
      <c r="J21" s="126">
        <f t="shared" si="2"/>
        <v>688.64639999999997</v>
      </c>
      <c r="M21" s="16"/>
    </row>
    <row r="22" spans="1:13" x14ac:dyDescent="0.2">
      <c r="A22" s="66" t="s">
        <v>18</v>
      </c>
      <c r="B22" s="66">
        <v>1</v>
      </c>
      <c r="C22" s="66">
        <v>12</v>
      </c>
      <c r="D22" s="61">
        <v>37226</v>
      </c>
      <c r="E22" s="127">
        <v>386351</v>
      </c>
      <c r="F22" s="128">
        <v>19</v>
      </c>
      <c r="G22" s="123">
        <f t="shared" si="0"/>
        <v>386332</v>
      </c>
      <c r="H22" s="124">
        <f t="shared" si="1"/>
        <v>0.34619265232974911</v>
      </c>
      <c r="I22" s="129">
        <v>0.97450000000000003</v>
      </c>
      <c r="J22" s="126">
        <f t="shared" si="2"/>
        <v>725.02800000000002</v>
      </c>
      <c r="M22" s="16"/>
    </row>
    <row r="23" spans="1:13" x14ac:dyDescent="0.2">
      <c r="A23" s="66" t="s">
        <v>18</v>
      </c>
      <c r="B23" s="66">
        <v>1</v>
      </c>
      <c r="C23" s="66">
        <v>13</v>
      </c>
      <c r="D23" s="61">
        <v>37226</v>
      </c>
      <c r="E23" s="127">
        <v>390000</v>
      </c>
      <c r="F23" s="128">
        <v>526</v>
      </c>
      <c r="G23" s="123">
        <f t="shared" si="0"/>
        <v>389474</v>
      </c>
      <c r="H23" s="124">
        <f t="shared" si="1"/>
        <v>0.34946236559139787</v>
      </c>
      <c r="I23" s="129">
        <v>0.97209999999999996</v>
      </c>
      <c r="J23" s="126">
        <f t="shared" si="2"/>
        <v>723.24239999999998</v>
      </c>
      <c r="M23" s="16"/>
    </row>
    <row r="24" spans="1:13" x14ac:dyDescent="0.2">
      <c r="A24" s="66" t="s">
        <v>18</v>
      </c>
      <c r="B24" s="66">
        <v>1</v>
      </c>
      <c r="C24" s="66">
        <v>14</v>
      </c>
      <c r="D24" s="61">
        <v>37226</v>
      </c>
      <c r="E24" s="127">
        <v>420417</v>
      </c>
      <c r="F24" s="128">
        <v>51</v>
      </c>
      <c r="G24" s="123">
        <f t="shared" si="0"/>
        <v>420366</v>
      </c>
      <c r="H24" s="124">
        <f t="shared" si="1"/>
        <v>0.37671774193548385</v>
      </c>
      <c r="I24" s="129">
        <v>0.99950000000000006</v>
      </c>
      <c r="J24" s="126">
        <f t="shared" si="2"/>
        <v>743.62800000000004</v>
      </c>
      <c r="M24" s="16"/>
    </row>
    <row r="25" spans="1:13" x14ac:dyDescent="0.2">
      <c r="A25" s="66" t="s">
        <v>18</v>
      </c>
      <c r="B25" s="66">
        <v>1</v>
      </c>
      <c r="C25" s="66">
        <v>15</v>
      </c>
      <c r="D25" s="61">
        <v>37226</v>
      </c>
      <c r="E25" s="127">
        <v>413689</v>
      </c>
      <c r="F25" s="128">
        <v>845</v>
      </c>
      <c r="G25" s="123">
        <f t="shared" si="0"/>
        <v>412844</v>
      </c>
      <c r="H25" s="124">
        <f t="shared" si="1"/>
        <v>0.3706890681003584</v>
      </c>
      <c r="I25" s="129">
        <v>0.99560000000000004</v>
      </c>
      <c r="J25" s="126">
        <f t="shared" si="2"/>
        <v>740.72640000000001</v>
      </c>
      <c r="M25" s="16"/>
    </row>
    <row r="26" spans="1:13" x14ac:dyDescent="0.2">
      <c r="A26" s="66" t="s">
        <v>18</v>
      </c>
      <c r="B26" s="66">
        <v>1</v>
      </c>
      <c r="C26" s="66">
        <v>16</v>
      </c>
      <c r="D26" s="61">
        <v>37226</v>
      </c>
      <c r="E26" s="127">
        <v>431966</v>
      </c>
      <c r="F26" s="128">
        <v>236</v>
      </c>
      <c r="G26" s="123">
        <f t="shared" si="0"/>
        <v>431730</v>
      </c>
      <c r="H26" s="124">
        <f t="shared" si="1"/>
        <v>0.38706630824372762</v>
      </c>
      <c r="I26" s="129">
        <v>0.99960000000000004</v>
      </c>
      <c r="J26" s="126">
        <f t="shared" si="2"/>
        <v>743.70240000000001</v>
      </c>
      <c r="M26" s="16"/>
    </row>
    <row r="27" spans="1:13" x14ac:dyDescent="0.2">
      <c r="A27" s="66" t="s">
        <v>18</v>
      </c>
      <c r="B27" s="66">
        <v>1</v>
      </c>
      <c r="C27" s="66">
        <v>17</v>
      </c>
      <c r="D27" s="61">
        <v>37226</v>
      </c>
      <c r="E27" s="127">
        <v>425630</v>
      </c>
      <c r="F27" s="128">
        <v>560</v>
      </c>
      <c r="G27" s="123">
        <f t="shared" si="0"/>
        <v>425070</v>
      </c>
      <c r="H27" s="124">
        <f t="shared" si="1"/>
        <v>0.38138888888888889</v>
      </c>
      <c r="I27" s="129">
        <v>0.99039999999999995</v>
      </c>
      <c r="J27" s="126">
        <f t="shared" si="2"/>
        <v>736.85759999999993</v>
      </c>
      <c r="M27" s="16"/>
    </row>
    <row r="28" spans="1:13" x14ac:dyDescent="0.2">
      <c r="A28" s="66" t="s">
        <v>18</v>
      </c>
      <c r="B28" s="66">
        <v>1</v>
      </c>
      <c r="C28" s="66">
        <v>18</v>
      </c>
      <c r="D28" s="61">
        <v>37226</v>
      </c>
      <c r="E28" s="127">
        <v>425114</v>
      </c>
      <c r="F28" s="128">
        <v>331</v>
      </c>
      <c r="G28" s="123">
        <f t="shared" si="0"/>
        <v>424783</v>
      </c>
      <c r="H28" s="124">
        <f t="shared" si="1"/>
        <v>0.38092652329749105</v>
      </c>
      <c r="I28" s="129">
        <v>0.99739999999999995</v>
      </c>
      <c r="J28" s="126">
        <f t="shared" si="2"/>
        <v>742.06560000000002</v>
      </c>
      <c r="M28" s="16"/>
    </row>
    <row r="29" spans="1:13" x14ac:dyDescent="0.2">
      <c r="A29" s="66" t="s">
        <v>18</v>
      </c>
      <c r="B29" s="66">
        <v>1</v>
      </c>
      <c r="C29" s="66">
        <v>19</v>
      </c>
      <c r="D29" s="61">
        <v>37226</v>
      </c>
      <c r="E29" s="127">
        <v>386747</v>
      </c>
      <c r="F29" s="128">
        <v>152</v>
      </c>
      <c r="G29" s="123">
        <f t="shared" si="0"/>
        <v>386595</v>
      </c>
      <c r="H29" s="124">
        <f t="shared" si="1"/>
        <v>0.3465474910394265</v>
      </c>
      <c r="I29" s="129">
        <v>0.99650000000000005</v>
      </c>
      <c r="J29" s="126">
        <f t="shared" si="2"/>
        <v>741.39600000000007</v>
      </c>
      <c r="M29" s="16"/>
    </row>
    <row r="30" spans="1:13" x14ac:dyDescent="0.2">
      <c r="A30" s="66" t="s">
        <v>18</v>
      </c>
      <c r="B30" s="66">
        <v>1</v>
      </c>
      <c r="C30" s="66">
        <v>20</v>
      </c>
      <c r="D30" s="61">
        <v>37226</v>
      </c>
      <c r="E30" s="127">
        <v>461433</v>
      </c>
      <c r="F30" s="128">
        <v>298</v>
      </c>
      <c r="G30" s="123">
        <f t="shared" si="0"/>
        <v>461135</v>
      </c>
      <c r="H30" s="124">
        <f t="shared" si="1"/>
        <v>0.41347043010752688</v>
      </c>
      <c r="I30" s="129">
        <v>0.99929999999999997</v>
      </c>
      <c r="J30" s="126">
        <f t="shared" si="2"/>
        <v>743.47919999999999</v>
      </c>
      <c r="M30" s="16"/>
    </row>
    <row r="31" spans="1:13" x14ac:dyDescent="0.2">
      <c r="A31" s="66" t="s">
        <v>18</v>
      </c>
      <c r="B31" s="66">
        <v>1</v>
      </c>
      <c r="C31" s="66">
        <v>21</v>
      </c>
      <c r="D31" s="61">
        <v>37226</v>
      </c>
      <c r="E31" s="127">
        <v>458811</v>
      </c>
      <c r="F31" s="128">
        <v>192</v>
      </c>
      <c r="G31" s="123">
        <f t="shared" si="0"/>
        <v>458619</v>
      </c>
      <c r="H31" s="124">
        <f t="shared" si="1"/>
        <v>0.41112096774193546</v>
      </c>
      <c r="I31" s="129">
        <v>0.99539999999999995</v>
      </c>
      <c r="J31" s="126">
        <f t="shared" si="2"/>
        <v>740.57759999999996</v>
      </c>
      <c r="M31" s="16"/>
    </row>
    <row r="32" spans="1:13" x14ac:dyDescent="0.2">
      <c r="A32" s="66" t="s">
        <v>18</v>
      </c>
      <c r="B32" s="66">
        <v>1</v>
      </c>
      <c r="C32" s="66">
        <v>22</v>
      </c>
      <c r="D32" s="61">
        <v>37226</v>
      </c>
      <c r="E32" s="127">
        <v>486057</v>
      </c>
      <c r="F32" s="128">
        <v>131</v>
      </c>
      <c r="G32" s="123">
        <f t="shared" si="0"/>
        <v>485926</v>
      </c>
      <c r="H32" s="124">
        <f t="shared" si="1"/>
        <v>0.43553494623655914</v>
      </c>
      <c r="I32" s="129">
        <v>0.99229999999999996</v>
      </c>
      <c r="J32" s="126">
        <f t="shared" si="2"/>
        <v>738.27120000000002</v>
      </c>
      <c r="M32" s="16"/>
    </row>
    <row r="33" spans="1:13" x14ac:dyDescent="0.2">
      <c r="A33" s="66" t="s">
        <v>18</v>
      </c>
      <c r="B33" s="66">
        <v>1</v>
      </c>
      <c r="C33" s="66">
        <v>23</v>
      </c>
      <c r="D33" s="61">
        <v>37226</v>
      </c>
      <c r="E33" s="127">
        <v>380801</v>
      </c>
      <c r="F33" s="128">
        <v>0.42599999999999999</v>
      </c>
      <c r="G33" s="123">
        <f t="shared" si="0"/>
        <v>380800.57400000002</v>
      </c>
      <c r="H33" s="124">
        <f t="shared" si="1"/>
        <v>0.34121953405017919</v>
      </c>
      <c r="I33" s="129">
        <v>0.87619999999999998</v>
      </c>
      <c r="J33" s="126">
        <f t="shared" si="2"/>
        <v>651.89279999999997</v>
      </c>
      <c r="M33" s="16"/>
    </row>
    <row r="34" spans="1:13" x14ac:dyDescent="0.2">
      <c r="A34" s="66" t="s">
        <v>18</v>
      </c>
      <c r="B34" s="66">
        <v>1</v>
      </c>
      <c r="C34" s="66">
        <v>24</v>
      </c>
      <c r="D34" s="61">
        <v>37226</v>
      </c>
      <c r="E34" s="127">
        <v>451325</v>
      </c>
      <c r="F34" s="128">
        <v>363</v>
      </c>
      <c r="G34" s="123">
        <f t="shared" si="0"/>
        <v>450962</v>
      </c>
      <c r="H34" s="124">
        <f t="shared" si="1"/>
        <v>0.40441308243727597</v>
      </c>
      <c r="I34" s="129">
        <v>0.98180000000000001</v>
      </c>
      <c r="J34" s="126">
        <f t="shared" si="2"/>
        <v>730.45920000000001</v>
      </c>
      <c r="M34" s="16"/>
    </row>
    <row r="35" spans="1:13" x14ac:dyDescent="0.2">
      <c r="A35" s="66" t="s">
        <v>18</v>
      </c>
      <c r="B35" s="66">
        <v>1</v>
      </c>
      <c r="C35" s="66">
        <v>25</v>
      </c>
      <c r="D35" s="61">
        <v>37226</v>
      </c>
      <c r="E35" s="127">
        <v>534183</v>
      </c>
      <c r="F35" s="128">
        <v>154</v>
      </c>
      <c r="G35" s="123">
        <f t="shared" si="0"/>
        <v>534029</v>
      </c>
      <c r="H35" s="124">
        <f t="shared" si="1"/>
        <v>0.47865860215053763</v>
      </c>
      <c r="I35" s="129">
        <v>0.97540000000000004</v>
      </c>
      <c r="J35" s="126">
        <f t="shared" si="2"/>
        <v>725.69760000000008</v>
      </c>
      <c r="M35" s="16"/>
    </row>
    <row r="36" spans="1:13" x14ac:dyDescent="0.2">
      <c r="A36" s="66" t="s">
        <v>18</v>
      </c>
      <c r="B36" s="66">
        <v>1</v>
      </c>
      <c r="C36" s="66">
        <v>26</v>
      </c>
      <c r="D36" s="61">
        <v>37226</v>
      </c>
      <c r="E36" s="127">
        <v>486628</v>
      </c>
      <c r="F36" s="128">
        <v>254</v>
      </c>
      <c r="G36" s="123">
        <f t="shared" si="0"/>
        <v>486374</v>
      </c>
      <c r="H36" s="124">
        <f t="shared" si="1"/>
        <v>0.43604659498207887</v>
      </c>
      <c r="I36" s="129">
        <v>0.97450000000000003</v>
      </c>
      <c r="J36" s="126">
        <f t="shared" si="2"/>
        <v>725.02800000000002</v>
      </c>
      <c r="M36" s="16"/>
    </row>
    <row r="37" spans="1:13" x14ac:dyDescent="0.2">
      <c r="A37" s="66" t="s">
        <v>18</v>
      </c>
      <c r="B37" s="66">
        <v>1</v>
      </c>
      <c r="C37" s="66">
        <v>27</v>
      </c>
      <c r="D37" s="61">
        <v>37226</v>
      </c>
      <c r="E37" s="127">
        <v>408601</v>
      </c>
      <c r="F37" s="128">
        <v>806</v>
      </c>
      <c r="G37" s="123">
        <f t="shared" si="0"/>
        <v>407795</v>
      </c>
      <c r="H37" s="124">
        <f t="shared" si="1"/>
        <v>0.36612992831541219</v>
      </c>
      <c r="I37" s="129">
        <v>0.93659999999999999</v>
      </c>
      <c r="J37" s="126">
        <f t="shared" si="2"/>
        <v>696.83039999999994</v>
      </c>
      <c r="M37" s="16"/>
    </row>
    <row r="38" spans="1:13" x14ac:dyDescent="0.2">
      <c r="A38" s="66" t="s">
        <v>18</v>
      </c>
      <c r="B38" s="66">
        <v>1</v>
      </c>
      <c r="C38" s="66">
        <v>28</v>
      </c>
      <c r="D38" s="61">
        <v>37226</v>
      </c>
      <c r="E38" s="127">
        <v>458939</v>
      </c>
      <c r="F38" s="128">
        <v>252</v>
      </c>
      <c r="G38" s="123">
        <f t="shared" si="0"/>
        <v>458687</v>
      </c>
      <c r="H38" s="124">
        <f t="shared" si="1"/>
        <v>0.41123566308243725</v>
      </c>
      <c r="I38" s="129">
        <v>0.96919999999999995</v>
      </c>
      <c r="J38" s="126">
        <f t="shared" si="2"/>
        <v>721.08479999999997</v>
      </c>
      <c r="M38" s="16"/>
    </row>
    <row r="39" spans="1:13" x14ac:dyDescent="0.2">
      <c r="A39" s="66" t="s">
        <v>18</v>
      </c>
      <c r="B39" s="66">
        <v>1</v>
      </c>
      <c r="C39" s="66">
        <v>29</v>
      </c>
      <c r="D39" s="61">
        <v>37226</v>
      </c>
      <c r="E39" s="127">
        <v>479041</v>
      </c>
      <c r="F39" s="128">
        <v>357</v>
      </c>
      <c r="G39" s="123">
        <f t="shared" si="0"/>
        <v>478684</v>
      </c>
      <c r="H39" s="124">
        <f t="shared" si="1"/>
        <v>0.42924820788530466</v>
      </c>
      <c r="I39" s="129">
        <v>0.95879999999999999</v>
      </c>
      <c r="J39" s="126">
        <f t="shared" si="2"/>
        <v>713.34720000000004</v>
      </c>
      <c r="M39" s="16"/>
    </row>
    <row r="40" spans="1:13" x14ac:dyDescent="0.2">
      <c r="A40" s="66" t="s">
        <v>18</v>
      </c>
      <c r="B40" s="66">
        <v>1</v>
      </c>
      <c r="C40" s="66">
        <v>30</v>
      </c>
      <c r="D40" s="61">
        <v>37226</v>
      </c>
      <c r="E40" s="127">
        <v>447646</v>
      </c>
      <c r="F40" s="128">
        <v>361</v>
      </c>
      <c r="G40" s="123">
        <f t="shared" si="0"/>
        <v>447285</v>
      </c>
      <c r="H40" s="124">
        <f t="shared" si="1"/>
        <v>0.40111648745519712</v>
      </c>
      <c r="I40" s="129">
        <v>0.91590000000000005</v>
      </c>
      <c r="J40" s="126">
        <f t="shared" si="2"/>
        <v>681.42960000000005</v>
      </c>
      <c r="M40" s="16"/>
    </row>
    <row r="41" spans="1:13" x14ac:dyDescent="0.2">
      <c r="A41" s="66" t="s">
        <v>18</v>
      </c>
      <c r="B41" s="66">
        <v>1</v>
      </c>
      <c r="C41" s="66">
        <v>31</v>
      </c>
      <c r="D41" s="61">
        <v>37226</v>
      </c>
      <c r="E41" s="127">
        <v>525420</v>
      </c>
      <c r="F41" s="128">
        <v>419</v>
      </c>
      <c r="G41" s="123">
        <f t="shared" si="0"/>
        <v>525001</v>
      </c>
      <c r="H41" s="124">
        <f t="shared" si="1"/>
        <v>0.47080645161290324</v>
      </c>
      <c r="I41" s="129">
        <v>0.99780000000000002</v>
      </c>
      <c r="J41" s="126">
        <f t="shared" si="2"/>
        <v>742.36320000000001</v>
      </c>
      <c r="M41" s="16"/>
    </row>
    <row r="42" spans="1:13" x14ac:dyDescent="0.2">
      <c r="A42" s="66" t="s">
        <v>18</v>
      </c>
      <c r="B42" s="66">
        <v>1</v>
      </c>
      <c r="C42" s="66">
        <v>32</v>
      </c>
      <c r="D42" s="61">
        <v>37226</v>
      </c>
      <c r="E42" s="127">
        <v>486438</v>
      </c>
      <c r="F42" s="127">
        <v>254</v>
      </c>
      <c r="G42" s="123">
        <f t="shared" si="0"/>
        <v>486184</v>
      </c>
      <c r="H42" s="124">
        <f t="shared" si="1"/>
        <v>0.43587634408602149</v>
      </c>
      <c r="I42" s="129">
        <v>0.96340000000000003</v>
      </c>
      <c r="J42" s="126">
        <f t="shared" si="2"/>
        <v>716.76960000000008</v>
      </c>
      <c r="M42" s="16"/>
    </row>
    <row r="43" spans="1:13" x14ac:dyDescent="0.2">
      <c r="A43" s="66" t="s">
        <v>18</v>
      </c>
      <c r="B43" s="66">
        <v>1</v>
      </c>
      <c r="C43" s="66">
        <v>33</v>
      </c>
      <c r="D43" s="61">
        <v>37226</v>
      </c>
      <c r="E43" s="127">
        <v>449826</v>
      </c>
      <c r="F43" s="128">
        <v>535</v>
      </c>
      <c r="G43" s="123">
        <f t="shared" si="0"/>
        <v>449291</v>
      </c>
      <c r="H43" s="124">
        <f t="shared" si="1"/>
        <v>0.40306989247311825</v>
      </c>
      <c r="I43" s="129">
        <v>0.95169999999999999</v>
      </c>
      <c r="J43" s="126">
        <f t="shared" si="2"/>
        <v>708.06479999999999</v>
      </c>
      <c r="M43" s="16"/>
    </row>
    <row r="44" spans="1:13" x14ac:dyDescent="0.2">
      <c r="A44" s="66" t="s">
        <v>18</v>
      </c>
      <c r="B44" s="66">
        <v>1</v>
      </c>
      <c r="C44" s="66">
        <v>34</v>
      </c>
      <c r="D44" s="61">
        <v>37226</v>
      </c>
      <c r="E44" s="127">
        <v>424463</v>
      </c>
      <c r="F44" s="128">
        <v>326</v>
      </c>
      <c r="G44" s="123">
        <f t="shared" si="0"/>
        <v>424137</v>
      </c>
      <c r="H44" s="124">
        <f t="shared" si="1"/>
        <v>0.38034318996415772</v>
      </c>
      <c r="I44" s="129">
        <v>0.92400000000000004</v>
      </c>
      <c r="J44" s="126">
        <f t="shared" si="2"/>
        <v>687.45600000000002</v>
      </c>
      <c r="M44" s="16"/>
    </row>
    <row r="45" spans="1:13" x14ac:dyDescent="0.2">
      <c r="A45" s="66" t="s">
        <v>18</v>
      </c>
      <c r="B45" s="66">
        <v>1</v>
      </c>
      <c r="C45" s="66">
        <v>35</v>
      </c>
      <c r="D45" s="61">
        <v>37226</v>
      </c>
      <c r="E45" s="127">
        <v>406482</v>
      </c>
      <c r="F45" s="128">
        <v>980</v>
      </c>
      <c r="G45" s="123">
        <f t="shared" si="0"/>
        <v>405502</v>
      </c>
      <c r="H45" s="124">
        <f t="shared" si="1"/>
        <v>0.36423118279569894</v>
      </c>
      <c r="I45" s="129">
        <v>0.96240000000000003</v>
      </c>
      <c r="J45" s="126">
        <f t="shared" si="2"/>
        <v>716.02560000000005</v>
      </c>
      <c r="M45" s="16"/>
    </row>
    <row r="46" spans="1:13" x14ac:dyDescent="0.2">
      <c r="A46" s="66" t="s">
        <v>18</v>
      </c>
      <c r="B46" s="66">
        <v>1</v>
      </c>
      <c r="C46" s="66">
        <v>36</v>
      </c>
      <c r="D46" s="61">
        <v>37226</v>
      </c>
      <c r="E46" s="127">
        <v>444593</v>
      </c>
      <c r="F46" s="128">
        <v>593</v>
      </c>
      <c r="G46" s="123">
        <f t="shared" si="0"/>
        <v>444000</v>
      </c>
      <c r="H46" s="124">
        <f t="shared" si="1"/>
        <v>0.39838082437275985</v>
      </c>
      <c r="I46" s="129">
        <v>0.96</v>
      </c>
      <c r="J46" s="126">
        <f t="shared" si="2"/>
        <v>714.24</v>
      </c>
      <c r="M46" s="16"/>
    </row>
    <row r="47" spans="1:13" x14ac:dyDescent="0.2">
      <c r="A47" s="66" t="s">
        <v>18</v>
      </c>
      <c r="B47" s="66">
        <v>1</v>
      </c>
      <c r="C47" s="66">
        <v>37</v>
      </c>
      <c r="D47" s="61">
        <v>37226</v>
      </c>
      <c r="E47" s="127">
        <v>424510</v>
      </c>
      <c r="F47" s="128">
        <v>311</v>
      </c>
      <c r="G47" s="123">
        <f t="shared" si="0"/>
        <v>424199</v>
      </c>
      <c r="H47" s="124">
        <f t="shared" si="1"/>
        <v>0.38038530465949821</v>
      </c>
      <c r="I47" s="129">
        <v>0.97570000000000001</v>
      </c>
      <c r="J47" s="126">
        <f t="shared" si="2"/>
        <v>725.92079999999999</v>
      </c>
      <c r="M47" s="16"/>
    </row>
    <row r="48" spans="1:13" x14ac:dyDescent="0.2">
      <c r="A48" s="66" t="s">
        <v>18</v>
      </c>
      <c r="B48" s="66">
        <v>1</v>
      </c>
      <c r="C48" s="66">
        <v>38</v>
      </c>
      <c r="D48" s="61">
        <v>37226</v>
      </c>
      <c r="E48" s="127">
        <v>470112</v>
      </c>
      <c r="F48" s="128">
        <v>210</v>
      </c>
      <c r="G48" s="123">
        <f t="shared" si="0"/>
        <v>469902</v>
      </c>
      <c r="H48" s="124">
        <f t="shared" si="1"/>
        <v>0.42124731182795699</v>
      </c>
      <c r="I48" s="129">
        <v>0.97489999999999999</v>
      </c>
      <c r="J48" s="126">
        <f t="shared" si="2"/>
        <v>725.32560000000001</v>
      </c>
      <c r="M48" s="16"/>
    </row>
    <row r="49" spans="1:13" x14ac:dyDescent="0.2">
      <c r="A49" s="66" t="s">
        <v>18</v>
      </c>
      <c r="B49" s="66">
        <v>1</v>
      </c>
      <c r="C49" s="66">
        <v>39</v>
      </c>
      <c r="D49" s="61">
        <v>37226</v>
      </c>
      <c r="E49" s="127">
        <v>485511</v>
      </c>
      <c r="F49" s="128">
        <v>177</v>
      </c>
      <c r="G49" s="123">
        <f t="shared" si="0"/>
        <v>485334</v>
      </c>
      <c r="H49" s="124">
        <f t="shared" si="1"/>
        <v>0.43504569892473116</v>
      </c>
      <c r="I49" s="129">
        <v>0.99719999999999998</v>
      </c>
      <c r="J49" s="126">
        <f t="shared" si="2"/>
        <v>741.91679999999997</v>
      </c>
      <c r="M49" s="16"/>
    </row>
    <row r="50" spans="1:13" x14ac:dyDescent="0.2">
      <c r="A50" s="66" t="s">
        <v>18</v>
      </c>
      <c r="B50" s="66">
        <v>1</v>
      </c>
      <c r="C50" s="66">
        <v>40</v>
      </c>
      <c r="D50" s="61">
        <v>37226</v>
      </c>
      <c r="E50" s="127">
        <v>495028</v>
      </c>
      <c r="F50" s="128">
        <v>242</v>
      </c>
      <c r="G50" s="123">
        <f t="shared" si="0"/>
        <v>494786</v>
      </c>
      <c r="H50" s="124">
        <f t="shared" si="1"/>
        <v>0.44357347670250896</v>
      </c>
      <c r="I50" s="129">
        <v>0.97489999999999999</v>
      </c>
      <c r="J50" s="126">
        <f t="shared" si="2"/>
        <v>725.32560000000001</v>
      </c>
      <c r="M50" s="16"/>
    </row>
    <row r="51" spans="1:13" x14ac:dyDescent="0.2">
      <c r="A51" s="66" t="s">
        <v>18</v>
      </c>
      <c r="B51" s="66">
        <v>1</v>
      </c>
      <c r="C51" s="66">
        <v>41</v>
      </c>
      <c r="D51" s="61">
        <v>37226</v>
      </c>
      <c r="E51" s="127">
        <v>492911</v>
      </c>
      <c r="F51" s="128">
        <v>256</v>
      </c>
      <c r="G51" s="123">
        <f t="shared" si="0"/>
        <v>492655</v>
      </c>
      <c r="H51" s="124">
        <f t="shared" si="1"/>
        <v>0.44167652329749102</v>
      </c>
      <c r="I51" s="129">
        <v>0.97599999999999998</v>
      </c>
      <c r="J51" s="126">
        <f t="shared" si="2"/>
        <v>726.14400000000001</v>
      </c>
      <c r="M51" s="16"/>
    </row>
    <row r="52" spans="1:13" x14ac:dyDescent="0.2">
      <c r="A52" s="66" t="s">
        <v>18</v>
      </c>
      <c r="B52" s="66">
        <v>1</v>
      </c>
      <c r="C52" s="66">
        <v>42</v>
      </c>
      <c r="D52" s="61">
        <v>37226</v>
      </c>
      <c r="E52" s="127">
        <v>509026</v>
      </c>
      <c r="F52" s="128">
        <v>361</v>
      </c>
      <c r="G52" s="123">
        <f t="shared" si="0"/>
        <v>508665</v>
      </c>
      <c r="H52" s="124">
        <f t="shared" si="1"/>
        <v>0.45611648745519712</v>
      </c>
      <c r="I52" s="129">
        <v>0.99250000000000005</v>
      </c>
      <c r="J52" s="126">
        <f t="shared" si="2"/>
        <v>738.42000000000007</v>
      </c>
      <c r="M52" s="16"/>
    </row>
    <row r="53" spans="1:13" x14ac:dyDescent="0.2">
      <c r="A53" s="66" t="s">
        <v>18</v>
      </c>
      <c r="B53" s="66">
        <v>1</v>
      </c>
      <c r="C53" s="66">
        <v>43</v>
      </c>
      <c r="D53" s="61">
        <v>37226</v>
      </c>
      <c r="E53" s="127">
        <v>375042</v>
      </c>
      <c r="F53" s="128">
        <v>841</v>
      </c>
      <c r="G53" s="123">
        <f t="shared" si="0"/>
        <v>374201</v>
      </c>
      <c r="H53" s="124">
        <f t="shared" si="1"/>
        <v>0.33605913978494623</v>
      </c>
      <c r="I53" s="129">
        <v>0.83499999999999996</v>
      </c>
      <c r="J53" s="126">
        <f t="shared" si="2"/>
        <v>621.24</v>
      </c>
      <c r="M53" s="16"/>
    </row>
    <row r="54" spans="1:13" x14ac:dyDescent="0.2">
      <c r="A54" s="66" t="s">
        <v>18</v>
      </c>
      <c r="B54" s="66">
        <v>1</v>
      </c>
      <c r="C54" s="66">
        <v>44</v>
      </c>
      <c r="D54" s="61">
        <v>37226</v>
      </c>
      <c r="E54" s="127">
        <v>511439</v>
      </c>
      <c r="F54" s="128">
        <v>203</v>
      </c>
      <c r="G54" s="123">
        <f t="shared" si="0"/>
        <v>511236</v>
      </c>
      <c r="H54" s="124">
        <f t="shared" si="1"/>
        <v>0.45827867383512544</v>
      </c>
      <c r="I54" s="129">
        <v>0.99770000000000003</v>
      </c>
      <c r="J54" s="126">
        <f t="shared" si="2"/>
        <v>742.28880000000004</v>
      </c>
      <c r="M54" s="16"/>
    </row>
    <row r="55" spans="1:13" x14ac:dyDescent="0.2">
      <c r="A55" s="66" t="s">
        <v>18</v>
      </c>
      <c r="B55" s="66">
        <v>1</v>
      </c>
      <c r="C55" s="66">
        <v>45</v>
      </c>
      <c r="D55" s="61">
        <v>37226</v>
      </c>
      <c r="E55" s="127">
        <v>460188</v>
      </c>
      <c r="F55" s="128">
        <v>448</v>
      </c>
      <c r="G55" s="123">
        <f t="shared" si="0"/>
        <v>459740</v>
      </c>
      <c r="H55" s="124">
        <f t="shared" si="1"/>
        <v>0.41235483870967743</v>
      </c>
      <c r="I55" s="129">
        <v>0.89670000000000005</v>
      </c>
      <c r="J55" s="126">
        <f t="shared" si="2"/>
        <v>667.14480000000003</v>
      </c>
      <c r="M55" s="16"/>
    </row>
    <row r="56" spans="1:13" x14ac:dyDescent="0.2">
      <c r="A56" s="66" t="s">
        <v>18</v>
      </c>
      <c r="B56" s="66">
        <v>1</v>
      </c>
      <c r="C56" s="66">
        <v>46</v>
      </c>
      <c r="D56" s="61">
        <v>37226</v>
      </c>
      <c r="E56" s="127">
        <v>423467</v>
      </c>
      <c r="F56" s="128">
        <v>536</v>
      </c>
      <c r="G56" s="123">
        <f t="shared" si="0"/>
        <v>422931</v>
      </c>
      <c r="H56" s="124">
        <f t="shared" si="1"/>
        <v>0.37945071684587811</v>
      </c>
      <c r="I56" s="129">
        <v>0.95409999999999995</v>
      </c>
      <c r="J56" s="126">
        <f t="shared" si="2"/>
        <v>709.85039999999992</v>
      </c>
      <c r="M56" s="16"/>
    </row>
    <row r="57" spans="1:13" x14ac:dyDescent="0.2">
      <c r="A57" s="66" t="s">
        <v>18</v>
      </c>
      <c r="B57" s="66">
        <v>1</v>
      </c>
      <c r="C57" s="66">
        <v>47</v>
      </c>
      <c r="D57" s="61">
        <v>37226</v>
      </c>
      <c r="E57" s="127">
        <v>420189</v>
      </c>
      <c r="F57" s="128">
        <v>220</v>
      </c>
      <c r="G57" s="123">
        <f t="shared" si="0"/>
        <v>419969</v>
      </c>
      <c r="H57" s="124">
        <f t="shared" si="1"/>
        <v>0.37651344086021504</v>
      </c>
      <c r="I57" s="129">
        <v>0.99</v>
      </c>
      <c r="J57" s="126">
        <f t="shared" si="2"/>
        <v>736.56</v>
      </c>
      <c r="M57" s="16"/>
    </row>
    <row r="58" spans="1:13" x14ac:dyDescent="0.2">
      <c r="A58" s="66" t="s">
        <v>18</v>
      </c>
      <c r="B58" s="66">
        <v>1</v>
      </c>
      <c r="C58" s="66">
        <v>48</v>
      </c>
      <c r="D58" s="61">
        <v>37226</v>
      </c>
      <c r="E58" s="127">
        <v>440679</v>
      </c>
      <c r="F58" s="128">
        <v>126</v>
      </c>
      <c r="G58" s="123">
        <f t="shared" si="0"/>
        <v>440553</v>
      </c>
      <c r="H58" s="124">
        <f t="shared" si="1"/>
        <v>0.39487365591397849</v>
      </c>
      <c r="I58" s="129">
        <v>0.99570000000000003</v>
      </c>
      <c r="J58" s="126">
        <f t="shared" si="2"/>
        <v>740.80079999999998</v>
      </c>
      <c r="M58" s="16"/>
    </row>
    <row r="59" spans="1:13" x14ac:dyDescent="0.2">
      <c r="A59" s="66" t="s">
        <v>18</v>
      </c>
      <c r="B59" s="66">
        <v>1</v>
      </c>
      <c r="C59" s="66">
        <v>49</v>
      </c>
      <c r="D59" s="61">
        <v>37226</v>
      </c>
      <c r="E59" s="127">
        <v>415079</v>
      </c>
      <c r="F59" s="128">
        <v>497</v>
      </c>
      <c r="G59" s="123">
        <f t="shared" si="0"/>
        <v>414582</v>
      </c>
      <c r="H59" s="124">
        <f t="shared" si="1"/>
        <v>0.3719345878136201</v>
      </c>
      <c r="I59" s="129">
        <v>0.9647</v>
      </c>
      <c r="J59" s="126">
        <f t="shared" si="2"/>
        <v>717.73680000000002</v>
      </c>
      <c r="M59" s="16"/>
    </row>
    <row r="60" spans="1:13" x14ac:dyDescent="0.2">
      <c r="A60" s="66" t="s">
        <v>18</v>
      </c>
      <c r="B60" s="66">
        <v>1</v>
      </c>
      <c r="C60" s="66">
        <v>50</v>
      </c>
      <c r="D60" s="61">
        <v>37226</v>
      </c>
      <c r="E60" s="127">
        <v>389578</v>
      </c>
      <c r="F60" s="128">
        <v>461</v>
      </c>
      <c r="G60" s="123">
        <f t="shared" si="0"/>
        <v>389117</v>
      </c>
      <c r="H60" s="124">
        <f t="shared" si="1"/>
        <v>0.34908422939068101</v>
      </c>
      <c r="I60" s="129">
        <v>0.85509999999999997</v>
      </c>
      <c r="J60" s="126">
        <f t="shared" si="2"/>
        <v>636.19439999999997</v>
      </c>
      <c r="M60" s="16"/>
    </row>
    <row r="61" spans="1:13" x14ac:dyDescent="0.2">
      <c r="A61" s="66" t="s">
        <v>18</v>
      </c>
      <c r="B61" s="66">
        <v>1</v>
      </c>
      <c r="C61" s="66">
        <v>51</v>
      </c>
      <c r="D61" s="61">
        <v>37226</v>
      </c>
      <c r="E61" s="127">
        <v>445172</v>
      </c>
      <c r="F61" s="128">
        <v>9594</v>
      </c>
      <c r="G61" s="123">
        <f t="shared" si="0"/>
        <v>435578</v>
      </c>
      <c r="H61" s="124">
        <f t="shared" si="1"/>
        <v>0.39889964157706093</v>
      </c>
      <c r="I61" s="129">
        <v>0.97650000000000003</v>
      </c>
      <c r="J61" s="126">
        <f t="shared" si="2"/>
        <v>726.51600000000008</v>
      </c>
      <c r="M61" s="16"/>
    </row>
    <row r="62" spans="1:13" x14ac:dyDescent="0.2">
      <c r="A62" s="66" t="s">
        <v>18</v>
      </c>
      <c r="B62" s="66">
        <v>1</v>
      </c>
      <c r="C62" s="66">
        <v>52</v>
      </c>
      <c r="D62" s="61">
        <v>37226</v>
      </c>
      <c r="E62" s="127">
        <v>382037</v>
      </c>
      <c r="F62" s="128">
        <v>551</v>
      </c>
      <c r="G62" s="123">
        <f t="shared" si="0"/>
        <v>381486</v>
      </c>
      <c r="H62" s="124">
        <f t="shared" si="1"/>
        <v>0.34232706093189963</v>
      </c>
      <c r="I62" s="129">
        <v>0.95350000000000001</v>
      </c>
      <c r="J62" s="126">
        <f t="shared" si="2"/>
        <v>709.404</v>
      </c>
      <c r="M62" s="16"/>
    </row>
    <row r="63" spans="1:13" x14ac:dyDescent="0.2">
      <c r="A63" s="66" t="s">
        <v>18</v>
      </c>
      <c r="B63" s="66">
        <v>1</v>
      </c>
      <c r="C63" s="66">
        <v>53</v>
      </c>
      <c r="D63" s="61">
        <v>37226</v>
      </c>
      <c r="E63" s="127">
        <v>409588</v>
      </c>
      <c r="F63" s="128">
        <v>450</v>
      </c>
      <c r="G63" s="123">
        <f t="shared" si="0"/>
        <v>409138</v>
      </c>
      <c r="H63" s="124">
        <f t="shared" si="1"/>
        <v>0.36701433691756274</v>
      </c>
      <c r="I63" s="129">
        <v>0.95299999999999996</v>
      </c>
      <c r="J63" s="126">
        <f t="shared" si="2"/>
        <v>709.03199999999993</v>
      </c>
      <c r="M63" s="16"/>
    </row>
    <row r="64" spans="1:13" x14ac:dyDescent="0.2">
      <c r="A64" s="66" t="s">
        <v>18</v>
      </c>
      <c r="B64" s="66">
        <v>1</v>
      </c>
      <c r="C64" s="66">
        <v>54</v>
      </c>
      <c r="D64" s="61">
        <v>37226</v>
      </c>
      <c r="E64" s="130">
        <v>394846</v>
      </c>
      <c r="F64" s="131">
        <v>883</v>
      </c>
      <c r="G64" s="123">
        <f t="shared" si="0"/>
        <v>393963</v>
      </c>
      <c r="H64" s="124">
        <f t="shared" si="1"/>
        <v>0.35380465949820789</v>
      </c>
      <c r="I64" s="132">
        <v>0.83760000000000001</v>
      </c>
      <c r="J64" s="126">
        <f t="shared" si="2"/>
        <v>623.17439999999999</v>
      </c>
      <c r="M64" s="16"/>
    </row>
    <row r="65" spans="1:13" x14ac:dyDescent="0.2">
      <c r="A65" s="66" t="s">
        <v>18</v>
      </c>
      <c r="B65" s="66">
        <v>1</v>
      </c>
      <c r="C65" s="66">
        <v>55</v>
      </c>
      <c r="D65" s="61">
        <v>37226</v>
      </c>
      <c r="E65" s="130">
        <v>497837</v>
      </c>
      <c r="F65" s="131">
        <v>393</v>
      </c>
      <c r="G65" s="123">
        <f t="shared" si="0"/>
        <v>497444</v>
      </c>
      <c r="H65" s="124">
        <f t="shared" si="1"/>
        <v>0.44609050179211468</v>
      </c>
      <c r="I65" s="132">
        <v>0.92669999999999997</v>
      </c>
      <c r="J65" s="126">
        <f t="shared" si="2"/>
        <v>689.46479999999997</v>
      </c>
      <c r="M65" s="16"/>
    </row>
    <row r="66" spans="1:13" x14ac:dyDescent="0.2">
      <c r="A66" s="66" t="s">
        <v>18</v>
      </c>
      <c r="B66" s="66">
        <v>1</v>
      </c>
      <c r="C66" s="66">
        <v>56</v>
      </c>
      <c r="D66" s="61">
        <v>37226</v>
      </c>
      <c r="E66" s="130">
        <v>493198</v>
      </c>
      <c r="F66" s="131">
        <v>406</v>
      </c>
      <c r="G66" s="123">
        <f t="shared" si="0"/>
        <v>492792</v>
      </c>
      <c r="H66" s="124">
        <f t="shared" si="1"/>
        <v>0.4419336917562724</v>
      </c>
      <c r="I66" s="132">
        <v>0.99019999999999997</v>
      </c>
      <c r="J66" s="126">
        <f t="shared" si="2"/>
        <v>736.7088</v>
      </c>
      <c r="M66" s="16"/>
    </row>
    <row r="67" spans="1:13" x14ac:dyDescent="0.2">
      <c r="A67" s="66" t="s">
        <v>18</v>
      </c>
      <c r="B67" s="66">
        <v>1</v>
      </c>
      <c r="C67" s="66">
        <v>57</v>
      </c>
      <c r="D67" s="61">
        <v>37226</v>
      </c>
      <c r="E67" s="130">
        <v>491456</v>
      </c>
      <c r="F67" s="131">
        <v>348</v>
      </c>
      <c r="G67" s="123">
        <f t="shared" si="0"/>
        <v>491108</v>
      </c>
      <c r="H67" s="124">
        <f t="shared" si="1"/>
        <v>0.44037275985663082</v>
      </c>
      <c r="I67" s="132">
        <v>0.99790000000000001</v>
      </c>
      <c r="J67" s="126">
        <f t="shared" si="2"/>
        <v>742.43759999999997</v>
      </c>
      <c r="M67" s="16"/>
    </row>
    <row r="68" spans="1:13" x14ac:dyDescent="0.2">
      <c r="A68" s="66" t="s">
        <v>18</v>
      </c>
      <c r="B68" s="66">
        <v>1</v>
      </c>
      <c r="C68" s="66">
        <v>58</v>
      </c>
      <c r="D68" s="61">
        <v>37226</v>
      </c>
      <c r="E68" s="130">
        <v>89054</v>
      </c>
      <c r="F68" s="131">
        <v>1164</v>
      </c>
      <c r="G68" s="123">
        <f t="shared" si="0"/>
        <v>87890</v>
      </c>
      <c r="H68" s="124">
        <f t="shared" si="1"/>
        <v>7.979749103942653E-2</v>
      </c>
      <c r="I68" s="132">
        <v>0.3231</v>
      </c>
      <c r="J68" s="126">
        <f t="shared" si="2"/>
        <v>240.38640000000001</v>
      </c>
      <c r="M68" s="16"/>
    </row>
    <row r="69" spans="1:13" x14ac:dyDescent="0.2">
      <c r="A69" s="66" t="s">
        <v>18</v>
      </c>
      <c r="B69" s="66">
        <v>1</v>
      </c>
      <c r="C69" s="66">
        <v>59</v>
      </c>
      <c r="D69" s="61">
        <v>37226</v>
      </c>
      <c r="E69" s="130">
        <v>459744</v>
      </c>
      <c r="F69" s="131">
        <v>320</v>
      </c>
      <c r="G69" s="123">
        <f t="shared" si="0"/>
        <v>459424</v>
      </c>
      <c r="H69" s="124">
        <f t="shared" si="1"/>
        <v>0.41195698924731183</v>
      </c>
      <c r="I69" s="132">
        <v>0.99750000000000005</v>
      </c>
      <c r="J69" s="126">
        <f t="shared" si="2"/>
        <v>742.14</v>
      </c>
      <c r="M69" s="16"/>
    </row>
    <row r="70" spans="1:13" x14ac:dyDescent="0.2">
      <c r="A70" s="66" t="s">
        <v>18</v>
      </c>
      <c r="B70" s="66">
        <v>1</v>
      </c>
      <c r="C70" s="66">
        <v>60</v>
      </c>
      <c r="D70" s="61">
        <v>37226</v>
      </c>
      <c r="E70" s="130">
        <v>336500</v>
      </c>
      <c r="F70" s="131">
        <v>1316</v>
      </c>
      <c r="G70" s="123">
        <f t="shared" si="0"/>
        <v>335184</v>
      </c>
      <c r="H70" s="124">
        <f t="shared" si="1"/>
        <v>0.3015232974910394</v>
      </c>
      <c r="I70" s="132">
        <v>0.75270000000000004</v>
      </c>
      <c r="J70" s="126">
        <f t="shared" si="2"/>
        <v>560.00880000000006</v>
      </c>
      <c r="M70" s="16"/>
    </row>
    <row r="71" spans="1:13" x14ac:dyDescent="0.2">
      <c r="A71" s="66" t="s">
        <v>18</v>
      </c>
      <c r="B71" s="66">
        <v>1</v>
      </c>
      <c r="C71" s="66">
        <v>61</v>
      </c>
      <c r="D71" s="61">
        <v>37226</v>
      </c>
      <c r="E71" s="130">
        <v>397340</v>
      </c>
      <c r="F71" s="131">
        <v>838</v>
      </c>
      <c r="G71" s="123">
        <f t="shared" si="0"/>
        <v>396502</v>
      </c>
      <c r="H71" s="124">
        <f t="shared" si="1"/>
        <v>0.35603942652329751</v>
      </c>
      <c r="I71" s="132">
        <v>0.96020000000000005</v>
      </c>
      <c r="J71" s="126">
        <f t="shared" si="2"/>
        <v>714.38880000000006</v>
      </c>
      <c r="M71" s="16"/>
    </row>
    <row r="72" spans="1:13" x14ac:dyDescent="0.2">
      <c r="A72" s="66" t="s">
        <v>18</v>
      </c>
      <c r="B72" s="66">
        <v>1</v>
      </c>
      <c r="C72" s="66">
        <v>62</v>
      </c>
      <c r="D72" s="61">
        <v>37226</v>
      </c>
      <c r="E72" s="130">
        <v>460777</v>
      </c>
      <c r="F72" s="131">
        <v>402</v>
      </c>
      <c r="G72" s="123">
        <f t="shared" si="0"/>
        <v>460375</v>
      </c>
      <c r="H72" s="124">
        <f t="shared" si="1"/>
        <v>0.41288261648745522</v>
      </c>
      <c r="I72" s="132">
        <v>0.99739999999999995</v>
      </c>
      <c r="J72" s="126">
        <f t="shared" si="2"/>
        <v>742.06560000000002</v>
      </c>
      <c r="M72" s="16"/>
    </row>
    <row r="73" spans="1:13" x14ac:dyDescent="0.2">
      <c r="A73" s="66" t="s">
        <v>18</v>
      </c>
      <c r="B73" s="66">
        <v>1</v>
      </c>
      <c r="C73" s="66">
        <v>63</v>
      </c>
      <c r="D73" s="61">
        <v>37226</v>
      </c>
      <c r="E73" s="130">
        <v>372900</v>
      </c>
      <c r="F73" s="131">
        <v>1091</v>
      </c>
      <c r="G73" s="123">
        <f t="shared" si="0"/>
        <v>371809</v>
      </c>
      <c r="H73" s="124">
        <f t="shared" si="1"/>
        <v>0.33413978494623658</v>
      </c>
      <c r="I73" s="132">
        <v>0.7944</v>
      </c>
      <c r="J73" s="126">
        <f t="shared" si="2"/>
        <v>591.03359999999998</v>
      </c>
      <c r="M73" s="16"/>
    </row>
    <row r="74" spans="1:13" x14ac:dyDescent="0.2">
      <c r="A74" s="66" t="s">
        <v>18</v>
      </c>
      <c r="B74" s="66">
        <v>1</v>
      </c>
      <c r="C74" s="66">
        <v>64</v>
      </c>
      <c r="D74" s="61">
        <v>37226</v>
      </c>
      <c r="E74" s="130">
        <f>968609-612069</f>
        <v>356540</v>
      </c>
      <c r="F74" s="131">
        <f>3197-2816</f>
        <v>381</v>
      </c>
      <c r="G74" s="123">
        <f t="shared" si="0"/>
        <v>356159</v>
      </c>
      <c r="H74" s="124">
        <f t="shared" si="1"/>
        <v>0.31948028673835127</v>
      </c>
      <c r="I74" s="132">
        <v>0.91600000000000004</v>
      </c>
      <c r="J74" s="126">
        <f t="shared" si="2"/>
        <v>681.50400000000002</v>
      </c>
      <c r="M74" s="16"/>
    </row>
    <row r="75" spans="1:13" x14ac:dyDescent="0.2">
      <c r="A75" s="66" t="s">
        <v>18</v>
      </c>
      <c r="B75" s="66">
        <v>1</v>
      </c>
      <c r="C75" s="66">
        <v>65</v>
      </c>
      <c r="D75" s="61">
        <v>37226</v>
      </c>
      <c r="E75" s="130">
        <v>309179</v>
      </c>
      <c r="F75" s="131">
        <v>634</v>
      </c>
      <c r="G75" s="123">
        <f t="shared" si="0"/>
        <v>308545</v>
      </c>
      <c r="H75" s="124">
        <f t="shared" si="1"/>
        <v>0.27704211469534051</v>
      </c>
      <c r="I75" s="132">
        <v>0.83509999999999995</v>
      </c>
      <c r="J75" s="126">
        <f t="shared" si="2"/>
        <v>621.31439999999998</v>
      </c>
      <c r="M75" s="16"/>
    </row>
    <row r="76" spans="1:13" x14ac:dyDescent="0.2">
      <c r="A76" s="66" t="s">
        <v>18</v>
      </c>
      <c r="B76" s="66">
        <v>1</v>
      </c>
      <c r="C76" s="66">
        <v>66</v>
      </c>
      <c r="D76" s="61">
        <v>37226</v>
      </c>
      <c r="E76" s="130">
        <v>425507</v>
      </c>
      <c r="F76" s="131">
        <v>536</v>
      </c>
      <c r="G76" s="123">
        <f t="shared" ref="G76:G111" si="3">E76-F76</f>
        <v>424971</v>
      </c>
      <c r="H76" s="124">
        <f t="shared" si="1"/>
        <v>0.38127867383512543</v>
      </c>
      <c r="I76" s="132">
        <v>0.99199999999999999</v>
      </c>
      <c r="J76" s="126">
        <f t="shared" si="2"/>
        <v>738.048</v>
      </c>
      <c r="M76" s="16"/>
    </row>
    <row r="77" spans="1:13" x14ac:dyDescent="0.2">
      <c r="A77" s="66" t="s">
        <v>18</v>
      </c>
      <c r="B77" s="66">
        <v>1</v>
      </c>
      <c r="C77" s="66">
        <v>67</v>
      </c>
      <c r="D77" s="61">
        <v>37226</v>
      </c>
      <c r="E77" s="130">
        <v>417115</v>
      </c>
      <c r="F77" s="131">
        <v>261</v>
      </c>
      <c r="G77" s="123">
        <f t="shared" si="3"/>
        <v>416854</v>
      </c>
      <c r="H77" s="124">
        <f t="shared" ref="H77:H110" si="4">IF(G77&lt;0,0,E77/(31*1500*24))</f>
        <v>0.37375896057347668</v>
      </c>
      <c r="I77" s="132">
        <v>0.99209999999999998</v>
      </c>
      <c r="J77" s="126">
        <f t="shared" ref="J77:J110" si="5">I77*(24*31)</f>
        <v>738.12239999999997</v>
      </c>
      <c r="M77" s="16"/>
    </row>
    <row r="78" spans="1:13" x14ac:dyDescent="0.2">
      <c r="A78" s="66" t="s">
        <v>18</v>
      </c>
      <c r="B78" s="66">
        <v>1</v>
      </c>
      <c r="C78" s="66">
        <v>68</v>
      </c>
      <c r="D78" s="61">
        <v>37226</v>
      </c>
      <c r="E78" s="130">
        <v>469408</v>
      </c>
      <c r="F78" s="131">
        <v>445</v>
      </c>
      <c r="G78" s="123">
        <f t="shared" si="3"/>
        <v>468963</v>
      </c>
      <c r="H78" s="124">
        <f t="shared" si="4"/>
        <v>0.42061648745519714</v>
      </c>
      <c r="I78" s="132">
        <v>0.94940000000000002</v>
      </c>
      <c r="J78" s="126">
        <f t="shared" si="5"/>
        <v>706.35360000000003</v>
      </c>
      <c r="M78" s="16"/>
    </row>
    <row r="79" spans="1:13" x14ac:dyDescent="0.2">
      <c r="A79" s="66" t="s">
        <v>18</v>
      </c>
      <c r="B79" s="66">
        <v>1</v>
      </c>
      <c r="C79" s="66">
        <v>69</v>
      </c>
      <c r="D79" s="61">
        <v>37226</v>
      </c>
      <c r="E79" s="130">
        <v>510234</v>
      </c>
      <c r="F79" s="131">
        <v>385</v>
      </c>
      <c r="G79" s="123">
        <f t="shared" si="3"/>
        <v>509849</v>
      </c>
      <c r="H79" s="124">
        <f t="shared" si="4"/>
        <v>0.45719892473118279</v>
      </c>
      <c r="I79" s="132">
        <v>0.99639999999999995</v>
      </c>
      <c r="J79" s="126">
        <f t="shared" si="5"/>
        <v>741.32159999999999</v>
      </c>
      <c r="M79" s="16"/>
    </row>
    <row r="80" spans="1:13" x14ac:dyDescent="0.2">
      <c r="A80" s="66" t="s">
        <v>18</v>
      </c>
      <c r="B80" s="66">
        <v>1</v>
      </c>
      <c r="C80" s="66">
        <v>70</v>
      </c>
      <c r="D80" s="61">
        <v>37226</v>
      </c>
      <c r="E80" s="130">
        <v>395665</v>
      </c>
      <c r="F80" s="131">
        <v>384</v>
      </c>
      <c r="G80" s="123">
        <f t="shared" si="3"/>
        <v>395281</v>
      </c>
      <c r="H80" s="124">
        <f t="shared" si="4"/>
        <v>0.3545385304659498</v>
      </c>
      <c r="I80" s="132">
        <v>0.82940000000000003</v>
      </c>
      <c r="J80" s="126">
        <f t="shared" si="5"/>
        <v>617.07360000000006</v>
      </c>
      <c r="M80" s="16"/>
    </row>
    <row r="81" spans="1:13" x14ac:dyDescent="0.2">
      <c r="A81" s="66" t="s">
        <v>18</v>
      </c>
      <c r="B81" s="66">
        <v>1</v>
      </c>
      <c r="C81" s="66">
        <v>71</v>
      </c>
      <c r="D81" s="61">
        <v>37226</v>
      </c>
      <c r="E81" s="130">
        <v>482761</v>
      </c>
      <c r="F81" s="131">
        <v>236</v>
      </c>
      <c r="G81" s="123">
        <f t="shared" si="3"/>
        <v>482525</v>
      </c>
      <c r="H81" s="124">
        <f t="shared" si="4"/>
        <v>0.43258154121863801</v>
      </c>
      <c r="I81" s="132">
        <v>0.99680000000000002</v>
      </c>
      <c r="J81" s="126">
        <f t="shared" si="5"/>
        <v>741.61919999999998</v>
      </c>
      <c r="M81" s="16"/>
    </row>
    <row r="82" spans="1:13" x14ac:dyDescent="0.2">
      <c r="A82" s="66" t="s">
        <v>18</v>
      </c>
      <c r="B82" s="66">
        <v>1</v>
      </c>
      <c r="C82" s="66">
        <v>72</v>
      </c>
      <c r="D82" s="61">
        <v>37226</v>
      </c>
      <c r="E82" s="130">
        <v>518406</v>
      </c>
      <c r="F82" s="131">
        <v>305</v>
      </c>
      <c r="G82" s="123">
        <f t="shared" si="3"/>
        <v>518101</v>
      </c>
      <c r="H82" s="124">
        <f t="shared" si="4"/>
        <v>0.46452150537634407</v>
      </c>
      <c r="I82" s="132">
        <v>0.998</v>
      </c>
      <c r="J82" s="126">
        <f t="shared" si="5"/>
        <v>742.51199999999994</v>
      </c>
      <c r="M82" s="16"/>
    </row>
    <row r="83" spans="1:13" x14ac:dyDescent="0.2">
      <c r="A83" s="66" t="s">
        <v>18</v>
      </c>
      <c r="B83" s="66">
        <v>1</v>
      </c>
      <c r="C83" s="66">
        <v>73</v>
      </c>
      <c r="D83" s="61">
        <v>37226</v>
      </c>
      <c r="E83" s="130">
        <v>488713</v>
      </c>
      <c r="F83" s="131">
        <v>627</v>
      </c>
      <c r="G83" s="123">
        <f t="shared" si="3"/>
        <v>488086</v>
      </c>
      <c r="H83" s="124">
        <f t="shared" si="4"/>
        <v>0.43791487455197131</v>
      </c>
      <c r="I83" s="132">
        <v>0.9909</v>
      </c>
      <c r="J83" s="126">
        <f t="shared" si="5"/>
        <v>737.2296</v>
      </c>
      <c r="M83" s="16"/>
    </row>
    <row r="84" spans="1:13" x14ac:dyDescent="0.2">
      <c r="A84" s="66" t="s">
        <v>18</v>
      </c>
      <c r="B84" s="66">
        <v>1</v>
      </c>
      <c r="C84" s="66">
        <v>74</v>
      </c>
      <c r="D84" s="61">
        <v>37226</v>
      </c>
      <c r="E84" s="130">
        <v>466694</v>
      </c>
      <c r="F84" s="131">
        <v>475</v>
      </c>
      <c r="G84" s="123">
        <f t="shared" si="3"/>
        <v>466219</v>
      </c>
      <c r="H84" s="124">
        <f t="shared" si="4"/>
        <v>0.41818458781362006</v>
      </c>
      <c r="I84" s="132">
        <v>0.99660000000000004</v>
      </c>
      <c r="J84" s="126">
        <f t="shared" si="5"/>
        <v>741.47040000000004</v>
      </c>
      <c r="M84" s="16"/>
    </row>
    <row r="85" spans="1:13" x14ac:dyDescent="0.2">
      <c r="A85" s="66" t="s">
        <v>18</v>
      </c>
      <c r="B85" s="66">
        <v>1</v>
      </c>
      <c r="C85" s="66">
        <v>75</v>
      </c>
      <c r="D85" s="61">
        <v>37226</v>
      </c>
      <c r="E85" s="130">
        <v>413250</v>
      </c>
      <c r="F85" s="131">
        <v>394</v>
      </c>
      <c r="G85" s="123">
        <f t="shared" si="3"/>
        <v>412856</v>
      </c>
      <c r="H85" s="124">
        <f t="shared" si="4"/>
        <v>0.37029569892473119</v>
      </c>
      <c r="I85" s="132">
        <v>0.99039999999999995</v>
      </c>
      <c r="J85" s="126">
        <f t="shared" si="5"/>
        <v>736.85759999999993</v>
      </c>
      <c r="M85" s="16"/>
    </row>
    <row r="86" spans="1:13" x14ac:dyDescent="0.2">
      <c r="A86" s="66" t="s">
        <v>18</v>
      </c>
      <c r="B86" s="66">
        <v>1</v>
      </c>
      <c r="C86" s="66">
        <v>76</v>
      </c>
      <c r="D86" s="61">
        <v>37226</v>
      </c>
      <c r="E86" s="130">
        <v>435358</v>
      </c>
      <c r="F86" s="131">
        <v>611</v>
      </c>
      <c r="G86" s="123">
        <f t="shared" si="3"/>
        <v>434747</v>
      </c>
      <c r="H86" s="124">
        <f t="shared" si="4"/>
        <v>0.39010573476702509</v>
      </c>
      <c r="I86" s="132">
        <v>0.87380000000000002</v>
      </c>
      <c r="J86" s="126">
        <f t="shared" si="5"/>
        <v>650.10720000000003</v>
      </c>
      <c r="M86" s="16"/>
    </row>
    <row r="87" spans="1:13" x14ac:dyDescent="0.2">
      <c r="A87" s="66" t="s">
        <v>18</v>
      </c>
      <c r="B87" s="66">
        <v>1</v>
      </c>
      <c r="C87" s="66">
        <v>77</v>
      </c>
      <c r="D87" s="61">
        <v>37226</v>
      </c>
      <c r="E87" s="130">
        <v>366622</v>
      </c>
      <c r="F87" s="131">
        <v>278</v>
      </c>
      <c r="G87" s="123">
        <f t="shared" si="3"/>
        <v>366344</v>
      </c>
      <c r="H87" s="124">
        <f t="shared" si="4"/>
        <v>0.32851433691756271</v>
      </c>
      <c r="I87" s="132">
        <v>0.91100000000000003</v>
      </c>
      <c r="J87" s="126">
        <f t="shared" si="5"/>
        <v>677.78399999999999</v>
      </c>
      <c r="M87" s="16"/>
    </row>
    <row r="88" spans="1:13" x14ac:dyDescent="0.2">
      <c r="A88" s="66" t="s">
        <v>18</v>
      </c>
      <c r="B88" s="66">
        <v>1</v>
      </c>
      <c r="C88" s="66">
        <v>78</v>
      </c>
      <c r="D88" s="61">
        <v>37226</v>
      </c>
      <c r="E88" s="130">
        <v>378562</v>
      </c>
      <c r="F88" s="131">
        <v>429</v>
      </c>
      <c r="G88" s="123">
        <f t="shared" si="3"/>
        <v>378133</v>
      </c>
      <c r="H88" s="124">
        <f t="shared" si="4"/>
        <v>0.33921326164874555</v>
      </c>
      <c r="I88" s="132">
        <v>0.91290000000000004</v>
      </c>
      <c r="J88" s="126">
        <f t="shared" si="5"/>
        <v>679.19760000000008</v>
      </c>
      <c r="M88" s="16"/>
    </row>
    <row r="89" spans="1:13" x14ac:dyDescent="0.2">
      <c r="A89" s="66" t="s">
        <v>18</v>
      </c>
      <c r="B89" s="66">
        <v>1</v>
      </c>
      <c r="C89" s="66">
        <v>79</v>
      </c>
      <c r="D89" s="61">
        <v>37226</v>
      </c>
      <c r="E89" s="130">
        <v>454194</v>
      </c>
      <c r="F89" s="131">
        <v>404</v>
      </c>
      <c r="G89" s="123">
        <f t="shared" si="3"/>
        <v>453790</v>
      </c>
      <c r="H89" s="124">
        <f t="shared" si="4"/>
        <v>0.40698387096774191</v>
      </c>
      <c r="I89" s="132">
        <v>0.80830000000000002</v>
      </c>
      <c r="J89" s="126">
        <f t="shared" si="5"/>
        <v>601.37520000000006</v>
      </c>
      <c r="M89" s="16"/>
    </row>
    <row r="90" spans="1:13" x14ac:dyDescent="0.2">
      <c r="A90" s="66" t="s">
        <v>18</v>
      </c>
      <c r="B90" s="66">
        <v>1</v>
      </c>
      <c r="C90" s="66">
        <v>80</v>
      </c>
      <c r="D90" s="61">
        <v>37226</v>
      </c>
      <c r="E90" s="130">
        <v>506108</v>
      </c>
      <c r="F90" s="131">
        <v>135</v>
      </c>
      <c r="G90" s="123">
        <f t="shared" si="3"/>
        <v>505973</v>
      </c>
      <c r="H90" s="124">
        <f t="shared" si="4"/>
        <v>0.45350179211469532</v>
      </c>
      <c r="I90" s="132">
        <v>0.97860000000000003</v>
      </c>
      <c r="J90" s="126">
        <f t="shared" si="5"/>
        <v>728.07839999999999</v>
      </c>
      <c r="M90" s="16"/>
    </row>
    <row r="91" spans="1:13" x14ac:dyDescent="0.2">
      <c r="A91" s="66" t="s">
        <v>18</v>
      </c>
      <c r="B91" s="66">
        <v>1</v>
      </c>
      <c r="C91" s="66">
        <v>81</v>
      </c>
      <c r="D91" s="61">
        <v>37226</v>
      </c>
      <c r="E91" s="130">
        <v>448101</v>
      </c>
      <c r="F91" s="131">
        <v>497</v>
      </c>
      <c r="G91" s="123">
        <f t="shared" si="3"/>
        <v>447604</v>
      </c>
      <c r="H91" s="124">
        <f t="shared" si="4"/>
        <v>0.40152419354838709</v>
      </c>
      <c r="I91" s="132">
        <v>0.90549999999999997</v>
      </c>
      <c r="J91" s="126">
        <f t="shared" si="5"/>
        <v>673.69200000000001</v>
      </c>
      <c r="M91" s="16"/>
    </row>
    <row r="92" spans="1:13" x14ac:dyDescent="0.2">
      <c r="A92" s="66" t="s">
        <v>18</v>
      </c>
      <c r="B92" s="66">
        <v>1</v>
      </c>
      <c r="C92" s="66">
        <v>82</v>
      </c>
      <c r="D92" s="61">
        <v>37226</v>
      </c>
      <c r="E92" s="130">
        <v>476688</v>
      </c>
      <c r="F92" s="131">
        <v>805</v>
      </c>
      <c r="G92" s="123">
        <f t="shared" si="3"/>
        <v>475883</v>
      </c>
      <c r="H92" s="124">
        <f t="shared" si="4"/>
        <v>0.42713978494623656</v>
      </c>
      <c r="I92" s="132">
        <v>0.93779999999999997</v>
      </c>
      <c r="J92" s="126">
        <f t="shared" si="5"/>
        <v>697.72320000000002</v>
      </c>
      <c r="M92" s="16"/>
    </row>
    <row r="93" spans="1:13" x14ac:dyDescent="0.2">
      <c r="A93" s="66" t="s">
        <v>18</v>
      </c>
      <c r="B93" s="66">
        <v>1</v>
      </c>
      <c r="C93" s="66">
        <v>83</v>
      </c>
      <c r="D93" s="61">
        <v>37226</v>
      </c>
      <c r="E93" s="130">
        <v>486339</v>
      </c>
      <c r="F93" s="131">
        <v>374</v>
      </c>
      <c r="G93" s="123">
        <f t="shared" si="3"/>
        <v>485965</v>
      </c>
      <c r="H93" s="124">
        <f t="shared" si="4"/>
        <v>0.43578763440860213</v>
      </c>
      <c r="I93" s="132">
        <v>0.99560000000000004</v>
      </c>
      <c r="J93" s="126">
        <f t="shared" si="5"/>
        <v>740.72640000000001</v>
      </c>
      <c r="M93" s="16"/>
    </row>
    <row r="94" spans="1:13" x14ac:dyDescent="0.2">
      <c r="A94" s="66" t="s">
        <v>18</v>
      </c>
      <c r="B94" s="66">
        <v>1</v>
      </c>
      <c r="C94" s="66">
        <v>84</v>
      </c>
      <c r="D94" s="61">
        <v>37226</v>
      </c>
      <c r="E94" s="130">
        <v>539218</v>
      </c>
      <c r="F94" s="131">
        <v>143</v>
      </c>
      <c r="G94" s="123">
        <f t="shared" si="3"/>
        <v>539075</v>
      </c>
      <c r="H94" s="124">
        <f t="shared" si="4"/>
        <v>0.48317025089605736</v>
      </c>
      <c r="I94" s="132">
        <v>0.99729999999999996</v>
      </c>
      <c r="J94" s="126">
        <f t="shared" si="5"/>
        <v>741.99119999999994</v>
      </c>
      <c r="M94" s="16"/>
    </row>
    <row r="95" spans="1:13" x14ac:dyDescent="0.2">
      <c r="A95" s="66" t="s">
        <v>18</v>
      </c>
      <c r="B95" s="66">
        <v>1</v>
      </c>
      <c r="C95" s="66">
        <v>85</v>
      </c>
      <c r="D95" s="61">
        <v>37226</v>
      </c>
      <c r="E95" s="130">
        <v>381405</v>
      </c>
      <c r="F95" s="131">
        <v>230</v>
      </c>
      <c r="G95" s="123">
        <f t="shared" si="3"/>
        <v>381175</v>
      </c>
      <c r="H95" s="124">
        <f t="shared" si="4"/>
        <v>0.34176075268817202</v>
      </c>
      <c r="I95" s="132">
        <v>0.90369999999999995</v>
      </c>
      <c r="J95" s="126">
        <f t="shared" si="5"/>
        <v>672.3528</v>
      </c>
      <c r="M95" s="16"/>
    </row>
    <row r="96" spans="1:13" x14ac:dyDescent="0.2">
      <c r="A96" s="66" t="s">
        <v>18</v>
      </c>
      <c r="B96" s="66">
        <v>1</v>
      </c>
      <c r="C96" s="66">
        <v>86</v>
      </c>
      <c r="D96" s="61">
        <v>37226</v>
      </c>
      <c r="E96" s="130">
        <v>447772</v>
      </c>
      <c r="F96" s="131">
        <v>496</v>
      </c>
      <c r="G96" s="123">
        <f t="shared" si="3"/>
        <v>447276</v>
      </c>
      <c r="H96" s="124">
        <f t="shared" si="4"/>
        <v>0.40122939068100361</v>
      </c>
      <c r="I96" s="132">
        <v>0.89810000000000001</v>
      </c>
      <c r="J96" s="126">
        <f t="shared" si="5"/>
        <v>668.18640000000005</v>
      </c>
      <c r="M96" s="16"/>
    </row>
    <row r="97" spans="1:13" x14ac:dyDescent="0.2">
      <c r="A97" s="66" t="s">
        <v>18</v>
      </c>
      <c r="B97" s="66">
        <v>1</v>
      </c>
      <c r="C97" s="66">
        <v>87</v>
      </c>
      <c r="D97" s="61">
        <v>37226</v>
      </c>
      <c r="E97" s="130">
        <f>384148+42523</f>
        <v>426671</v>
      </c>
      <c r="F97" s="131">
        <f>438+150</f>
        <v>588</v>
      </c>
      <c r="G97" s="123">
        <f t="shared" si="3"/>
        <v>426083</v>
      </c>
      <c r="H97" s="124">
        <f t="shared" si="4"/>
        <v>0.38232168458781363</v>
      </c>
      <c r="I97" s="132">
        <v>0.93469999999999998</v>
      </c>
      <c r="J97" s="126">
        <f t="shared" si="5"/>
        <v>695.41679999999997</v>
      </c>
      <c r="M97" s="16"/>
    </row>
    <row r="98" spans="1:13" x14ac:dyDescent="0.2">
      <c r="A98" s="66" t="s">
        <v>18</v>
      </c>
      <c r="B98" s="66">
        <v>1</v>
      </c>
      <c r="C98" s="66">
        <v>88</v>
      </c>
      <c r="D98" s="61">
        <v>37226</v>
      </c>
      <c r="E98" s="130">
        <v>452796</v>
      </c>
      <c r="F98" s="131">
        <v>894</v>
      </c>
      <c r="G98" s="123">
        <f t="shared" si="3"/>
        <v>451902</v>
      </c>
      <c r="H98" s="124">
        <f t="shared" si="4"/>
        <v>0.40573118279569892</v>
      </c>
      <c r="I98" s="132">
        <v>0.86470000000000002</v>
      </c>
      <c r="J98" s="126">
        <f t="shared" si="5"/>
        <v>643.33680000000004</v>
      </c>
      <c r="M98" s="16"/>
    </row>
    <row r="99" spans="1:13" x14ac:dyDescent="0.2">
      <c r="A99" s="66" t="s">
        <v>18</v>
      </c>
      <c r="B99" s="66">
        <v>1</v>
      </c>
      <c r="C99" s="66">
        <v>89</v>
      </c>
      <c r="D99" s="61">
        <v>37226</v>
      </c>
      <c r="E99" s="130">
        <v>466872</v>
      </c>
      <c r="F99" s="131">
        <v>346</v>
      </c>
      <c r="G99" s="123">
        <f t="shared" si="3"/>
        <v>466526</v>
      </c>
      <c r="H99" s="124">
        <f t="shared" si="4"/>
        <v>0.41834408602150536</v>
      </c>
      <c r="I99" s="132">
        <v>0.99860000000000004</v>
      </c>
      <c r="J99" s="126">
        <f t="shared" si="5"/>
        <v>742.95839999999998</v>
      </c>
      <c r="M99" s="16"/>
    </row>
    <row r="100" spans="1:13" x14ac:dyDescent="0.2">
      <c r="A100" s="66" t="s">
        <v>18</v>
      </c>
      <c r="B100" s="66">
        <v>1</v>
      </c>
      <c r="C100" s="66">
        <v>90</v>
      </c>
      <c r="D100" s="61">
        <v>37226</v>
      </c>
      <c r="E100" s="130">
        <v>442502</v>
      </c>
      <c r="F100" s="131">
        <v>326</v>
      </c>
      <c r="G100" s="123">
        <f t="shared" si="3"/>
        <v>442176</v>
      </c>
      <c r="H100" s="124">
        <f t="shared" si="4"/>
        <v>0.39650716845878137</v>
      </c>
      <c r="I100" s="132">
        <v>0.98409999999999997</v>
      </c>
      <c r="J100" s="126">
        <f t="shared" si="5"/>
        <v>732.17039999999997</v>
      </c>
      <c r="M100" s="16"/>
    </row>
    <row r="101" spans="1:13" x14ac:dyDescent="0.2">
      <c r="A101" s="66" t="s">
        <v>18</v>
      </c>
      <c r="B101" s="66">
        <v>1</v>
      </c>
      <c r="C101" s="66">
        <v>91</v>
      </c>
      <c r="D101" s="61">
        <v>37226</v>
      </c>
      <c r="E101" s="130">
        <v>499306</v>
      </c>
      <c r="F101" s="131">
        <v>459</v>
      </c>
      <c r="G101" s="123">
        <f t="shared" si="3"/>
        <v>498847</v>
      </c>
      <c r="H101" s="124">
        <f t="shared" si="4"/>
        <v>0.44740681003584232</v>
      </c>
      <c r="I101" s="132">
        <v>0.97170000000000001</v>
      </c>
      <c r="J101" s="126">
        <f t="shared" si="5"/>
        <v>722.94479999999999</v>
      </c>
      <c r="M101" s="16"/>
    </row>
    <row r="102" spans="1:13" x14ac:dyDescent="0.2">
      <c r="A102" s="66" t="s">
        <v>18</v>
      </c>
      <c r="B102" s="66">
        <v>1</v>
      </c>
      <c r="C102" s="66">
        <v>92</v>
      </c>
      <c r="D102" s="61">
        <v>37226</v>
      </c>
      <c r="E102" s="130">
        <v>486629</v>
      </c>
      <c r="F102" s="131">
        <v>713</v>
      </c>
      <c r="G102" s="123">
        <f t="shared" si="3"/>
        <v>485916</v>
      </c>
      <c r="H102" s="124">
        <f t="shared" si="4"/>
        <v>0.43604749103942653</v>
      </c>
      <c r="I102" s="132">
        <v>0.98540000000000005</v>
      </c>
      <c r="J102" s="126">
        <f t="shared" si="5"/>
        <v>733.13760000000002</v>
      </c>
      <c r="M102" s="16"/>
    </row>
    <row r="103" spans="1:13" x14ac:dyDescent="0.2">
      <c r="A103" s="66" t="s">
        <v>18</v>
      </c>
      <c r="B103" s="66">
        <v>1</v>
      </c>
      <c r="C103" s="66">
        <v>93</v>
      </c>
      <c r="D103" s="61">
        <v>37226</v>
      </c>
      <c r="E103" s="130">
        <v>467679</v>
      </c>
      <c r="F103" s="131">
        <v>153</v>
      </c>
      <c r="G103" s="123">
        <f t="shared" si="3"/>
        <v>467526</v>
      </c>
      <c r="H103" s="124">
        <f t="shared" si="4"/>
        <v>0.41906720430107525</v>
      </c>
      <c r="I103" s="132">
        <v>0.95230000000000004</v>
      </c>
      <c r="J103" s="126">
        <f t="shared" si="5"/>
        <v>708.51120000000003</v>
      </c>
      <c r="M103" s="16"/>
    </row>
    <row r="104" spans="1:13" x14ac:dyDescent="0.2">
      <c r="A104" s="66" t="s">
        <v>18</v>
      </c>
      <c r="B104" s="66">
        <v>1</v>
      </c>
      <c r="C104" s="66">
        <v>94</v>
      </c>
      <c r="D104" s="61">
        <v>37226</v>
      </c>
      <c r="E104" s="130">
        <v>464897</v>
      </c>
      <c r="F104" s="131">
        <v>377</v>
      </c>
      <c r="G104" s="123">
        <f t="shared" si="3"/>
        <v>464520</v>
      </c>
      <c r="H104" s="124">
        <f t="shared" si="4"/>
        <v>0.41657437275985665</v>
      </c>
      <c r="I104" s="132">
        <v>0.98280000000000001</v>
      </c>
      <c r="J104" s="126">
        <f t="shared" si="5"/>
        <v>731.20320000000004</v>
      </c>
      <c r="M104" s="16"/>
    </row>
    <row r="105" spans="1:13" x14ac:dyDescent="0.2">
      <c r="A105" s="66" t="s">
        <v>18</v>
      </c>
      <c r="B105" s="66">
        <v>1</v>
      </c>
      <c r="C105" s="66">
        <v>95</v>
      </c>
      <c r="D105" s="61">
        <v>37226</v>
      </c>
      <c r="E105" s="130">
        <v>341216</v>
      </c>
      <c r="F105" s="131">
        <v>454</v>
      </c>
      <c r="G105" s="123">
        <f t="shared" si="3"/>
        <v>340762</v>
      </c>
      <c r="H105" s="124">
        <f t="shared" si="4"/>
        <v>0.30574910394265231</v>
      </c>
      <c r="I105" s="132">
        <v>0.88300000000000001</v>
      </c>
      <c r="J105" s="126">
        <f t="shared" si="5"/>
        <v>656.952</v>
      </c>
      <c r="M105" s="16"/>
    </row>
    <row r="106" spans="1:13" x14ac:dyDescent="0.2">
      <c r="A106" s="66" t="s">
        <v>18</v>
      </c>
      <c r="B106" s="66">
        <v>1</v>
      </c>
      <c r="C106" s="66">
        <v>96</v>
      </c>
      <c r="D106" s="61">
        <v>37226</v>
      </c>
      <c r="E106" s="130">
        <v>475575</v>
      </c>
      <c r="F106" s="131">
        <v>255</v>
      </c>
      <c r="G106" s="123">
        <f t="shared" si="3"/>
        <v>475320</v>
      </c>
      <c r="H106" s="124">
        <f t="shared" si="4"/>
        <v>0.42614247311827957</v>
      </c>
      <c r="I106" s="132">
        <v>0.97789999999999999</v>
      </c>
      <c r="J106" s="126">
        <f t="shared" si="5"/>
        <v>727.55759999999998</v>
      </c>
      <c r="M106" s="16"/>
    </row>
    <row r="107" spans="1:13" x14ac:dyDescent="0.2">
      <c r="A107" s="66" t="s">
        <v>18</v>
      </c>
      <c r="B107" s="66">
        <v>1</v>
      </c>
      <c r="C107" s="66">
        <v>97</v>
      </c>
      <c r="D107" s="61">
        <v>37226</v>
      </c>
      <c r="E107" s="130">
        <v>374342</v>
      </c>
      <c r="F107" s="131">
        <v>860</v>
      </c>
      <c r="G107" s="123">
        <f t="shared" si="3"/>
        <v>373482</v>
      </c>
      <c r="H107" s="124">
        <f t="shared" si="4"/>
        <v>0.33543189964157705</v>
      </c>
      <c r="I107" s="132">
        <v>0.9224</v>
      </c>
      <c r="J107" s="126">
        <f t="shared" si="5"/>
        <v>686.26559999999995</v>
      </c>
      <c r="M107" s="16"/>
    </row>
    <row r="108" spans="1:13" x14ac:dyDescent="0.2">
      <c r="A108" s="66" t="s">
        <v>18</v>
      </c>
      <c r="B108" s="66">
        <v>1</v>
      </c>
      <c r="C108" s="66">
        <v>98</v>
      </c>
      <c r="D108" s="61">
        <v>37226</v>
      </c>
      <c r="E108" s="130">
        <v>398004</v>
      </c>
      <c r="F108" s="131">
        <v>419</v>
      </c>
      <c r="G108" s="123">
        <f t="shared" si="3"/>
        <v>397585</v>
      </c>
      <c r="H108" s="124">
        <f t="shared" si="4"/>
        <v>0.35663440860215051</v>
      </c>
      <c r="I108" s="132">
        <v>0.8468</v>
      </c>
      <c r="J108" s="126">
        <f t="shared" si="5"/>
        <v>630.01919999999996</v>
      </c>
      <c r="M108" s="16"/>
    </row>
    <row r="109" spans="1:13" x14ac:dyDescent="0.2">
      <c r="A109" s="66" t="s">
        <v>18</v>
      </c>
      <c r="B109" s="66">
        <v>1</v>
      </c>
      <c r="C109" s="66">
        <v>99</v>
      </c>
      <c r="D109" s="61">
        <v>37226</v>
      </c>
      <c r="E109" s="130">
        <f>(197489-77290)+(412027-138502)</f>
        <v>393724</v>
      </c>
      <c r="F109" s="131">
        <f>(442-209)+(1324-1109)</f>
        <v>448</v>
      </c>
      <c r="G109" s="123">
        <f t="shared" si="3"/>
        <v>393276</v>
      </c>
      <c r="H109" s="124">
        <f t="shared" si="4"/>
        <v>0.35279928315412185</v>
      </c>
      <c r="I109" s="132">
        <v>0.98270000000000002</v>
      </c>
      <c r="J109" s="126">
        <f t="shared" si="5"/>
        <v>731.12880000000007</v>
      </c>
      <c r="M109" s="16"/>
    </row>
    <row r="110" spans="1:13" x14ac:dyDescent="0.2">
      <c r="A110" s="66" t="s">
        <v>18</v>
      </c>
      <c r="B110" s="66">
        <v>1</v>
      </c>
      <c r="C110" s="66">
        <v>100</v>
      </c>
      <c r="D110" s="61">
        <v>37226</v>
      </c>
      <c r="E110" s="130">
        <f>438279-51482</f>
        <v>386797</v>
      </c>
      <c r="F110" s="131">
        <f>3619-3146</f>
        <v>473</v>
      </c>
      <c r="G110" s="123">
        <f t="shared" si="3"/>
        <v>386324</v>
      </c>
      <c r="H110" s="124">
        <f t="shared" si="4"/>
        <v>0.34659229390681001</v>
      </c>
      <c r="I110" s="132">
        <v>0.98260000000000003</v>
      </c>
      <c r="J110" s="126">
        <f t="shared" si="5"/>
        <v>731.05439999999999</v>
      </c>
      <c r="M110" s="16"/>
    </row>
    <row r="111" spans="1:13" x14ac:dyDescent="0.2">
      <c r="A111" s="66"/>
      <c r="B111" s="66"/>
      <c r="C111" s="8" t="s">
        <v>60</v>
      </c>
      <c r="D111" s="61">
        <v>37226</v>
      </c>
      <c r="E111" s="123">
        <f>SUM(E11:E110)</f>
        <v>43055253</v>
      </c>
      <c r="F111" s="123">
        <f>SUM(F11:F110)</f>
        <v>52338.425999999999</v>
      </c>
      <c r="G111" s="123">
        <f t="shared" si="3"/>
        <v>43002914.574000001</v>
      </c>
      <c r="H111" s="124">
        <f>AVERAGE(H11:H110)</f>
        <v>0.38579975806451616</v>
      </c>
      <c r="I111" s="133">
        <f>AVERAGE(I11:I110)</f>
        <v>0.94259499999999974</v>
      </c>
      <c r="J111" s="126">
        <f>SUM(J11:J110)</f>
        <v>70129.068000000028</v>
      </c>
    </row>
    <row r="112" spans="1:13" x14ac:dyDescent="0.2">
      <c r="A112" s="78"/>
      <c r="B112" s="79"/>
      <c r="C112" s="11" t="s">
        <v>59</v>
      </c>
      <c r="D112" s="61">
        <v>37226</v>
      </c>
      <c r="E112" s="118">
        <f>0.02*E111</f>
        <v>861105.06</v>
      </c>
      <c r="F112" s="118">
        <f>0.02*F111</f>
        <v>1046.7685200000001</v>
      </c>
      <c r="G112" s="118">
        <f>0.02*G111</f>
        <v>860058.29148000001</v>
      </c>
      <c r="H112" s="117"/>
      <c r="I112" s="119"/>
      <c r="J112" s="120"/>
    </row>
    <row r="113" spans="1:12" x14ac:dyDescent="0.2">
      <c r="A113" s="78"/>
      <c r="B113" s="79"/>
      <c r="C113" s="8" t="s">
        <v>61</v>
      </c>
      <c r="D113" s="61">
        <v>37226</v>
      </c>
      <c r="E113" s="118">
        <f>E111-E112</f>
        <v>42194147.939999998</v>
      </c>
      <c r="F113" s="118">
        <f>F111-F112</f>
        <v>51291.657480000002</v>
      </c>
      <c r="G113" s="118">
        <f>G111-G112</f>
        <v>42142856.282520004</v>
      </c>
      <c r="H113" s="117">
        <f>0.98*H111</f>
        <v>0.37808376290322582</v>
      </c>
      <c r="I113" s="119">
        <f>I111</f>
        <v>0.94259499999999974</v>
      </c>
      <c r="J113" s="120">
        <f>J111</f>
        <v>70129.068000000028</v>
      </c>
    </row>
    <row r="114" spans="1:12" x14ac:dyDescent="0.2">
      <c r="A114" s="78"/>
      <c r="B114" s="79"/>
      <c r="C114" s="8" t="s">
        <v>61</v>
      </c>
      <c r="D114" s="61" t="s">
        <v>63</v>
      </c>
      <c r="E114" s="118">
        <f>E113+'1101'!E114</f>
        <v>100236026.8</v>
      </c>
      <c r="F114" s="118">
        <f>F113+'1101'!F114</f>
        <v>346494.11747999996</v>
      </c>
      <c r="G114" s="118">
        <f>G113+'1101'!G114</f>
        <v>99889532.682520002</v>
      </c>
      <c r="H114" s="117">
        <f>AVERAGE(H113,'1101'!H113,'1001'!H113,'0901'!H113)</f>
        <v>0.24094459539011109</v>
      </c>
      <c r="I114" s="117">
        <f>AVERAGE(I113,'1101'!I113,'1001'!I113,'0901'!I113)</f>
        <v>0.76708190735788062</v>
      </c>
      <c r="J114" s="118">
        <f>J113+'1101'!J114</f>
        <v>211398.93837760313</v>
      </c>
    </row>
    <row r="115" spans="1:12" x14ac:dyDescent="0.2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">
      <c r="A118" s="72" t="s">
        <v>62</v>
      </c>
      <c r="B118" s="72"/>
      <c r="C118" s="72"/>
      <c r="D118" s="38"/>
      <c r="E118" s="73"/>
      <c r="F118" s="73"/>
      <c r="G118" s="73"/>
      <c r="H118" s="73"/>
      <c r="J118" s="73"/>
    </row>
    <row r="119" spans="1:12" x14ac:dyDescent="0.2">
      <c r="A119" s="72" t="s">
        <v>66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">
      <c r="A120" s="72"/>
      <c r="B120" s="72"/>
      <c r="C120" s="72"/>
      <c r="D120" s="38"/>
      <c r="E120" s="73"/>
      <c r="F120" s="73"/>
      <c r="G120" s="73"/>
      <c r="H120" s="73"/>
      <c r="J120" s="73"/>
    </row>
    <row r="121" spans="1:12" x14ac:dyDescent="0.2">
      <c r="A121" s="72"/>
      <c r="B121" s="72"/>
      <c r="C121" s="72"/>
      <c r="D121" s="38"/>
      <c r="E121" s="73"/>
      <c r="F121" s="73"/>
      <c r="G121" s="73"/>
      <c r="H121" s="72"/>
      <c r="J121" s="72"/>
    </row>
    <row r="122" spans="1:12" ht="15.75" x14ac:dyDescent="0.25">
      <c r="A122" s="59"/>
      <c r="B122" s="60"/>
      <c r="C122" s="60"/>
      <c r="D122" s="60"/>
      <c r="E122" s="33" t="s">
        <v>57</v>
      </c>
      <c r="F122" s="60"/>
      <c r="G122" s="60"/>
      <c r="H122" s="85"/>
      <c r="I122" s="109"/>
      <c r="J122" s="72"/>
    </row>
    <row r="123" spans="1:12" ht="15.75" x14ac:dyDescent="0.25">
      <c r="A123" s="57"/>
      <c r="B123" s="58"/>
      <c r="C123" s="58"/>
      <c r="D123" s="58"/>
      <c r="E123" s="58" t="s">
        <v>22</v>
      </c>
      <c r="F123" s="58"/>
      <c r="G123" s="58"/>
      <c r="H123" s="86"/>
      <c r="I123" s="110"/>
      <c r="J123" s="72"/>
    </row>
    <row r="124" spans="1:12" x14ac:dyDescent="0.2">
      <c r="A124" s="87" t="s">
        <v>45</v>
      </c>
      <c r="B124" s="70"/>
      <c r="C124" s="88">
        <f>K140</f>
        <v>1</v>
      </c>
      <c r="D124" s="63"/>
      <c r="E124" s="89"/>
      <c r="F124" s="89"/>
      <c r="G124" s="90"/>
      <c r="H124" s="90"/>
      <c r="I124" s="111"/>
      <c r="J124" s="72"/>
    </row>
    <row r="125" spans="1:12" ht="25.5" x14ac:dyDescent="0.2">
      <c r="A125" s="34" t="s">
        <v>41</v>
      </c>
      <c r="B125" s="43"/>
      <c r="C125" s="41" t="s">
        <v>23</v>
      </c>
      <c r="D125" s="35" t="s">
        <v>24</v>
      </c>
      <c r="E125" s="36" t="s">
        <v>25</v>
      </c>
      <c r="F125" s="37"/>
      <c r="G125" s="38"/>
      <c r="H125" s="34" t="s">
        <v>26</v>
      </c>
      <c r="I125" s="113" t="s">
        <v>38</v>
      </c>
      <c r="J125" s="39" t="s">
        <v>40</v>
      </c>
      <c r="K125" s="39" t="s">
        <v>39</v>
      </c>
      <c r="L125" s="114"/>
    </row>
    <row r="126" spans="1:12" x14ac:dyDescent="0.2">
      <c r="A126" s="91"/>
      <c r="B126" s="92"/>
      <c r="C126" s="93"/>
      <c r="D126" s="39"/>
      <c r="E126" s="66" t="s">
        <v>58</v>
      </c>
      <c r="F126" s="94"/>
      <c r="G126" s="83"/>
      <c r="H126" s="66"/>
      <c r="I126" s="8"/>
      <c r="J126" s="66"/>
      <c r="K126" s="5"/>
    </row>
    <row r="127" spans="1:12" x14ac:dyDescent="0.2">
      <c r="A127" s="91"/>
      <c r="B127" s="92"/>
      <c r="C127" s="93"/>
      <c r="D127" s="39"/>
      <c r="E127" s="78"/>
      <c r="F127" s="94"/>
      <c r="G127" s="83"/>
      <c r="H127" s="66"/>
      <c r="I127" s="8"/>
      <c r="J127" s="66"/>
      <c r="K127" s="5"/>
    </row>
    <row r="128" spans="1:12" x14ac:dyDescent="0.2">
      <c r="A128" s="91"/>
      <c r="B128" s="92"/>
      <c r="C128" s="93"/>
      <c r="D128" s="39"/>
      <c r="E128" s="78"/>
      <c r="F128" s="94"/>
      <c r="G128" s="83"/>
      <c r="H128" s="66"/>
      <c r="I128" s="8"/>
      <c r="J128" s="66"/>
      <c r="K128" s="5"/>
    </row>
    <row r="129" spans="1:11" x14ac:dyDescent="0.2">
      <c r="A129" s="91"/>
      <c r="B129" s="92"/>
      <c r="C129" s="93"/>
      <c r="D129" s="39"/>
      <c r="E129" s="78"/>
      <c r="F129" s="64"/>
      <c r="G129" s="65"/>
      <c r="H129" s="66"/>
      <c r="I129" s="8"/>
      <c r="J129" s="66"/>
      <c r="K129" s="5"/>
    </row>
    <row r="130" spans="1:11" x14ac:dyDescent="0.2">
      <c r="A130" s="91"/>
      <c r="B130" s="92"/>
      <c r="C130" s="93"/>
      <c r="D130" s="39"/>
      <c r="E130" s="78"/>
      <c r="F130" s="64"/>
      <c r="G130" s="65"/>
      <c r="H130" s="66"/>
      <c r="I130" s="8"/>
      <c r="J130" s="66"/>
      <c r="K130" s="5"/>
    </row>
    <row r="131" spans="1:11" x14ac:dyDescent="0.2">
      <c r="A131" s="91"/>
      <c r="B131" s="92"/>
      <c r="C131" s="93"/>
      <c r="D131" s="39"/>
      <c r="E131" s="78"/>
      <c r="F131" s="94"/>
      <c r="G131" s="83"/>
      <c r="H131" s="66"/>
      <c r="I131" s="8"/>
      <c r="J131" s="66"/>
      <c r="K131" s="5"/>
    </row>
    <row r="132" spans="1:11" x14ac:dyDescent="0.2">
      <c r="A132" s="66"/>
      <c r="B132" s="26"/>
      <c r="C132" s="66"/>
      <c r="D132" s="67"/>
      <c r="E132" s="78"/>
      <c r="F132" s="79"/>
      <c r="G132" s="83"/>
      <c r="H132" s="66"/>
      <c r="I132" s="8"/>
      <c r="J132" s="66"/>
      <c r="K132" s="4"/>
    </row>
    <row r="133" spans="1:11" x14ac:dyDescent="0.2">
      <c r="A133" s="66"/>
      <c r="B133" s="66"/>
      <c r="C133" s="66"/>
      <c r="D133" s="39"/>
      <c r="E133" s="115"/>
      <c r="F133" s="94"/>
      <c r="G133" s="116"/>
      <c r="H133" s="66"/>
      <c r="I133" s="8"/>
      <c r="J133" s="66"/>
      <c r="K133" s="4"/>
    </row>
    <row r="134" spans="1:11" x14ac:dyDescent="0.2">
      <c r="A134" s="66"/>
      <c r="B134" s="66"/>
      <c r="C134" s="66"/>
      <c r="D134" s="39"/>
      <c r="E134" s="115"/>
      <c r="F134" s="94"/>
      <c r="G134" s="116"/>
      <c r="H134" s="66"/>
      <c r="I134" s="8"/>
      <c r="J134" s="66"/>
      <c r="K134" s="4"/>
    </row>
    <row r="135" spans="1:11" x14ac:dyDescent="0.2">
      <c r="A135" s="66"/>
      <c r="B135" s="66"/>
      <c r="C135" s="66"/>
      <c r="D135" s="39"/>
      <c r="E135" s="115"/>
      <c r="F135" s="94"/>
      <c r="G135" s="116"/>
      <c r="H135" s="66"/>
      <c r="I135" s="8"/>
      <c r="J135" s="66"/>
      <c r="K135" s="4"/>
    </row>
    <row r="136" spans="1:11" x14ac:dyDescent="0.2">
      <c r="A136" s="66"/>
      <c r="B136" s="66"/>
      <c r="C136" s="66"/>
      <c r="D136" s="39"/>
      <c r="E136" s="115"/>
      <c r="F136" s="94"/>
      <c r="G136" s="116"/>
      <c r="H136" s="66"/>
      <c r="I136" s="8"/>
      <c r="J136" s="66"/>
      <c r="K136" s="4"/>
    </row>
    <row r="137" spans="1:11" x14ac:dyDescent="0.2">
      <c r="A137" s="66"/>
      <c r="B137" s="66"/>
      <c r="C137" s="66"/>
      <c r="D137" s="39"/>
      <c r="E137" s="115"/>
      <c r="F137" s="94"/>
      <c r="G137" s="116"/>
      <c r="H137" s="66"/>
      <c r="I137" s="8"/>
      <c r="J137" s="66"/>
      <c r="K137" s="4"/>
    </row>
    <row r="138" spans="1:11" x14ac:dyDescent="0.2">
      <c r="A138" s="72"/>
      <c r="B138" s="72"/>
      <c r="C138" s="72"/>
      <c r="D138" s="38"/>
      <c r="E138" s="73"/>
      <c r="F138" s="73"/>
      <c r="G138" s="73"/>
      <c r="H138" s="72"/>
      <c r="J138" s="72"/>
      <c r="K138" s="2">
        <f>SUM(K131:K137)</f>
        <v>0</v>
      </c>
    </row>
    <row r="139" spans="1:11" x14ac:dyDescent="0.2">
      <c r="A139" s="72"/>
      <c r="B139" s="72"/>
      <c r="C139" s="72"/>
      <c r="D139" s="38"/>
      <c r="E139" s="73"/>
      <c r="F139" s="73"/>
      <c r="G139" s="73"/>
      <c r="H139" s="72"/>
      <c r="J139" s="72"/>
      <c r="K139">
        <f>31*24*100</f>
        <v>74400</v>
      </c>
    </row>
    <row r="140" spans="1:11" x14ac:dyDescent="0.2">
      <c r="A140" s="72"/>
      <c r="B140" s="72"/>
      <c r="C140" s="72"/>
      <c r="D140" s="38"/>
      <c r="E140" s="73"/>
      <c r="F140" s="73"/>
      <c r="G140" s="73"/>
      <c r="H140" s="72"/>
      <c r="J140" s="7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0901</vt:lpstr>
      <vt:lpstr>1001</vt:lpstr>
      <vt:lpstr>1101</vt:lpstr>
      <vt:lpstr>1201</vt:lpstr>
      <vt:lpstr>'1001'!Print_Area</vt:lpstr>
      <vt:lpstr>'1101'!Print_Area</vt:lpstr>
      <vt:lpstr>'0901'!Print_Titles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Felienne</cp:lastModifiedBy>
  <cp:lastPrinted>2002-01-17T21:46:11Z</cp:lastPrinted>
  <dcterms:created xsi:type="dcterms:W3CDTF">2001-05-01T12:05:08Z</dcterms:created>
  <dcterms:modified xsi:type="dcterms:W3CDTF">2014-09-05T09:58:59Z</dcterms:modified>
</cp:coreProperties>
</file>