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2120" windowHeight="9045"/>
  </bookViews>
  <sheets>
    <sheet name="ContractRef" sheetId="6" r:id="rId1"/>
    <sheet name="0901" sheetId="2" r:id="rId2"/>
    <sheet name="1001" sheetId="3" r:id="rId3"/>
    <sheet name="1101" sheetId="5" r:id="rId4"/>
    <sheet name="1201" sheetId="4" r:id="rId5"/>
  </sheets>
  <definedNames>
    <definedName name="_xlnm.Print_Area" localSheetId="2">'1001'!$A$1:$I$119</definedName>
    <definedName name="_xlnm.Print_Area" localSheetId="3">'1101'!$A$1:$K$143</definedName>
    <definedName name="_xlnm.Print_Area" localSheetId="0">ContractRef!$A$1:$L$122</definedName>
    <definedName name="_xlnm.Print_Titles" localSheetId="1">'0901'!$1:$10</definedName>
  </definedNames>
  <calcPr calcId="152511" fullCalcOnLoad="1"/>
</workbook>
</file>

<file path=xl/calcChain.xml><?xml version="1.0" encoding="utf-8"?>
<calcChain xmlns="http://schemas.openxmlformats.org/spreadsheetml/2006/main">
  <c r="G11" i="2" l="1"/>
  <c r="H11" i="2"/>
  <c r="J11" i="2"/>
  <c r="G12" i="2"/>
  <c r="H12" i="2"/>
  <c r="J12" i="2"/>
  <c r="G13" i="2"/>
  <c r="H13" i="2" s="1"/>
  <c r="J13" i="2"/>
  <c r="G14" i="2"/>
  <c r="H14" i="2" s="1"/>
  <c r="J14" i="2"/>
  <c r="G15" i="2"/>
  <c r="H15" i="2"/>
  <c r="J15" i="2"/>
  <c r="G16" i="2"/>
  <c r="H16" i="2"/>
  <c r="J16" i="2"/>
  <c r="G17" i="2"/>
  <c r="H17" i="2"/>
  <c r="J17" i="2"/>
  <c r="G18" i="2"/>
  <c r="G111" i="2" s="1"/>
  <c r="H18" i="2"/>
  <c r="J18" i="2"/>
  <c r="G19" i="2"/>
  <c r="H19" i="2"/>
  <c r="J19" i="2"/>
  <c r="G20" i="2"/>
  <c r="H20" i="2" s="1"/>
  <c r="J20" i="2"/>
  <c r="G21" i="2"/>
  <c r="H21" i="2" s="1"/>
  <c r="J21" i="2"/>
  <c r="G22" i="2"/>
  <c r="H22" i="2" s="1"/>
  <c r="J22" i="2"/>
  <c r="G23" i="2"/>
  <c r="H23" i="2"/>
  <c r="J23" i="2"/>
  <c r="G24" i="2"/>
  <c r="H24" i="2"/>
  <c r="J24" i="2"/>
  <c r="G25" i="2"/>
  <c r="H25" i="2"/>
  <c r="J25" i="2"/>
  <c r="G26" i="2"/>
  <c r="H26" i="2" s="1"/>
  <c r="J26" i="2"/>
  <c r="G27" i="2"/>
  <c r="H27" i="2"/>
  <c r="J27" i="2"/>
  <c r="G28" i="2"/>
  <c r="H28" i="2"/>
  <c r="J28" i="2"/>
  <c r="G29" i="2"/>
  <c r="H29" i="2" s="1"/>
  <c r="J29" i="2"/>
  <c r="G30" i="2"/>
  <c r="H30" i="2" s="1"/>
  <c r="J30" i="2"/>
  <c r="G31" i="2"/>
  <c r="H31" i="2" s="1"/>
  <c r="J31" i="2"/>
  <c r="J32" i="2"/>
  <c r="J33" i="2"/>
  <c r="J34" i="2"/>
  <c r="G35" i="2"/>
  <c r="H35" i="2"/>
  <c r="J35" i="2"/>
  <c r="G36" i="2"/>
  <c r="H36" i="2"/>
  <c r="J36" i="2"/>
  <c r="G37" i="2"/>
  <c r="H37" i="2"/>
  <c r="J37" i="2"/>
  <c r="G38" i="2"/>
  <c r="H38" i="2"/>
  <c r="J38" i="2"/>
  <c r="G39" i="2"/>
  <c r="H39" i="2" s="1"/>
  <c r="J39" i="2"/>
  <c r="G40" i="2"/>
  <c r="H40" i="2" s="1"/>
  <c r="J40" i="2"/>
  <c r="G41" i="2"/>
  <c r="H41" i="2"/>
  <c r="J41" i="2"/>
  <c r="G42" i="2"/>
  <c r="H42" i="2"/>
  <c r="J42" i="2"/>
  <c r="G43" i="2"/>
  <c r="H43" i="2"/>
  <c r="J43" i="2"/>
  <c r="G44" i="2"/>
  <c r="H44" i="2"/>
  <c r="J44" i="2"/>
  <c r="G45" i="2"/>
  <c r="H45" i="2"/>
  <c r="J45" i="2"/>
  <c r="G46" i="2"/>
  <c r="H46" i="2"/>
  <c r="J46" i="2"/>
  <c r="G47" i="2"/>
  <c r="H47" i="2" s="1"/>
  <c r="J47" i="2"/>
  <c r="G48" i="2"/>
  <c r="H48" i="2" s="1"/>
  <c r="J48" i="2"/>
  <c r="G49" i="2"/>
  <c r="H49" i="2"/>
  <c r="J49" i="2"/>
  <c r="G50" i="2"/>
  <c r="H50" i="2"/>
  <c r="J50" i="2"/>
  <c r="G51" i="2"/>
  <c r="H51" i="2"/>
  <c r="J51" i="2"/>
  <c r="G52" i="2"/>
  <c r="H52" i="2"/>
  <c r="J52" i="2"/>
  <c r="G53" i="2"/>
  <c r="H53" i="2"/>
  <c r="J53" i="2"/>
  <c r="G54" i="2"/>
  <c r="H54" i="2"/>
  <c r="J54" i="2"/>
  <c r="G55" i="2"/>
  <c r="H55" i="2" s="1"/>
  <c r="J55" i="2"/>
  <c r="G56" i="2"/>
  <c r="H56" i="2" s="1"/>
  <c r="J56" i="2"/>
  <c r="G57" i="2"/>
  <c r="H57" i="2"/>
  <c r="J57" i="2"/>
  <c r="G58" i="2"/>
  <c r="H58" i="2"/>
  <c r="J58" i="2"/>
  <c r="G59" i="2"/>
  <c r="H59" i="2"/>
  <c r="J59" i="2"/>
  <c r="J60" i="2"/>
  <c r="G61" i="2"/>
  <c r="H61" i="2" s="1"/>
  <c r="J61" i="2"/>
  <c r="G62" i="2"/>
  <c r="H62" i="2" s="1"/>
  <c r="J62" i="2"/>
  <c r="G63" i="2"/>
  <c r="H63" i="2" s="1"/>
  <c r="J63" i="2"/>
  <c r="G64" i="2"/>
  <c r="H64" i="2"/>
  <c r="J64" i="2"/>
  <c r="G65" i="2"/>
  <c r="H65" i="2"/>
  <c r="J65" i="2"/>
  <c r="G66" i="2"/>
  <c r="H66" i="2"/>
  <c r="J66" i="2"/>
  <c r="G67" i="2"/>
  <c r="H67" i="2"/>
  <c r="J67" i="2"/>
  <c r="G68" i="2"/>
  <c r="H68" i="2"/>
  <c r="J68" i="2"/>
  <c r="G69" i="2"/>
  <c r="H69" i="2" s="1"/>
  <c r="J69" i="2"/>
  <c r="G70" i="2"/>
  <c r="H70" i="2" s="1"/>
  <c r="J70" i="2"/>
  <c r="G71" i="2"/>
  <c r="H71" i="2"/>
  <c r="J71" i="2"/>
  <c r="G72" i="2"/>
  <c r="H72" i="2"/>
  <c r="J72" i="2"/>
  <c r="G73" i="2"/>
  <c r="H73" i="2"/>
  <c r="J73" i="2"/>
  <c r="G74" i="2"/>
  <c r="H74" i="2"/>
  <c r="J74" i="2"/>
  <c r="G75" i="2"/>
  <c r="H75" i="2"/>
  <c r="J75" i="2"/>
  <c r="G76" i="2"/>
  <c r="H76" i="2"/>
  <c r="J76" i="2"/>
  <c r="J77" i="2"/>
  <c r="G78" i="2"/>
  <c r="H78" i="2"/>
  <c r="J78" i="2"/>
  <c r="G79" i="2"/>
  <c r="H79" i="2"/>
  <c r="J79" i="2"/>
  <c r="G80" i="2"/>
  <c r="H80" i="2"/>
  <c r="J80" i="2"/>
  <c r="G81" i="2"/>
  <c r="H81" i="2"/>
  <c r="J81" i="2"/>
  <c r="G82" i="2"/>
  <c r="H82" i="2"/>
  <c r="J82" i="2"/>
  <c r="G83" i="2"/>
  <c r="H83" i="2" s="1"/>
  <c r="J83" i="2"/>
  <c r="G84" i="2"/>
  <c r="H84" i="2" s="1"/>
  <c r="J84" i="2"/>
  <c r="J85" i="2"/>
  <c r="G86" i="2"/>
  <c r="H86" i="2"/>
  <c r="J86" i="2"/>
  <c r="G87" i="2"/>
  <c r="H87" i="2"/>
  <c r="J87" i="2"/>
  <c r="G88" i="2"/>
  <c r="H88" i="2"/>
  <c r="J88" i="2"/>
  <c r="G89" i="2"/>
  <c r="H89" i="2" s="1"/>
  <c r="J89" i="2"/>
  <c r="G90" i="2"/>
  <c r="H90" i="2"/>
  <c r="J90" i="2"/>
  <c r="G91" i="2"/>
  <c r="H91" i="2"/>
  <c r="J91" i="2"/>
  <c r="G92" i="2"/>
  <c r="H92" i="2"/>
  <c r="J92" i="2"/>
  <c r="G93" i="2"/>
  <c r="H93" i="2"/>
  <c r="J93" i="2"/>
  <c r="G94" i="2"/>
  <c r="H94" i="2"/>
  <c r="J94" i="2"/>
  <c r="G95" i="2"/>
  <c r="H95" i="2"/>
  <c r="J95" i="2"/>
  <c r="G96" i="2"/>
  <c r="H96" i="2"/>
  <c r="J96" i="2"/>
  <c r="G97" i="2"/>
  <c r="H97" i="2" s="1"/>
  <c r="J97" i="2"/>
  <c r="G98" i="2"/>
  <c r="H98" i="2"/>
  <c r="J98" i="2"/>
  <c r="G99" i="2"/>
  <c r="H99" i="2"/>
  <c r="J99" i="2"/>
  <c r="G100" i="2"/>
  <c r="H100" i="2"/>
  <c r="J100" i="2"/>
  <c r="J101" i="2"/>
  <c r="J102" i="2"/>
  <c r="J103" i="2"/>
  <c r="J104" i="2"/>
  <c r="J105" i="2"/>
  <c r="J106" i="2"/>
  <c r="J107" i="2"/>
  <c r="J108" i="2"/>
  <c r="J109" i="2"/>
  <c r="J110" i="2"/>
  <c r="E111" i="2"/>
  <c r="E112" i="2" s="1"/>
  <c r="F111" i="2"/>
  <c r="F113" i="2" s="1"/>
  <c r="F114" i="2" s="1"/>
  <c r="I111" i="2"/>
  <c r="F112" i="2"/>
  <c r="E113" i="2"/>
  <c r="E114" i="2" s="1"/>
  <c r="I113" i="2"/>
  <c r="I114" i="2" s="1"/>
  <c r="I129" i="2"/>
  <c r="J129" i="2"/>
  <c r="K129" i="2" s="1"/>
  <c r="I130" i="2"/>
  <c r="J130" i="2"/>
  <c r="I131" i="2"/>
  <c r="J131" i="2"/>
  <c r="K131" i="2" s="1"/>
  <c r="I132" i="2"/>
  <c r="J132" i="2"/>
  <c r="K132" i="2"/>
  <c r="I134" i="2"/>
  <c r="K134" i="2" s="1"/>
  <c r="K141" i="2" s="1"/>
  <c r="K143" i="2" s="1"/>
  <c r="C127" i="2" s="1"/>
  <c r="K142" i="2"/>
  <c r="G11" i="3"/>
  <c r="H11" i="3" s="1"/>
  <c r="J11" i="3"/>
  <c r="J111" i="3" s="1"/>
  <c r="J113" i="3" s="1"/>
  <c r="G12" i="3"/>
  <c r="H12" i="3" s="1"/>
  <c r="J12" i="3"/>
  <c r="G13" i="3"/>
  <c r="H13" i="3" s="1"/>
  <c r="J13" i="3"/>
  <c r="G14" i="3"/>
  <c r="H14" i="3"/>
  <c r="J14" i="3"/>
  <c r="E15" i="3"/>
  <c r="G15" i="3"/>
  <c r="H15" i="3"/>
  <c r="I15" i="3"/>
  <c r="J15" i="3"/>
  <c r="G16" i="3"/>
  <c r="H16" i="3"/>
  <c r="J16" i="3"/>
  <c r="G17" i="3"/>
  <c r="H17" i="3"/>
  <c r="J17" i="3"/>
  <c r="G18" i="3"/>
  <c r="H18" i="3"/>
  <c r="J18" i="3"/>
  <c r="G19" i="3"/>
  <c r="H19" i="3" s="1"/>
  <c r="J19" i="3"/>
  <c r="G20" i="3"/>
  <c r="H20" i="3"/>
  <c r="J20" i="3"/>
  <c r="G21" i="3"/>
  <c r="H21" i="3"/>
  <c r="J21" i="3"/>
  <c r="G22" i="3"/>
  <c r="H22" i="3" s="1"/>
  <c r="J22" i="3"/>
  <c r="G23" i="3"/>
  <c r="H23" i="3" s="1"/>
  <c r="J23" i="3"/>
  <c r="G24" i="3"/>
  <c r="H24" i="3" s="1"/>
  <c r="J24" i="3"/>
  <c r="G25" i="3"/>
  <c r="H25" i="3"/>
  <c r="J25" i="3"/>
  <c r="G26" i="3"/>
  <c r="H26" i="3"/>
  <c r="J26" i="3"/>
  <c r="G27" i="3"/>
  <c r="H27" i="3"/>
  <c r="J27" i="3"/>
  <c r="G28" i="3"/>
  <c r="H28" i="3"/>
  <c r="J28" i="3"/>
  <c r="G29" i="3"/>
  <c r="H29" i="3"/>
  <c r="J29" i="3"/>
  <c r="G30" i="3"/>
  <c r="H30" i="3" s="1"/>
  <c r="J30" i="3"/>
  <c r="G31" i="3"/>
  <c r="H31" i="3" s="1"/>
  <c r="J31" i="3"/>
  <c r="G32" i="3"/>
  <c r="H32" i="3"/>
  <c r="I32" i="3"/>
  <c r="J32" i="3" s="1"/>
  <c r="G33" i="3"/>
  <c r="H33" i="3"/>
  <c r="J33" i="3"/>
  <c r="G34" i="3"/>
  <c r="H34" i="3"/>
  <c r="I34" i="3"/>
  <c r="J34" i="3"/>
  <c r="G35" i="3"/>
  <c r="H35" i="3"/>
  <c r="I35" i="3"/>
  <c r="J35" i="3" s="1"/>
  <c r="G36" i="3"/>
  <c r="H36" i="3" s="1"/>
  <c r="J36" i="3"/>
  <c r="G37" i="3"/>
  <c r="H37" i="3" s="1"/>
  <c r="I37" i="3"/>
  <c r="J37" i="3"/>
  <c r="G38" i="3"/>
  <c r="H38" i="3"/>
  <c r="J38" i="3"/>
  <c r="G39" i="3"/>
  <c r="H39" i="3"/>
  <c r="J39" i="3"/>
  <c r="G40" i="3"/>
  <c r="H40" i="3"/>
  <c r="J40" i="3"/>
  <c r="G41" i="3"/>
  <c r="H41" i="3"/>
  <c r="I41" i="3"/>
  <c r="J41" i="3"/>
  <c r="G42" i="3"/>
  <c r="H42" i="3"/>
  <c r="I42" i="3"/>
  <c r="J42" i="3" s="1"/>
  <c r="G43" i="3"/>
  <c r="H43" i="3"/>
  <c r="J43" i="3"/>
  <c r="G44" i="3"/>
  <c r="H44" i="3" s="1"/>
  <c r="J44" i="3"/>
  <c r="G45" i="3"/>
  <c r="H45" i="3" s="1"/>
  <c r="J45" i="3"/>
  <c r="G46" i="3"/>
  <c r="H46" i="3" s="1"/>
  <c r="J46" i="3"/>
  <c r="G47" i="3"/>
  <c r="H47" i="3"/>
  <c r="J47" i="3"/>
  <c r="G48" i="3"/>
  <c r="H48" i="3"/>
  <c r="J48" i="3"/>
  <c r="G49" i="3"/>
  <c r="H49" i="3"/>
  <c r="J49" i="3"/>
  <c r="G50" i="3"/>
  <c r="H50" i="3"/>
  <c r="J50" i="3"/>
  <c r="G51" i="3"/>
  <c r="H51" i="3"/>
  <c r="J51" i="3"/>
  <c r="G52" i="3"/>
  <c r="H52" i="3" s="1"/>
  <c r="J52" i="3"/>
  <c r="G53" i="3"/>
  <c r="H53" i="3" s="1"/>
  <c r="J53" i="3"/>
  <c r="G54" i="3"/>
  <c r="H54" i="3"/>
  <c r="J54" i="3"/>
  <c r="G55" i="3"/>
  <c r="H55" i="3"/>
  <c r="J55" i="3"/>
  <c r="G56" i="3"/>
  <c r="H56" i="3"/>
  <c r="J56" i="3"/>
  <c r="G57" i="3"/>
  <c r="H57" i="3"/>
  <c r="J57" i="3"/>
  <c r="G58" i="3"/>
  <c r="H58" i="3"/>
  <c r="J58" i="3"/>
  <c r="G59" i="3"/>
  <c r="H59" i="3"/>
  <c r="J59" i="3"/>
  <c r="G61" i="3"/>
  <c r="H61" i="3" s="1"/>
  <c r="J61" i="3"/>
  <c r="G62" i="3"/>
  <c r="H62" i="3" s="1"/>
  <c r="J62" i="3"/>
  <c r="G63" i="3"/>
  <c r="H63" i="3"/>
  <c r="J63" i="3"/>
  <c r="G64" i="3"/>
  <c r="H64" i="3"/>
  <c r="J64" i="3"/>
  <c r="G65" i="3"/>
  <c r="H65" i="3"/>
  <c r="J65" i="3"/>
  <c r="G66" i="3"/>
  <c r="H66" i="3"/>
  <c r="J66" i="3"/>
  <c r="G67" i="3"/>
  <c r="H67" i="3"/>
  <c r="J67" i="3"/>
  <c r="G68" i="3"/>
  <c r="H68" i="3"/>
  <c r="J68" i="3"/>
  <c r="G69" i="3"/>
  <c r="H69" i="3" s="1"/>
  <c r="J69" i="3"/>
  <c r="G70" i="3"/>
  <c r="H70" i="3" s="1"/>
  <c r="J70" i="3"/>
  <c r="G71" i="3"/>
  <c r="H71" i="3"/>
  <c r="J71" i="3"/>
  <c r="G72" i="3"/>
  <c r="H72" i="3"/>
  <c r="J72" i="3"/>
  <c r="G73" i="3"/>
  <c r="H73" i="3"/>
  <c r="J73" i="3"/>
  <c r="G74" i="3"/>
  <c r="H74" i="3"/>
  <c r="J74" i="3"/>
  <c r="G75" i="3"/>
  <c r="H75" i="3"/>
  <c r="J75" i="3"/>
  <c r="G76" i="3"/>
  <c r="H76" i="3"/>
  <c r="J76" i="3"/>
  <c r="G78" i="3"/>
  <c r="H78" i="3" s="1"/>
  <c r="J78" i="3"/>
  <c r="G79" i="3"/>
  <c r="H79" i="3" s="1"/>
  <c r="J79" i="3"/>
  <c r="G80" i="3"/>
  <c r="H80" i="3" s="1"/>
  <c r="J80" i="3"/>
  <c r="G81" i="3"/>
  <c r="H81" i="3"/>
  <c r="J81" i="3"/>
  <c r="G82" i="3"/>
  <c r="H82" i="3"/>
  <c r="J82" i="3"/>
  <c r="G83" i="3"/>
  <c r="H83" i="3"/>
  <c r="J83" i="3"/>
  <c r="G84" i="3"/>
  <c r="H84" i="3"/>
  <c r="J84" i="3"/>
  <c r="G86" i="3"/>
  <c r="H86" i="3"/>
  <c r="J86" i="3"/>
  <c r="G87" i="3"/>
  <c r="H87" i="3" s="1"/>
  <c r="J87" i="3"/>
  <c r="G88" i="3"/>
  <c r="H88" i="3" s="1"/>
  <c r="J88" i="3"/>
  <c r="G89" i="3"/>
  <c r="H89" i="3"/>
  <c r="J89" i="3"/>
  <c r="G90" i="3"/>
  <c r="H90" i="3"/>
  <c r="J90" i="3"/>
  <c r="G91" i="3"/>
  <c r="H91" i="3"/>
  <c r="J91" i="3"/>
  <c r="G92" i="3"/>
  <c r="H92" i="3"/>
  <c r="J92" i="3"/>
  <c r="G93" i="3"/>
  <c r="H93" i="3"/>
  <c r="J93" i="3"/>
  <c r="G94" i="3"/>
  <c r="H94" i="3"/>
  <c r="J94" i="3"/>
  <c r="G95" i="3"/>
  <c r="H95" i="3" s="1"/>
  <c r="J95" i="3"/>
  <c r="G96" i="3"/>
  <c r="H96" i="3" s="1"/>
  <c r="J96" i="3"/>
  <c r="G97" i="3"/>
  <c r="H97" i="3"/>
  <c r="J97" i="3"/>
  <c r="G98" i="3"/>
  <c r="H98" i="3"/>
  <c r="J98" i="3"/>
  <c r="G99" i="3"/>
  <c r="H99" i="3"/>
  <c r="J99" i="3"/>
  <c r="G100" i="3"/>
  <c r="H100" i="3"/>
  <c r="J100" i="3"/>
  <c r="E111" i="3"/>
  <c r="G111" i="3" s="1"/>
  <c r="G112" i="3" s="1"/>
  <c r="F111" i="3"/>
  <c r="E112" i="3"/>
  <c r="E113" i="3" s="1"/>
  <c r="C126" i="3"/>
  <c r="I128" i="3"/>
  <c r="I129" i="3"/>
  <c r="I130" i="3"/>
  <c r="I131" i="3"/>
  <c r="J131" i="3"/>
  <c r="I132" i="3"/>
  <c r="J132" i="3"/>
  <c r="I133" i="3"/>
  <c r="I134" i="3"/>
  <c r="I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I143" i="3"/>
  <c r="J143" i="3"/>
  <c r="I144" i="3"/>
  <c r="I145" i="3"/>
  <c r="J145" i="3"/>
  <c r="I146" i="3"/>
  <c r="I147" i="3"/>
  <c r="J147" i="3"/>
  <c r="I148" i="3"/>
  <c r="I149" i="3"/>
  <c r="I150" i="3"/>
  <c r="I151" i="3"/>
  <c r="I152" i="3"/>
  <c r="I153" i="3"/>
  <c r="I154" i="3"/>
  <c r="G11" i="5"/>
  <c r="H11" i="5" s="1"/>
  <c r="J11" i="5"/>
  <c r="G12" i="5"/>
  <c r="H12" i="5"/>
  <c r="J12" i="5"/>
  <c r="G13" i="5"/>
  <c r="H13" i="5"/>
  <c r="J13" i="5"/>
  <c r="G14" i="5"/>
  <c r="H14" i="5"/>
  <c r="J14" i="5"/>
  <c r="E15" i="5"/>
  <c r="G15" i="5" s="1"/>
  <c r="H15" i="5" s="1"/>
  <c r="J15" i="5"/>
  <c r="G16" i="5"/>
  <c r="H16" i="5"/>
  <c r="J16" i="5"/>
  <c r="G17" i="5"/>
  <c r="H17" i="5"/>
  <c r="J17" i="5"/>
  <c r="G18" i="5"/>
  <c r="H18" i="5"/>
  <c r="I18" i="5"/>
  <c r="I111" i="5" s="1"/>
  <c r="I113" i="5" s="1"/>
  <c r="J18" i="5"/>
  <c r="G19" i="5"/>
  <c r="H19" i="5" s="1"/>
  <c r="J19" i="5"/>
  <c r="G20" i="5"/>
  <c r="H20" i="5"/>
  <c r="J20" i="5"/>
  <c r="G21" i="5"/>
  <c r="H21" i="5" s="1"/>
  <c r="J21" i="5"/>
  <c r="G22" i="5"/>
  <c r="H22" i="5"/>
  <c r="J22" i="5"/>
  <c r="G23" i="5"/>
  <c r="H23" i="5"/>
  <c r="J23" i="5"/>
  <c r="G24" i="5"/>
  <c r="H24" i="5"/>
  <c r="J24" i="5"/>
  <c r="G25" i="5"/>
  <c r="H25" i="5" s="1"/>
  <c r="J25" i="5"/>
  <c r="G26" i="5"/>
  <c r="H26" i="5"/>
  <c r="J26" i="5"/>
  <c r="G27" i="5"/>
  <c r="H27" i="5" s="1"/>
  <c r="J27" i="5"/>
  <c r="G28" i="5"/>
  <c r="H28" i="5"/>
  <c r="J28" i="5"/>
  <c r="G29" i="5"/>
  <c r="H29" i="5"/>
  <c r="J29" i="5"/>
  <c r="G30" i="5"/>
  <c r="H30" i="5"/>
  <c r="J30" i="5"/>
  <c r="G31" i="5"/>
  <c r="H31" i="5"/>
  <c r="J31" i="5"/>
  <c r="G32" i="5"/>
  <c r="H32" i="5"/>
  <c r="J32" i="5"/>
  <c r="G33" i="5"/>
  <c r="H33" i="5" s="1"/>
  <c r="J33" i="5"/>
  <c r="G34" i="5"/>
  <c r="H34" i="5"/>
  <c r="J34" i="5"/>
  <c r="G35" i="5"/>
  <c r="H35" i="5" s="1"/>
  <c r="J35" i="5"/>
  <c r="G36" i="5"/>
  <c r="H36" i="5"/>
  <c r="J36" i="5"/>
  <c r="G37" i="5"/>
  <c r="H37" i="5"/>
  <c r="J37" i="5"/>
  <c r="G38" i="5"/>
  <c r="H38" i="5"/>
  <c r="J38" i="5"/>
  <c r="G39" i="5"/>
  <c r="H39" i="5"/>
  <c r="J39" i="5"/>
  <c r="G40" i="5"/>
  <c r="H40" i="5"/>
  <c r="J40" i="5"/>
  <c r="G41" i="5"/>
  <c r="H41" i="5"/>
  <c r="J41" i="5"/>
  <c r="G42" i="5"/>
  <c r="H42" i="5" s="1"/>
  <c r="J42" i="5"/>
  <c r="G43" i="5"/>
  <c r="H43" i="5" s="1"/>
  <c r="J43" i="5"/>
  <c r="G44" i="5"/>
  <c r="H44" i="5"/>
  <c r="J44" i="5"/>
  <c r="H45" i="5"/>
  <c r="J45" i="5"/>
  <c r="G46" i="5"/>
  <c r="H46" i="5" s="1"/>
  <c r="J46" i="5"/>
  <c r="G47" i="5"/>
  <c r="H47" i="5"/>
  <c r="J47" i="5"/>
  <c r="G48" i="5"/>
  <c r="H48" i="5"/>
  <c r="J48" i="5"/>
  <c r="G49" i="5"/>
  <c r="H49" i="5"/>
  <c r="J49" i="5"/>
  <c r="G50" i="5"/>
  <c r="H50" i="5"/>
  <c r="J50" i="5"/>
  <c r="G51" i="5"/>
  <c r="H51" i="5" s="1"/>
  <c r="J51" i="5"/>
  <c r="G52" i="5"/>
  <c r="H52" i="5" s="1"/>
  <c r="J52" i="5"/>
  <c r="G53" i="5"/>
  <c r="H53" i="5" s="1"/>
  <c r="J53" i="5"/>
  <c r="G54" i="5"/>
  <c r="H54" i="5" s="1"/>
  <c r="J54" i="5"/>
  <c r="G55" i="5"/>
  <c r="H55" i="5"/>
  <c r="J55" i="5"/>
  <c r="G56" i="5"/>
  <c r="H56" i="5" s="1"/>
  <c r="J56" i="5"/>
  <c r="G57" i="5"/>
  <c r="H57" i="5"/>
  <c r="J57" i="5"/>
  <c r="G58" i="5"/>
  <c r="H58" i="5"/>
  <c r="J58" i="5"/>
  <c r="G59" i="5"/>
  <c r="H59" i="5"/>
  <c r="J59" i="5"/>
  <c r="G60" i="5"/>
  <c r="H60" i="5"/>
  <c r="J60" i="5"/>
  <c r="G61" i="5"/>
  <c r="H61" i="5"/>
  <c r="J61" i="5"/>
  <c r="G62" i="5"/>
  <c r="H62" i="5" s="1"/>
  <c r="J62" i="5"/>
  <c r="G63" i="5"/>
  <c r="H63" i="5"/>
  <c r="J63" i="5"/>
  <c r="G64" i="5"/>
  <c r="H64" i="5"/>
  <c r="J64" i="5"/>
  <c r="G65" i="5"/>
  <c r="H65" i="5"/>
  <c r="J65" i="5"/>
  <c r="G66" i="5"/>
  <c r="H66" i="5"/>
  <c r="J66" i="5"/>
  <c r="G67" i="5"/>
  <c r="H67" i="5" s="1"/>
  <c r="J67" i="5"/>
  <c r="G68" i="5"/>
  <c r="H68" i="5"/>
  <c r="J68" i="5"/>
  <c r="G69" i="5"/>
  <c r="H69" i="5"/>
  <c r="J69" i="5"/>
  <c r="G70" i="5"/>
  <c r="H70" i="5" s="1"/>
  <c r="J70" i="5"/>
  <c r="G71" i="5"/>
  <c r="H71" i="5"/>
  <c r="J71" i="5"/>
  <c r="G72" i="5"/>
  <c r="H72" i="5"/>
  <c r="J72" i="5"/>
  <c r="G73" i="5"/>
  <c r="H73" i="5"/>
  <c r="J73" i="5"/>
  <c r="G74" i="5"/>
  <c r="H74" i="5"/>
  <c r="J74" i="5"/>
  <c r="G75" i="5"/>
  <c r="H75" i="5"/>
  <c r="J75" i="5"/>
  <c r="G76" i="5"/>
  <c r="H76" i="5" s="1"/>
  <c r="J76" i="5"/>
  <c r="G77" i="5"/>
  <c r="H77" i="5"/>
  <c r="J77" i="5"/>
  <c r="G78" i="5"/>
  <c r="H78" i="5" s="1"/>
  <c r="J78" i="5"/>
  <c r="G79" i="5"/>
  <c r="H79" i="5"/>
  <c r="J79" i="5"/>
  <c r="G80" i="5"/>
  <c r="H80" i="5"/>
  <c r="J80" i="5"/>
  <c r="G81" i="5"/>
  <c r="H81" i="5"/>
  <c r="J81" i="5"/>
  <c r="G82" i="5"/>
  <c r="H82" i="5"/>
  <c r="J82" i="5"/>
  <c r="G83" i="5"/>
  <c r="H83" i="5"/>
  <c r="J83" i="5"/>
  <c r="G84" i="5"/>
  <c r="H84" i="5" s="1"/>
  <c r="J84" i="5"/>
  <c r="G85" i="5"/>
  <c r="H85" i="5"/>
  <c r="J85" i="5"/>
  <c r="G86" i="5"/>
  <c r="H86" i="5" s="1"/>
  <c r="J86" i="5"/>
  <c r="G88" i="5"/>
  <c r="H88" i="5"/>
  <c r="J88" i="5"/>
  <c r="G89" i="5"/>
  <c r="H89" i="5"/>
  <c r="J89" i="5"/>
  <c r="G90" i="5"/>
  <c r="H90" i="5"/>
  <c r="J90" i="5"/>
  <c r="G91" i="5"/>
  <c r="H91" i="5"/>
  <c r="J91" i="5"/>
  <c r="G92" i="5"/>
  <c r="H92" i="5" s="1"/>
  <c r="J92" i="5"/>
  <c r="G93" i="5"/>
  <c r="H93" i="5"/>
  <c r="J93" i="5"/>
  <c r="G94" i="5"/>
  <c r="H94" i="5"/>
  <c r="J94" i="5"/>
  <c r="G95" i="5"/>
  <c r="H95" i="5" s="1"/>
  <c r="J95" i="5"/>
  <c r="G96" i="5"/>
  <c r="H96" i="5"/>
  <c r="J96" i="5"/>
  <c r="G97" i="5"/>
  <c r="H97" i="5"/>
  <c r="J97" i="5"/>
  <c r="G98" i="5"/>
  <c r="H98" i="5"/>
  <c r="J98" i="5"/>
  <c r="G99" i="5"/>
  <c r="H99" i="5"/>
  <c r="J99" i="5"/>
  <c r="G100" i="5"/>
  <c r="H100" i="5"/>
  <c r="J100" i="5"/>
  <c r="G101" i="5"/>
  <c r="H101" i="5"/>
  <c r="J101" i="5"/>
  <c r="G102" i="5"/>
  <c r="H102" i="5" s="1"/>
  <c r="J102" i="5"/>
  <c r="G103" i="5"/>
  <c r="H103" i="5" s="1"/>
  <c r="J103" i="5"/>
  <c r="G104" i="5"/>
  <c r="H104" i="5"/>
  <c r="J104" i="5"/>
  <c r="G105" i="5"/>
  <c r="H105" i="5" s="1"/>
  <c r="J105" i="5"/>
  <c r="G106" i="5"/>
  <c r="H106" i="5"/>
  <c r="J106" i="5"/>
  <c r="G107" i="5"/>
  <c r="H107" i="5"/>
  <c r="J107" i="5"/>
  <c r="G108" i="5"/>
  <c r="H108" i="5"/>
  <c r="J108" i="5"/>
  <c r="I109" i="5"/>
  <c r="J109" i="5"/>
  <c r="G110" i="5"/>
  <c r="H110" i="5"/>
  <c r="J110" i="5"/>
  <c r="E111" i="5"/>
  <c r="F111" i="5"/>
  <c r="E112" i="5"/>
  <c r="F112" i="5"/>
  <c r="E113" i="5"/>
  <c r="I129" i="5"/>
  <c r="K129" i="5" s="1"/>
  <c r="I130" i="5"/>
  <c r="K130" i="5"/>
  <c r="I131" i="5"/>
  <c r="K131" i="5"/>
  <c r="I132" i="5"/>
  <c r="J132" i="5"/>
  <c r="K132" i="5"/>
  <c r="I133" i="5"/>
  <c r="J133" i="5"/>
  <c r="K133" i="5"/>
  <c r="I134" i="5"/>
  <c r="J134" i="5"/>
  <c r="K134" i="5" s="1"/>
  <c r="I135" i="5"/>
  <c r="J135" i="5"/>
  <c r="K135" i="5"/>
  <c r="I136" i="5"/>
  <c r="K136" i="5"/>
  <c r="I137" i="5"/>
  <c r="K137" i="5"/>
  <c r="I138" i="5"/>
  <c r="K138" i="5"/>
  <c r="I139" i="5"/>
  <c r="J139" i="5"/>
  <c r="K139" i="5" s="1"/>
  <c r="I140" i="5"/>
  <c r="K140" i="5" s="1"/>
  <c r="J140" i="5"/>
  <c r="K142" i="5"/>
  <c r="G157" i="5"/>
  <c r="H157" i="5"/>
  <c r="J157" i="5"/>
  <c r="G158" i="5"/>
  <c r="H158" i="5"/>
  <c r="J158" i="5"/>
  <c r="G159" i="5"/>
  <c r="H159" i="5"/>
  <c r="J159" i="5"/>
  <c r="G160" i="5"/>
  <c r="H160" i="5"/>
  <c r="J160" i="5"/>
  <c r="G161" i="5"/>
  <c r="H161" i="5" s="1"/>
  <c r="J161" i="5"/>
  <c r="G162" i="5"/>
  <c r="H162" i="5"/>
  <c r="J162" i="5"/>
  <c r="G163" i="5"/>
  <c r="H163" i="5" s="1"/>
  <c r="J163" i="5"/>
  <c r="G164" i="5"/>
  <c r="H164" i="5"/>
  <c r="J164" i="5"/>
  <c r="G165" i="5"/>
  <c r="H165" i="5"/>
  <c r="J165" i="5"/>
  <c r="G166" i="5"/>
  <c r="H166" i="5"/>
  <c r="J166" i="5"/>
  <c r="G167" i="5"/>
  <c r="H167" i="5"/>
  <c r="J167" i="5"/>
  <c r="G168" i="5"/>
  <c r="H168" i="5" s="1"/>
  <c r="J168" i="5"/>
  <c r="G169" i="5"/>
  <c r="H169" i="5" s="1"/>
  <c r="J169" i="5"/>
  <c r="G170" i="5"/>
  <c r="H170" i="5"/>
  <c r="J170" i="5"/>
  <c r="G171" i="5"/>
  <c r="H171" i="5" s="1"/>
  <c r="J171" i="5"/>
  <c r="G172" i="5"/>
  <c r="H172" i="5"/>
  <c r="J172" i="5"/>
  <c r="G173" i="5"/>
  <c r="H173" i="5"/>
  <c r="J173" i="5"/>
  <c r="G174" i="5"/>
  <c r="H174" i="5"/>
  <c r="J174" i="5"/>
  <c r="G175" i="5"/>
  <c r="H175" i="5"/>
  <c r="J175" i="5"/>
  <c r="G176" i="5"/>
  <c r="H176" i="5"/>
  <c r="J176" i="5"/>
  <c r="G177" i="5"/>
  <c r="H177" i="5" s="1"/>
  <c r="J177" i="5"/>
  <c r="G178" i="5"/>
  <c r="H178" i="5" s="1"/>
  <c r="J178" i="5"/>
  <c r="G179" i="5"/>
  <c r="H179" i="5" s="1"/>
  <c r="J179" i="5"/>
  <c r="G180" i="5"/>
  <c r="H180" i="5"/>
  <c r="J180" i="5"/>
  <c r="G181" i="5"/>
  <c r="H181" i="5" s="1"/>
  <c r="J181" i="5"/>
  <c r="G182" i="5"/>
  <c r="H182" i="5"/>
  <c r="J182" i="5"/>
  <c r="G183" i="5"/>
  <c r="H183" i="5"/>
  <c r="J183" i="5"/>
  <c r="G184" i="5"/>
  <c r="H184" i="5"/>
  <c r="J184" i="5"/>
  <c r="G185" i="5"/>
  <c r="H185" i="5"/>
  <c r="J185" i="5"/>
  <c r="G186" i="5"/>
  <c r="H186" i="5"/>
  <c r="J186" i="5"/>
  <c r="G187" i="5"/>
  <c r="H187" i="5" s="1"/>
  <c r="J187" i="5"/>
  <c r="G188" i="5"/>
  <c r="H188" i="5"/>
  <c r="J188" i="5"/>
  <c r="G189" i="5"/>
  <c r="H189" i="5"/>
  <c r="J189" i="5"/>
  <c r="G190" i="5"/>
  <c r="H190" i="5"/>
  <c r="J190" i="5"/>
  <c r="G191" i="5"/>
  <c r="H191" i="5"/>
  <c r="J191" i="5"/>
  <c r="G192" i="5"/>
  <c r="H192" i="5" s="1"/>
  <c r="J192" i="5"/>
  <c r="G193" i="5"/>
  <c r="H193" i="5" s="1"/>
  <c r="J193" i="5"/>
  <c r="G194" i="5"/>
  <c r="H194" i="5" s="1"/>
  <c r="J194" i="5"/>
  <c r="G195" i="5"/>
  <c r="H195" i="5" s="1"/>
  <c r="J195" i="5"/>
  <c r="G196" i="5"/>
  <c r="H196" i="5"/>
  <c r="J196" i="5"/>
  <c r="G197" i="5"/>
  <c r="H197" i="5" s="1"/>
  <c r="J197" i="5"/>
  <c r="G198" i="5"/>
  <c r="H198" i="5"/>
  <c r="J198" i="5"/>
  <c r="G199" i="5"/>
  <c r="H199" i="5"/>
  <c r="J199" i="5"/>
  <c r="G200" i="5"/>
  <c r="H200" i="5"/>
  <c r="J200" i="5"/>
  <c r="G201" i="5"/>
  <c r="H201" i="5" s="1"/>
  <c r="J201" i="5"/>
  <c r="G202" i="5"/>
  <c r="H202" i="5"/>
  <c r="J202" i="5"/>
  <c r="G203" i="5"/>
  <c r="H203" i="5" s="1"/>
  <c r="J203" i="5"/>
  <c r="G204" i="5"/>
  <c r="H204" i="5"/>
  <c r="J204" i="5"/>
  <c r="G205" i="5"/>
  <c r="H205" i="5"/>
  <c r="J205" i="5"/>
  <c r="G206" i="5"/>
  <c r="H206" i="5"/>
  <c r="J206" i="5"/>
  <c r="G207" i="5"/>
  <c r="H207" i="5"/>
  <c r="J207" i="5"/>
  <c r="G208" i="5"/>
  <c r="H208" i="5"/>
  <c r="J208" i="5"/>
  <c r="G209" i="5"/>
  <c r="H209" i="5" s="1"/>
  <c r="J209" i="5"/>
  <c r="G210" i="5"/>
  <c r="H210" i="5"/>
  <c r="J210" i="5"/>
  <c r="G211" i="5"/>
  <c r="H211" i="5" s="1"/>
  <c r="J211" i="5"/>
  <c r="G212" i="5"/>
  <c r="H212" i="5"/>
  <c r="J212" i="5"/>
  <c r="G213" i="5"/>
  <c r="H213" i="5"/>
  <c r="J213" i="5"/>
  <c r="G214" i="5"/>
  <c r="H214" i="5"/>
  <c r="J214" i="5"/>
  <c r="G215" i="5"/>
  <c r="H215" i="5"/>
  <c r="J215" i="5"/>
  <c r="G216" i="5"/>
  <c r="H216" i="5"/>
  <c r="J216" i="5"/>
  <c r="G217" i="5"/>
  <c r="H217" i="5" s="1"/>
  <c r="J217" i="5"/>
  <c r="G218" i="5"/>
  <c r="H218" i="5"/>
  <c r="J218" i="5"/>
  <c r="G219" i="5"/>
  <c r="H219" i="5" s="1"/>
  <c r="J219" i="5"/>
  <c r="G220" i="5"/>
  <c r="H220" i="5"/>
  <c r="J220" i="5"/>
  <c r="G221" i="5"/>
  <c r="H221" i="5"/>
  <c r="J221" i="5"/>
  <c r="G222" i="5"/>
  <c r="H222" i="5"/>
  <c r="J222" i="5"/>
  <c r="G223" i="5"/>
  <c r="H223" i="5"/>
  <c r="J223" i="5"/>
  <c r="G224" i="5"/>
  <c r="H224" i="5" s="1"/>
  <c r="J224" i="5"/>
  <c r="G225" i="5"/>
  <c r="H225" i="5"/>
  <c r="J225" i="5"/>
  <c r="G226" i="5"/>
  <c r="H226" i="5"/>
  <c r="J226" i="5"/>
  <c r="G227" i="5"/>
  <c r="H227" i="5" s="1"/>
  <c r="J227" i="5"/>
  <c r="G228" i="5"/>
  <c r="H228" i="5"/>
  <c r="J228" i="5"/>
  <c r="G229" i="5"/>
  <c r="H229" i="5"/>
  <c r="J229" i="5"/>
  <c r="G230" i="5"/>
  <c r="H230" i="5"/>
  <c r="J230" i="5"/>
  <c r="G231" i="5"/>
  <c r="H231" i="5"/>
  <c r="J231" i="5"/>
  <c r="G232" i="5"/>
  <c r="H232" i="5"/>
  <c r="J232" i="5"/>
  <c r="G233" i="5"/>
  <c r="H233" i="5"/>
  <c r="J233" i="5"/>
  <c r="G234" i="5"/>
  <c r="H234" i="5" s="1"/>
  <c r="J234" i="5"/>
  <c r="G235" i="5"/>
  <c r="H235" i="5" s="1"/>
  <c r="J235" i="5"/>
  <c r="G236" i="5"/>
  <c r="H236" i="5"/>
  <c r="J236" i="5"/>
  <c r="G237" i="5"/>
  <c r="H237" i="5" s="1"/>
  <c r="J237" i="5"/>
  <c r="G238" i="5"/>
  <c r="H238" i="5"/>
  <c r="J238" i="5"/>
  <c r="G239" i="5"/>
  <c r="H239" i="5"/>
  <c r="J239" i="5"/>
  <c r="G240" i="5"/>
  <c r="H240" i="5"/>
  <c r="J240" i="5"/>
  <c r="G241" i="5"/>
  <c r="H241" i="5" s="1"/>
  <c r="J241" i="5"/>
  <c r="G242" i="5"/>
  <c r="H242" i="5"/>
  <c r="J242" i="5"/>
  <c r="G243" i="5"/>
  <c r="H243" i="5" s="1"/>
  <c r="J243" i="5"/>
  <c r="G244" i="5"/>
  <c r="H244" i="5"/>
  <c r="J244" i="5"/>
  <c r="G245" i="5"/>
  <c r="H245" i="5"/>
  <c r="J245" i="5"/>
  <c r="G246" i="5"/>
  <c r="H246" i="5"/>
  <c r="J246" i="5"/>
  <c r="G247" i="5"/>
  <c r="H247" i="5"/>
  <c r="J247" i="5"/>
  <c r="G248" i="5"/>
  <c r="H248" i="5"/>
  <c r="J248" i="5"/>
  <c r="G249" i="5"/>
  <c r="H249" i="5" s="1"/>
  <c r="J249" i="5"/>
  <c r="G250" i="5"/>
  <c r="H250" i="5"/>
  <c r="J250" i="5"/>
  <c r="G251" i="5"/>
  <c r="H251" i="5" s="1"/>
  <c r="J251" i="5"/>
  <c r="G252" i="5"/>
  <c r="H252" i="5"/>
  <c r="J252" i="5"/>
  <c r="G253" i="5"/>
  <c r="H253" i="5"/>
  <c r="J253" i="5"/>
  <c r="G254" i="5"/>
  <c r="H254" i="5"/>
  <c r="J254" i="5"/>
  <c r="J256" i="5"/>
  <c r="G11" i="4"/>
  <c r="H11" i="4" s="1"/>
  <c r="J11" i="4"/>
  <c r="G12" i="4"/>
  <c r="H12" i="4" s="1"/>
  <c r="J12" i="4"/>
  <c r="G13" i="4"/>
  <c r="H13" i="4"/>
  <c r="J13" i="4"/>
  <c r="G14" i="4"/>
  <c r="H14" i="4" s="1"/>
  <c r="J14" i="4"/>
  <c r="G15" i="4"/>
  <c r="H15" i="4"/>
  <c r="J15" i="4"/>
  <c r="G16" i="4"/>
  <c r="H16" i="4"/>
  <c r="J16" i="4"/>
  <c r="G17" i="4"/>
  <c r="H17" i="4"/>
  <c r="J17" i="4"/>
  <c r="G18" i="4"/>
  <c r="H18" i="4" s="1"/>
  <c r="J18" i="4"/>
  <c r="E19" i="4"/>
  <c r="F19" i="4"/>
  <c r="G19" i="4"/>
  <c r="H19" i="4" s="1"/>
  <c r="J19" i="4"/>
  <c r="G20" i="4"/>
  <c r="H20" i="4"/>
  <c r="J20" i="4"/>
  <c r="G21" i="4"/>
  <c r="H21" i="4"/>
  <c r="J21" i="4"/>
  <c r="G22" i="4"/>
  <c r="H22" i="4" s="1"/>
  <c r="J22" i="4"/>
  <c r="G23" i="4"/>
  <c r="H23" i="4"/>
  <c r="J23" i="4"/>
  <c r="G24" i="4"/>
  <c r="H24" i="4"/>
  <c r="J24" i="4"/>
  <c r="G25" i="4"/>
  <c r="H25" i="4"/>
  <c r="J25" i="4"/>
  <c r="G26" i="4"/>
  <c r="H26" i="4"/>
  <c r="J26" i="4"/>
  <c r="G27" i="4"/>
  <c r="H27" i="4"/>
  <c r="J27" i="4"/>
  <c r="G28" i="4"/>
  <c r="H28" i="4"/>
  <c r="J28" i="4"/>
  <c r="G29" i="4"/>
  <c r="H29" i="4" s="1"/>
  <c r="J29" i="4"/>
  <c r="G30" i="4"/>
  <c r="H30" i="4" s="1"/>
  <c r="J30" i="4"/>
  <c r="G31" i="4"/>
  <c r="H31" i="4"/>
  <c r="J31" i="4"/>
  <c r="G32" i="4"/>
  <c r="H32" i="4" s="1"/>
  <c r="J32" i="4"/>
  <c r="G33" i="4"/>
  <c r="H33" i="4"/>
  <c r="J33" i="4"/>
  <c r="G34" i="4"/>
  <c r="H34" i="4"/>
  <c r="J34" i="4"/>
  <c r="G35" i="4"/>
  <c r="H35" i="4"/>
  <c r="J35" i="4"/>
  <c r="G36" i="4"/>
  <c r="H36" i="4"/>
  <c r="J36" i="4"/>
  <c r="G37" i="4"/>
  <c r="H37" i="4"/>
  <c r="J37" i="4"/>
  <c r="G38" i="4"/>
  <c r="H38" i="4" s="1"/>
  <c r="J38" i="4"/>
  <c r="G39" i="4"/>
  <c r="H39" i="4"/>
  <c r="J39" i="4"/>
  <c r="G40" i="4"/>
  <c r="H40" i="4"/>
  <c r="J40" i="4"/>
  <c r="G41" i="4"/>
  <c r="H41" i="4"/>
  <c r="J41" i="4"/>
  <c r="G42" i="4"/>
  <c r="H42" i="4"/>
  <c r="J42" i="4"/>
  <c r="G43" i="4"/>
  <c r="H43" i="4" s="1"/>
  <c r="J43" i="4"/>
  <c r="G44" i="4"/>
  <c r="H44" i="4"/>
  <c r="J44" i="4"/>
  <c r="G45" i="4"/>
  <c r="H45" i="4"/>
  <c r="J45" i="4"/>
  <c r="G46" i="4"/>
  <c r="H46" i="4" s="1"/>
  <c r="J46" i="4"/>
  <c r="G47" i="4"/>
  <c r="H47" i="4"/>
  <c r="J47" i="4"/>
  <c r="G48" i="4"/>
  <c r="H48" i="4"/>
  <c r="J48" i="4"/>
  <c r="G49" i="4"/>
  <c r="H49" i="4"/>
  <c r="J49" i="4"/>
  <c r="G50" i="4"/>
  <c r="H50" i="4"/>
  <c r="J50" i="4"/>
  <c r="G51" i="4"/>
  <c r="H51" i="4"/>
  <c r="J51" i="4"/>
  <c r="G52" i="4"/>
  <c r="H52" i="4" s="1"/>
  <c r="J52" i="4"/>
  <c r="G53" i="4"/>
  <c r="H53" i="4"/>
  <c r="J53" i="4"/>
  <c r="G54" i="4"/>
  <c r="H54" i="4" s="1"/>
  <c r="J54" i="4"/>
  <c r="G55" i="4"/>
  <c r="H55" i="4"/>
  <c r="J55" i="4"/>
  <c r="G56" i="4"/>
  <c r="H56" i="4"/>
  <c r="J56" i="4"/>
  <c r="G57" i="4"/>
  <c r="H57" i="4"/>
  <c r="J57" i="4"/>
  <c r="G58" i="4"/>
  <c r="H58" i="4"/>
  <c r="J58" i="4"/>
  <c r="G59" i="4"/>
  <c r="H59" i="4"/>
  <c r="J59" i="4"/>
  <c r="G60" i="4"/>
  <c r="H60" i="4" s="1"/>
  <c r="J60" i="4"/>
  <c r="G61" i="4"/>
  <c r="H61" i="4"/>
  <c r="J61" i="4"/>
  <c r="G62" i="4"/>
  <c r="H62" i="4" s="1"/>
  <c r="J62" i="4"/>
  <c r="G63" i="4"/>
  <c r="H63" i="4"/>
  <c r="J63" i="4"/>
  <c r="G64" i="4"/>
  <c r="H64" i="4"/>
  <c r="J64" i="4"/>
  <c r="G65" i="4"/>
  <c r="H65" i="4"/>
  <c r="J65" i="4"/>
  <c r="G66" i="4"/>
  <c r="H66" i="4"/>
  <c r="J66" i="4"/>
  <c r="G67" i="4"/>
  <c r="H67" i="4" s="1"/>
  <c r="J67" i="4"/>
  <c r="G68" i="4"/>
  <c r="H68" i="4" s="1"/>
  <c r="J68" i="4"/>
  <c r="G69" i="4"/>
  <c r="H69" i="4" s="1"/>
  <c r="J69" i="4"/>
  <c r="G70" i="4"/>
  <c r="H70" i="4" s="1"/>
  <c r="J70" i="4"/>
  <c r="G71" i="4"/>
  <c r="H71" i="4"/>
  <c r="J71" i="4"/>
  <c r="G72" i="4"/>
  <c r="H72" i="4" s="1"/>
  <c r="J72" i="4"/>
  <c r="G73" i="4"/>
  <c r="H73" i="4"/>
  <c r="J73" i="4"/>
  <c r="E74" i="4"/>
  <c r="F74" i="4"/>
  <c r="F111" i="4" s="1"/>
  <c r="G74" i="4"/>
  <c r="H74" i="4" s="1"/>
  <c r="J74" i="4"/>
  <c r="G75" i="4"/>
  <c r="H75" i="4"/>
  <c r="J75" i="4"/>
  <c r="G76" i="4"/>
  <c r="H76" i="4"/>
  <c r="J76" i="4"/>
  <c r="G77" i="4"/>
  <c r="H77" i="4"/>
  <c r="J77" i="4"/>
  <c r="G78" i="4"/>
  <c r="H78" i="4" s="1"/>
  <c r="J78" i="4"/>
  <c r="G79" i="4"/>
  <c r="H79" i="4"/>
  <c r="J79" i="4"/>
  <c r="G80" i="4"/>
  <c r="H80" i="4" s="1"/>
  <c r="J80" i="4"/>
  <c r="G81" i="4"/>
  <c r="H81" i="4"/>
  <c r="J81" i="4"/>
  <c r="G82" i="4"/>
  <c r="H82" i="4"/>
  <c r="J82" i="4"/>
  <c r="G83" i="4"/>
  <c r="H83" i="4"/>
  <c r="J83" i="4"/>
  <c r="G84" i="4"/>
  <c r="H84" i="4"/>
  <c r="J84" i="4"/>
  <c r="G85" i="4"/>
  <c r="H85" i="4"/>
  <c r="J85" i="4"/>
  <c r="G86" i="4"/>
  <c r="H86" i="4" s="1"/>
  <c r="J86" i="4"/>
  <c r="G87" i="4"/>
  <c r="H87" i="4"/>
  <c r="J87" i="4"/>
  <c r="G88" i="4"/>
  <c r="H88" i="4" s="1"/>
  <c r="J88" i="4"/>
  <c r="G89" i="4"/>
  <c r="H89" i="4"/>
  <c r="I89" i="4"/>
  <c r="J89" i="4" s="1"/>
  <c r="G90" i="4"/>
  <c r="H90" i="4"/>
  <c r="J90" i="4"/>
  <c r="G91" i="4"/>
  <c r="H91" i="4" s="1"/>
  <c r="J91" i="4"/>
  <c r="G92" i="4"/>
  <c r="H92" i="4"/>
  <c r="J92" i="4"/>
  <c r="G93" i="4"/>
  <c r="H93" i="4" s="1"/>
  <c r="J93" i="4"/>
  <c r="G94" i="4"/>
  <c r="H94" i="4"/>
  <c r="J94" i="4"/>
  <c r="G95" i="4"/>
  <c r="H95" i="4"/>
  <c r="J95" i="4"/>
  <c r="G96" i="4"/>
  <c r="H96" i="4"/>
  <c r="J96" i="4"/>
  <c r="E97" i="4"/>
  <c r="F97" i="4"/>
  <c r="G97" i="4"/>
  <c r="H97" i="4"/>
  <c r="J97" i="4"/>
  <c r="G98" i="4"/>
  <c r="H98" i="4"/>
  <c r="J98" i="4"/>
  <c r="G99" i="4"/>
  <c r="H99" i="4"/>
  <c r="J99" i="4"/>
  <c r="G100" i="4"/>
  <c r="H100" i="4" s="1"/>
  <c r="J100" i="4"/>
  <c r="G101" i="4"/>
  <c r="H101" i="4" s="1"/>
  <c r="J101" i="4"/>
  <c r="G102" i="4"/>
  <c r="H102" i="4" s="1"/>
  <c r="J102" i="4"/>
  <c r="G103" i="4"/>
  <c r="H103" i="4" s="1"/>
  <c r="J103" i="4"/>
  <c r="G104" i="4"/>
  <c r="H104" i="4"/>
  <c r="J104" i="4"/>
  <c r="G105" i="4"/>
  <c r="H105" i="4" s="1"/>
  <c r="J105" i="4"/>
  <c r="G106" i="4"/>
  <c r="H106" i="4"/>
  <c r="J106" i="4"/>
  <c r="G107" i="4"/>
  <c r="H107" i="4"/>
  <c r="J107" i="4"/>
  <c r="G108" i="4"/>
  <c r="H108" i="4"/>
  <c r="J108" i="4"/>
  <c r="E109" i="4"/>
  <c r="F109" i="4"/>
  <c r="G109" i="4"/>
  <c r="H109" i="4"/>
  <c r="J109" i="4"/>
  <c r="E110" i="4"/>
  <c r="F110" i="4"/>
  <c r="J110" i="4"/>
  <c r="I111" i="4"/>
  <c r="I113" i="4" s="1"/>
  <c r="K138" i="4"/>
  <c r="K139" i="4"/>
  <c r="K140" i="4"/>
  <c r="C124" i="4" s="1"/>
  <c r="D18" i="6"/>
  <c r="F18" i="6"/>
  <c r="G18" i="6"/>
  <c r="H18" i="6"/>
  <c r="I18" i="6" s="1"/>
  <c r="J18" i="6"/>
  <c r="K18" i="6"/>
  <c r="D19" i="6"/>
  <c r="F19" i="6"/>
  <c r="G19" i="6"/>
  <c r="H19" i="6"/>
  <c r="I19" i="6"/>
  <c r="J19" i="6"/>
  <c r="K19" i="6"/>
  <c r="D20" i="6"/>
  <c r="F20" i="6"/>
  <c r="G20" i="6"/>
  <c r="H20" i="6" s="1"/>
  <c r="I20" i="6" s="1"/>
  <c r="J20" i="6"/>
  <c r="J118" i="6" s="1"/>
  <c r="J120" i="6" s="1"/>
  <c r="K20" i="6"/>
  <c r="D21" i="6"/>
  <c r="F21" i="6"/>
  <c r="G21" i="6"/>
  <c r="H21" i="6"/>
  <c r="I21" i="6" s="1"/>
  <c r="J21" i="6"/>
  <c r="K21" i="6"/>
  <c r="D22" i="6"/>
  <c r="F22" i="6"/>
  <c r="G22" i="6"/>
  <c r="H22" i="6"/>
  <c r="I22" i="6"/>
  <c r="J22" i="6"/>
  <c r="K22" i="6"/>
  <c r="D23" i="6"/>
  <c r="F23" i="6"/>
  <c r="G23" i="6"/>
  <c r="H23" i="6" s="1"/>
  <c r="I23" i="6"/>
  <c r="J23" i="6"/>
  <c r="K23" i="6"/>
  <c r="D24" i="6"/>
  <c r="F24" i="6"/>
  <c r="G24" i="6"/>
  <c r="H24" i="6"/>
  <c r="I24" i="6" s="1"/>
  <c r="J24" i="6"/>
  <c r="K24" i="6"/>
  <c r="D25" i="6"/>
  <c r="F25" i="6"/>
  <c r="G25" i="6"/>
  <c r="H25" i="6" s="1"/>
  <c r="I25" i="6"/>
  <c r="J25" i="6"/>
  <c r="K25" i="6"/>
  <c r="D26" i="6"/>
  <c r="F26" i="6"/>
  <c r="G26" i="6"/>
  <c r="H26" i="6"/>
  <c r="I26" i="6" s="1"/>
  <c r="J26" i="6"/>
  <c r="K26" i="6"/>
  <c r="D27" i="6"/>
  <c r="F27" i="6"/>
  <c r="G27" i="6"/>
  <c r="H27" i="6"/>
  <c r="I27" i="6" s="1"/>
  <c r="J27" i="6"/>
  <c r="K27" i="6"/>
  <c r="D28" i="6"/>
  <c r="F28" i="6"/>
  <c r="G28" i="6"/>
  <c r="H28" i="6"/>
  <c r="I28" i="6"/>
  <c r="J28" i="6"/>
  <c r="K28" i="6"/>
  <c r="D29" i="6"/>
  <c r="F29" i="6"/>
  <c r="G29" i="6"/>
  <c r="H29" i="6"/>
  <c r="I29" i="6"/>
  <c r="J29" i="6"/>
  <c r="K29" i="6"/>
  <c r="D30" i="6"/>
  <c r="F30" i="6"/>
  <c r="G30" i="6"/>
  <c r="H30" i="6"/>
  <c r="I30" i="6"/>
  <c r="J30" i="6"/>
  <c r="K30" i="6"/>
  <c r="D31" i="6"/>
  <c r="F31" i="6"/>
  <c r="G31" i="6"/>
  <c r="H31" i="6" s="1"/>
  <c r="I31" i="6" s="1"/>
  <c r="J31" i="6"/>
  <c r="K31" i="6"/>
  <c r="D32" i="6"/>
  <c r="F32" i="6"/>
  <c r="G32" i="6"/>
  <c r="H32" i="6"/>
  <c r="I32" i="6" s="1"/>
  <c r="J32" i="6"/>
  <c r="K32" i="6"/>
  <c r="D33" i="6"/>
  <c r="F33" i="6"/>
  <c r="G33" i="6"/>
  <c r="H33" i="6" s="1"/>
  <c r="I33" i="6"/>
  <c r="J33" i="6"/>
  <c r="K33" i="6"/>
  <c r="D34" i="6"/>
  <c r="F34" i="6"/>
  <c r="G34" i="6"/>
  <c r="H34" i="6"/>
  <c r="I34" i="6" s="1"/>
  <c r="J34" i="6"/>
  <c r="K34" i="6"/>
  <c r="D35" i="6"/>
  <c r="F35" i="6"/>
  <c r="G35" i="6"/>
  <c r="H35" i="6"/>
  <c r="I35" i="6"/>
  <c r="J35" i="6"/>
  <c r="K35" i="6"/>
  <c r="D36" i="6"/>
  <c r="F36" i="6"/>
  <c r="G36" i="6"/>
  <c r="H36" i="6"/>
  <c r="I36" i="6"/>
  <c r="J36" i="6"/>
  <c r="K36" i="6"/>
  <c r="D37" i="6"/>
  <c r="F37" i="6"/>
  <c r="G37" i="6"/>
  <c r="H37" i="6"/>
  <c r="I37" i="6"/>
  <c r="J37" i="6"/>
  <c r="K37" i="6"/>
  <c r="D38" i="6"/>
  <c r="F38" i="6"/>
  <c r="G38" i="6"/>
  <c r="H38" i="6"/>
  <c r="I38" i="6"/>
  <c r="J38" i="6"/>
  <c r="K38" i="6"/>
  <c r="D39" i="6"/>
  <c r="F39" i="6"/>
  <c r="G39" i="6"/>
  <c r="H39" i="6" s="1"/>
  <c r="I39" i="6"/>
  <c r="J39" i="6"/>
  <c r="D40" i="6"/>
  <c r="F40" i="6"/>
  <c r="G40" i="6"/>
  <c r="H40" i="6"/>
  <c r="I40" i="6" s="1"/>
  <c r="J40" i="6"/>
  <c r="K40" i="6"/>
  <c r="D41" i="6"/>
  <c r="F41" i="6"/>
  <c r="G41" i="6"/>
  <c r="H41" i="6" s="1"/>
  <c r="I41" i="6"/>
  <c r="J41" i="6"/>
  <c r="K41" i="6"/>
  <c r="D42" i="6"/>
  <c r="F42" i="6"/>
  <c r="G42" i="6"/>
  <c r="H42" i="6"/>
  <c r="I42" i="6" s="1"/>
  <c r="J42" i="6"/>
  <c r="K42" i="6"/>
  <c r="D43" i="6"/>
  <c r="F43" i="6"/>
  <c r="G43" i="6"/>
  <c r="H43" i="6"/>
  <c r="I43" i="6" s="1"/>
  <c r="J43" i="6"/>
  <c r="K43" i="6"/>
  <c r="D44" i="6"/>
  <c r="F44" i="6"/>
  <c r="G44" i="6"/>
  <c r="H44" i="6"/>
  <c r="I44" i="6"/>
  <c r="J44" i="6"/>
  <c r="K44" i="6"/>
  <c r="D45" i="6"/>
  <c r="F45" i="6"/>
  <c r="G45" i="6"/>
  <c r="H45" i="6"/>
  <c r="I45" i="6"/>
  <c r="J45" i="6"/>
  <c r="K45" i="6"/>
  <c r="D46" i="6"/>
  <c r="F46" i="6"/>
  <c r="G46" i="6"/>
  <c r="H46" i="6"/>
  <c r="I46" i="6"/>
  <c r="J46" i="6"/>
  <c r="K46" i="6"/>
  <c r="D47" i="6"/>
  <c r="F47" i="6"/>
  <c r="G47" i="6"/>
  <c r="H47" i="6" s="1"/>
  <c r="I47" i="6" s="1"/>
  <c r="J47" i="6"/>
  <c r="K47" i="6"/>
  <c r="D48" i="6"/>
  <c r="F48" i="6"/>
  <c r="G48" i="6"/>
  <c r="H48" i="6"/>
  <c r="I48" i="6" s="1"/>
  <c r="J48" i="6"/>
  <c r="K48" i="6"/>
  <c r="D49" i="6"/>
  <c r="F49" i="6"/>
  <c r="G49" i="6"/>
  <c r="H49" i="6" s="1"/>
  <c r="I49" i="6"/>
  <c r="J49" i="6"/>
  <c r="K49" i="6"/>
  <c r="D50" i="6"/>
  <c r="F50" i="6"/>
  <c r="G50" i="6"/>
  <c r="H50" i="6"/>
  <c r="I50" i="6" s="1"/>
  <c r="J50" i="6"/>
  <c r="K50" i="6"/>
  <c r="D51" i="6"/>
  <c r="F51" i="6"/>
  <c r="G51" i="6"/>
  <c r="H51" i="6" s="1"/>
  <c r="I51" i="6" s="1"/>
  <c r="J51" i="6"/>
  <c r="K51" i="6"/>
  <c r="D52" i="6"/>
  <c r="F52" i="6"/>
  <c r="G52" i="6"/>
  <c r="H52" i="6" s="1"/>
  <c r="I52" i="6" s="1"/>
  <c r="J52" i="6"/>
  <c r="K52" i="6"/>
  <c r="D53" i="6"/>
  <c r="F53" i="6"/>
  <c r="G53" i="6"/>
  <c r="H53" i="6"/>
  <c r="I53" i="6" s="1"/>
  <c r="J53" i="6"/>
  <c r="K53" i="6"/>
  <c r="D54" i="6"/>
  <c r="F54" i="6"/>
  <c r="G54" i="6"/>
  <c r="H54" i="6"/>
  <c r="I54" i="6"/>
  <c r="J54" i="6"/>
  <c r="K54" i="6"/>
  <c r="D55" i="6"/>
  <c r="F55" i="6"/>
  <c r="G55" i="6"/>
  <c r="H55" i="6" s="1"/>
  <c r="I55" i="6"/>
  <c r="J55" i="6"/>
  <c r="K55" i="6"/>
  <c r="D56" i="6"/>
  <c r="F56" i="6"/>
  <c r="G56" i="6"/>
  <c r="H56" i="6"/>
  <c r="I56" i="6" s="1"/>
  <c r="J56" i="6"/>
  <c r="K56" i="6"/>
  <c r="D57" i="6"/>
  <c r="F57" i="6"/>
  <c r="G57" i="6"/>
  <c r="H57" i="6" s="1"/>
  <c r="I57" i="6"/>
  <c r="J57" i="6"/>
  <c r="K57" i="6"/>
  <c r="D58" i="6"/>
  <c r="F58" i="6"/>
  <c r="G58" i="6"/>
  <c r="H58" i="6"/>
  <c r="I58" i="6" s="1"/>
  <c r="J58" i="6"/>
  <c r="K58" i="6"/>
  <c r="D59" i="6"/>
  <c r="F59" i="6"/>
  <c r="G59" i="6"/>
  <c r="H59" i="6"/>
  <c r="I59" i="6" s="1"/>
  <c r="J59" i="6"/>
  <c r="K59" i="6"/>
  <c r="D60" i="6"/>
  <c r="F60" i="6"/>
  <c r="G60" i="6"/>
  <c r="H60" i="6"/>
  <c r="I60" i="6"/>
  <c r="J60" i="6"/>
  <c r="K60" i="6"/>
  <c r="D61" i="6"/>
  <c r="F61" i="6"/>
  <c r="G61" i="6"/>
  <c r="H61" i="6"/>
  <c r="I61" i="6"/>
  <c r="J61" i="6"/>
  <c r="K61" i="6"/>
  <c r="D62" i="6"/>
  <c r="F62" i="6"/>
  <c r="G62" i="6"/>
  <c r="H62" i="6"/>
  <c r="I62" i="6"/>
  <c r="J62" i="6"/>
  <c r="K62" i="6"/>
  <c r="D63" i="6"/>
  <c r="F63" i="6"/>
  <c r="G63" i="6"/>
  <c r="H63" i="6" s="1"/>
  <c r="I63" i="6" s="1"/>
  <c r="J63" i="6"/>
  <c r="K63" i="6"/>
  <c r="D64" i="6"/>
  <c r="F64" i="6"/>
  <c r="G64" i="6"/>
  <c r="H64" i="6"/>
  <c r="I64" i="6" s="1"/>
  <c r="J64" i="6"/>
  <c r="K64" i="6"/>
  <c r="D65" i="6"/>
  <c r="F65" i="6"/>
  <c r="G65" i="6"/>
  <c r="H65" i="6" s="1"/>
  <c r="I65" i="6"/>
  <c r="J65" i="6"/>
  <c r="K65" i="6"/>
  <c r="D66" i="6"/>
  <c r="F66" i="6"/>
  <c r="G66" i="6"/>
  <c r="H66" i="6"/>
  <c r="I66" i="6"/>
  <c r="J66" i="6"/>
  <c r="K66" i="6"/>
  <c r="D67" i="6"/>
  <c r="G67" i="6"/>
  <c r="H67" i="6"/>
  <c r="I67" i="6"/>
  <c r="J67" i="6"/>
  <c r="K67" i="6"/>
  <c r="D68" i="6"/>
  <c r="F68" i="6"/>
  <c r="G68" i="6"/>
  <c r="H68" i="6" s="1"/>
  <c r="I68" i="6" s="1"/>
  <c r="J68" i="6"/>
  <c r="K68" i="6"/>
  <c r="D69" i="6"/>
  <c r="F69" i="6"/>
  <c r="G69" i="6"/>
  <c r="H69" i="6"/>
  <c r="I69" i="6"/>
  <c r="J69" i="6"/>
  <c r="K69" i="6"/>
  <c r="D70" i="6"/>
  <c r="F70" i="6"/>
  <c r="G70" i="6"/>
  <c r="H70" i="6" s="1"/>
  <c r="I70" i="6" s="1"/>
  <c r="J70" i="6"/>
  <c r="K70" i="6"/>
  <c r="D71" i="6"/>
  <c r="F71" i="6"/>
  <c r="G71" i="6"/>
  <c r="H71" i="6"/>
  <c r="I71" i="6" s="1"/>
  <c r="J71" i="6"/>
  <c r="K71" i="6"/>
  <c r="D72" i="6"/>
  <c r="F72" i="6"/>
  <c r="G72" i="6"/>
  <c r="H72" i="6"/>
  <c r="I72" i="6"/>
  <c r="J72" i="6"/>
  <c r="K72" i="6"/>
  <c r="D73" i="6"/>
  <c r="F73" i="6"/>
  <c r="G73" i="6"/>
  <c r="H73" i="6"/>
  <c r="I73" i="6"/>
  <c r="J73" i="6"/>
  <c r="K73" i="6"/>
  <c r="D74" i="6"/>
  <c r="F74" i="6"/>
  <c r="G74" i="6"/>
  <c r="H74" i="6"/>
  <c r="I74" i="6"/>
  <c r="J74" i="6"/>
  <c r="K74" i="6"/>
  <c r="D75" i="6"/>
  <c r="F75" i="6"/>
  <c r="G75" i="6"/>
  <c r="H75" i="6"/>
  <c r="I75" i="6"/>
  <c r="J75" i="6"/>
  <c r="K75" i="6"/>
  <c r="D76" i="6"/>
  <c r="F76" i="6"/>
  <c r="G76" i="6"/>
  <c r="H76" i="6"/>
  <c r="I76" i="6"/>
  <c r="J76" i="6"/>
  <c r="K76" i="6"/>
  <c r="D77" i="6"/>
  <c r="F77" i="6"/>
  <c r="G77" i="6"/>
  <c r="H77" i="6"/>
  <c r="I77" i="6"/>
  <c r="J77" i="6"/>
  <c r="K77" i="6"/>
  <c r="D78" i="6"/>
  <c r="F78" i="6"/>
  <c r="G78" i="6"/>
  <c r="H78" i="6" s="1"/>
  <c r="I78" i="6" s="1"/>
  <c r="J78" i="6"/>
  <c r="K78" i="6"/>
  <c r="D79" i="6"/>
  <c r="F79" i="6"/>
  <c r="G79" i="6"/>
  <c r="H79" i="6"/>
  <c r="I79" i="6" s="1"/>
  <c r="J79" i="6"/>
  <c r="K79" i="6"/>
  <c r="D80" i="6"/>
  <c r="F80" i="6"/>
  <c r="G80" i="6"/>
  <c r="H80" i="6"/>
  <c r="I80" i="6"/>
  <c r="J80" i="6"/>
  <c r="K80" i="6"/>
  <c r="D81" i="6"/>
  <c r="F81" i="6"/>
  <c r="G81" i="6"/>
  <c r="H81" i="6"/>
  <c r="I81" i="6"/>
  <c r="J81" i="6"/>
  <c r="K81" i="6"/>
  <c r="D82" i="6"/>
  <c r="F82" i="6"/>
  <c r="G82" i="6"/>
  <c r="H82" i="6"/>
  <c r="I82" i="6"/>
  <c r="J82" i="6"/>
  <c r="K82" i="6"/>
  <c r="D83" i="6"/>
  <c r="F83" i="6"/>
  <c r="G83" i="6"/>
  <c r="H83" i="6"/>
  <c r="I83" i="6"/>
  <c r="J83" i="6"/>
  <c r="K83" i="6"/>
  <c r="D84" i="6"/>
  <c r="G84" i="6"/>
  <c r="H84" i="6"/>
  <c r="I84" i="6"/>
  <c r="J84" i="6"/>
  <c r="K84" i="6"/>
  <c r="D85" i="6"/>
  <c r="F85" i="6"/>
  <c r="G85" i="6"/>
  <c r="H85" i="6" s="1"/>
  <c r="I85" i="6" s="1"/>
  <c r="J85" i="6"/>
  <c r="K85" i="6"/>
  <c r="D86" i="6"/>
  <c r="F86" i="6"/>
  <c r="G86" i="6"/>
  <c r="H86" i="6"/>
  <c r="I86" i="6" s="1"/>
  <c r="J86" i="6"/>
  <c r="K86" i="6"/>
  <c r="D87" i="6"/>
  <c r="F87" i="6"/>
  <c r="G87" i="6"/>
  <c r="H87" i="6"/>
  <c r="I87" i="6"/>
  <c r="J87" i="6"/>
  <c r="K87" i="6"/>
  <c r="D88" i="6"/>
  <c r="F88" i="6"/>
  <c r="G88" i="6"/>
  <c r="H88" i="6"/>
  <c r="I88" i="6"/>
  <c r="J88" i="6"/>
  <c r="K88" i="6"/>
  <c r="D89" i="6"/>
  <c r="F89" i="6"/>
  <c r="G89" i="6"/>
  <c r="H89" i="6"/>
  <c r="I89" i="6"/>
  <c r="J89" i="6"/>
  <c r="K89" i="6"/>
  <c r="D90" i="6"/>
  <c r="F90" i="6"/>
  <c r="G90" i="6"/>
  <c r="H90" i="6"/>
  <c r="I90" i="6"/>
  <c r="J90" i="6"/>
  <c r="K90" i="6"/>
  <c r="D91" i="6"/>
  <c r="F91" i="6"/>
  <c r="G91" i="6"/>
  <c r="H91" i="6"/>
  <c r="I91" i="6"/>
  <c r="J91" i="6"/>
  <c r="K91" i="6"/>
  <c r="F92" i="6"/>
  <c r="G92" i="6"/>
  <c r="H92" i="6" s="1"/>
  <c r="I92" i="6" s="1"/>
  <c r="K92" i="6"/>
  <c r="D93" i="6"/>
  <c r="F93" i="6"/>
  <c r="G93" i="6"/>
  <c r="H93" i="6"/>
  <c r="I93" i="6"/>
  <c r="J93" i="6"/>
  <c r="K93" i="6"/>
  <c r="D94" i="6"/>
  <c r="F94" i="6"/>
  <c r="G94" i="6"/>
  <c r="H94" i="6"/>
  <c r="I94" i="6"/>
  <c r="J94" i="6"/>
  <c r="K94" i="6"/>
  <c r="D95" i="6"/>
  <c r="F95" i="6"/>
  <c r="G95" i="6"/>
  <c r="H95" i="6"/>
  <c r="I95" i="6"/>
  <c r="J95" i="6"/>
  <c r="K95" i="6"/>
  <c r="D96" i="6"/>
  <c r="F96" i="6"/>
  <c r="G96" i="6"/>
  <c r="H96" i="6"/>
  <c r="I96" i="6"/>
  <c r="J96" i="6"/>
  <c r="K96" i="6"/>
  <c r="D97" i="6"/>
  <c r="F97" i="6"/>
  <c r="G97" i="6"/>
  <c r="H97" i="6"/>
  <c r="I97" i="6"/>
  <c r="J97" i="6"/>
  <c r="K97" i="6"/>
  <c r="D98" i="6"/>
  <c r="F98" i="6"/>
  <c r="G98" i="6"/>
  <c r="H98" i="6"/>
  <c r="I98" i="6"/>
  <c r="J98" i="6"/>
  <c r="K98" i="6"/>
  <c r="D99" i="6"/>
  <c r="F99" i="6"/>
  <c r="G99" i="6"/>
  <c r="H99" i="6" s="1"/>
  <c r="I99" i="6" s="1"/>
  <c r="J99" i="6"/>
  <c r="K99" i="6"/>
  <c r="D100" i="6"/>
  <c r="F100" i="6"/>
  <c r="G100" i="6"/>
  <c r="H100" i="6"/>
  <c r="I100" i="6" s="1"/>
  <c r="J100" i="6"/>
  <c r="K100" i="6"/>
  <c r="D101" i="6"/>
  <c r="F101" i="6"/>
  <c r="G101" i="6"/>
  <c r="H101" i="6"/>
  <c r="I101" i="6"/>
  <c r="J101" i="6"/>
  <c r="K101" i="6"/>
  <c r="D102" i="6"/>
  <c r="F102" i="6"/>
  <c r="G102" i="6"/>
  <c r="H102" i="6"/>
  <c r="I102" i="6"/>
  <c r="J102" i="6"/>
  <c r="K102" i="6"/>
  <c r="D103" i="6"/>
  <c r="F103" i="6"/>
  <c r="G103" i="6"/>
  <c r="H103" i="6"/>
  <c r="I103" i="6"/>
  <c r="J103" i="6"/>
  <c r="K103" i="6"/>
  <c r="D104" i="6"/>
  <c r="F104" i="6"/>
  <c r="G104" i="6"/>
  <c r="H104" i="6"/>
  <c r="I104" i="6"/>
  <c r="J104" i="6"/>
  <c r="K104" i="6"/>
  <c r="D105" i="6"/>
  <c r="F105" i="6"/>
  <c r="G105" i="6"/>
  <c r="H105" i="6"/>
  <c r="I105" i="6"/>
  <c r="J105" i="6"/>
  <c r="K105" i="6"/>
  <c r="D106" i="6"/>
  <c r="F106" i="6"/>
  <c r="G106" i="6"/>
  <c r="H106" i="6"/>
  <c r="I106" i="6"/>
  <c r="J106" i="6"/>
  <c r="K106" i="6"/>
  <c r="D107" i="6"/>
  <c r="F107" i="6"/>
  <c r="G107" i="6"/>
  <c r="H107" i="6" s="1"/>
  <c r="I107" i="6" s="1"/>
  <c r="J107" i="6"/>
  <c r="K107" i="6"/>
  <c r="D108" i="6"/>
  <c r="G108" i="6"/>
  <c r="H108" i="6"/>
  <c r="I108" i="6"/>
  <c r="J108" i="6"/>
  <c r="K108" i="6"/>
  <c r="D109" i="6"/>
  <c r="G109" i="6"/>
  <c r="H109" i="6"/>
  <c r="I109" i="6"/>
  <c r="J109" i="6"/>
  <c r="K109" i="6"/>
  <c r="D110" i="6"/>
  <c r="G110" i="6"/>
  <c r="H110" i="6"/>
  <c r="I110" i="6"/>
  <c r="J110" i="6"/>
  <c r="K110" i="6"/>
  <c r="D111" i="6"/>
  <c r="F111" i="6"/>
  <c r="G111" i="6"/>
  <c r="H111" i="6"/>
  <c r="I111" i="6"/>
  <c r="J111" i="6"/>
  <c r="K111" i="6"/>
  <c r="D112" i="6"/>
  <c r="G112" i="6"/>
  <c r="H112" i="6"/>
  <c r="I112" i="6" s="1"/>
  <c r="J112" i="6"/>
  <c r="K112" i="6"/>
  <c r="D113" i="6"/>
  <c r="G113" i="6"/>
  <c r="H113" i="6"/>
  <c r="I113" i="6"/>
  <c r="J113" i="6"/>
  <c r="K113" i="6"/>
  <c r="F114" i="6"/>
  <c r="G114" i="6"/>
  <c r="H114" i="6"/>
  <c r="I114" i="6"/>
  <c r="J114" i="6"/>
  <c r="K114" i="6"/>
  <c r="F115" i="6"/>
  <c r="G115" i="6"/>
  <c r="H115" i="6"/>
  <c r="I115" i="6"/>
  <c r="J115" i="6"/>
  <c r="K115" i="6"/>
  <c r="F116" i="6"/>
  <c r="G116" i="6"/>
  <c r="H116" i="6"/>
  <c r="I116" i="6" s="1"/>
  <c r="J116" i="6"/>
  <c r="K116" i="6"/>
  <c r="F117" i="6"/>
  <c r="G117" i="6"/>
  <c r="H117" i="6"/>
  <c r="I117" i="6"/>
  <c r="J117" i="6"/>
  <c r="K117" i="6"/>
  <c r="L118" i="6"/>
  <c r="L120" i="6"/>
  <c r="G112" i="2" l="1"/>
  <c r="G113" i="2" s="1"/>
  <c r="G114" i="2" s="1"/>
  <c r="F112" i="4"/>
  <c r="F113" i="4"/>
  <c r="H111" i="5"/>
  <c r="H113" i="5" s="1"/>
  <c r="H114" i="5" s="1"/>
  <c r="H111" i="3"/>
  <c r="H113" i="3" s="1"/>
  <c r="H114" i="3" s="1"/>
  <c r="H111" i="4"/>
  <c r="H113" i="4" s="1"/>
  <c r="H114" i="4" s="1"/>
  <c r="K118" i="6"/>
  <c r="K120" i="6" s="1"/>
  <c r="H111" i="2"/>
  <c r="H113" i="2" s="1"/>
  <c r="H114" i="2" s="1"/>
  <c r="E114" i="3"/>
  <c r="E114" i="5" s="1"/>
  <c r="G110" i="4"/>
  <c r="H110" i="4" s="1"/>
  <c r="E111" i="4"/>
  <c r="K141" i="5"/>
  <c r="K143" i="5" s="1"/>
  <c r="C127" i="5" s="1"/>
  <c r="J111" i="4"/>
  <c r="J113" i="4" s="1"/>
  <c r="J111" i="5"/>
  <c r="J113" i="5" s="1"/>
  <c r="J111" i="2"/>
  <c r="G113" i="3"/>
  <c r="G111" i="5"/>
  <c r="I111" i="3"/>
  <c r="I113" i="3" s="1"/>
  <c r="I114" i="3" s="1"/>
  <c r="K39" i="6"/>
  <c r="F113" i="5"/>
  <c r="K130" i="2"/>
  <c r="F112" i="3"/>
  <c r="F113" i="3" s="1"/>
  <c r="F114" i="3" s="1"/>
  <c r="I114" i="5" l="1"/>
  <c r="G112" i="5"/>
  <c r="G113" i="5" s="1"/>
  <c r="G114" i="5" s="1"/>
  <c r="E112" i="4"/>
  <c r="E113" i="4"/>
  <c r="E114" i="4" s="1"/>
  <c r="G111" i="4"/>
  <c r="G114" i="3"/>
  <c r="J114" i="2"/>
  <c r="J114" i="3" s="1"/>
  <c r="J113" i="2"/>
  <c r="J114" i="5"/>
  <c r="J114" i="4"/>
  <c r="F114" i="5"/>
  <c r="F114" i="4" s="1"/>
  <c r="I114" i="4"/>
  <c r="G112" i="4" l="1"/>
  <c r="G113" i="4"/>
  <c r="G114" i="4" s="1"/>
</calcChain>
</file>

<file path=xl/sharedStrings.xml><?xml version="1.0" encoding="utf-8"?>
<sst xmlns="http://schemas.openxmlformats.org/spreadsheetml/2006/main" count="975" uniqueCount="165">
  <si>
    <t>Executive Summary</t>
  </si>
  <si>
    <t>This interim report was generated to comply with the contractual monthly reporting requirement from the Windsystem, Operations, &amp; Maintenance Agreement.</t>
  </si>
  <si>
    <t xml:space="preserve">The description of outages, safety near miss events, accidents, infrastructure work, and maintenance records are not included in this interim report. </t>
  </si>
  <si>
    <t>All other required components are provided below.</t>
  </si>
  <si>
    <t>Operational Parameters</t>
  </si>
  <si>
    <t>Site</t>
  </si>
  <si>
    <t>Row</t>
  </si>
  <si>
    <t>Pad</t>
  </si>
  <si>
    <t>kWhGenerated</t>
  </si>
  <si>
    <t>kWhConsumed</t>
  </si>
  <si>
    <t>Net kWh Production</t>
  </si>
  <si>
    <t>Capacity Factor</t>
  </si>
  <si>
    <r>
      <t>Availability</t>
    </r>
    <r>
      <rPr>
        <b/>
        <vertAlign val="superscript"/>
        <sz val="10"/>
        <rFont val="Arial"/>
        <family val="2"/>
      </rPr>
      <t>1</t>
    </r>
  </si>
  <si>
    <t>Operating Hrs</t>
  </si>
  <si>
    <t xml:space="preserve">Notes: </t>
  </si>
  <si>
    <t>1)  Current month availability is based on the Enron availability formula as provided by K. Holtel 06/22/2001.  Year-to-date is based on data with two different definitions.</t>
  </si>
  <si>
    <t>2)  This is defined as (Turbine Net kWh - Substation Net kWh)/Turbine Net kWh</t>
  </si>
  <si>
    <t>Trent Mesa Project Operational Report For September 2001</t>
  </si>
  <si>
    <t>TrentMesa</t>
  </si>
  <si>
    <r>
      <t>Year To Date</t>
    </r>
    <r>
      <rPr>
        <vertAlign val="superscript"/>
        <sz val="10"/>
        <rFont val="Arial"/>
        <family val="2"/>
      </rPr>
      <t>3</t>
    </r>
  </si>
  <si>
    <t>3)  Year to date data is the same as September data.  This is the first month of reporting.</t>
  </si>
  <si>
    <t>4)  Gray indicates that turbine data wasn't available in the field.</t>
  </si>
  <si>
    <t>Trent Mesa</t>
  </si>
  <si>
    <t>Time On</t>
  </si>
  <si>
    <t>Machines Affected</t>
  </si>
  <si>
    <t xml:space="preserve">Reason </t>
  </si>
  <si>
    <t>Charge</t>
  </si>
  <si>
    <t>1-21, 38-58</t>
  </si>
  <si>
    <t>AEP(Sun) added air switch</t>
  </si>
  <si>
    <t>AEP</t>
  </si>
  <si>
    <t>59-90, ex 67,75</t>
  </si>
  <si>
    <t>Down to tension towers, and clean under platform</t>
  </si>
  <si>
    <t>Constructors</t>
  </si>
  <si>
    <t>1-21,38-58</t>
  </si>
  <si>
    <t>TXU</t>
  </si>
  <si>
    <t>All</t>
  </si>
  <si>
    <t>Still off for new month. AEP(Sun) stringing new lines</t>
  </si>
  <si>
    <t>OUTAGES AND CURTAILMENTS IN SEPT 2001</t>
  </si>
  <si>
    <t>Elapsed Hrs</t>
  </si>
  <si>
    <t>Lost WTGHrs</t>
  </si>
  <si>
    <t>No of WTG Affected</t>
  </si>
  <si>
    <t xml:space="preserve">Time Off </t>
  </si>
  <si>
    <t>22-37, 59-90, except 67, 75</t>
  </si>
  <si>
    <t>but were curtailed due to line restrictions</t>
  </si>
  <si>
    <t xml:space="preserve">TXU doing work . Powered up at 1930 each night, </t>
  </si>
  <si>
    <t>Grid Availability=</t>
  </si>
  <si>
    <t>Total Lost</t>
  </si>
  <si>
    <t>Possible</t>
  </si>
  <si>
    <t>Grid Avail</t>
  </si>
  <si>
    <t>kWh  Consumed</t>
  </si>
  <si>
    <t>kWh  Generated</t>
  </si>
  <si>
    <t>Trent Mesa Project Operational Report For October 2001</t>
  </si>
  <si>
    <t>Trent Mesa Project Operational Report For November 2001</t>
  </si>
  <si>
    <t>Reporting Month</t>
  </si>
  <si>
    <t>Trent Mesa Project Operational Report For December 2001</t>
  </si>
  <si>
    <t>OUTAGES AND CURTAILMENTS IN OCT 2001</t>
  </si>
  <si>
    <t>OUTAGES AND CURTAILMENTS IN NOV 2001</t>
  </si>
  <si>
    <t>OUTAGES AND CURTAILMENTS IN DEC 2001</t>
  </si>
  <si>
    <t>No outages reported</t>
  </si>
  <si>
    <t>Assumed 2% Line Loss</t>
  </si>
  <si>
    <t>Project, Before line losses</t>
  </si>
  <si>
    <t>Project, After line losses</t>
  </si>
  <si>
    <t>2)  SCADA system did not communicate with turbine 99 for the first 19 days of Dec.  Production for first 19 days corrected based on production of turbine 98.</t>
  </si>
  <si>
    <t>Year To Date</t>
  </si>
  <si>
    <r>
      <t xml:space="preserve">kWh  Consumed </t>
    </r>
    <r>
      <rPr>
        <b/>
        <vertAlign val="superscript"/>
        <sz val="10"/>
        <rFont val="Arial"/>
        <family val="2"/>
      </rPr>
      <t>2</t>
    </r>
  </si>
  <si>
    <r>
      <t xml:space="preserve">kWh  Generated </t>
    </r>
    <r>
      <rPr>
        <b/>
        <vertAlign val="superscript"/>
        <sz val="10"/>
        <rFont val="Arial"/>
        <family val="2"/>
      </rPr>
      <t>2</t>
    </r>
  </si>
  <si>
    <t xml:space="preserve">    Also, turbine 87 production improperly reset to zero in early December.  Turbine 87 corrected to include production before reset.</t>
  </si>
  <si>
    <t>Reporting     Month</t>
  </si>
  <si>
    <t>Curtailed to 45 machines due to grid limitations</t>
  </si>
  <si>
    <t>Padmount retrofit</t>
  </si>
  <si>
    <t>Moisture in feeder deadend cap</t>
  </si>
  <si>
    <t>Sub station work</t>
  </si>
  <si>
    <t>Substation down to complete sub &amp; trip test</t>
  </si>
  <si>
    <t>EWC</t>
  </si>
  <si>
    <t>Sun</t>
  </si>
  <si>
    <t xml:space="preserve"> </t>
  </si>
  <si>
    <t>62-69</t>
  </si>
  <si>
    <t>18-21, 38-61, 75, 97-100</t>
  </si>
  <si>
    <t>22-37</t>
  </si>
  <si>
    <t>1-17</t>
  </si>
  <si>
    <t>62-69, 90-96</t>
  </si>
  <si>
    <t>Curtailed 45 machines due to grid limitations</t>
  </si>
  <si>
    <t>Curtailed due to line work. Powered only for FAA lights</t>
  </si>
  <si>
    <t>Substation down for Sun to finish upgrading lines</t>
  </si>
  <si>
    <t>Curtailed to 1 MW by AEP due to tripping Eskota</t>
  </si>
  <si>
    <t>1-21 still 1MW, 38-44 paused due to tripping Eskota</t>
  </si>
  <si>
    <t>Substation switched for Sun to level transformers</t>
  </si>
  <si>
    <t>1-21 still 1MW due to tripping Eskota</t>
  </si>
  <si>
    <t>Left powered down</t>
  </si>
  <si>
    <t>Switched for Sun to level transformers, Blatner punch list</t>
  </si>
  <si>
    <t>ABB breaker inspection, Punchlist, level transformers</t>
  </si>
  <si>
    <t>Reporting       Month</t>
  </si>
  <si>
    <t>all</t>
  </si>
  <si>
    <t xml:space="preserve"> 1-21</t>
  </si>
  <si>
    <t>1-21, 38-44</t>
  </si>
  <si>
    <t>38-44</t>
  </si>
  <si>
    <t>38-61, 87-89</t>
  </si>
  <si>
    <t>45-61, 87-89</t>
  </si>
  <si>
    <t>1-21, 38-44 powered down, balance curtailed.</t>
  </si>
  <si>
    <t>1-21, 38-58 powered down, balance curtailed</t>
  </si>
  <si>
    <t>25-37, 62-90 powered down, balance curtailed</t>
  </si>
  <si>
    <t>Machines left down due to ABB breaker to facilitate switching</t>
  </si>
  <si>
    <t>Substation tripped by Encompass by accident</t>
  </si>
  <si>
    <t>Substation down for Ercot testing, Substation punchlist</t>
  </si>
  <si>
    <t>Encompass</t>
  </si>
  <si>
    <t>AEP, TXU</t>
  </si>
  <si>
    <t>EWC, TXU</t>
  </si>
  <si>
    <t xml:space="preserve"> Running 30 machines to avoid consumption. Not running site due to ABB safety in prep for 10/15 outage.</t>
  </si>
  <si>
    <t>AEP, Sun</t>
  </si>
  <si>
    <t>SUN</t>
  </si>
  <si>
    <t>Sun, Constructors</t>
  </si>
  <si>
    <t>AEP, EWC</t>
  </si>
  <si>
    <t>EWC,EWC,AEP</t>
  </si>
  <si>
    <t xml:space="preserve">EWC </t>
  </si>
  <si>
    <t xml:space="preserve">Project </t>
  </si>
  <si>
    <t xml:space="preserve">Site down for substation completion work. Site powered up at night with backfeed power for FAA lights. </t>
  </si>
  <si>
    <t xml:space="preserve">1)  Current month availability is based on the Enron availability formula as provided by K. Holtel 06/22/2001.  </t>
  </si>
  <si>
    <t>Non comm</t>
  </si>
  <si>
    <t>3)  The acronym non comm implies the turbine was not commissioned in October.</t>
  </si>
  <si>
    <t>No commun</t>
  </si>
  <si>
    <r>
      <t>Non comm</t>
    </r>
    <r>
      <rPr>
        <vertAlign val="superscript"/>
        <sz val="10"/>
        <rFont val="Arial"/>
        <family val="2"/>
      </rPr>
      <t xml:space="preserve"> 3</t>
    </r>
  </si>
  <si>
    <r>
      <t xml:space="preserve">No commun </t>
    </r>
    <r>
      <rPr>
        <vertAlign val="superscript"/>
        <sz val="10"/>
        <rFont val="Arial"/>
        <family val="2"/>
      </rPr>
      <t>3</t>
    </r>
  </si>
  <si>
    <t>77 and 99 there was no imputation of availability for these two turbines based on nearest neighbors.</t>
  </si>
  <si>
    <t>All other required components are provided below.  Due to the wide variation of availability of neighbors of turbines 77 and 99 which</t>
  </si>
  <si>
    <t>Turbine 77 removed from availability average to avoid skewing availability results.  Turbine 77 doesn't aid or penalize project availability.</t>
  </si>
  <si>
    <t>3)  No commun implies no communication.  Turbine 77 probably had excellent availability but there was no SCADA communication.</t>
  </si>
  <si>
    <t>Comment</t>
  </si>
  <si>
    <t>Bad IBGT</t>
  </si>
  <si>
    <t>Coil failure in SEG</t>
  </si>
  <si>
    <t>Gen J-box failure.</t>
  </si>
  <si>
    <t>T-bolt replacement.</t>
  </si>
  <si>
    <t>Turbine 99 also had no SCADA communication all month &amp; had a shaft failure in mid month.   Availability shown as (13/30) of project wide 80% since this was a</t>
  </si>
  <si>
    <t>warranty failure at the end of the 13th.  Turbine 99 penalizes project availability.</t>
  </si>
  <si>
    <t xml:space="preserve">Trent Mesa Contract / Warranty Reference </t>
  </si>
  <si>
    <t>This sheet provides data needed to compute contractually important metrics &amp; cross references to Construction documents.</t>
  </si>
  <si>
    <t>B-5</t>
  </si>
  <si>
    <t>B-6</t>
  </si>
  <si>
    <t>B-7</t>
  </si>
  <si>
    <t>B-8</t>
  </si>
  <si>
    <t>B-9</t>
  </si>
  <si>
    <t>Construct ID</t>
  </si>
  <si>
    <t>Start Date For Avail Warranty</t>
  </si>
  <si>
    <t>End of 30 day ramp up</t>
  </si>
  <si>
    <t>End of 60 day ramp up</t>
  </si>
  <si>
    <t>End of 90 day ramp up</t>
  </si>
  <si>
    <t>Start Date Group</t>
  </si>
  <si>
    <t>30 day Avg Contractual Availability</t>
  </si>
  <si>
    <t>60 day Avg Contractual Availability</t>
  </si>
  <si>
    <t>90 day Avg Contractual Availability</t>
  </si>
  <si>
    <t>Ramp up Goal</t>
  </si>
  <si>
    <t>No comm in 3rd ramp up period</t>
  </si>
  <si>
    <t>Due to Visupro data recording anomalies during the first 60 days the data 30 day and 60 day availabilities are based on the following logic:</t>
  </si>
  <si>
    <t>For month m and the following month f</t>
  </si>
  <si>
    <t>If 30 or 60 day rampup starts between m/1 and m/6 then rampup availability = availability for mth month.</t>
  </si>
  <si>
    <t>If there is reliable SCADA data throughout the rampup period then compute the availability from the data.  All 90 day rampup data is exact.</t>
  </si>
  <si>
    <t>If there is no reliable SCADA data throughout the 30 or 60 day rampup periods then use the following:</t>
  </si>
  <si>
    <t>m/1 is the first day of month m and m/6 is the sixth day of month m.</t>
  </si>
  <si>
    <r>
      <t>If 30 or 60 day rampup starts between m/26 and End of Month then rampup availability = availability of f</t>
    </r>
    <r>
      <rPr>
        <sz val="10"/>
        <rFont val="Arial"/>
        <family val="2"/>
      </rPr>
      <t>th</t>
    </r>
    <r>
      <rPr>
        <sz val="10"/>
        <rFont val="Arial"/>
      </rPr>
      <t xml:space="preserve"> month.</t>
    </r>
  </si>
  <si>
    <t>Goal</t>
  </si>
  <si>
    <t>90 days not yet complete</t>
  </si>
  <si>
    <t>Comm problems in first &amp; third 90 days.</t>
  </si>
  <si>
    <t>Actual</t>
  </si>
  <si>
    <t>Variance</t>
  </si>
  <si>
    <t>Negative variances are undesirable.</t>
  </si>
  <si>
    <t>If 30 or 60 day rampup starts between m/7 and m/25 then rampup availability = Average the availability of months m and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</si>
</sst>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\ h:mm"/>
    <numFmt numFmtId="166" formatCode="0.0"/>
    <numFmt numFmtId="167" formatCode="mm/dd/yy"/>
  </numFmts>
  <fonts count="10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164" fontId="0" fillId="0" borderId="2" xfId="0" applyNumberFormat="1" applyBorder="1"/>
    <xf numFmtId="164" fontId="0" fillId="2" borderId="2" xfId="0" applyNumberFormat="1" applyFill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1" xfId="0" applyNumberFormat="1" applyBorder="1"/>
    <xf numFmtId="3" fontId="0" fillId="0" borderId="4" xfId="0" applyNumberFormat="1" applyBorder="1"/>
    <xf numFmtId="164" fontId="0" fillId="0" borderId="0" xfId="0" applyNumberFormat="1"/>
    <xf numFmtId="3" fontId="2" fillId="0" borderId="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right"/>
    </xf>
    <xf numFmtId="0" fontId="0" fillId="0" borderId="7" xfId="0" applyBorder="1"/>
    <xf numFmtId="49" fontId="0" fillId="0" borderId="2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49" fontId="1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3" xfId="0" applyFont="1" applyBorder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0" borderId="7" xfId="0" applyFont="1" applyBorder="1" applyAlignment="1">
      <alignment horizontal="center" wrapText="1"/>
    </xf>
    <xf numFmtId="49" fontId="3" fillId="0" borderId="14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3" fontId="5" fillId="0" borderId="12" xfId="0" applyNumberFormat="1" applyFont="1" applyBorder="1" applyAlignment="1">
      <alignment wrapText="1"/>
    </xf>
    <xf numFmtId="3" fontId="5" fillId="0" borderId="9" xfId="0" applyNumberFormat="1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3" fontId="0" fillId="0" borderId="1" xfId="0" applyNumberFormat="1" applyBorder="1" applyAlignment="1">
      <alignment wrapText="1"/>
    </xf>
    <xf numFmtId="0" fontId="5" fillId="0" borderId="4" xfId="0" applyFont="1" applyBorder="1" applyAlignment="1">
      <alignment horizontal="center" wrapText="1"/>
    </xf>
    <xf numFmtId="3" fontId="5" fillId="0" borderId="15" xfId="0" applyNumberFormat="1" applyFont="1" applyBorder="1" applyAlignment="1">
      <alignment horizontal="center" wrapText="1"/>
    </xf>
    <xf numFmtId="3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49" fontId="1" fillId="0" borderId="13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wrapText="1"/>
    </xf>
    <xf numFmtId="16" fontId="0" fillId="0" borderId="2" xfId="0" applyNumberFormat="1" applyBorder="1" applyAlignment="1">
      <alignment wrapText="1"/>
    </xf>
    <xf numFmtId="16" fontId="0" fillId="0" borderId="0" xfId="0" applyNumberFormat="1" applyAlignment="1">
      <alignment wrapText="1"/>
    </xf>
    <xf numFmtId="49" fontId="2" fillId="0" borderId="8" xfId="0" applyNumberFormat="1" applyFont="1" applyBorder="1" applyAlignment="1">
      <alignment horizontal="center" wrapText="1"/>
    </xf>
    <xf numFmtId="3" fontId="0" fillId="0" borderId="16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/>
    <xf numFmtId="49" fontId="0" fillId="0" borderId="2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0" fontId="2" fillId="0" borderId="14" xfId="0" applyFont="1" applyBorder="1"/>
    <xf numFmtId="49" fontId="2" fillId="0" borderId="3" xfId="0" applyNumberFormat="1" applyFont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4" fillId="0" borderId="0" xfId="0" applyFont="1" applyAlignment="1"/>
    <xf numFmtId="3" fontId="0" fillId="0" borderId="2" xfId="0" applyNumberFormat="1" applyBorder="1" applyAlignment="1"/>
    <xf numFmtId="164" fontId="0" fillId="0" borderId="2" xfId="0" applyNumberFormat="1" applyBorder="1" applyAlignment="1"/>
    <xf numFmtId="164" fontId="0" fillId="2" borderId="2" xfId="0" applyNumberFormat="1" applyFill="1" applyBorder="1" applyAlignment="1"/>
    <xf numFmtId="0" fontId="0" fillId="0" borderId="14" xfId="0" applyBorder="1" applyAlignment="1"/>
    <xf numFmtId="0" fontId="0" fillId="0" borderId="16" xfId="0" applyBorder="1" applyAlignment="1"/>
    <xf numFmtId="3" fontId="0" fillId="0" borderId="1" xfId="0" applyNumberFormat="1" applyBorder="1" applyAlignment="1"/>
    <xf numFmtId="164" fontId="0" fillId="0" borderId="1" xfId="0" applyNumberFormat="1" applyBorder="1" applyAlignment="1"/>
    <xf numFmtId="3" fontId="0" fillId="0" borderId="4" xfId="0" applyNumberFormat="1" applyBorder="1" applyAlignment="1"/>
    <xf numFmtId="0" fontId="0" fillId="0" borderId="3" xfId="0" applyBorder="1" applyAlignment="1"/>
    <xf numFmtId="164" fontId="0" fillId="0" borderId="0" xfId="0" applyNumberFormat="1" applyAlignment="1"/>
    <xf numFmtId="0" fontId="0" fillId="0" borderId="9" xfId="0" applyBorder="1" applyAlignment="1"/>
    <xf numFmtId="0" fontId="0" fillId="0" borderId="0" xfId="0" applyBorder="1" applyAlignment="1"/>
    <xf numFmtId="0" fontId="2" fillId="0" borderId="14" xfId="0" applyFont="1" applyBorder="1" applyAlignment="1"/>
    <xf numFmtId="164" fontId="2" fillId="0" borderId="2" xfId="0" applyNumberFormat="1" applyFont="1" applyBorder="1" applyAlignment="1"/>
    <xf numFmtId="0" fontId="2" fillId="0" borderId="8" xfId="0" applyFont="1" applyBorder="1" applyAlignment="1"/>
    <xf numFmtId="0" fontId="0" fillId="0" borderId="8" xfId="0" applyBorder="1" applyAlignment="1"/>
    <xf numFmtId="165" fontId="0" fillId="0" borderId="2" xfId="0" applyNumberFormat="1" applyBorder="1" applyAlignment="1"/>
    <xf numFmtId="14" fontId="0" fillId="0" borderId="3" xfId="0" applyNumberFormat="1" applyBorder="1" applyAlignment="1"/>
    <xf numFmtId="165" fontId="0" fillId="0" borderId="3" xfId="0" applyNumberFormat="1" applyBorder="1" applyAlignment="1"/>
    <xf numFmtId="3" fontId="0" fillId="0" borderId="16" xfId="0" applyNumberFormat="1" applyBorder="1" applyAlignment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14" xfId="0" applyFont="1" applyBorder="1" applyAlignment="1">
      <alignment wrapText="1"/>
    </xf>
    <xf numFmtId="49" fontId="2" fillId="0" borderId="3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49" fontId="1" fillId="0" borderId="0" xfId="0" applyNumberFormat="1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0" borderId="2" xfId="0" applyFont="1" applyBorder="1"/>
    <xf numFmtId="0" fontId="0" fillId="0" borderId="2" xfId="0" applyBorder="1" applyAlignment="1">
      <alignment horizontal="right" wrapText="1"/>
    </xf>
    <xf numFmtId="164" fontId="0" fillId="0" borderId="0" xfId="0" applyNumberFormat="1" applyAlignment="1">
      <alignment wrapText="1"/>
    </xf>
    <xf numFmtId="3" fontId="0" fillId="0" borderId="14" xfId="0" applyNumberFormat="1" applyBorder="1" applyAlignment="1"/>
    <xf numFmtId="3" fontId="0" fillId="0" borderId="3" xfId="0" applyNumberFormat="1" applyBorder="1" applyAlignment="1"/>
    <xf numFmtId="164" fontId="8" fillId="0" borderId="2" xfId="0" applyNumberFormat="1" applyFont="1" applyBorder="1" applyAlignment="1"/>
    <xf numFmtId="3" fontId="8" fillId="0" borderId="2" xfId="0" applyNumberFormat="1" applyFont="1" applyBorder="1" applyAlignment="1"/>
    <xf numFmtId="164" fontId="8" fillId="0" borderId="4" xfId="0" applyNumberFormat="1" applyFont="1" applyBorder="1" applyAlignment="1">
      <alignment horizontal="right"/>
    </xf>
    <xf numFmtId="3" fontId="8" fillId="0" borderId="4" xfId="0" applyNumberFormat="1" applyFont="1" applyBorder="1" applyAlignment="1"/>
    <xf numFmtId="3" fontId="9" fillId="0" borderId="17" xfId="0" applyNumberFormat="1" applyFont="1" applyFill="1" applyBorder="1" applyAlignment="1">
      <alignment horizontal="right"/>
    </xf>
    <xf numFmtId="3" fontId="9" fillId="0" borderId="5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164" fontId="9" fillId="0" borderId="2" xfId="0" applyNumberFormat="1" applyFont="1" applyBorder="1" applyAlignment="1"/>
    <xf numFmtId="164" fontId="9" fillId="0" borderId="18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/>
    <xf numFmtId="3" fontId="9" fillId="0" borderId="3" xfId="0" applyNumberFormat="1" applyFont="1" applyFill="1" applyBorder="1" applyAlignment="1">
      <alignment horizontal="right"/>
    </xf>
    <xf numFmtId="3" fontId="9" fillId="0" borderId="2" xfId="0" applyNumberFormat="1" applyFont="1" applyFill="1" applyBorder="1" applyAlignment="1">
      <alignment horizontal="right"/>
    </xf>
    <xf numFmtId="164" fontId="9" fillId="0" borderId="14" xfId="0" applyNumberFormat="1" applyFont="1" applyFill="1" applyBorder="1" applyAlignment="1">
      <alignment horizontal="right"/>
    </xf>
    <xf numFmtId="3" fontId="9" fillId="0" borderId="10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164" fontId="9" fillId="0" borderId="12" xfId="0" applyNumberFormat="1" applyFont="1" applyFill="1" applyBorder="1" applyAlignment="1">
      <alignment horizontal="right"/>
    </xf>
    <xf numFmtId="164" fontId="9" fillId="0" borderId="2" xfId="0" applyNumberFormat="1" applyFont="1" applyBorder="1" applyAlignment="1">
      <alignment horizontal="right"/>
    </xf>
    <xf numFmtId="0" fontId="2" fillId="0" borderId="2" xfId="0" applyNumberFormat="1" applyFont="1" applyBorder="1"/>
    <xf numFmtId="49" fontId="2" fillId="0" borderId="2" xfId="0" applyNumberFormat="1" applyFont="1" applyBorder="1"/>
    <xf numFmtId="165" fontId="2" fillId="0" borderId="2" xfId="0" applyNumberFormat="1" applyFont="1" applyBorder="1"/>
    <xf numFmtId="166" fontId="0" fillId="0" borderId="2" xfId="0" applyNumberFormat="1" applyBorder="1" applyAlignment="1">
      <alignment horizontal="right"/>
    </xf>
    <xf numFmtId="14" fontId="0" fillId="0" borderId="2" xfId="0" applyNumberFormat="1" applyBorder="1" applyAlignment="1"/>
    <xf numFmtId="0" fontId="2" fillId="0" borderId="2" xfId="0" applyNumberFormat="1" applyFont="1" applyBorder="1" applyAlignment="1">
      <alignment wrapText="1"/>
    </xf>
    <xf numFmtId="165" fontId="0" fillId="0" borderId="0" xfId="0" applyNumberFormat="1" applyAlignment="1"/>
    <xf numFmtId="166" fontId="0" fillId="0" borderId="2" xfId="0" applyNumberFormat="1" applyBorder="1" applyAlignment="1"/>
    <xf numFmtId="0" fontId="0" fillId="0" borderId="0" xfId="0" applyNumberFormat="1" applyProtection="1">
      <protection locked="0"/>
    </xf>
    <xf numFmtId="0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3" fontId="9" fillId="0" borderId="7" xfId="0" applyNumberFormat="1" applyFont="1" applyFill="1" applyBorder="1" applyAlignment="1">
      <alignment horizontal="right"/>
    </xf>
    <xf numFmtId="3" fontId="9" fillId="0" borderId="4" xfId="0" applyNumberFormat="1" applyFont="1" applyFill="1" applyBorder="1" applyAlignment="1">
      <alignment horizontal="right"/>
    </xf>
    <xf numFmtId="3" fontId="9" fillId="0" borderId="0" xfId="0" applyNumberFormat="1" applyFont="1" applyProtection="1">
      <protection locked="0"/>
    </xf>
    <xf numFmtId="3" fontId="9" fillId="0" borderId="9" xfId="0" applyNumberFormat="1" applyFont="1" applyBorder="1" applyAlignment="1"/>
    <xf numFmtId="164" fontId="9" fillId="0" borderId="0" xfId="0" applyNumberFormat="1" applyFont="1" applyProtection="1">
      <protection locked="0"/>
    </xf>
    <xf numFmtId="164" fontId="9" fillId="2" borderId="12" xfId="0" applyNumberFormat="1" applyFont="1" applyFill="1" applyBorder="1" applyAlignment="1">
      <alignment horizontal="right"/>
    </xf>
    <xf numFmtId="164" fontId="9" fillId="0" borderId="4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2" borderId="2" xfId="0" applyNumberFormat="1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/>
    <xf numFmtId="3" fontId="9" fillId="0" borderId="2" xfId="0" applyNumberFormat="1" applyFont="1" applyBorder="1" applyProtection="1">
      <protection locked="0"/>
    </xf>
    <xf numFmtId="0" fontId="0" fillId="0" borderId="1" xfId="0" applyBorder="1" applyAlignment="1">
      <alignment wrapText="1"/>
    </xf>
    <xf numFmtId="0" fontId="5" fillId="0" borderId="4" xfId="0" applyFont="1" applyBorder="1" applyAlignment="1">
      <alignment wrapText="1"/>
    </xf>
    <xf numFmtId="0" fontId="0" fillId="0" borderId="2" xfId="0" applyNumberFormat="1" applyBorder="1" applyProtection="1">
      <protection locked="0"/>
    </xf>
    <xf numFmtId="3" fontId="9" fillId="0" borderId="7" xfId="0" applyNumberFormat="1" applyFont="1" applyBorder="1" applyProtection="1">
      <protection locked="0"/>
    </xf>
    <xf numFmtId="3" fontId="9" fillId="0" borderId="3" xfId="0" applyNumberFormat="1" applyFont="1" applyBorder="1" applyProtection="1">
      <protection locked="0"/>
    </xf>
    <xf numFmtId="3" fontId="9" fillId="0" borderId="0" xfId="0" applyNumberFormat="1" applyFont="1" applyFill="1" applyBorder="1" applyAlignment="1">
      <alignment horizontal="right"/>
    </xf>
    <xf numFmtId="3" fontId="9" fillId="0" borderId="10" xfId="0" applyNumberFormat="1" applyFont="1" applyBorder="1" applyProtection="1">
      <protection locked="0"/>
    </xf>
    <xf numFmtId="3" fontId="9" fillId="0" borderId="0" xfId="0" applyNumberFormat="1" applyFont="1" applyBorder="1" applyProtection="1">
      <protection locked="0"/>
    </xf>
    <xf numFmtId="3" fontId="9" fillId="0" borderId="4" xfId="0" applyNumberFormat="1" applyFont="1" applyBorder="1" applyProtection="1">
      <protection locked="0"/>
    </xf>
    <xf numFmtId="3" fontId="9" fillId="0" borderId="1" xfId="0" applyNumberFormat="1" applyFont="1" applyBorder="1" applyProtection="1">
      <protection locked="0"/>
    </xf>
    <xf numFmtId="164" fontId="9" fillId="0" borderId="14" xfId="0" applyNumberFormat="1" applyFont="1" applyBorder="1" applyProtection="1">
      <protection locked="0"/>
    </xf>
    <xf numFmtId="164" fontId="9" fillId="2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164" fontId="9" fillId="0" borderId="12" xfId="0" applyNumberFormat="1" applyFont="1" applyBorder="1" applyProtection="1">
      <protection locked="0"/>
    </xf>
    <xf numFmtId="164" fontId="9" fillId="2" borderId="14" xfId="0" applyNumberFormat="1" applyFont="1" applyFill="1" applyBorder="1" applyAlignment="1">
      <alignment horizontal="right"/>
    </xf>
    <xf numFmtId="0" fontId="0" fillId="0" borderId="12" xfId="0" applyNumberFormat="1" applyBorder="1" applyProtection="1">
      <protection locked="0"/>
    </xf>
    <xf numFmtId="0" fontId="0" fillId="0" borderId="13" xfId="0" applyNumberFormat="1" applyBorder="1" applyProtection="1">
      <protection locked="0"/>
    </xf>
    <xf numFmtId="0" fontId="0" fillId="0" borderId="13" xfId="0" applyBorder="1"/>
    <xf numFmtId="0" fontId="0" fillId="0" borderId="0" xfId="0" applyAlignment="1" applyProtection="1">
      <alignment horizontal="center" wrapText="1"/>
      <protection locked="0"/>
    </xf>
    <xf numFmtId="1" fontId="0" fillId="0" borderId="0" xfId="0" applyNumberFormat="1" applyAlignment="1">
      <alignment wrapText="1"/>
    </xf>
    <xf numFmtId="0" fontId="0" fillId="0" borderId="1" xfId="0" applyBorder="1"/>
    <xf numFmtId="0" fontId="0" fillId="0" borderId="4" xfId="0" applyBorder="1" applyAlignment="1">
      <alignment wrapText="1"/>
    </xf>
    <xf numFmtId="164" fontId="9" fillId="0" borderId="13" xfId="0" applyNumberFormat="1" applyFont="1" applyBorder="1" applyAlignment="1">
      <alignment wrapText="1"/>
    </xf>
    <xf numFmtId="3" fontId="0" fillId="0" borderId="9" xfId="0" applyNumberFormat="1" applyBorder="1" applyAlignment="1"/>
    <xf numFmtId="0" fontId="0" fillId="0" borderId="2" xfId="0" applyBorder="1" applyAlignment="1" applyProtection="1">
      <alignment horizontal="center" wrapText="1"/>
      <protection locked="0"/>
    </xf>
    <xf numFmtId="1" fontId="0" fillId="0" borderId="2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167" fontId="0" fillId="0" borderId="2" xfId="0" applyNumberFormat="1" applyBorder="1" applyAlignment="1">
      <alignment wrapText="1"/>
    </xf>
    <xf numFmtId="164" fontId="0" fillId="0" borderId="2" xfId="0" applyNumberFormat="1" applyBorder="1" applyProtection="1">
      <protection locked="0"/>
    </xf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1"/>
  <sheetViews>
    <sheetView tabSelected="1" workbookViewId="0">
      <selection activeCell="B14" sqref="B14"/>
    </sheetView>
  </sheetViews>
  <sheetFormatPr defaultRowHeight="12.75" x14ac:dyDescent="0.2"/>
  <cols>
    <col min="4" max="4" width="10.5703125" style="166" customWidth="1"/>
    <col min="5" max="5" width="16.140625" style="32" customWidth="1"/>
    <col min="6" max="6" width="10" style="167" customWidth="1"/>
    <col min="7" max="7" width="11.28515625" style="32" hidden="1" customWidth="1"/>
    <col min="8" max="8" width="14.28515625" style="32" hidden="1" customWidth="1"/>
    <col min="9" max="9" width="13.7109375" style="32" hidden="1" customWidth="1"/>
    <col min="10" max="10" width="10.5703125" style="32" customWidth="1"/>
    <col min="11" max="11" width="11" style="32" customWidth="1"/>
    <col min="12" max="12" width="10.42578125" style="104" customWidth="1"/>
    <col min="13" max="13" width="11" customWidth="1"/>
  </cols>
  <sheetData>
    <row r="2" spans="1:13" ht="30" x14ac:dyDescent="0.4">
      <c r="A2" s="1" t="s">
        <v>133</v>
      </c>
    </row>
    <row r="4" spans="1:13" x14ac:dyDescent="0.2">
      <c r="A4" t="s">
        <v>0</v>
      </c>
    </row>
    <row r="5" spans="1:13" x14ac:dyDescent="0.2">
      <c r="A5" t="s">
        <v>134</v>
      </c>
    </row>
    <row r="7" spans="1:13" x14ac:dyDescent="0.2">
      <c r="A7" t="s">
        <v>151</v>
      </c>
    </row>
    <row r="8" spans="1:13" x14ac:dyDescent="0.2">
      <c r="A8" t="s">
        <v>154</v>
      </c>
    </row>
    <row r="9" spans="1:13" x14ac:dyDescent="0.2">
      <c r="A9" t="s">
        <v>155</v>
      </c>
    </row>
    <row r="10" spans="1:13" x14ac:dyDescent="0.2">
      <c r="B10" t="s">
        <v>152</v>
      </c>
    </row>
    <row r="11" spans="1:13" x14ac:dyDescent="0.2">
      <c r="B11" t="s">
        <v>153</v>
      </c>
    </row>
    <row r="12" spans="1:13" x14ac:dyDescent="0.2">
      <c r="C12" t="s">
        <v>156</v>
      </c>
    </row>
    <row r="13" spans="1:13" x14ac:dyDescent="0.2">
      <c r="B13" t="s">
        <v>164</v>
      </c>
    </row>
    <row r="14" spans="1:13" x14ac:dyDescent="0.2">
      <c r="B14" t="s">
        <v>157</v>
      </c>
    </row>
    <row r="16" spans="1:13" x14ac:dyDescent="0.2">
      <c r="A16" s="36"/>
      <c r="B16" s="36"/>
      <c r="C16" s="36"/>
      <c r="F16" s="173" t="s">
        <v>158</v>
      </c>
      <c r="G16" s="33"/>
      <c r="H16" s="33"/>
      <c r="I16" s="33" t="s">
        <v>149</v>
      </c>
      <c r="J16" s="174">
        <v>0.65</v>
      </c>
      <c r="K16" s="174">
        <v>0.75</v>
      </c>
      <c r="L16" s="174">
        <v>0.85</v>
      </c>
      <c r="M16" s="12"/>
    </row>
    <row r="17" spans="1:13" ht="38.25" x14ac:dyDescent="0.2">
      <c r="A17" s="42" t="s">
        <v>5</v>
      </c>
      <c r="B17" s="42" t="s">
        <v>6</v>
      </c>
      <c r="C17" s="42" t="s">
        <v>7</v>
      </c>
      <c r="D17" s="172" t="s">
        <v>140</v>
      </c>
      <c r="E17" s="33" t="s">
        <v>141</v>
      </c>
      <c r="F17" s="173" t="s">
        <v>145</v>
      </c>
      <c r="G17" s="33" t="s">
        <v>142</v>
      </c>
      <c r="H17" s="33" t="s">
        <v>143</v>
      </c>
      <c r="I17" s="33" t="s">
        <v>144</v>
      </c>
      <c r="J17" s="33" t="s">
        <v>146</v>
      </c>
      <c r="K17" s="33" t="s">
        <v>147</v>
      </c>
      <c r="L17" s="174" t="s">
        <v>148</v>
      </c>
      <c r="M17" s="32"/>
    </row>
    <row r="18" spans="1:13" x14ac:dyDescent="0.2">
      <c r="A18" s="4" t="s">
        <v>18</v>
      </c>
      <c r="B18" s="4">
        <v>1</v>
      </c>
      <c r="C18" s="4">
        <v>1</v>
      </c>
      <c r="D18" s="172">
        <f>C18</f>
        <v>1</v>
      </c>
      <c r="E18" s="175">
        <v>37135</v>
      </c>
      <c r="F18" s="173">
        <f>IF(E18-"9/02/2001"&lt;0,1,IF(E18-"9/5/01"&lt;0,2,IF(E18-"9/7/01"&lt;0,3,IF(E18-"9/8/01"&lt;0,4,IF(E18-"9/19/01"&lt;0,5,IF(E18-"10/20/01"&lt;0,6,IF(E18-"10/23/01"&lt;0,7,IF(E18-"10/27/01"&lt;0,8,99))))))))</f>
        <v>1</v>
      </c>
      <c r="G18" s="175">
        <f t="shared" ref="G18:G49" si="0">E18+30</f>
        <v>37165</v>
      </c>
      <c r="H18" s="175">
        <f t="shared" ref="H18:I37" si="1">G18+30</f>
        <v>37195</v>
      </c>
      <c r="I18" s="175">
        <f t="shared" si="1"/>
        <v>37225</v>
      </c>
      <c r="J18" s="174">
        <f>'0901'!I11</f>
        <v>9.4799999999999995E-2</v>
      </c>
      <c r="K18" s="6">
        <f>'1001'!I11</f>
        <v>0.75919999999999999</v>
      </c>
      <c r="L18" s="174">
        <v>0.85389999999999999</v>
      </c>
    </row>
    <row r="19" spans="1:13" x14ac:dyDescent="0.2">
      <c r="A19" s="4" t="s">
        <v>18</v>
      </c>
      <c r="B19" s="4">
        <v>1</v>
      </c>
      <c r="C19" s="4">
        <v>2</v>
      </c>
      <c r="D19" s="172">
        <f t="shared" ref="D19:D82" si="2">C19</f>
        <v>2</v>
      </c>
      <c r="E19" s="175">
        <v>37135</v>
      </c>
      <c r="F19" s="173">
        <f t="shared" ref="F19:F82" si="3">IF(E19-"9/02/2001"&lt;0,1,IF(E19-"9/5/01"&lt;0,2,IF(E19-"9/7/01"&lt;0,3,IF(E19-"9/8/01"&lt;0,4,IF(E19-"9/19/01"&lt;0,5,IF(E19-"10/20/01"&lt;0,6,IF(E19-"10/23/01"&lt;0,7,IF(E19-"10/27/01"&lt;0,8,99))))))))</f>
        <v>1</v>
      </c>
      <c r="G19" s="175">
        <f t="shared" si="0"/>
        <v>37165</v>
      </c>
      <c r="H19" s="175">
        <f t="shared" si="1"/>
        <v>37195</v>
      </c>
      <c r="I19" s="175">
        <f t="shared" si="1"/>
        <v>37225</v>
      </c>
      <c r="J19" s="174">
        <f>'0901'!I12</f>
        <v>0.76739999999999997</v>
      </c>
      <c r="K19" s="6">
        <f>'1001'!I12</f>
        <v>0.87919999999999998</v>
      </c>
      <c r="L19" s="174">
        <v>0.65949539826546222</v>
      </c>
    </row>
    <row r="20" spans="1:13" x14ac:dyDescent="0.2">
      <c r="A20" s="4" t="s">
        <v>18</v>
      </c>
      <c r="B20" s="4">
        <v>1</v>
      </c>
      <c r="C20" s="4">
        <v>3</v>
      </c>
      <c r="D20" s="172">
        <f t="shared" si="2"/>
        <v>3</v>
      </c>
      <c r="E20" s="175">
        <v>37135</v>
      </c>
      <c r="F20" s="173">
        <f t="shared" si="3"/>
        <v>1</v>
      </c>
      <c r="G20" s="175">
        <f t="shared" si="0"/>
        <v>37165</v>
      </c>
      <c r="H20" s="175">
        <f t="shared" si="1"/>
        <v>37195</v>
      </c>
      <c r="I20" s="175">
        <f t="shared" si="1"/>
        <v>37225</v>
      </c>
      <c r="J20" s="174">
        <f>'0901'!I13</f>
        <v>0.69630000000000003</v>
      </c>
      <c r="K20" s="6">
        <f>'1001'!I13</f>
        <v>0.71819999999999995</v>
      </c>
      <c r="L20" s="174">
        <v>0.8659</v>
      </c>
    </row>
    <row r="21" spans="1:13" x14ac:dyDescent="0.2">
      <c r="A21" s="4" t="s">
        <v>18</v>
      </c>
      <c r="B21" s="4">
        <v>1</v>
      </c>
      <c r="C21" s="4">
        <v>4</v>
      </c>
      <c r="D21" s="172">
        <f t="shared" si="2"/>
        <v>4</v>
      </c>
      <c r="E21" s="175">
        <v>37135</v>
      </c>
      <c r="F21" s="173">
        <f t="shared" si="3"/>
        <v>1</v>
      </c>
      <c r="G21" s="175">
        <f t="shared" si="0"/>
        <v>37165</v>
      </c>
      <c r="H21" s="175">
        <f t="shared" si="1"/>
        <v>37195</v>
      </c>
      <c r="I21" s="175">
        <f t="shared" si="1"/>
        <v>37225</v>
      </c>
      <c r="J21" s="174">
        <f>'0901'!I14</f>
        <v>0.87470000000000003</v>
      </c>
      <c r="K21" s="6">
        <f>'1001'!I14</f>
        <v>0.74729999999999996</v>
      </c>
      <c r="L21" s="174">
        <v>0.99060000000000004</v>
      </c>
    </row>
    <row r="22" spans="1:13" x14ac:dyDescent="0.2">
      <c r="A22" s="4" t="s">
        <v>18</v>
      </c>
      <c r="B22" s="4">
        <v>1</v>
      </c>
      <c r="C22" s="4">
        <v>5</v>
      </c>
      <c r="D22" s="172">
        <f t="shared" si="2"/>
        <v>5</v>
      </c>
      <c r="E22" s="175">
        <v>37135</v>
      </c>
      <c r="F22" s="173">
        <f t="shared" si="3"/>
        <v>1</v>
      </c>
      <c r="G22" s="175">
        <f t="shared" si="0"/>
        <v>37165</v>
      </c>
      <c r="H22" s="175">
        <f t="shared" si="1"/>
        <v>37195</v>
      </c>
      <c r="I22" s="175">
        <f t="shared" si="1"/>
        <v>37225</v>
      </c>
      <c r="J22" s="174">
        <f>'0901'!I15</f>
        <v>0.96460000000000001</v>
      </c>
      <c r="K22" s="6">
        <f>'1001'!I15</f>
        <v>0.74796538435208415</v>
      </c>
      <c r="L22" s="174">
        <v>0.97</v>
      </c>
    </row>
    <row r="23" spans="1:13" x14ac:dyDescent="0.2">
      <c r="A23" s="4" t="s">
        <v>18</v>
      </c>
      <c r="B23" s="4">
        <v>1</v>
      </c>
      <c r="C23" s="4">
        <v>6</v>
      </c>
      <c r="D23" s="172">
        <f t="shared" si="2"/>
        <v>6</v>
      </c>
      <c r="E23" s="175">
        <v>37135</v>
      </c>
      <c r="F23" s="173">
        <f t="shared" si="3"/>
        <v>1</v>
      </c>
      <c r="G23" s="175">
        <f t="shared" si="0"/>
        <v>37165</v>
      </c>
      <c r="H23" s="175">
        <f t="shared" si="1"/>
        <v>37195</v>
      </c>
      <c r="I23" s="175">
        <f t="shared" si="1"/>
        <v>37225</v>
      </c>
      <c r="J23" s="174">
        <f>'0901'!I16</f>
        <v>0.89759999999999995</v>
      </c>
      <c r="K23" s="6">
        <f>'1001'!I16</f>
        <v>0.68300000000000005</v>
      </c>
      <c r="L23" s="174">
        <v>0.99329999999999996</v>
      </c>
    </row>
    <row r="24" spans="1:13" x14ac:dyDescent="0.2">
      <c r="A24" s="4" t="s">
        <v>18</v>
      </c>
      <c r="B24" s="4">
        <v>1</v>
      </c>
      <c r="C24" s="4">
        <v>7</v>
      </c>
      <c r="D24" s="172">
        <f t="shared" si="2"/>
        <v>7</v>
      </c>
      <c r="E24" s="175">
        <v>37135</v>
      </c>
      <c r="F24" s="173">
        <f t="shared" si="3"/>
        <v>1</v>
      </c>
      <c r="G24" s="175">
        <f t="shared" si="0"/>
        <v>37165</v>
      </c>
      <c r="H24" s="175">
        <f t="shared" si="1"/>
        <v>37195</v>
      </c>
      <c r="I24" s="175">
        <f t="shared" si="1"/>
        <v>37225</v>
      </c>
      <c r="J24" s="174">
        <f>'0901'!I17</f>
        <v>0.81810000000000005</v>
      </c>
      <c r="K24" s="6">
        <f>'1001'!I17</f>
        <v>0.94489999999999996</v>
      </c>
      <c r="L24" s="174">
        <v>0.89019999999999999</v>
      </c>
    </row>
    <row r="25" spans="1:13" x14ac:dyDescent="0.2">
      <c r="A25" s="4" t="s">
        <v>18</v>
      </c>
      <c r="B25" s="4">
        <v>1</v>
      </c>
      <c r="C25" s="4">
        <v>8</v>
      </c>
      <c r="D25" s="172">
        <f t="shared" si="2"/>
        <v>8</v>
      </c>
      <c r="E25" s="175">
        <v>37135</v>
      </c>
      <c r="F25" s="173">
        <f t="shared" si="3"/>
        <v>1</v>
      </c>
      <c r="G25" s="175">
        <f t="shared" si="0"/>
        <v>37165</v>
      </c>
      <c r="H25" s="175">
        <f t="shared" si="1"/>
        <v>37195</v>
      </c>
      <c r="I25" s="175">
        <f t="shared" si="1"/>
        <v>37225</v>
      </c>
      <c r="J25" s="174">
        <f>'0901'!I18</f>
        <v>0.99990000000000001</v>
      </c>
      <c r="K25" s="6">
        <f>'1001'!I18</f>
        <v>0.75619999999999998</v>
      </c>
      <c r="L25" s="174">
        <v>0.92310000000000003</v>
      </c>
    </row>
    <row r="26" spans="1:13" x14ac:dyDescent="0.2">
      <c r="A26" s="4" t="s">
        <v>18</v>
      </c>
      <c r="B26" s="4">
        <v>1</v>
      </c>
      <c r="C26" s="4">
        <v>9</v>
      </c>
      <c r="D26" s="172">
        <f t="shared" si="2"/>
        <v>9</v>
      </c>
      <c r="E26" s="175">
        <v>37135</v>
      </c>
      <c r="F26" s="173">
        <f t="shared" si="3"/>
        <v>1</v>
      </c>
      <c r="G26" s="175">
        <f t="shared" si="0"/>
        <v>37165</v>
      </c>
      <c r="H26" s="175">
        <f t="shared" si="1"/>
        <v>37195</v>
      </c>
      <c r="I26" s="175">
        <f t="shared" si="1"/>
        <v>37225</v>
      </c>
      <c r="J26" s="174">
        <f>'0901'!I19</f>
        <v>0.90010000000000001</v>
      </c>
      <c r="K26" s="6">
        <f>'1001'!I19</f>
        <v>0.43540000000000001</v>
      </c>
      <c r="L26" s="174">
        <v>0.78239999999999998</v>
      </c>
    </row>
    <row r="27" spans="1:13" x14ac:dyDescent="0.2">
      <c r="A27" s="4" t="s">
        <v>18</v>
      </c>
      <c r="B27" s="4">
        <v>1</v>
      </c>
      <c r="C27" s="4">
        <v>10</v>
      </c>
      <c r="D27" s="172">
        <f t="shared" si="2"/>
        <v>10</v>
      </c>
      <c r="E27" s="175">
        <v>37135</v>
      </c>
      <c r="F27" s="173">
        <f t="shared" si="3"/>
        <v>1</v>
      </c>
      <c r="G27" s="175">
        <f t="shared" si="0"/>
        <v>37165</v>
      </c>
      <c r="H27" s="175">
        <f t="shared" si="1"/>
        <v>37195</v>
      </c>
      <c r="I27" s="175">
        <f t="shared" si="1"/>
        <v>37225</v>
      </c>
      <c r="J27" s="174">
        <f>'0901'!I20</f>
        <v>0.96619999999999995</v>
      </c>
      <c r="K27" s="6">
        <f>'1001'!I20</f>
        <v>0.7419</v>
      </c>
      <c r="L27" s="174">
        <v>0.85140000000000005</v>
      </c>
    </row>
    <row r="28" spans="1:13" x14ac:dyDescent="0.2">
      <c r="A28" s="4" t="s">
        <v>18</v>
      </c>
      <c r="B28" s="4">
        <v>1</v>
      </c>
      <c r="C28" s="4">
        <v>11</v>
      </c>
      <c r="D28" s="172">
        <f t="shared" si="2"/>
        <v>11</v>
      </c>
      <c r="E28" s="175">
        <v>37135</v>
      </c>
      <c r="F28" s="173">
        <f t="shared" si="3"/>
        <v>1</v>
      </c>
      <c r="G28" s="175">
        <f t="shared" si="0"/>
        <v>37165</v>
      </c>
      <c r="H28" s="175">
        <f t="shared" si="1"/>
        <v>37195</v>
      </c>
      <c r="I28" s="175">
        <f t="shared" si="1"/>
        <v>37225</v>
      </c>
      <c r="J28" s="174">
        <f>'0901'!I21</f>
        <v>0.85450000000000004</v>
      </c>
      <c r="K28" s="6">
        <f>'1001'!I21</f>
        <v>0.74339999999999995</v>
      </c>
      <c r="L28" s="174">
        <v>0.84440000000000004</v>
      </c>
    </row>
    <row r="29" spans="1:13" x14ac:dyDescent="0.2">
      <c r="A29" s="4" t="s">
        <v>18</v>
      </c>
      <c r="B29" s="4">
        <v>1</v>
      </c>
      <c r="C29" s="4">
        <v>12</v>
      </c>
      <c r="D29" s="172">
        <f t="shared" si="2"/>
        <v>12</v>
      </c>
      <c r="E29" s="175">
        <v>37135</v>
      </c>
      <c r="F29" s="173">
        <f t="shared" si="3"/>
        <v>1</v>
      </c>
      <c r="G29" s="175">
        <f t="shared" si="0"/>
        <v>37165</v>
      </c>
      <c r="H29" s="175">
        <f t="shared" si="1"/>
        <v>37195</v>
      </c>
      <c r="I29" s="175">
        <f t="shared" si="1"/>
        <v>37225</v>
      </c>
      <c r="J29" s="174">
        <f>'0901'!I22</f>
        <v>0.74519999999999997</v>
      </c>
      <c r="K29" s="6">
        <f>'1001'!I22</f>
        <v>0.96619999999999995</v>
      </c>
      <c r="L29" s="174">
        <v>0.99690000000000001</v>
      </c>
    </row>
    <row r="30" spans="1:13" x14ac:dyDescent="0.2">
      <c r="A30" s="4" t="s">
        <v>18</v>
      </c>
      <c r="B30" s="4">
        <v>1</v>
      </c>
      <c r="C30" s="4">
        <v>13</v>
      </c>
      <c r="D30" s="172">
        <f t="shared" si="2"/>
        <v>13</v>
      </c>
      <c r="E30" s="175">
        <v>37135</v>
      </c>
      <c r="F30" s="173">
        <f t="shared" si="3"/>
        <v>1</v>
      </c>
      <c r="G30" s="175">
        <f t="shared" si="0"/>
        <v>37165</v>
      </c>
      <c r="H30" s="175">
        <f t="shared" si="1"/>
        <v>37195</v>
      </c>
      <c r="I30" s="175">
        <f t="shared" si="1"/>
        <v>37225</v>
      </c>
      <c r="J30" s="174">
        <f>'0901'!I23</f>
        <v>0.88039999999999996</v>
      </c>
      <c r="K30" s="6">
        <f>'1001'!I23</f>
        <v>0.72109999999999996</v>
      </c>
      <c r="L30" s="174">
        <v>0.6964302824516666</v>
      </c>
    </row>
    <row r="31" spans="1:13" x14ac:dyDescent="0.2">
      <c r="A31" s="4" t="s">
        <v>18</v>
      </c>
      <c r="B31" s="4">
        <v>1</v>
      </c>
      <c r="C31" s="4">
        <v>14</v>
      </c>
      <c r="D31" s="172">
        <f t="shared" si="2"/>
        <v>14</v>
      </c>
      <c r="E31" s="175">
        <v>37135</v>
      </c>
      <c r="F31" s="173">
        <f t="shared" si="3"/>
        <v>1</v>
      </c>
      <c r="G31" s="175">
        <f t="shared" si="0"/>
        <v>37165</v>
      </c>
      <c r="H31" s="175">
        <f t="shared" si="1"/>
        <v>37195</v>
      </c>
      <c r="I31" s="175">
        <f t="shared" si="1"/>
        <v>37225</v>
      </c>
      <c r="J31" s="174">
        <f>'0901'!I24</f>
        <v>0.89449999999999996</v>
      </c>
      <c r="K31" s="6">
        <f>'1001'!I24</f>
        <v>0.73809999999999998</v>
      </c>
      <c r="L31" s="174">
        <v>0.88200000000000001</v>
      </c>
    </row>
    <row r="32" spans="1:13" x14ac:dyDescent="0.2">
      <c r="A32" s="4" t="s">
        <v>18</v>
      </c>
      <c r="B32" s="4">
        <v>1</v>
      </c>
      <c r="C32" s="4">
        <v>15</v>
      </c>
      <c r="D32" s="172">
        <f t="shared" si="2"/>
        <v>15</v>
      </c>
      <c r="E32" s="175">
        <v>37135</v>
      </c>
      <c r="F32" s="173">
        <f t="shared" si="3"/>
        <v>1</v>
      </c>
      <c r="G32" s="175">
        <f t="shared" si="0"/>
        <v>37165</v>
      </c>
      <c r="H32" s="175">
        <f t="shared" si="1"/>
        <v>37195</v>
      </c>
      <c r="I32" s="175">
        <f t="shared" si="1"/>
        <v>37225</v>
      </c>
      <c r="J32" s="174">
        <f>'0901'!I25</f>
        <v>0.62380000000000002</v>
      </c>
      <c r="K32" s="6">
        <f>'1001'!I25</f>
        <v>0.97599999999999998</v>
      </c>
      <c r="L32" s="174">
        <v>0.98780000000000001</v>
      </c>
    </row>
    <row r="33" spans="1:12" x14ac:dyDescent="0.2">
      <c r="A33" s="4" t="s">
        <v>18</v>
      </c>
      <c r="B33" s="4">
        <v>1</v>
      </c>
      <c r="C33" s="4">
        <v>16</v>
      </c>
      <c r="D33" s="172">
        <f t="shared" si="2"/>
        <v>16</v>
      </c>
      <c r="E33" s="175">
        <v>37135</v>
      </c>
      <c r="F33" s="173">
        <f t="shared" si="3"/>
        <v>1</v>
      </c>
      <c r="G33" s="175">
        <f t="shared" si="0"/>
        <v>37165</v>
      </c>
      <c r="H33" s="175">
        <f t="shared" si="1"/>
        <v>37195</v>
      </c>
      <c r="I33" s="175">
        <f t="shared" si="1"/>
        <v>37225</v>
      </c>
      <c r="J33" s="174">
        <f>'0901'!I26</f>
        <v>0.89319999999999999</v>
      </c>
      <c r="K33" s="6">
        <f>'1001'!I26</f>
        <v>0.49580000000000002</v>
      </c>
      <c r="L33" s="174">
        <v>0.81850000000000001</v>
      </c>
    </row>
    <row r="34" spans="1:12" x14ac:dyDescent="0.2">
      <c r="A34" s="4" t="s">
        <v>18</v>
      </c>
      <c r="B34" s="4">
        <v>1</v>
      </c>
      <c r="C34" s="4">
        <v>17</v>
      </c>
      <c r="D34" s="172">
        <f t="shared" si="2"/>
        <v>17</v>
      </c>
      <c r="E34" s="175">
        <v>37135</v>
      </c>
      <c r="F34" s="173">
        <f t="shared" si="3"/>
        <v>1</v>
      </c>
      <c r="G34" s="175">
        <f t="shared" si="0"/>
        <v>37165</v>
      </c>
      <c r="H34" s="175">
        <f t="shared" si="1"/>
        <v>37195</v>
      </c>
      <c r="I34" s="175">
        <f t="shared" si="1"/>
        <v>37225</v>
      </c>
      <c r="J34" s="174">
        <f>'0901'!I27</f>
        <v>0.24579999999999999</v>
      </c>
      <c r="K34" s="6">
        <f>'1001'!I27</f>
        <v>0.99750000000000005</v>
      </c>
      <c r="L34" s="174">
        <v>0.86829999999999996</v>
      </c>
    </row>
    <row r="35" spans="1:12" x14ac:dyDescent="0.2">
      <c r="A35" s="4" t="s">
        <v>18</v>
      </c>
      <c r="B35" s="4">
        <v>1</v>
      </c>
      <c r="C35" s="4">
        <v>18</v>
      </c>
      <c r="D35" s="172">
        <f t="shared" si="2"/>
        <v>18</v>
      </c>
      <c r="E35" s="175">
        <v>37135</v>
      </c>
      <c r="F35" s="173">
        <f t="shared" si="3"/>
        <v>1</v>
      </c>
      <c r="G35" s="175">
        <f t="shared" si="0"/>
        <v>37165</v>
      </c>
      <c r="H35" s="175">
        <f t="shared" si="1"/>
        <v>37195</v>
      </c>
      <c r="I35" s="175">
        <f t="shared" si="1"/>
        <v>37225</v>
      </c>
      <c r="J35" s="174">
        <f>'0901'!I28</f>
        <v>0.52249999999999996</v>
      </c>
      <c r="K35" s="6">
        <f>'1001'!I28</f>
        <v>0.45500000000000002</v>
      </c>
      <c r="L35" s="174">
        <v>0.97260000000000002</v>
      </c>
    </row>
    <row r="36" spans="1:12" x14ac:dyDescent="0.2">
      <c r="A36" s="4" t="s">
        <v>18</v>
      </c>
      <c r="B36" s="4">
        <v>1</v>
      </c>
      <c r="C36" s="4">
        <v>19</v>
      </c>
      <c r="D36" s="172">
        <f t="shared" si="2"/>
        <v>19</v>
      </c>
      <c r="E36" s="175">
        <v>37135</v>
      </c>
      <c r="F36" s="173">
        <f t="shared" si="3"/>
        <v>1</v>
      </c>
      <c r="G36" s="175">
        <f t="shared" si="0"/>
        <v>37165</v>
      </c>
      <c r="H36" s="175">
        <f t="shared" si="1"/>
        <v>37195</v>
      </c>
      <c r="I36" s="175">
        <f t="shared" si="1"/>
        <v>37225</v>
      </c>
      <c r="J36" s="174">
        <f>'0901'!I29</f>
        <v>0.81659999999999999</v>
      </c>
      <c r="K36" s="6">
        <f>'1001'!I29</f>
        <v>0.62970000000000004</v>
      </c>
      <c r="L36" s="174">
        <v>0.97199999999999998</v>
      </c>
    </row>
    <row r="37" spans="1:12" x14ac:dyDescent="0.2">
      <c r="A37" s="4" t="s">
        <v>18</v>
      </c>
      <c r="B37" s="4">
        <v>1</v>
      </c>
      <c r="C37" s="4">
        <v>20</v>
      </c>
      <c r="D37" s="172">
        <f t="shared" si="2"/>
        <v>20</v>
      </c>
      <c r="E37" s="175">
        <v>37135</v>
      </c>
      <c r="F37" s="173">
        <f t="shared" si="3"/>
        <v>1</v>
      </c>
      <c r="G37" s="175">
        <f t="shared" si="0"/>
        <v>37165</v>
      </c>
      <c r="H37" s="175">
        <f t="shared" si="1"/>
        <v>37195</v>
      </c>
      <c r="I37" s="175">
        <f t="shared" si="1"/>
        <v>37225</v>
      </c>
      <c r="J37" s="174">
        <f>'0901'!I30</f>
        <v>0.73429999999999995</v>
      </c>
      <c r="K37" s="6">
        <f>'1001'!I30</f>
        <v>0.72299999999999998</v>
      </c>
      <c r="L37" s="174">
        <v>0.96967000000000003</v>
      </c>
    </row>
    <row r="38" spans="1:12" x14ac:dyDescent="0.2">
      <c r="A38" s="4" t="s">
        <v>18</v>
      </c>
      <c r="B38" s="4">
        <v>1</v>
      </c>
      <c r="C38" s="4">
        <v>21</v>
      </c>
      <c r="D38" s="172">
        <f t="shared" si="2"/>
        <v>21</v>
      </c>
      <c r="E38" s="175">
        <v>37135</v>
      </c>
      <c r="F38" s="173">
        <f t="shared" si="3"/>
        <v>1</v>
      </c>
      <c r="G38" s="175">
        <f t="shared" si="0"/>
        <v>37165</v>
      </c>
      <c r="H38" s="175">
        <f t="shared" ref="H38:I57" si="4">G38+30</f>
        <v>37195</v>
      </c>
      <c r="I38" s="175">
        <f t="shared" si="4"/>
        <v>37225</v>
      </c>
      <c r="J38" s="174">
        <f>'0901'!I31</f>
        <v>0.51919999999999999</v>
      </c>
      <c r="K38" s="6">
        <f>'1001'!I31</f>
        <v>0.62909999999999999</v>
      </c>
      <c r="L38" s="174">
        <v>0.73270000000000002</v>
      </c>
    </row>
    <row r="39" spans="1:12" x14ac:dyDescent="0.2">
      <c r="A39" s="4" t="s">
        <v>18</v>
      </c>
      <c r="B39" s="4">
        <v>1</v>
      </c>
      <c r="C39" s="4">
        <v>22</v>
      </c>
      <c r="D39" s="172">
        <f t="shared" si="2"/>
        <v>22</v>
      </c>
      <c r="E39" s="175">
        <v>37135</v>
      </c>
      <c r="F39" s="173">
        <f t="shared" si="3"/>
        <v>1</v>
      </c>
      <c r="G39" s="175">
        <f t="shared" si="0"/>
        <v>37165</v>
      </c>
      <c r="H39" s="175">
        <f t="shared" si="4"/>
        <v>37195</v>
      </c>
      <c r="I39" s="175">
        <f t="shared" si="4"/>
        <v>37225</v>
      </c>
      <c r="J39" s="174">
        <f>'0901'!I32</f>
        <v>0.95130000000000003</v>
      </c>
      <c r="K39" s="6">
        <f>'1001'!I32</f>
        <v>0.86277246110974648</v>
      </c>
      <c r="L39" s="174">
        <v>0.89</v>
      </c>
    </row>
    <row r="40" spans="1:12" x14ac:dyDescent="0.2">
      <c r="A40" s="4" t="s">
        <v>18</v>
      </c>
      <c r="B40" s="4">
        <v>1</v>
      </c>
      <c r="C40" s="4">
        <v>23</v>
      </c>
      <c r="D40" s="172">
        <f t="shared" si="2"/>
        <v>23</v>
      </c>
      <c r="E40" s="175">
        <v>37135</v>
      </c>
      <c r="F40" s="173">
        <f t="shared" si="3"/>
        <v>1</v>
      </c>
      <c r="G40" s="175">
        <f t="shared" si="0"/>
        <v>37165</v>
      </c>
      <c r="H40" s="175">
        <f t="shared" si="4"/>
        <v>37195</v>
      </c>
      <c r="I40" s="175">
        <f t="shared" si="4"/>
        <v>37225</v>
      </c>
      <c r="J40" s="174">
        <f>'0901'!I33</f>
        <v>0.73060000000000003</v>
      </c>
      <c r="K40" s="6">
        <f>'1001'!I33</f>
        <v>0.52910000000000001</v>
      </c>
      <c r="L40" s="174">
        <v>0.37719999999999998</v>
      </c>
    </row>
    <row r="41" spans="1:12" x14ac:dyDescent="0.2">
      <c r="A41" s="4" t="s">
        <v>18</v>
      </c>
      <c r="B41" s="4">
        <v>1</v>
      </c>
      <c r="C41" s="4">
        <v>24</v>
      </c>
      <c r="D41" s="172">
        <f t="shared" si="2"/>
        <v>24</v>
      </c>
      <c r="E41" s="175">
        <v>37135</v>
      </c>
      <c r="F41" s="173">
        <f t="shared" si="3"/>
        <v>1</v>
      </c>
      <c r="G41" s="175">
        <f t="shared" si="0"/>
        <v>37165</v>
      </c>
      <c r="H41" s="175">
        <f t="shared" si="4"/>
        <v>37195</v>
      </c>
      <c r="I41" s="175">
        <f t="shared" si="4"/>
        <v>37225</v>
      </c>
      <c r="J41" s="174">
        <f>'0901'!I34</f>
        <v>0.83399999999999996</v>
      </c>
      <c r="K41" s="6">
        <f>'1001'!I34</f>
        <v>0.88353785009282115</v>
      </c>
      <c r="L41" s="174">
        <v>0.9889</v>
      </c>
    </row>
    <row r="42" spans="1:12" x14ac:dyDescent="0.2">
      <c r="A42" s="4" t="s">
        <v>18</v>
      </c>
      <c r="B42" s="4">
        <v>1</v>
      </c>
      <c r="C42" s="4">
        <v>25</v>
      </c>
      <c r="D42" s="172">
        <f t="shared" si="2"/>
        <v>25</v>
      </c>
      <c r="E42" s="175">
        <v>37135</v>
      </c>
      <c r="F42" s="173">
        <f t="shared" si="3"/>
        <v>1</v>
      </c>
      <c r="G42" s="175">
        <f t="shared" si="0"/>
        <v>37165</v>
      </c>
      <c r="H42" s="175">
        <f t="shared" si="4"/>
        <v>37195</v>
      </c>
      <c r="I42" s="175">
        <f t="shared" si="4"/>
        <v>37225</v>
      </c>
      <c r="J42" s="174">
        <f>'0901'!I35</f>
        <v>0.82899999999999996</v>
      </c>
      <c r="K42" s="6">
        <f>'1001'!I35</f>
        <v>0.92869999999999997</v>
      </c>
      <c r="L42" s="174">
        <v>0.9879</v>
      </c>
    </row>
    <row r="43" spans="1:12" x14ac:dyDescent="0.2">
      <c r="A43" s="4" t="s">
        <v>18</v>
      </c>
      <c r="B43" s="4">
        <v>1</v>
      </c>
      <c r="C43" s="4">
        <v>26</v>
      </c>
      <c r="D43" s="172">
        <f t="shared" si="2"/>
        <v>26</v>
      </c>
      <c r="E43" s="175">
        <v>37135</v>
      </c>
      <c r="F43" s="173">
        <f t="shared" si="3"/>
        <v>1</v>
      </c>
      <c r="G43" s="175">
        <f t="shared" si="0"/>
        <v>37165</v>
      </c>
      <c r="H43" s="175">
        <f t="shared" si="4"/>
        <v>37195</v>
      </c>
      <c r="I43" s="175">
        <f t="shared" si="4"/>
        <v>37225</v>
      </c>
      <c r="J43" s="174">
        <f>'0901'!I36</f>
        <v>0.92810000000000004</v>
      </c>
      <c r="K43" s="6">
        <f>'1001'!I36</f>
        <v>0.92869999999999997</v>
      </c>
      <c r="L43" s="174">
        <v>0.97189999999999999</v>
      </c>
    </row>
    <row r="44" spans="1:12" x14ac:dyDescent="0.2">
      <c r="A44" s="4" t="s">
        <v>18</v>
      </c>
      <c r="B44" s="4">
        <v>1</v>
      </c>
      <c r="C44" s="4">
        <v>27</v>
      </c>
      <c r="D44" s="172">
        <f t="shared" si="2"/>
        <v>27</v>
      </c>
      <c r="E44" s="175">
        <v>37135</v>
      </c>
      <c r="F44" s="173">
        <f t="shared" si="3"/>
        <v>1</v>
      </c>
      <c r="G44" s="175">
        <f t="shared" si="0"/>
        <v>37165</v>
      </c>
      <c r="H44" s="175">
        <f t="shared" si="4"/>
        <v>37195</v>
      </c>
      <c r="I44" s="175">
        <f t="shared" si="4"/>
        <v>37225</v>
      </c>
      <c r="J44" s="174">
        <f>'0901'!I37</f>
        <v>0.96099999999999997</v>
      </c>
      <c r="K44" s="6">
        <f>'1001'!I37</f>
        <v>0.8796147716518945</v>
      </c>
      <c r="L44" s="174">
        <v>0.99570000000000003</v>
      </c>
    </row>
    <row r="45" spans="1:12" x14ac:dyDescent="0.2">
      <c r="A45" s="4" t="s">
        <v>18</v>
      </c>
      <c r="B45" s="4">
        <v>1</v>
      </c>
      <c r="C45" s="4">
        <v>28</v>
      </c>
      <c r="D45" s="172">
        <f t="shared" si="2"/>
        <v>28</v>
      </c>
      <c r="E45" s="175">
        <v>37135</v>
      </c>
      <c r="F45" s="173">
        <f t="shared" si="3"/>
        <v>1</v>
      </c>
      <c r="G45" s="175">
        <f t="shared" si="0"/>
        <v>37165</v>
      </c>
      <c r="H45" s="175">
        <f t="shared" si="4"/>
        <v>37195</v>
      </c>
      <c r="I45" s="175">
        <f t="shared" si="4"/>
        <v>37225</v>
      </c>
      <c r="J45" s="174">
        <f>'0901'!I38</f>
        <v>0.78759999999999997</v>
      </c>
      <c r="K45" s="6">
        <f>'1001'!I38</f>
        <v>0.68410000000000004</v>
      </c>
      <c r="L45" s="174">
        <v>0.84060000000000001</v>
      </c>
    </row>
    <row r="46" spans="1:12" x14ac:dyDescent="0.2">
      <c r="A46" s="4" t="s">
        <v>18</v>
      </c>
      <c r="B46" s="4">
        <v>1</v>
      </c>
      <c r="C46" s="4">
        <v>29</v>
      </c>
      <c r="D46" s="172">
        <f t="shared" si="2"/>
        <v>29</v>
      </c>
      <c r="E46" s="175">
        <v>37135</v>
      </c>
      <c r="F46" s="173">
        <f t="shared" si="3"/>
        <v>1</v>
      </c>
      <c r="G46" s="175">
        <f t="shared" si="0"/>
        <v>37165</v>
      </c>
      <c r="H46" s="175">
        <f t="shared" si="4"/>
        <v>37195</v>
      </c>
      <c r="I46" s="175">
        <f t="shared" si="4"/>
        <v>37225</v>
      </c>
      <c r="J46" s="174">
        <f>'0901'!I39</f>
        <v>0.88549999999999995</v>
      </c>
      <c r="K46" s="6">
        <f>'1001'!I39</f>
        <v>0.63529999999999998</v>
      </c>
      <c r="L46" s="174">
        <v>0.87849999999999995</v>
      </c>
    </row>
    <row r="47" spans="1:12" x14ac:dyDescent="0.2">
      <c r="A47" s="4" t="s">
        <v>18</v>
      </c>
      <c r="B47" s="4">
        <v>1</v>
      </c>
      <c r="C47" s="4">
        <v>30</v>
      </c>
      <c r="D47" s="172">
        <f t="shared" si="2"/>
        <v>30</v>
      </c>
      <c r="E47" s="175">
        <v>37135</v>
      </c>
      <c r="F47" s="173">
        <f t="shared" si="3"/>
        <v>1</v>
      </c>
      <c r="G47" s="175">
        <f t="shared" si="0"/>
        <v>37165</v>
      </c>
      <c r="H47" s="175">
        <f t="shared" si="4"/>
        <v>37195</v>
      </c>
      <c r="I47" s="175">
        <f t="shared" si="4"/>
        <v>37225</v>
      </c>
      <c r="J47" s="174">
        <f>'0901'!I40</f>
        <v>0.92779999999999996</v>
      </c>
      <c r="K47" s="6">
        <f>'1001'!I40</f>
        <v>0.61519999999999997</v>
      </c>
      <c r="L47" s="174">
        <v>0.91149999999999998</v>
      </c>
    </row>
    <row r="48" spans="1:12" x14ac:dyDescent="0.2">
      <c r="A48" s="4" t="s">
        <v>18</v>
      </c>
      <c r="B48" s="4">
        <v>1</v>
      </c>
      <c r="C48" s="4">
        <v>31</v>
      </c>
      <c r="D48" s="172">
        <f t="shared" si="2"/>
        <v>31</v>
      </c>
      <c r="E48" s="175">
        <v>37135</v>
      </c>
      <c r="F48" s="173">
        <f t="shared" si="3"/>
        <v>1</v>
      </c>
      <c r="G48" s="175">
        <f t="shared" si="0"/>
        <v>37165</v>
      </c>
      <c r="H48" s="175">
        <f t="shared" si="4"/>
        <v>37195</v>
      </c>
      <c r="I48" s="175">
        <f t="shared" si="4"/>
        <v>37225</v>
      </c>
      <c r="J48" s="174">
        <f>'0901'!I41</f>
        <v>0.93600000000000005</v>
      </c>
      <c r="K48" s="6">
        <f>'1001'!I41</f>
        <v>0.72664089124420617</v>
      </c>
      <c r="L48" s="174">
        <v>0.91579999999999995</v>
      </c>
    </row>
    <row r="49" spans="1:12" x14ac:dyDescent="0.2">
      <c r="A49" s="4" t="s">
        <v>18</v>
      </c>
      <c r="B49" s="4">
        <v>1</v>
      </c>
      <c r="C49" s="4">
        <v>32</v>
      </c>
      <c r="D49" s="172">
        <f t="shared" si="2"/>
        <v>32</v>
      </c>
      <c r="E49" s="175">
        <v>37152</v>
      </c>
      <c r="F49" s="173">
        <f t="shared" si="3"/>
        <v>5</v>
      </c>
      <c r="G49" s="175">
        <f t="shared" si="0"/>
        <v>37182</v>
      </c>
      <c r="H49" s="175">
        <f t="shared" si="4"/>
        <v>37212</v>
      </c>
      <c r="I49" s="175">
        <f t="shared" si="4"/>
        <v>37242</v>
      </c>
      <c r="J49" s="174">
        <f>AVERAGE('1001'!I42,'0901'!I42)</f>
        <v>0.48832026078517443</v>
      </c>
      <c r="K49" s="6">
        <f>AVERAGE('1101'!I42,'1001'!I42)</f>
        <v>0.61907026078517435</v>
      </c>
      <c r="L49" s="174">
        <v>0.94628101089728722</v>
      </c>
    </row>
    <row r="50" spans="1:12" x14ac:dyDescent="0.2">
      <c r="A50" s="4" t="s">
        <v>18</v>
      </c>
      <c r="B50" s="4">
        <v>1</v>
      </c>
      <c r="C50" s="4">
        <v>33</v>
      </c>
      <c r="D50" s="172">
        <f t="shared" si="2"/>
        <v>33</v>
      </c>
      <c r="E50" s="175">
        <v>37135</v>
      </c>
      <c r="F50" s="173">
        <f t="shared" si="3"/>
        <v>1</v>
      </c>
      <c r="G50" s="175">
        <f t="shared" ref="G50:G81" si="5">E50+30</f>
        <v>37165</v>
      </c>
      <c r="H50" s="175">
        <f t="shared" si="4"/>
        <v>37195</v>
      </c>
      <c r="I50" s="175">
        <f t="shared" si="4"/>
        <v>37225</v>
      </c>
      <c r="J50" s="174">
        <f>'0901'!I43</f>
        <v>8.8800000000000004E-2</v>
      </c>
      <c r="K50" s="6">
        <f>'1001'!I43</f>
        <v>0.4451</v>
      </c>
      <c r="L50" s="174">
        <v>0.99070000000000003</v>
      </c>
    </row>
    <row r="51" spans="1:12" x14ac:dyDescent="0.2">
      <c r="A51" s="4" t="s">
        <v>18</v>
      </c>
      <c r="B51" s="4">
        <v>1</v>
      </c>
      <c r="C51" s="4">
        <v>34</v>
      </c>
      <c r="D51" s="172">
        <f t="shared" si="2"/>
        <v>34</v>
      </c>
      <c r="E51" s="175">
        <v>37135</v>
      </c>
      <c r="F51" s="173">
        <f t="shared" si="3"/>
        <v>1</v>
      </c>
      <c r="G51" s="175">
        <f t="shared" si="5"/>
        <v>37165</v>
      </c>
      <c r="H51" s="175">
        <f t="shared" si="4"/>
        <v>37195</v>
      </c>
      <c r="I51" s="175">
        <f t="shared" si="4"/>
        <v>37225</v>
      </c>
      <c r="J51" s="174">
        <f>'0901'!I44</f>
        <v>0.13339999999999999</v>
      </c>
      <c r="K51" s="6">
        <f>'1001'!I44</f>
        <v>0.43640000000000001</v>
      </c>
      <c r="L51" s="174">
        <v>0.27939999999999998</v>
      </c>
    </row>
    <row r="52" spans="1:12" x14ac:dyDescent="0.2">
      <c r="A52" s="4" t="s">
        <v>18</v>
      </c>
      <c r="B52" s="4">
        <v>1</v>
      </c>
      <c r="C52" s="4">
        <v>35</v>
      </c>
      <c r="D52" s="172">
        <f t="shared" si="2"/>
        <v>35</v>
      </c>
      <c r="E52" s="175">
        <v>37135</v>
      </c>
      <c r="F52" s="173">
        <f t="shared" si="3"/>
        <v>1</v>
      </c>
      <c r="G52" s="175">
        <f t="shared" si="5"/>
        <v>37165</v>
      </c>
      <c r="H52" s="175">
        <f t="shared" si="4"/>
        <v>37195</v>
      </c>
      <c r="I52" s="175">
        <f t="shared" si="4"/>
        <v>37225</v>
      </c>
      <c r="J52" s="174">
        <f>'0901'!I45</f>
        <v>0.1013</v>
      </c>
      <c r="K52" s="6">
        <f>'1001'!I45</f>
        <v>7.9000000000000001E-2</v>
      </c>
      <c r="L52" s="174">
        <v>0.51262268616302642</v>
      </c>
    </row>
    <row r="53" spans="1:12" x14ac:dyDescent="0.2">
      <c r="A53" s="4" t="s">
        <v>18</v>
      </c>
      <c r="B53" s="4">
        <v>1</v>
      </c>
      <c r="C53" s="4">
        <v>36</v>
      </c>
      <c r="D53" s="172">
        <f t="shared" si="2"/>
        <v>36</v>
      </c>
      <c r="E53" s="175">
        <v>37135</v>
      </c>
      <c r="F53" s="173">
        <f t="shared" si="3"/>
        <v>1</v>
      </c>
      <c r="G53" s="175">
        <f t="shared" si="5"/>
        <v>37165</v>
      </c>
      <c r="H53" s="175">
        <f t="shared" si="4"/>
        <v>37195</v>
      </c>
      <c r="I53" s="175">
        <f t="shared" si="4"/>
        <v>37225</v>
      </c>
      <c r="J53" s="174">
        <f>'0901'!I46</f>
        <v>0.156</v>
      </c>
      <c r="K53" s="6">
        <f>'1001'!I46</f>
        <v>0.56859999999999999</v>
      </c>
      <c r="L53" s="174">
        <v>0.68379999999999996</v>
      </c>
    </row>
    <row r="54" spans="1:12" x14ac:dyDescent="0.2">
      <c r="A54" s="4" t="s">
        <v>18</v>
      </c>
      <c r="B54" s="4">
        <v>1</v>
      </c>
      <c r="C54" s="4">
        <v>37</v>
      </c>
      <c r="D54" s="172">
        <f t="shared" si="2"/>
        <v>37</v>
      </c>
      <c r="E54" s="175">
        <v>37135</v>
      </c>
      <c r="F54" s="173">
        <f t="shared" si="3"/>
        <v>1</v>
      </c>
      <c r="G54" s="175">
        <f t="shared" si="5"/>
        <v>37165</v>
      </c>
      <c r="H54" s="175">
        <f t="shared" si="4"/>
        <v>37195</v>
      </c>
      <c r="I54" s="175">
        <f t="shared" si="4"/>
        <v>37225</v>
      </c>
      <c r="J54" s="174">
        <f>'0901'!I47</f>
        <v>0.72230000000000005</v>
      </c>
      <c r="K54" s="6">
        <f>'1001'!I47</f>
        <v>0.5494</v>
      </c>
      <c r="L54" s="174">
        <v>0.81540000000000001</v>
      </c>
    </row>
    <row r="55" spans="1:12" x14ac:dyDescent="0.2">
      <c r="A55" s="4" t="s">
        <v>18</v>
      </c>
      <c r="B55" s="4">
        <v>1</v>
      </c>
      <c r="C55" s="4">
        <v>38</v>
      </c>
      <c r="D55" s="172">
        <f t="shared" si="2"/>
        <v>38</v>
      </c>
      <c r="E55" s="175">
        <v>37135</v>
      </c>
      <c r="F55" s="173">
        <f t="shared" si="3"/>
        <v>1</v>
      </c>
      <c r="G55" s="175">
        <f t="shared" si="5"/>
        <v>37165</v>
      </c>
      <c r="H55" s="175">
        <f t="shared" si="4"/>
        <v>37195</v>
      </c>
      <c r="I55" s="175">
        <f t="shared" si="4"/>
        <v>37225</v>
      </c>
      <c r="J55" s="174">
        <f>'0901'!I48</f>
        <v>0.96030000000000004</v>
      </c>
      <c r="K55" s="6">
        <f>'1001'!I48</f>
        <v>0.83089999999999997</v>
      </c>
      <c r="L55" s="174">
        <v>0.95509999999999995</v>
      </c>
    </row>
    <row r="56" spans="1:12" x14ac:dyDescent="0.2">
      <c r="A56" s="4" t="s">
        <v>18</v>
      </c>
      <c r="B56" s="4">
        <v>1</v>
      </c>
      <c r="C56" s="4">
        <v>39</v>
      </c>
      <c r="D56" s="172">
        <f t="shared" si="2"/>
        <v>39</v>
      </c>
      <c r="E56" s="175">
        <v>37135</v>
      </c>
      <c r="F56" s="173">
        <f t="shared" si="3"/>
        <v>1</v>
      </c>
      <c r="G56" s="175">
        <f t="shared" si="5"/>
        <v>37165</v>
      </c>
      <c r="H56" s="175">
        <f t="shared" si="4"/>
        <v>37195</v>
      </c>
      <c r="I56" s="175">
        <f t="shared" si="4"/>
        <v>37225</v>
      </c>
      <c r="J56" s="174">
        <f>'0901'!I49</f>
        <v>0.9859</v>
      </c>
      <c r="K56" s="6">
        <f>'1001'!I49</f>
        <v>0.87609999999999999</v>
      </c>
      <c r="L56" s="174">
        <v>0.98550000000000004</v>
      </c>
    </row>
    <row r="57" spans="1:12" x14ac:dyDescent="0.2">
      <c r="A57" s="4" t="s">
        <v>18</v>
      </c>
      <c r="B57" s="4">
        <v>1</v>
      </c>
      <c r="C57" s="4">
        <v>40</v>
      </c>
      <c r="D57" s="172">
        <f t="shared" si="2"/>
        <v>40</v>
      </c>
      <c r="E57" s="175">
        <v>37135</v>
      </c>
      <c r="F57" s="173">
        <f t="shared" si="3"/>
        <v>1</v>
      </c>
      <c r="G57" s="175">
        <f t="shared" si="5"/>
        <v>37165</v>
      </c>
      <c r="H57" s="175">
        <f t="shared" si="4"/>
        <v>37195</v>
      </c>
      <c r="I57" s="175">
        <f t="shared" si="4"/>
        <v>37225</v>
      </c>
      <c r="J57" s="174">
        <f>'0901'!I50</f>
        <v>0.96460000000000001</v>
      </c>
      <c r="K57" s="6">
        <f>'1001'!I50</f>
        <v>0.34849999999999998</v>
      </c>
      <c r="L57" s="174">
        <v>0.92310000000000003</v>
      </c>
    </row>
    <row r="58" spans="1:12" x14ac:dyDescent="0.2">
      <c r="A58" s="4" t="s">
        <v>18</v>
      </c>
      <c r="B58" s="4">
        <v>1</v>
      </c>
      <c r="C58" s="4">
        <v>41</v>
      </c>
      <c r="D58" s="172">
        <f t="shared" si="2"/>
        <v>41</v>
      </c>
      <c r="E58" s="175">
        <v>37135</v>
      </c>
      <c r="F58" s="173">
        <f t="shared" si="3"/>
        <v>1</v>
      </c>
      <c r="G58" s="175">
        <f t="shared" si="5"/>
        <v>37165</v>
      </c>
      <c r="H58" s="175">
        <f t="shared" ref="H58:I77" si="6">G58+30</f>
        <v>37195</v>
      </c>
      <c r="I58" s="175">
        <f t="shared" si="6"/>
        <v>37225</v>
      </c>
      <c r="J58" s="174">
        <f>'0901'!I51</f>
        <v>0.94599999999999995</v>
      </c>
      <c r="K58" s="6">
        <f>'1001'!I51</f>
        <v>0.40179999999999999</v>
      </c>
      <c r="L58" s="174">
        <v>0.96020000000000005</v>
      </c>
    </row>
    <row r="59" spans="1:12" x14ac:dyDescent="0.2">
      <c r="A59" s="4" t="s">
        <v>18</v>
      </c>
      <c r="B59" s="4">
        <v>1</v>
      </c>
      <c r="C59" s="4">
        <v>42</v>
      </c>
      <c r="D59" s="172">
        <f t="shared" si="2"/>
        <v>42</v>
      </c>
      <c r="E59" s="175">
        <v>37135</v>
      </c>
      <c r="F59" s="173">
        <f t="shared" si="3"/>
        <v>1</v>
      </c>
      <c r="G59" s="175">
        <f t="shared" si="5"/>
        <v>37165</v>
      </c>
      <c r="H59" s="175">
        <f t="shared" si="6"/>
        <v>37195</v>
      </c>
      <c r="I59" s="175">
        <f t="shared" si="6"/>
        <v>37225</v>
      </c>
      <c r="J59" s="174">
        <f>'0901'!I52</f>
        <v>0.45650000000000002</v>
      </c>
      <c r="K59" s="6">
        <f>'1001'!I52</f>
        <v>0.7157</v>
      </c>
      <c r="L59" s="174">
        <v>0.97399999999999998</v>
      </c>
    </row>
    <row r="60" spans="1:12" x14ac:dyDescent="0.2">
      <c r="A60" s="4" t="s">
        <v>18</v>
      </c>
      <c r="B60" s="4">
        <v>1</v>
      </c>
      <c r="C60" s="4">
        <v>43</v>
      </c>
      <c r="D60" s="172">
        <f t="shared" si="2"/>
        <v>43</v>
      </c>
      <c r="E60" s="175">
        <v>37135</v>
      </c>
      <c r="F60" s="173">
        <f t="shared" si="3"/>
        <v>1</v>
      </c>
      <c r="G60" s="175">
        <f t="shared" si="5"/>
        <v>37165</v>
      </c>
      <c r="H60" s="175">
        <f t="shared" si="6"/>
        <v>37195</v>
      </c>
      <c r="I60" s="175">
        <f t="shared" si="6"/>
        <v>37225</v>
      </c>
      <c r="J60" s="174">
        <f>'0901'!I53</f>
        <v>0.68420000000000003</v>
      </c>
      <c r="K60" s="6">
        <f>'1001'!I53</f>
        <v>0.67510000000000003</v>
      </c>
      <c r="L60" s="174">
        <v>0.81369999999999998</v>
      </c>
    </row>
    <row r="61" spans="1:12" x14ac:dyDescent="0.2">
      <c r="A61" s="4" t="s">
        <v>18</v>
      </c>
      <c r="B61" s="4">
        <v>1</v>
      </c>
      <c r="C61" s="4">
        <v>44</v>
      </c>
      <c r="D61" s="172">
        <f t="shared" si="2"/>
        <v>44</v>
      </c>
      <c r="E61" s="175">
        <v>37135</v>
      </c>
      <c r="F61" s="173">
        <f t="shared" si="3"/>
        <v>1</v>
      </c>
      <c r="G61" s="175">
        <f t="shared" si="5"/>
        <v>37165</v>
      </c>
      <c r="H61" s="175">
        <f t="shared" si="6"/>
        <v>37195</v>
      </c>
      <c r="I61" s="175">
        <f t="shared" si="6"/>
        <v>37225</v>
      </c>
      <c r="J61" s="174">
        <f>'0901'!I54</f>
        <v>0.67549999999999999</v>
      </c>
      <c r="K61" s="6">
        <f>'1001'!I54</f>
        <v>0.94569999999999999</v>
      </c>
      <c r="L61" s="174">
        <v>0.95489999999999997</v>
      </c>
    </row>
    <row r="62" spans="1:12" x14ac:dyDescent="0.2">
      <c r="A62" s="4" t="s">
        <v>18</v>
      </c>
      <c r="B62" s="4">
        <v>1</v>
      </c>
      <c r="C62" s="4">
        <v>45</v>
      </c>
      <c r="D62" s="172">
        <f t="shared" si="2"/>
        <v>45</v>
      </c>
      <c r="E62" s="175">
        <v>37135</v>
      </c>
      <c r="F62" s="173">
        <f t="shared" si="3"/>
        <v>1</v>
      </c>
      <c r="G62" s="175">
        <f t="shared" si="5"/>
        <v>37165</v>
      </c>
      <c r="H62" s="175">
        <f t="shared" si="6"/>
        <v>37195</v>
      </c>
      <c r="I62" s="175">
        <f t="shared" si="6"/>
        <v>37225</v>
      </c>
      <c r="J62" s="174">
        <f>'0901'!I55</f>
        <v>0.35980000000000001</v>
      </c>
      <c r="K62" s="6">
        <f>'1001'!I55</f>
        <v>0.66669999999999996</v>
      </c>
      <c r="L62" s="174">
        <v>0.95479999999999998</v>
      </c>
    </row>
    <row r="63" spans="1:12" x14ac:dyDescent="0.2">
      <c r="A63" s="4" t="s">
        <v>18</v>
      </c>
      <c r="B63" s="4">
        <v>1</v>
      </c>
      <c r="C63" s="4">
        <v>46</v>
      </c>
      <c r="D63" s="172">
        <f t="shared" si="2"/>
        <v>46</v>
      </c>
      <c r="E63" s="175">
        <v>37152</v>
      </c>
      <c r="F63" s="173">
        <f t="shared" si="3"/>
        <v>5</v>
      </c>
      <c r="G63" s="175">
        <f t="shared" si="5"/>
        <v>37182</v>
      </c>
      <c r="H63" s="175">
        <f t="shared" si="6"/>
        <v>37212</v>
      </c>
      <c r="I63" s="175">
        <f t="shared" si="6"/>
        <v>37242</v>
      </c>
      <c r="J63" s="174">
        <f>AVERAGE('1001'!I56,'0901'!I56)</f>
        <v>0.45799999999999996</v>
      </c>
      <c r="K63" s="6">
        <f>AVERAGE('1101'!I56,'1001'!I56)</f>
        <v>0.51655000000000006</v>
      </c>
      <c r="L63" s="174">
        <v>0.9179565369028917</v>
      </c>
    </row>
    <row r="64" spans="1:12" x14ac:dyDescent="0.2">
      <c r="A64" s="4" t="s">
        <v>18</v>
      </c>
      <c r="B64" s="4">
        <v>1</v>
      </c>
      <c r="C64" s="4">
        <v>47</v>
      </c>
      <c r="D64" s="172">
        <f t="shared" si="2"/>
        <v>47</v>
      </c>
      <c r="E64" s="175">
        <v>37135</v>
      </c>
      <c r="F64" s="173">
        <f t="shared" si="3"/>
        <v>1</v>
      </c>
      <c r="G64" s="175">
        <f t="shared" si="5"/>
        <v>37165</v>
      </c>
      <c r="H64" s="175">
        <f t="shared" si="6"/>
        <v>37195</v>
      </c>
      <c r="I64" s="175">
        <f t="shared" si="6"/>
        <v>37225</v>
      </c>
      <c r="J64" s="174">
        <f>'0901'!I57</f>
        <v>0.89959999999999996</v>
      </c>
      <c r="K64" s="6">
        <f>'1001'!I57</f>
        <v>0.84740000000000004</v>
      </c>
      <c r="L64" s="174">
        <v>0.96499999999999997</v>
      </c>
    </row>
    <row r="65" spans="1:13" x14ac:dyDescent="0.2">
      <c r="A65" s="4" t="s">
        <v>18</v>
      </c>
      <c r="B65" s="4">
        <v>1</v>
      </c>
      <c r="C65" s="4">
        <v>48</v>
      </c>
      <c r="D65" s="172">
        <f t="shared" si="2"/>
        <v>48</v>
      </c>
      <c r="E65" s="175">
        <v>37135</v>
      </c>
      <c r="F65" s="173">
        <f t="shared" si="3"/>
        <v>1</v>
      </c>
      <c r="G65" s="175">
        <f t="shared" si="5"/>
        <v>37165</v>
      </c>
      <c r="H65" s="175">
        <f t="shared" si="6"/>
        <v>37195</v>
      </c>
      <c r="I65" s="175">
        <f t="shared" si="6"/>
        <v>37225</v>
      </c>
      <c r="J65" s="174">
        <f>'0901'!I58</f>
        <v>0.88639999999999997</v>
      </c>
      <c r="K65" s="6">
        <f>'1001'!I58</f>
        <v>0.87050000000000005</v>
      </c>
      <c r="L65" s="174">
        <v>0.91310000000000002</v>
      </c>
    </row>
    <row r="66" spans="1:13" x14ac:dyDescent="0.2">
      <c r="A66" s="4" t="s">
        <v>18</v>
      </c>
      <c r="B66" s="4">
        <v>1</v>
      </c>
      <c r="C66" s="4">
        <v>49</v>
      </c>
      <c r="D66" s="172">
        <f t="shared" si="2"/>
        <v>49</v>
      </c>
      <c r="E66" s="175">
        <v>37152</v>
      </c>
      <c r="F66" s="173">
        <f t="shared" si="3"/>
        <v>5</v>
      </c>
      <c r="G66" s="175">
        <f t="shared" si="5"/>
        <v>37182</v>
      </c>
      <c r="H66" s="175">
        <f t="shared" si="6"/>
        <v>37212</v>
      </c>
      <c r="I66" s="175">
        <f t="shared" si="6"/>
        <v>37242</v>
      </c>
      <c r="J66" s="174">
        <f>AVERAGE('1001'!I59,'0901'!I59)</f>
        <v>0.71019999999999994</v>
      </c>
      <c r="K66" s="6">
        <f>AVERAGE('1101'!I59,'1001'!I59)</f>
        <v>0.69589999999999996</v>
      </c>
      <c r="L66" s="174">
        <v>0.89715195623247324</v>
      </c>
    </row>
    <row r="67" spans="1:13" x14ac:dyDescent="0.2">
      <c r="A67" s="4" t="s">
        <v>18</v>
      </c>
      <c r="B67" s="4">
        <v>1</v>
      </c>
      <c r="C67" s="4">
        <v>50</v>
      </c>
      <c r="D67" s="172">
        <f t="shared" si="2"/>
        <v>50</v>
      </c>
      <c r="E67" s="175">
        <v>37197</v>
      </c>
      <c r="F67" s="173">
        <v>10</v>
      </c>
      <c r="G67" s="175">
        <f t="shared" si="5"/>
        <v>37227</v>
      </c>
      <c r="H67" s="175">
        <f t="shared" si="6"/>
        <v>37257</v>
      </c>
      <c r="I67" s="175">
        <f t="shared" si="6"/>
        <v>37287</v>
      </c>
      <c r="J67" s="174">
        <f>'1101'!I60</f>
        <v>0.84196506173576691</v>
      </c>
      <c r="K67" s="6">
        <f>'1201'!I60</f>
        <v>0.85509999999999997</v>
      </c>
      <c r="L67" s="174"/>
      <c r="M67" t="s">
        <v>159</v>
      </c>
    </row>
    <row r="68" spans="1:13" x14ac:dyDescent="0.2">
      <c r="A68" s="4" t="s">
        <v>18</v>
      </c>
      <c r="B68" s="4">
        <v>1</v>
      </c>
      <c r="C68" s="4">
        <v>51</v>
      </c>
      <c r="D68" s="172">
        <f t="shared" si="2"/>
        <v>51</v>
      </c>
      <c r="E68" s="175">
        <v>37152</v>
      </c>
      <c r="F68" s="173">
        <f t="shared" si="3"/>
        <v>5</v>
      </c>
      <c r="G68" s="175">
        <f t="shared" si="5"/>
        <v>37182</v>
      </c>
      <c r="H68" s="175">
        <f t="shared" si="6"/>
        <v>37212</v>
      </c>
      <c r="I68" s="175">
        <f t="shared" si="6"/>
        <v>37242</v>
      </c>
      <c r="J68" s="174">
        <f>AVERAGE('1001'!I61,'0901'!I61)</f>
        <v>0.48749999999999999</v>
      </c>
      <c r="K68" s="6">
        <f>AVERAGE('1101'!I61,'1001'!I61)</f>
        <v>0.40034999999999998</v>
      </c>
      <c r="L68" s="174">
        <v>0.54681641837368089</v>
      </c>
    </row>
    <row r="69" spans="1:13" x14ac:dyDescent="0.2">
      <c r="A69" s="4" t="s">
        <v>18</v>
      </c>
      <c r="B69" s="4">
        <v>1</v>
      </c>
      <c r="C69" s="4">
        <v>52</v>
      </c>
      <c r="D69" s="172">
        <f t="shared" si="2"/>
        <v>52</v>
      </c>
      <c r="E69" s="175">
        <v>37138</v>
      </c>
      <c r="F69" s="173">
        <f t="shared" si="3"/>
        <v>2</v>
      </c>
      <c r="G69" s="175">
        <f t="shared" si="5"/>
        <v>37168</v>
      </c>
      <c r="H69" s="175">
        <f t="shared" si="6"/>
        <v>37198</v>
      </c>
      <c r="I69" s="175">
        <f t="shared" si="6"/>
        <v>37228</v>
      </c>
      <c r="J69" s="174">
        <f>'0901'!I62</f>
        <v>0.99690000000000001</v>
      </c>
      <c r="K69" s="6">
        <f>'1001'!I62</f>
        <v>0.85150000000000003</v>
      </c>
      <c r="L69" s="176">
        <v>0.93467954686530108</v>
      </c>
      <c r="M69" s="134"/>
    </row>
    <row r="70" spans="1:13" x14ac:dyDescent="0.2">
      <c r="A70" s="4" t="s">
        <v>18</v>
      </c>
      <c r="B70" s="4">
        <v>1</v>
      </c>
      <c r="C70" s="4">
        <v>53</v>
      </c>
      <c r="D70" s="172">
        <f t="shared" si="2"/>
        <v>53</v>
      </c>
      <c r="E70" s="175">
        <v>37152</v>
      </c>
      <c r="F70" s="173">
        <f t="shared" si="3"/>
        <v>5</v>
      </c>
      <c r="G70" s="175">
        <f t="shared" si="5"/>
        <v>37182</v>
      </c>
      <c r="H70" s="175">
        <f t="shared" si="6"/>
        <v>37212</v>
      </c>
      <c r="I70" s="175">
        <f t="shared" si="6"/>
        <v>37242</v>
      </c>
      <c r="J70" s="174">
        <f>AVERAGE('1001'!I63,'0901'!I63)</f>
        <v>0.83800000000000008</v>
      </c>
      <c r="K70" s="6">
        <f>AVERAGE('1101'!I63,'1001'!I63)</f>
        <v>0.87000000000000011</v>
      </c>
      <c r="L70" s="174">
        <v>0.83641371818746124</v>
      </c>
      <c r="M70" s="134"/>
    </row>
    <row r="71" spans="1:13" x14ac:dyDescent="0.2">
      <c r="A71" s="4" t="s">
        <v>18</v>
      </c>
      <c r="B71" s="4">
        <v>1</v>
      </c>
      <c r="C71" s="4">
        <v>54</v>
      </c>
      <c r="D71" s="172">
        <f t="shared" si="2"/>
        <v>54</v>
      </c>
      <c r="E71" s="175">
        <v>37138</v>
      </c>
      <c r="F71" s="173">
        <f t="shared" si="3"/>
        <v>2</v>
      </c>
      <c r="G71" s="175">
        <f t="shared" si="5"/>
        <v>37168</v>
      </c>
      <c r="H71" s="175">
        <f t="shared" si="6"/>
        <v>37198</v>
      </c>
      <c r="I71" s="175">
        <f t="shared" si="6"/>
        <v>37228</v>
      </c>
      <c r="J71" s="174">
        <f>'0901'!I64</f>
        <v>0.74319999999999997</v>
      </c>
      <c r="K71" s="6">
        <f>'1001'!I64</f>
        <v>0.78190000000000004</v>
      </c>
      <c r="L71" s="176">
        <v>0.95069675925925923</v>
      </c>
    </row>
    <row r="72" spans="1:13" x14ac:dyDescent="0.2">
      <c r="A72" s="4" t="s">
        <v>18</v>
      </c>
      <c r="B72" s="4">
        <v>1</v>
      </c>
      <c r="C72" s="4">
        <v>55</v>
      </c>
      <c r="D72" s="172">
        <f t="shared" si="2"/>
        <v>55</v>
      </c>
      <c r="E72" s="175">
        <v>37135</v>
      </c>
      <c r="F72" s="173">
        <f t="shared" si="3"/>
        <v>1</v>
      </c>
      <c r="G72" s="175">
        <f t="shared" si="5"/>
        <v>37165</v>
      </c>
      <c r="H72" s="175">
        <f t="shared" si="6"/>
        <v>37195</v>
      </c>
      <c r="I72" s="175">
        <f t="shared" si="6"/>
        <v>37225</v>
      </c>
      <c r="J72" s="174">
        <f>'0901'!I65</f>
        <v>0.35410000000000003</v>
      </c>
      <c r="K72" s="6">
        <f>'1001'!I65</f>
        <v>0.79</v>
      </c>
      <c r="L72" s="174">
        <v>0.51100000000000001</v>
      </c>
    </row>
    <row r="73" spans="1:13" x14ac:dyDescent="0.2">
      <c r="A73" s="4" t="s">
        <v>18</v>
      </c>
      <c r="B73" s="4">
        <v>1</v>
      </c>
      <c r="C73" s="4">
        <v>56</v>
      </c>
      <c r="D73" s="172">
        <f t="shared" si="2"/>
        <v>56</v>
      </c>
      <c r="E73" s="175">
        <v>37138</v>
      </c>
      <c r="F73" s="173">
        <f t="shared" si="3"/>
        <v>2</v>
      </c>
      <c r="G73" s="175">
        <f t="shared" si="5"/>
        <v>37168</v>
      </c>
      <c r="H73" s="175">
        <f t="shared" si="6"/>
        <v>37198</v>
      </c>
      <c r="I73" s="175">
        <f t="shared" si="6"/>
        <v>37228</v>
      </c>
      <c r="J73" s="174">
        <f>'0901'!I66</f>
        <v>0.16370000000000001</v>
      </c>
      <c r="K73" s="6">
        <f>'1001'!I66</f>
        <v>0.28649999999999998</v>
      </c>
      <c r="L73" s="176">
        <v>0.84742902755631766</v>
      </c>
    </row>
    <row r="74" spans="1:13" x14ac:dyDescent="0.2">
      <c r="A74" s="4" t="s">
        <v>18</v>
      </c>
      <c r="B74" s="4">
        <v>1</v>
      </c>
      <c r="C74" s="4">
        <v>57</v>
      </c>
      <c r="D74" s="172">
        <f t="shared" si="2"/>
        <v>57</v>
      </c>
      <c r="E74" s="175">
        <v>37138</v>
      </c>
      <c r="F74" s="173">
        <f t="shared" si="3"/>
        <v>2</v>
      </c>
      <c r="G74" s="175">
        <f t="shared" si="5"/>
        <v>37168</v>
      </c>
      <c r="H74" s="175">
        <f t="shared" si="6"/>
        <v>37198</v>
      </c>
      <c r="I74" s="175">
        <f t="shared" si="6"/>
        <v>37228</v>
      </c>
      <c r="J74" s="174">
        <f>'0901'!I67</f>
        <v>0.96619999999999995</v>
      </c>
      <c r="K74" s="6">
        <f>'1001'!I67</f>
        <v>0.74939999999999996</v>
      </c>
      <c r="L74" s="176">
        <v>0.98719405864197529</v>
      </c>
    </row>
    <row r="75" spans="1:13" x14ac:dyDescent="0.2">
      <c r="A75" s="4" t="s">
        <v>18</v>
      </c>
      <c r="B75" s="4">
        <v>1</v>
      </c>
      <c r="C75" s="4">
        <v>58</v>
      </c>
      <c r="D75" s="172">
        <f t="shared" si="2"/>
        <v>58</v>
      </c>
      <c r="E75" s="175">
        <v>37152</v>
      </c>
      <c r="F75" s="173">
        <f t="shared" si="3"/>
        <v>5</v>
      </c>
      <c r="G75" s="175">
        <f t="shared" si="5"/>
        <v>37182</v>
      </c>
      <c r="H75" s="175">
        <f t="shared" si="6"/>
        <v>37212</v>
      </c>
      <c r="I75" s="175">
        <f t="shared" si="6"/>
        <v>37242</v>
      </c>
      <c r="J75" s="174">
        <f>AVERAGE('1001'!I68,'0901'!I68)</f>
        <v>0.67399999999999993</v>
      </c>
      <c r="K75" s="6">
        <f>AVERAGE('1101'!I68,'1001'!I68)</f>
        <v>0.37609999999999999</v>
      </c>
      <c r="L75" s="174">
        <v>0.20595127250155182</v>
      </c>
    </row>
    <row r="76" spans="1:13" x14ac:dyDescent="0.2">
      <c r="A76" s="4" t="s">
        <v>18</v>
      </c>
      <c r="B76" s="4">
        <v>1</v>
      </c>
      <c r="C76" s="4">
        <v>59</v>
      </c>
      <c r="D76" s="172">
        <f t="shared" si="2"/>
        <v>59</v>
      </c>
      <c r="E76" s="175">
        <v>37152</v>
      </c>
      <c r="F76" s="173">
        <f t="shared" si="3"/>
        <v>5</v>
      </c>
      <c r="G76" s="175">
        <f t="shared" si="5"/>
        <v>37182</v>
      </c>
      <c r="H76" s="175">
        <f t="shared" si="6"/>
        <v>37212</v>
      </c>
      <c r="I76" s="175">
        <f t="shared" si="6"/>
        <v>37242</v>
      </c>
      <c r="J76" s="174">
        <f>AVERAGE('1001'!I69,'0901'!I69)</f>
        <v>0.43480000000000002</v>
      </c>
      <c r="K76" s="6">
        <f>AVERAGE('1101'!I69,'1001'!I69)</f>
        <v>0.82119999999999993</v>
      </c>
      <c r="L76" s="174">
        <v>0.96514659331991881</v>
      </c>
    </row>
    <row r="77" spans="1:13" x14ac:dyDescent="0.2">
      <c r="A77" s="4" t="s">
        <v>18</v>
      </c>
      <c r="B77" s="4">
        <v>1</v>
      </c>
      <c r="C77" s="4">
        <v>60</v>
      </c>
      <c r="D77" s="172">
        <f t="shared" si="2"/>
        <v>60</v>
      </c>
      <c r="E77" s="175">
        <v>37152</v>
      </c>
      <c r="F77" s="173">
        <f t="shared" si="3"/>
        <v>5</v>
      </c>
      <c r="G77" s="175">
        <f t="shared" si="5"/>
        <v>37182</v>
      </c>
      <c r="H77" s="175">
        <f t="shared" si="6"/>
        <v>37212</v>
      </c>
      <c r="I77" s="175">
        <f t="shared" si="6"/>
        <v>37242</v>
      </c>
      <c r="J77" s="174">
        <f>AVERAGE('1001'!I70,'0901'!I70)</f>
        <v>0.75329999999999997</v>
      </c>
      <c r="K77" s="6">
        <f>AVERAGE('1101'!I70,'1001'!I70)</f>
        <v>0.6196660361576285</v>
      </c>
      <c r="L77" s="174">
        <v>0.88483912037037038</v>
      </c>
    </row>
    <row r="78" spans="1:13" x14ac:dyDescent="0.2">
      <c r="A78" s="4" t="s">
        <v>18</v>
      </c>
      <c r="B78" s="4">
        <v>1</v>
      </c>
      <c r="C78" s="4">
        <v>61</v>
      </c>
      <c r="D78" s="172">
        <f t="shared" si="2"/>
        <v>61</v>
      </c>
      <c r="E78" s="175">
        <v>37152</v>
      </c>
      <c r="F78" s="173">
        <f t="shared" si="3"/>
        <v>5</v>
      </c>
      <c r="G78" s="175">
        <f t="shared" si="5"/>
        <v>37182</v>
      </c>
      <c r="H78" s="175">
        <f t="shared" ref="H78:I97" si="7">G78+30</f>
        <v>37212</v>
      </c>
      <c r="I78" s="175">
        <f t="shared" si="7"/>
        <v>37242</v>
      </c>
      <c r="J78" s="174">
        <f>AVERAGE('1001'!I71,'0901'!I71)</f>
        <v>0.21949999999999997</v>
      </c>
      <c r="K78" s="6">
        <f>AVERAGE('1101'!I71,'1001'!I71)</f>
        <v>0.46224999999999999</v>
      </c>
      <c r="L78" s="174">
        <v>0.75510979205462447</v>
      </c>
    </row>
    <row r="79" spans="1:13" x14ac:dyDescent="0.2">
      <c r="A79" s="4" t="s">
        <v>18</v>
      </c>
      <c r="B79" s="4">
        <v>1</v>
      </c>
      <c r="C79" s="4">
        <v>62</v>
      </c>
      <c r="D79" s="172">
        <f t="shared" si="2"/>
        <v>62</v>
      </c>
      <c r="E79" s="175">
        <v>37152</v>
      </c>
      <c r="F79" s="173">
        <f t="shared" si="3"/>
        <v>5</v>
      </c>
      <c r="G79" s="175">
        <f t="shared" si="5"/>
        <v>37182</v>
      </c>
      <c r="H79" s="175">
        <f t="shared" si="7"/>
        <v>37212</v>
      </c>
      <c r="I79" s="175">
        <f t="shared" si="7"/>
        <v>37242</v>
      </c>
      <c r="J79" s="174">
        <f>AVERAGE('1001'!I72,'0901'!I72)</f>
        <v>0.64259999999999995</v>
      </c>
      <c r="K79" s="6">
        <f>AVERAGE('1101'!I72,'1001'!I72)</f>
        <v>0.61560000000000004</v>
      </c>
      <c r="L79" s="174">
        <v>0.97602414096977619</v>
      </c>
    </row>
    <row r="80" spans="1:13" x14ac:dyDescent="0.2">
      <c r="A80" s="4" t="s">
        <v>18</v>
      </c>
      <c r="B80" s="4">
        <v>1</v>
      </c>
      <c r="C80" s="4">
        <v>63</v>
      </c>
      <c r="D80" s="172">
        <f t="shared" si="2"/>
        <v>63</v>
      </c>
      <c r="E80" s="175">
        <v>37152</v>
      </c>
      <c r="F80" s="173">
        <f t="shared" si="3"/>
        <v>5</v>
      </c>
      <c r="G80" s="175">
        <f t="shared" si="5"/>
        <v>37182</v>
      </c>
      <c r="H80" s="175">
        <f t="shared" si="7"/>
        <v>37212</v>
      </c>
      <c r="I80" s="175">
        <f t="shared" si="7"/>
        <v>37242</v>
      </c>
      <c r="J80" s="174">
        <f>AVERAGE('1001'!I73,'0901'!I73)</f>
        <v>0.28034999999999999</v>
      </c>
      <c r="K80" s="6">
        <f>AVERAGE('1101'!I73,'1001'!I73)</f>
        <v>0.49104999999999999</v>
      </c>
      <c r="L80" s="174">
        <v>0.83787999078330699</v>
      </c>
    </row>
    <row r="81" spans="1:13" x14ac:dyDescent="0.2">
      <c r="A81" s="4" t="s">
        <v>18</v>
      </c>
      <c r="B81" s="4">
        <v>1</v>
      </c>
      <c r="C81" s="4">
        <v>64</v>
      </c>
      <c r="D81" s="172">
        <f t="shared" si="2"/>
        <v>64</v>
      </c>
      <c r="E81" s="175">
        <v>37138</v>
      </c>
      <c r="F81" s="173">
        <f t="shared" si="3"/>
        <v>2</v>
      </c>
      <c r="G81" s="175">
        <f t="shared" si="5"/>
        <v>37168</v>
      </c>
      <c r="H81" s="175">
        <f t="shared" si="7"/>
        <v>37198</v>
      </c>
      <c r="I81" s="175">
        <f t="shared" si="7"/>
        <v>37228</v>
      </c>
      <c r="J81" s="174">
        <f>'0901'!I74</f>
        <v>0.89280000000000004</v>
      </c>
      <c r="K81" s="6">
        <f>'1001'!I74</f>
        <v>0.76249999999999996</v>
      </c>
      <c r="L81" s="176">
        <v>0.87039130296675005</v>
      </c>
    </row>
    <row r="82" spans="1:13" x14ac:dyDescent="0.2">
      <c r="A82" s="4" t="s">
        <v>18</v>
      </c>
      <c r="B82" s="4">
        <v>1</v>
      </c>
      <c r="C82" s="4">
        <v>65</v>
      </c>
      <c r="D82" s="172">
        <f t="shared" si="2"/>
        <v>65</v>
      </c>
      <c r="E82" s="175">
        <v>37152</v>
      </c>
      <c r="F82" s="173">
        <f t="shared" si="3"/>
        <v>5</v>
      </c>
      <c r="G82" s="175">
        <f t="shared" ref="G82:G117" si="8">E82+30</f>
        <v>37182</v>
      </c>
      <c r="H82" s="175">
        <f t="shared" si="7"/>
        <v>37212</v>
      </c>
      <c r="I82" s="175">
        <f t="shared" si="7"/>
        <v>37242</v>
      </c>
      <c r="J82" s="174">
        <f>AVERAGE('1001'!I75,'0901'!I75)</f>
        <v>0.81664999999999999</v>
      </c>
      <c r="K82" s="6">
        <f>AVERAGE('1101'!I75,'1001'!I75)</f>
        <v>0.60585</v>
      </c>
      <c r="L82" s="174">
        <v>0.45278553693358164</v>
      </c>
    </row>
    <row r="83" spans="1:13" x14ac:dyDescent="0.2">
      <c r="A83" s="4" t="s">
        <v>18</v>
      </c>
      <c r="B83" s="4">
        <v>1</v>
      </c>
      <c r="C83" s="4">
        <v>66</v>
      </c>
      <c r="D83" s="172">
        <f t="shared" ref="D83:D113" si="9">C83</f>
        <v>66</v>
      </c>
      <c r="E83" s="175">
        <v>37152</v>
      </c>
      <c r="F83" s="173">
        <f t="shared" ref="F83:F117" si="10">IF(E83-"9/02/2001"&lt;0,1,IF(E83-"9/5/01"&lt;0,2,IF(E83-"9/7/01"&lt;0,3,IF(E83-"9/8/01"&lt;0,4,IF(E83-"9/19/01"&lt;0,5,IF(E83-"10/20/01"&lt;0,6,IF(E83-"10/23/01"&lt;0,7,IF(E83-"10/27/01"&lt;0,8,99))))))))</f>
        <v>5</v>
      </c>
      <c r="G83" s="175">
        <f t="shared" si="8"/>
        <v>37182</v>
      </c>
      <c r="H83" s="175">
        <f t="shared" si="7"/>
        <v>37212</v>
      </c>
      <c r="I83" s="175">
        <f t="shared" si="7"/>
        <v>37242</v>
      </c>
      <c r="J83" s="174">
        <f>AVERAGE('1001'!I76,'0901'!I76)</f>
        <v>0.7682500000000001</v>
      </c>
      <c r="K83" s="6">
        <f>AVERAGE('1101'!I76,'1001'!I76)</f>
        <v>0.76980000000000004</v>
      </c>
      <c r="L83" s="174">
        <v>0.99567505754372587</v>
      </c>
    </row>
    <row r="84" spans="1:13" x14ac:dyDescent="0.2">
      <c r="A84" s="4" t="s">
        <v>18</v>
      </c>
      <c r="B84" s="4">
        <v>1</v>
      </c>
      <c r="C84" s="4">
        <v>67</v>
      </c>
      <c r="D84" s="172">
        <f t="shared" si="9"/>
        <v>67</v>
      </c>
      <c r="E84" s="175">
        <v>37197</v>
      </c>
      <c r="F84" s="173">
        <v>10</v>
      </c>
      <c r="G84" s="175">
        <f t="shared" si="8"/>
        <v>37227</v>
      </c>
      <c r="H84" s="175">
        <f t="shared" si="7"/>
        <v>37257</v>
      </c>
      <c r="I84" s="175">
        <f t="shared" si="7"/>
        <v>37287</v>
      </c>
      <c r="J84" s="174">
        <f>'1101'!I77</f>
        <v>0.33760000000000001</v>
      </c>
      <c r="K84" s="6">
        <f>'1201'!I77</f>
        <v>0.99209999999999998</v>
      </c>
      <c r="L84" s="174"/>
      <c r="M84" t="s">
        <v>159</v>
      </c>
    </row>
    <row r="85" spans="1:13" x14ac:dyDescent="0.2">
      <c r="A85" s="4" t="s">
        <v>18</v>
      </c>
      <c r="B85" s="4">
        <v>1</v>
      </c>
      <c r="C85" s="4">
        <v>68</v>
      </c>
      <c r="D85" s="172">
        <f t="shared" si="9"/>
        <v>68</v>
      </c>
      <c r="E85" s="175">
        <v>37152</v>
      </c>
      <c r="F85" s="173">
        <f t="shared" si="10"/>
        <v>5</v>
      </c>
      <c r="G85" s="175">
        <f t="shared" si="8"/>
        <v>37182</v>
      </c>
      <c r="H85" s="175">
        <f t="shared" si="7"/>
        <v>37212</v>
      </c>
      <c r="I85" s="175">
        <f t="shared" si="7"/>
        <v>37242</v>
      </c>
      <c r="J85" s="174">
        <f>AVERAGE('1001'!I78,'0901'!I78)</f>
        <v>0.64544999999999997</v>
      </c>
      <c r="K85" s="6">
        <f>AVERAGE('1101'!I78,'1001'!I78)</f>
        <v>0.62180000000000002</v>
      </c>
      <c r="L85" s="174">
        <v>0.93744909789215602</v>
      </c>
    </row>
    <row r="86" spans="1:13" x14ac:dyDescent="0.2">
      <c r="A86" s="4" t="s">
        <v>18</v>
      </c>
      <c r="B86" s="4">
        <v>1</v>
      </c>
      <c r="C86" s="4">
        <v>69</v>
      </c>
      <c r="D86" s="172">
        <f t="shared" si="9"/>
        <v>69</v>
      </c>
      <c r="E86" s="175">
        <v>37152</v>
      </c>
      <c r="F86" s="173">
        <f t="shared" si="10"/>
        <v>5</v>
      </c>
      <c r="G86" s="175">
        <f t="shared" si="8"/>
        <v>37182</v>
      </c>
      <c r="H86" s="175">
        <f t="shared" si="7"/>
        <v>37212</v>
      </c>
      <c r="I86" s="175">
        <f t="shared" si="7"/>
        <v>37242</v>
      </c>
      <c r="J86" s="174">
        <f>AVERAGE('1001'!I79,'0901'!I79)</f>
        <v>0.68964999999999999</v>
      </c>
      <c r="K86" s="6">
        <f>AVERAGE('1101'!I79,'1001'!I79)</f>
        <v>0.81905000000000006</v>
      </c>
      <c r="L86" s="174">
        <v>0.9954170312516879</v>
      </c>
    </row>
    <row r="87" spans="1:13" x14ac:dyDescent="0.2">
      <c r="A87" s="4" t="s">
        <v>18</v>
      </c>
      <c r="B87" s="4">
        <v>1</v>
      </c>
      <c r="C87" s="4">
        <v>70</v>
      </c>
      <c r="D87" s="172">
        <f t="shared" si="9"/>
        <v>70</v>
      </c>
      <c r="E87" s="175">
        <v>37140</v>
      </c>
      <c r="F87" s="173">
        <f t="shared" si="10"/>
        <v>3</v>
      </c>
      <c r="G87" s="175">
        <f t="shared" si="8"/>
        <v>37170</v>
      </c>
      <c r="H87" s="175">
        <f t="shared" si="7"/>
        <v>37200</v>
      </c>
      <c r="I87" s="175">
        <f t="shared" si="7"/>
        <v>37230</v>
      </c>
      <c r="J87" s="174">
        <f>'0901'!I80</f>
        <v>0.88900000000000001</v>
      </c>
      <c r="K87" s="6">
        <f>'1001'!I80</f>
        <v>0.4572</v>
      </c>
      <c r="L87" s="174">
        <v>0.74415847028654747</v>
      </c>
    </row>
    <row r="88" spans="1:13" x14ac:dyDescent="0.2">
      <c r="A88" s="4" t="s">
        <v>18</v>
      </c>
      <c r="B88" s="4">
        <v>1</v>
      </c>
      <c r="C88" s="4">
        <v>71</v>
      </c>
      <c r="D88" s="172">
        <f t="shared" si="9"/>
        <v>71</v>
      </c>
      <c r="E88" s="175">
        <v>37152</v>
      </c>
      <c r="F88" s="173">
        <f t="shared" si="10"/>
        <v>5</v>
      </c>
      <c r="G88" s="175">
        <f t="shared" si="8"/>
        <v>37182</v>
      </c>
      <c r="H88" s="175">
        <f t="shared" si="7"/>
        <v>37212</v>
      </c>
      <c r="I88" s="175">
        <f t="shared" si="7"/>
        <v>37242</v>
      </c>
      <c r="J88" s="174">
        <f>AVERAGE('1001'!I81,'0901'!I81)</f>
        <v>0.83305000000000007</v>
      </c>
      <c r="K88" s="6">
        <f>AVERAGE('1101'!I81,'1001'!I81)</f>
        <v>0.86834999999999996</v>
      </c>
      <c r="L88" s="176">
        <v>0.99547421111617196</v>
      </c>
      <c r="M88" s="134"/>
    </row>
    <row r="89" spans="1:13" x14ac:dyDescent="0.2">
      <c r="A89" s="4" t="s">
        <v>18</v>
      </c>
      <c r="B89" s="4">
        <v>1</v>
      </c>
      <c r="C89" s="4">
        <v>72</v>
      </c>
      <c r="D89" s="172">
        <f t="shared" si="9"/>
        <v>72</v>
      </c>
      <c r="E89" s="175">
        <v>37141</v>
      </c>
      <c r="F89" s="173">
        <f t="shared" si="10"/>
        <v>4</v>
      </c>
      <c r="G89" s="175">
        <f t="shared" si="8"/>
        <v>37171</v>
      </c>
      <c r="H89" s="175">
        <f t="shared" si="7"/>
        <v>37201</v>
      </c>
      <c r="I89" s="175">
        <f t="shared" si="7"/>
        <v>37231</v>
      </c>
      <c r="J89" s="174">
        <f>AVERAGE('1001'!I82,'0901'!I82)</f>
        <v>0.54719999999999991</v>
      </c>
      <c r="K89" s="6">
        <f>AVERAGE('1101'!I82,'1001'!I82)</f>
        <v>0.69494999999999996</v>
      </c>
      <c r="L89" s="174">
        <v>0.88731028864059591</v>
      </c>
      <c r="M89" s="134"/>
    </row>
    <row r="90" spans="1:13" x14ac:dyDescent="0.2">
      <c r="A90" s="4" t="s">
        <v>18</v>
      </c>
      <c r="B90" s="4">
        <v>1</v>
      </c>
      <c r="C90" s="4">
        <v>73</v>
      </c>
      <c r="D90" s="172">
        <f t="shared" si="9"/>
        <v>73</v>
      </c>
      <c r="E90" s="175">
        <v>37152</v>
      </c>
      <c r="F90" s="173">
        <f t="shared" si="10"/>
        <v>5</v>
      </c>
      <c r="G90" s="175">
        <f t="shared" si="8"/>
        <v>37182</v>
      </c>
      <c r="H90" s="175">
        <f t="shared" si="7"/>
        <v>37212</v>
      </c>
      <c r="I90" s="175">
        <f t="shared" si="7"/>
        <v>37242</v>
      </c>
      <c r="J90" s="174">
        <f>AVERAGE('1001'!I83,'0901'!I83)</f>
        <v>0.49229999999999996</v>
      </c>
      <c r="K90" s="6">
        <f>AVERAGE('1101'!I83,'1001'!I83)</f>
        <v>0.19640000000000002</v>
      </c>
      <c r="L90" s="176">
        <v>0.58721407510862822</v>
      </c>
    </row>
    <row r="91" spans="1:13" x14ac:dyDescent="0.2">
      <c r="A91" s="4" t="s">
        <v>18</v>
      </c>
      <c r="B91" s="4">
        <v>1</v>
      </c>
      <c r="C91" s="4">
        <v>74</v>
      </c>
      <c r="D91" s="172">
        <f t="shared" si="9"/>
        <v>74</v>
      </c>
      <c r="E91" s="175">
        <v>37152</v>
      </c>
      <c r="F91" s="173">
        <f t="shared" si="10"/>
        <v>5</v>
      </c>
      <c r="G91" s="175">
        <f t="shared" si="8"/>
        <v>37182</v>
      </c>
      <c r="H91" s="175">
        <f t="shared" si="7"/>
        <v>37212</v>
      </c>
      <c r="I91" s="175">
        <f t="shared" si="7"/>
        <v>37242</v>
      </c>
      <c r="J91" s="174">
        <f>AVERAGE('1001'!I84,'0901'!I84)</f>
        <v>0.76354999999999995</v>
      </c>
      <c r="K91" s="6">
        <f>AVERAGE('1101'!I84,'1001'!I84)</f>
        <v>0.87695000000000001</v>
      </c>
      <c r="L91" s="176">
        <v>0.99364812609303044</v>
      </c>
    </row>
    <row r="92" spans="1:13" x14ac:dyDescent="0.2">
      <c r="A92" s="4" t="s">
        <v>18</v>
      </c>
      <c r="B92" s="4">
        <v>1</v>
      </c>
      <c r="C92" s="4">
        <v>75</v>
      </c>
      <c r="D92" s="172" t="s">
        <v>135</v>
      </c>
      <c r="E92" s="175">
        <v>37186</v>
      </c>
      <c r="F92" s="173">
        <f t="shared" si="10"/>
        <v>7</v>
      </c>
      <c r="G92" s="175">
        <f t="shared" si="8"/>
        <v>37216</v>
      </c>
      <c r="H92" s="175">
        <f t="shared" si="7"/>
        <v>37246</v>
      </c>
      <c r="I92" s="175">
        <f t="shared" si="7"/>
        <v>37276</v>
      </c>
      <c r="J92" s="174"/>
      <c r="K92" s="6">
        <f>AVERAGE('1101'!I85,'1201'!I85)</f>
        <v>0.84325000000000006</v>
      </c>
      <c r="L92" s="176"/>
      <c r="M92" t="s">
        <v>160</v>
      </c>
    </row>
    <row r="93" spans="1:13" x14ac:dyDescent="0.2">
      <c r="A93" s="4" t="s">
        <v>18</v>
      </c>
      <c r="B93" s="4">
        <v>1</v>
      </c>
      <c r="C93" s="4">
        <v>76</v>
      </c>
      <c r="D93" s="172">
        <f t="shared" si="9"/>
        <v>76</v>
      </c>
      <c r="E93" s="175">
        <v>37152</v>
      </c>
      <c r="F93" s="173">
        <f t="shared" si="10"/>
        <v>5</v>
      </c>
      <c r="G93" s="175">
        <f t="shared" si="8"/>
        <v>37182</v>
      </c>
      <c r="H93" s="175">
        <f t="shared" si="7"/>
        <v>37212</v>
      </c>
      <c r="I93" s="175">
        <f t="shared" si="7"/>
        <v>37242</v>
      </c>
      <c r="J93" s="174">
        <f>AVERAGE('1001'!I86,'0901'!I86)</f>
        <v>0.76580000000000004</v>
      </c>
      <c r="K93" s="6">
        <f>AVERAGE('1101'!I86,'1001'!I86)</f>
        <v>0.53554999999999997</v>
      </c>
      <c r="L93" s="176">
        <v>0.57442582247051521</v>
      </c>
    </row>
    <row r="94" spans="1:13" x14ac:dyDescent="0.2">
      <c r="A94" s="4" t="s">
        <v>18</v>
      </c>
      <c r="B94" s="4">
        <v>1</v>
      </c>
      <c r="C94" s="4">
        <v>77</v>
      </c>
      <c r="D94" s="172">
        <f t="shared" si="9"/>
        <v>77</v>
      </c>
      <c r="E94" s="175">
        <v>37152</v>
      </c>
      <c r="F94" s="173">
        <f t="shared" si="10"/>
        <v>5</v>
      </c>
      <c r="G94" s="175">
        <f t="shared" si="8"/>
        <v>37182</v>
      </c>
      <c r="H94" s="175">
        <f t="shared" si="7"/>
        <v>37212</v>
      </c>
      <c r="I94" s="175">
        <f t="shared" si="7"/>
        <v>37242</v>
      </c>
      <c r="J94" s="174">
        <f>AVERAGE('1001'!I87,'0901'!I87)</f>
        <v>0.39024999999999999</v>
      </c>
      <c r="K94" s="6">
        <f>AVERAGE('1101'!I87,'1001'!I87)</f>
        <v>0.46789999999999998</v>
      </c>
      <c r="L94" s="176">
        <v>0.84377480494840573</v>
      </c>
    </row>
    <row r="95" spans="1:13" x14ac:dyDescent="0.2">
      <c r="A95" s="4" t="s">
        <v>18</v>
      </c>
      <c r="B95" s="4">
        <v>1</v>
      </c>
      <c r="C95" s="4">
        <v>78</v>
      </c>
      <c r="D95" s="172">
        <f t="shared" si="9"/>
        <v>78</v>
      </c>
      <c r="E95" s="175">
        <v>37152</v>
      </c>
      <c r="F95" s="173">
        <f t="shared" si="10"/>
        <v>5</v>
      </c>
      <c r="G95" s="175">
        <f t="shared" si="8"/>
        <v>37182</v>
      </c>
      <c r="H95" s="175">
        <f t="shared" si="7"/>
        <v>37212</v>
      </c>
      <c r="I95" s="175">
        <f t="shared" si="7"/>
        <v>37242</v>
      </c>
      <c r="J95" s="174">
        <f>AVERAGE('1001'!I88,'0901'!I88)</f>
        <v>0.76205000000000001</v>
      </c>
      <c r="K95" s="6">
        <f>AVERAGE('1101'!I88,'1001'!I88)</f>
        <v>0.71005000000000007</v>
      </c>
      <c r="L95" s="174">
        <v>0.89787688142195043</v>
      </c>
    </row>
    <row r="96" spans="1:13" x14ac:dyDescent="0.2">
      <c r="A96" s="4" t="s">
        <v>18</v>
      </c>
      <c r="B96" s="4">
        <v>1</v>
      </c>
      <c r="C96" s="4">
        <v>79</v>
      </c>
      <c r="D96" s="172">
        <f t="shared" si="9"/>
        <v>79</v>
      </c>
      <c r="E96" s="175">
        <v>37152</v>
      </c>
      <c r="F96" s="173">
        <f t="shared" si="10"/>
        <v>5</v>
      </c>
      <c r="G96" s="175">
        <f t="shared" si="8"/>
        <v>37182</v>
      </c>
      <c r="H96" s="175">
        <f t="shared" si="7"/>
        <v>37212</v>
      </c>
      <c r="I96" s="175">
        <f t="shared" si="7"/>
        <v>37242</v>
      </c>
      <c r="J96" s="174">
        <f>AVERAGE('1001'!I89,'0901'!I89)</f>
        <v>0.26269999999999999</v>
      </c>
      <c r="K96" s="6">
        <f>AVERAGE('1101'!I89,'1001'!I89)</f>
        <v>0.69215000000000004</v>
      </c>
      <c r="L96" s="174">
        <v>0.95109305246451126</v>
      </c>
    </row>
    <row r="97" spans="1:13" x14ac:dyDescent="0.2">
      <c r="A97" s="4" t="s">
        <v>18</v>
      </c>
      <c r="B97" s="4">
        <v>1</v>
      </c>
      <c r="C97" s="4">
        <v>80</v>
      </c>
      <c r="D97" s="172">
        <f t="shared" si="9"/>
        <v>80</v>
      </c>
      <c r="E97" s="175">
        <v>37152</v>
      </c>
      <c r="F97" s="173">
        <f t="shared" si="10"/>
        <v>5</v>
      </c>
      <c r="G97" s="175">
        <f t="shared" si="8"/>
        <v>37182</v>
      </c>
      <c r="H97" s="175">
        <f t="shared" si="7"/>
        <v>37212</v>
      </c>
      <c r="I97" s="175">
        <f t="shared" si="7"/>
        <v>37242</v>
      </c>
      <c r="J97" s="174">
        <f>AVERAGE('1001'!I90,'0901'!I90)</f>
        <v>0.80664999999999998</v>
      </c>
      <c r="K97" s="6">
        <f>AVERAGE('1101'!I90,'1001'!I90)</f>
        <v>0.79854999999999998</v>
      </c>
      <c r="L97" s="174">
        <v>0.97175878877388899</v>
      </c>
    </row>
    <row r="98" spans="1:13" x14ac:dyDescent="0.2">
      <c r="A98" s="4" t="s">
        <v>18</v>
      </c>
      <c r="B98" s="4">
        <v>1</v>
      </c>
      <c r="C98" s="4">
        <v>81</v>
      </c>
      <c r="D98" s="172">
        <f t="shared" si="9"/>
        <v>81</v>
      </c>
      <c r="E98" s="175">
        <v>37152</v>
      </c>
      <c r="F98" s="173">
        <f t="shared" si="10"/>
        <v>5</v>
      </c>
      <c r="G98" s="175">
        <f t="shared" si="8"/>
        <v>37182</v>
      </c>
      <c r="H98" s="175">
        <f t="shared" ref="H98:I117" si="11">G98+30</f>
        <v>37212</v>
      </c>
      <c r="I98" s="175">
        <f t="shared" si="11"/>
        <v>37242</v>
      </c>
      <c r="J98" s="174">
        <f>AVERAGE('1001'!I91,'0901'!I91)</f>
        <v>0.49609999999999999</v>
      </c>
      <c r="K98" s="6">
        <f>AVERAGE('1101'!I91,'1001'!I91)</f>
        <v>0.79719999999999991</v>
      </c>
      <c r="L98" s="174">
        <v>0.92123232574980407</v>
      </c>
    </row>
    <row r="99" spans="1:13" x14ac:dyDescent="0.2">
      <c r="A99" s="4" t="s">
        <v>18</v>
      </c>
      <c r="B99" s="4">
        <v>1</v>
      </c>
      <c r="C99" s="4">
        <v>82</v>
      </c>
      <c r="D99" s="172">
        <f t="shared" si="9"/>
        <v>82</v>
      </c>
      <c r="E99" s="175">
        <v>37152</v>
      </c>
      <c r="F99" s="173">
        <f t="shared" si="10"/>
        <v>5</v>
      </c>
      <c r="G99" s="175">
        <f t="shared" si="8"/>
        <v>37182</v>
      </c>
      <c r="H99" s="175">
        <f t="shared" si="11"/>
        <v>37212</v>
      </c>
      <c r="I99" s="175">
        <f t="shared" si="11"/>
        <v>37242</v>
      </c>
      <c r="J99" s="174">
        <f>AVERAGE('1001'!I92,'0901'!I92)</f>
        <v>0.53149999999999997</v>
      </c>
      <c r="K99" s="6">
        <f>AVERAGE('1101'!I92,'1001'!I92)</f>
        <v>0.72789999999999999</v>
      </c>
      <c r="L99" s="174">
        <v>0.92511418907527199</v>
      </c>
    </row>
    <row r="100" spans="1:13" x14ac:dyDescent="0.2">
      <c r="A100" s="4" t="s">
        <v>18</v>
      </c>
      <c r="B100" s="4">
        <v>1</v>
      </c>
      <c r="C100" s="4">
        <v>83</v>
      </c>
      <c r="D100" s="172">
        <f t="shared" si="9"/>
        <v>83</v>
      </c>
      <c r="E100" s="175">
        <v>37152</v>
      </c>
      <c r="F100" s="173">
        <f t="shared" si="10"/>
        <v>5</v>
      </c>
      <c r="G100" s="175">
        <f t="shared" si="8"/>
        <v>37182</v>
      </c>
      <c r="H100" s="175">
        <f t="shared" si="11"/>
        <v>37212</v>
      </c>
      <c r="I100" s="175">
        <f t="shared" si="11"/>
        <v>37242</v>
      </c>
      <c r="J100" s="174">
        <f>AVERAGE('1001'!I93,'0901'!I93)</f>
        <v>0.65244999999999997</v>
      </c>
      <c r="K100" s="6">
        <f>AVERAGE('1101'!I93,'1001'!I93)</f>
        <v>0.75585000000000002</v>
      </c>
      <c r="L100" s="174">
        <v>0.86454903766731395</v>
      </c>
    </row>
    <row r="101" spans="1:13" x14ac:dyDescent="0.2">
      <c r="A101" s="4" t="s">
        <v>18</v>
      </c>
      <c r="B101" s="4">
        <v>1</v>
      </c>
      <c r="C101" s="4">
        <v>84</v>
      </c>
      <c r="D101" s="172">
        <f t="shared" si="9"/>
        <v>84</v>
      </c>
      <c r="E101" s="175">
        <v>37152</v>
      </c>
      <c r="F101" s="173">
        <f t="shared" si="10"/>
        <v>5</v>
      </c>
      <c r="G101" s="175">
        <f t="shared" si="8"/>
        <v>37182</v>
      </c>
      <c r="H101" s="175">
        <f t="shared" si="11"/>
        <v>37212</v>
      </c>
      <c r="I101" s="175">
        <f t="shared" si="11"/>
        <v>37242</v>
      </c>
      <c r="J101" s="174">
        <f>AVERAGE('1001'!I94,'0901'!I94)</f>
        <v>0.64030000000000009</v>
      </c>
      <c r="K101" s="6">
        <f>AVERAGE('1101'!I94,'1001'!I94)</f>
        <v>0.78265000000000007</v>
      </c>
      <c r="L101" s="174">
        <v>0.98573321612822673</v>
      </c>
    </row>
    <row r="102" spans="1:13" x14ac:dyDescent="0.2">
      <c r="A102" s="4" t="s">
        <v>18</v>
      </c>
      <c r="B102" s="4">
        <v>1</v>
      </c>
      <c r="C102" s="4">
        <v>85</v>
      </c>
      <c r="D102" s="172">
        <f t="shared" si="9"/>
        <v>85</v>
      </c>
      <c r="E102" s="175">
        <v>37152</v>
      </c>
      <c r="F102" s="173">
        <f t="shared" si="10"/>
        <v>5</v>
      </c>
      <c r="G102" s="175">
        <f t="shared" si="8"/>
        <v>37182</v>
      </c>
      <c r="H102" s="175">
        <f t="shared" si="11"/>
        <v>37212</v>
      </c>
      <c r="I102" s="175">
        <f t="shared" si="11"/>
        <v>37242</v>
      </c>
      <c r="J102" s="174">
        <f>AVERAGE('1001'!I95,'0901'!I95)</f>
        <v>0.28079999999999999</v>
      </c>
      <c r="K102" s="6">
        <f>AVERAGE('1101'!I95,'1001'!I95)</f>
        <v>0.54692380064042845</v>
      </c>
      <c r="L102" s="174">
        <v>0.89848448196104891</v>
      </c>
    </row>
    <row r="103" spans="1:13" x14ac:dyDescent="0.2">
      <c r="A103" s="4" t="s">
        <v>18</v>
      </c>
      <c r="B103" s="4">
        <v>1</v>
      </c>
      <c r="C103" s="4">
        <v>86</v>
      </c>
      <c r="D103" s="172">
        <f t="shared" si="9"/>
        <v>86</v>
      </c>
      <c r="E103" s="175">
        <v>37152</v>
      </c>
      <c r="F103" s="173">
        <f t="shared" si="10"/>
        <v>5</v>
      </c>
      <c r="G103" s="175">
        <f t="shared" si="8"/>
        <v>37182</v>
      </c>
      <c r="H103" s="175">
        <f t="shared" si="11"/>
        <v>37212</v>
      </c>
      <c r="I103" s="175">
        <f t="shared" si="11"/>
        <v>37242</v>
      </c>
      <c r="J103" s="174">
        <f>AVERAGE('1001'!I96,'0901'!I96)</f>
        <v>0.61754999999999993</v>
      </c>
      <c r="K103" s="6">
        <f>AVERAGE('1101'!I96,'1001'!I96)</f>
        <v>0.89854999999999996</v>
      </c>
      <c r="L103" s="174">
        <v>0.88206564466168469</v>
      </c>
    </row>
    <row r="104" spans="1:13" x14ac:dyDescent="0.2">
      <c r="A104" s="4" t="s">
        <v>18</v>
      </c>
      <c r="B104" s="4">
        <v>1</v>
      </c>
      <c r="C104" s="4">
        <v>87</v>
      </c>
      <c r="D104" s="172">
        <f t="shared" si="9"/>
        <v>87</v>
      </c>
      <c r="E104" s="175">
        <v>37141</v>
      </c>
      <c r="F104" s="173">
        <f t="shared" si="10"/>
        <v>4</v>
      </c>
      <c r="G104" s="175">
        <f t="shared" si="8"/>
        <v>37171</v>
      </c>
      <c r="H104" s="175">
        <f t="shared" si="11"/>
        <v>37201</v>
      </c>
      <c r="I104" s="175">
        <f t="shared" si="11"/>
        <v>37231</v>
      </c>
      <c r="J104" s="174">
        <f>AVERAGE('1001'!I97,'0901'!I97)</f>
        <v>0.75469999999999993</v>
      </c>
      <c r="K104" s="6">
        <f>AVERAGE('1101'!I97,'1001'!I97)</f>
        <v>0.82125000000000004</v>
      </c>
      <c r="L104" s="174">
        <v>0.83177296710117943</v>
      </c>
    </row>
    <row r="105" spans="1:13" x14ac:dyDescent="0.2">
      <c r="A105" s="4" t="s">
        <v>18</v>
      </c>
      <c r="B105" s="4">
        <v>1</v>
      </c>
      <c r="C105" s="4">
        <v>88</v>
      </c>
      <c r="D105" s="172">
        <f t="shared" si="9"/>
        <v>88</v>
      </c>
      <c r="E105" s="175">
        <v>37152</v>
      </c>
      <c r="F105" s="173">
        <f t="shared" si="10"/>
        <v>5</v>
      </c>
      <c r="G105" s="175">
        <f t="shared" si="8"/>
        <v>37182</v>
      </c>
      <c r="H105" s="175">
        <f t="shared" si="11"/>
        <v>37212</v>
      </c>
      <c r="I105" s="175">
        <f t="shared" si="11"/>
        <v>37242</v>
      </c>
      <c r="J105" s="174">
        <f>AVERAGE('1001'!I98,'0901'!I98)</f>
        <v>0.72849999999999993</v>
      </c>
      <c r="K105" s="6">
        <f>AVERAGE('1101'!I98,'1001'!I98)</f>
        <v>0.53279999999999994</v>
      </c>
      <c r="L105" s="176">
        <v>0.6859904562383613</v>
      </c>
      <c r="M105" s="134"/>
    </row>
    <row r="106" spans="1:13" x14ac:dyDescent="0.2">
      <c r="A106" s="4" t="s">
        <v>18</v>
      </c>
      <c r="B106" s="4">
        <v>1</v>
      </c>
      <c r="C106" s="4">
        <v>89</v>
      </c>
      <c r="D106" s="172">
        <f t="shared" si="9"/>
        <v>89</v>
      </c>
      <c r="E106" s="175">
        <v>37141</v>
      </c>
      <c r="F106" s="173">
        <f t="shared" si="10"/>
        <v>4</v>
      </c>
      <c r="G106" s="175">
        <f t="shared" si="8"/>
        <v>37171</v>
      </c>
      <c r="H106" s="175">
        <f t="shared" si="11"/>
        <v>37201</v>
      </c>
      <c r="I106" s="175">
        <f t="shared" si="11"/>
        <v>37231</v>
      </c>
      <c r="J106" s="174">
        <f>AVERAGE('1001'!I99,'0901'!I99)</f>
        <v>0.92674999999999996</v>
      </c>
      <c r="K106" s="6">
        <f>AVERAGE('1101'!I99,'1001'!I99)</f>
        <v>0.94530000000000003</v>
      </c>
      <c r="L106" s="174">
        <v>0.993332452363896</v>
      </c>
      <c r="M106" s="134"/>
    </row>
    <row r="107" spans="1:13" x14ac:dyDescent="0.2">
      <c r="A107" s="4" t="s">
        <v>18</v>
      </c>
      <c r="B107" s="4">
        <v>1</v>
      </c>
      <c r="C107" s="4">
        <v>90</v>
      </c>
      <c r="D107" s="172">
        <f t="shared" si="9"/>
        <v>90</v>
      </c>
      <c r="E107" s="175">
        <v>37152</v>
      </c>
      <c r="F107" s="173">
        <f t="shared" si="10"/>
        <v>5</v>
      </c>
      <c r="G107" s="175">
        <f t="shared" si="8"/>
        <v>37182</v>
      </c>
      <c r="H107" s="175">
        <f t="shared" si="11"/>
        <v>37212</v>
      </c>
      <c r="I107" s="175">
        <f t="shared" si="11"/>
        <v>37242</v>
      </c>
      <c r="J107" s="174">
        <f>AVERAGE('1001'!I100,'0901'!I100)</f>
        <v>0.83479999999999999</v>
      </c>
      <c r="K107" s="6">
        <f>AVERAGE('1101'!I100,'1001'!I100)</f>
        <v>0.58674999999999999</v>
      </c>
      <c r="L107" s="176">
        <v>0.82999068901303541</v>
      </c>
    </row>
    <row r="108" spans="1:13" x14ac:dyDescent="0.2">
      <c r="A108" s="4" t="s">
        <v>18</v>
      </c>
      <c r="B108" s="4">
        <v>1</v>
      </c>
      <c r="C108" s="4">
        <v>91</v>
      </c>
      <c r="D108" s="172">
        <f t="shared" si="9"/>
        <v>91</v>
      </c>
      <c r="E108" s="175">
        <v>37197</v>
      </c>
      <c r="F108" s="173">
        <v>10</v>
      </c>
      <c r="G108" s="175">
        <f t="shared" si="8"/>
        <v>37227</v>
      </c>
      <c r="H108" s="175">
        <f t="shared" si="11"/>
        <v>37257</v>
      </c>
      <c r="I108" s="175">
        <f t="shared" si="11"/>
        <v>37287</v>
      </c>
      <c r="J108" s="174">
        <f>'1101'!I101</f>
        <v>0.9748</v>
      </c>
      <c r="K108" s="6">
        <f>'1201'!I101</f>
        <v>0.97170000000000001</v>
      </c>
      <c r="L108" s="174"/>
      <c r="M108" t="s">
        <v>159</v>
      </c>
    </row>
    <row r="109" spans="1:13" x14ac:dyDescent="0.2">
      <c r="A109" s="4" t="s">
        <v>18</v>
      </c>
      <c r="B109" s="4">
        <v>1</v>
      </c>
      <c r="C109" s="4">
        <v>92</v>
      </c>
      <c r="D109" s="172">
        <f t="shared" si="9"/>
        <v>92</v>
      </c>
      <c r="E109" s="175">
        <v>37195</v>
      </c>
      <c r="F109" s="173">
        <v>9</v>
      </c>
      <c r="G109" s="175">
        <f t="shared" si="8"/>
        <v>37225</v>
      </c>
      <c r="H109" s="175">
        <f t="shared" si="11"/>
        <v>37255</v>
      </c>
      <c r="I109" s="175">
        <f t="shared" si="11"/>
        <v>37285</v>
      </c>
      <c r="J109" s="174">
        <f>'1101'!I102</f>
        <v>0.60870000000000002</v>
      </c>
      <c r="K109" s="6">
        <f>'1201'!I102</f>
        <v>0.98540000000000005</v>
      </c>
      <c r="L109" s="174"/>
      <c r="M109" t="s">
        <v>159</v>
      </c>
    </row>
    <row r="110" spans="1:13" x14ac:dyDescent="0.2">
      <c r="A110" s="4" t="s">
        <v>18</v>
      </c>
      <c r="B110" s="4">
        <v>1</v>
      </c>
      <c r="C110" s="4">
        <v>93</v>
      </c>
      <c r="D110" s="172">
        <f t="shared" si="9"/>
        <v>93</v>
      </c>
      <c r="E110" s="175">
        <v>37197</v>
      </c>
      <c r="F110" s="173">
        <v>10</v>
      </c>
      <c r="G110" s="175">
        <f t="shared" si="8"/>
        <v>37227</v>
      </c>
      <c r="H110" s="175">
        <f t="shared" si="11"/>
        <v>37257</v>
      </c>
      <c r="I110" s="175">
        <f t="shared" si="11"/>
        <v>37287</v>
      </c>
      <c r="J110" s="174">
        <f>'1101'!I103</f>
        <v>0.99970000000000003</v>
      </c>
      <c r="K110" s="6">
        <f>'1201'!I103</f>
        <v>0.95230000000000004</v>
      </c>
      <c r="L110" s="174"/>
      <c r="M110" t="s">
        <v>159</v>
      </c>
    </row>
    <row r="111" spans="1:13" x14ac:dyDescent="0.2">
      <c r="A111" s="4" t="s">
        <v>18</v>
      </c>
      <c r="B111" s="4">
        <v>1</v>
      </c>
      <c r="C111" s="4">
        <v>94</v>
      </c>
      <c r="D111" s="172">
        <f t="shared" si="9"/>
        <v>94</v>
      </c>
      <c r="E111" s="175">
        <v>37190</v>
      </c>
      <c r="F111" s="173">
        <f t="shared" si="10"/>
        <v>8</v>
      </c>
      <c r="G111" s="175">
        <f t="shared" si="8"/>
        <v>37220</v>
      </c>
      <c r="H111" s="175">
        <f t="shared" si="11"/>
        <v>37250</v>
      </c>
      <c r="I111" s="175">
        <f t="shared" si="11"/>
        <v>37280</v>
      </c>
      <c r="J111" s="174">
        <f>AVERAGE('1101'!I104,'1001'!I104)</f>
        <v>0.72809999999999997</v>
      </c>
      <c r="K111" s="6">
        <f>AVERAGE('1201'!I104,'1101'!I104)</f>
        <v>0.85545000000000004</v>
      </c>
      <c r="L111" s="176">
        <v>0.99993716453301673</v>
      </c>
    </row>
    <row r="112" spans="1:13" x14ac:dyDescent="0.2">
      <c r="A112" s="4" t="s">
        <v>18</v>
      </c>
      <c r="B112" s="4">
        <v>1</v>
      </c>
      <c r="C112" s="4">
        <v>95</v>
      </c>
      <c r="D112" s="172">
        <f t="shared" si="9"/>
        <v>95</v>
      </c>
      <c r="E112" s="175">
        <v>37201</v>
      </c>
      <c r="F112" s="173">
        <v>11</v>
      </c>
      <c r="G112" s="175">
        <f t="shared" si="8"/>
        <v>37231</v>
      </c>
      <c r="H112" s="175">
        <f t="shared" si="11"/>
        <v>37261</v>
      </c>
      <c r="I112" s="175">
        <f t="shared" si="11"/>
        <v>37291</v>
      </c>
      <c r="J112" s="174">
        <f>'1101'!I105</f>
        <v>0.84019999999999995</v>
      </c>
      <c r="K112" s="6">
        <f>'1201'!I105</f>
        <v>0.88300000000000001</v>
      </c>
      <c r="L112" s="176"/>
      <c r="M112" t="s">
        <v>159</v>
      </c>
    </row>
    <row r="113" spans="1:13" x14ac:dyDescent="0.2">
      <c r="A113" s="4" t="s">
        <v>18</v>
      </c>
      <c r="B113" s="4">
        <v>1</v>
      </c>
      <c r="C113" s="4">
        <v>96</v>
      </c>
      <c r="D113" s="172">
        <f t="shared" si="9"/>
        <v>96</v>
      </c>
      <c r="E113" s="175">
        <v>37201</v>
      </c>
      <c r="F113" s="173">
        <v>11</v>
      </c>
      <c r="G113" s="175">
        <f t="shared" si="8"/>
        <v>37231</v>
      </c>
      <c r="H113" s="175">
        <f t="shared" si="11"/>
        <v>37261</v>
      </c>
      <c r="I113" s="175">
        <f t="shared" si="11"/>
        <v>37291</v>
      </c>
      <c r="J113" s="174">
        <f>'1101'!I106</f>
        <v>0.59899999999999998</v>
      </c>
      <c r="K113" s="6">
        <f>'1201'!I106</f>
        <v>0.97789999999999999</v>
      </c>
      <c r="L113" s="176"/>
      <c r="M113" t="s">
        <v>159</v>
      </c>
    </row>
    <row r="114" spans="1:13" x14ac:dyDescent="0.2">
      <c r="A114" s="4" t="s">
        <v>18</v>
      </c>
      <c r="B114" s="4">
        <v>1</v>
      </c>
      <c r="C114" s="4">
        <v>97</v>
      </c>
      <c r="D114" s="172" t="s">
        <v>136</v>
      </c>
      <c r="E114" s="175">
        <v>37190</v>
      </c>
      <c r="F114" s="173">
        <f t="shared" si="10"/>
        <v>8</v>
      </c>
      <c r="G114" s="175">
        <f t="shared" si="8"/>
        <v>37220</v>
      </c>
      <c r="H114" s="175">
        <f t="shared" si="11"/>
        <v>37250</v>
      </c>
      <c r="I114" s="175">
        <f t="shared" si="11"/>
        <v>37280</v>
      </c>
      <c r="J114" s="174">
        <f>AVERAGE('1101'!I107,'1001'!I107)</f>
        <v>8.4000000000000005E-2</v>
      </c>
      <c r="K114" s="6">
        <f>AVERAGE('1201'!I107,'1101'!I107)</f>
        <v>0.50319999999999998</v>
      </c>
      <c r="L114" s="176">
        <v>0.99995671939686814</v>
      </c>
    </row>
    <row r="115" spans="1:13" x14ac:dyDescent="0.2">
      <c r="A115" s="4" t="s">
        <v>18</v>
      </c>
      <c r="B115" s="4">
        <v>1</v>
      </c>
      <c r="C115" s="4">
        <v>98</v>
      </c>
      <c r="D115" s="172" t="s">
        <v>137</v>
      </c>
      <c r="E115" s="175">
        <v>37190</v>
      </c>
      <c r="F115" s="173">
        <f t="shared" si="10"/>
        <v>8</v>
      </c>
      <c r="G115" s="175">
        <f t="shared" si="8"/>
        <v>37220</v>
      </c>
      <c r="H115" s="175">
        <f t="shared" si="11"/>
        <v>37250</v>
      </c>
      <c r="I115" s="175">
        <f t="shared" si="11"/>
        <v>37280</v>
      </c>
      <c r="J115" s="174">
        <f>AVERAGE('1101'!I108,'1001'!I108)</f>
        <v>0.57269999999999999</v>
      </c>
      <c r="K115" s="6">
        <f>AVERAGE('1201'!I108,'1101'!I108)</f>
        <v>0.70974999999999999</v>
      </c>
      <c r="L115" s="176">
        <v>0.76776513516240497</v>
      </c>
    </row>
    <row r="116" spans="1:13" x14ac:dyDescent="0.2">
      <c r="A116" s="4" t="s">
        <v>18</v>
      </c>
      <c r="B116" s="4">
        <v>1</v>
      </c>
      <c r="C116" s="4">
        <v>99</v>
      </c>
      <c r="D116" s="172" t="s">
        <v>138</v>
      </c>
      <c r="E116" s="175">
        <v>37183</v>
      </c>
      <c r="F116" s="173">
        <f t="shared" si="10"/>
        <v>6</v>
      </c>
      <c r="G116" s="175">
        <f t="shared" si="8"/>
        <v>37213</v>
      </c>
      <c r="H116" s="175">
        <f t="shared" si="11"/>
        <v>37243</v>
      </c>
      <c r="I116" s="175">
        <f t="shared" si="11"/>
        <v>37273</v>
      </c>
      <c r="J116" s="174">
        <f>AVERAGE('1101'!I109,'1001'!I109)</f>
        <v>0.34666666666666668</v>
      </c>
      <c r="K116" s="6">
        <f>AVERAGE('1201'!I109,'1101'!I109)</f>
        <v>0.66468333333333329</v>
      </c>
      <c r="L116" s="174"/>
      <c r="M116" t="s">
        <v>150</v>
      </c>
    </row>
    <row r="117" spans="1:13" x14ac:dyDescent="0.2">
      <c r="A117" s="4" t="s">
        <v>18</v>
      </c>
      <c r="B117" s="4">
        <v>1</v>
      </c>
      <c r="C117" s="4">
        <v>100</v>
      </c>
      <c r="D117" s="172" t="s">
        <v>139</v>
      </c>
      <c r="E117" s="175">
        <v>37183</v>
      </c>
      <c r="F117" s="173">
        <f t="shared" si="10"/>
        <v>6</v>
      </c>
      <c r="G117" s="175">
        <f t="shared" si="8"/>
        <v>37213</v>
      </c>
      <c r="H117" s="175">
        <f t="shared" si="11"/>
        <v>37243</v>
      </c>
      <c r="I117" s="175">
        <f t="shared" si="11"/>
        <v>37273</v>
      </c>
      <c r="J117" s="174">
        <f>AVERAGE('1101'!I110,'1001'!I110)</f>
        <v>0.129</v>
      </c>
      <c r="K117" s="6">
        <f>AVERAGE('1201'!I110,'1101'!I110)</f>
        <v>0.55580000000000007</v>
      </c>
      <c r="L117" s="174">
        <v>0.66552237654320989</v>
      </c>
    </row>
    <row r="118" spans="1:13" x14ac:dyDescent="0.2">
      <c r="F118" s="167" t="s">
        <v>161</v>
      </c>
      <c r="J118" s="174">
        <f>AVERAGE(J18:J117)</f>
        <v>0.67235456554734974</v>
      </c>
      <c r="K118" s="174">
        <f>AVERAGE(K18:K117)</f>
        <v>0.70387624789367309</v>
      </c>
      <c r="L118" s="174">
        <f>AVERAGE(L18:L117)</f>
        <v>0.8561690957505913</v>
      </c>
    </row>
    <row r="119" spans="1:13" x14ac:dyDescent="0.2">
      <c r="F119" s="173" t="s">
        <v>158</v>
      </c>
      <c r="G119" s="33"/>
      <c r="H119" s="33"/>
      <c r="I119" s="33" t="s">
        <v>149</v>
      </c>
      <c r="J119" s="174">
        <v>0.65</v>
      </c>
      <c r="K119" s="174">
        <v>0.75</v>
      </c>
      <c r="L119" s="174">
        <v>0.85</v>
      </c>
    </row>
    <row r="120" spans="1:13" x14ac:dyDescent="0.2">
      <c r="F120" s="173" t="s">
        <v>162</v>
      </c>
      <c r="G120" s="33"/>
      <c r="H120" s="33"/>
      <c r="I120" s="33"/>
      <c r="J120" s="174">
        <f>J118-J119</f>
        <v>2.2354565547349714E-2</v>
      </c>
      <c r="K120" s="174">
        <f>K118-K119</f>
        <v>-4.612375210632691E-2</v>
      </c>
      <c r="L120" s="174">
        <f>L118-L119</f>
        <v>6.1690957505913246E-3</v>
      </c>
    </row>
    <row r="121" spans="1:13" ht="15" customHeight="1" x14ac:dyDescent="0.2">
      <c r="F121" s="177" t="s">
        <v>163</v>
      </c>
    </row>
  </sheetData>
  <pageMargins left="0.75" right="0.75" top="1" bottom="1" header="0.5" footer="0.5"/>
  <pageSetup scale="91" fitToHeight="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43"/>
  <sheetViews>
    <sheetView workbookViewId="0">
      <selection activeCell="H1" sqref="H1:J65536"/>
    </sheetView>
  </sheetViews>
  <sheetFormatPr defaultRowHeight="12.75" x14ac:dyDescent="0.2"/>
  <cols>
    <col min="1" max="1" width="14.85546875" style="62" customWidth="1"/>
    <col min="2" max="2" width="4.85546875" style="62" customWidth="1"/>
    <col min="3" max="3" width="13.140625" style="62" customWidth="1"/>
    <col min="4" max="4" width="12" style="32" customWidth="1"/>
    <col min="5" max="5" width="15.7109375" style="63" customWidth="1"/>
    <col min="6" max="6" width="16.5703125" style="63" customWidth="1"/>
    <col min="7" max="7" width="19.140625" style="63" customWidth="1"/>
    <col min="8" max="10" width="12.7109375" customWidth="1"/>
  </cols>
  <sheetData>
    <row r="2" spans="1:10" ht="30" x14ac:dyDescent="0.4">
      <c r="A2" s="64" t="s">
        <v>17</v>
      </c>
      <c r="J2" s="2"/>
    </row>
    <row r="3" spans="1:10" x14ac:dyDescent="0.2">
      <c r="J3" s="2"/>
    </row>
    <row r="4" spans="1:10" x14ac:dyDescent="0.2">
      <c r="A4" s="62" t="s">
        <v>0</v>
      </c>
      <c r="J4" s="2"/>
    </row>
    <row r="5" spans="1:10" x14ac:dyDescent="0.2">
      <c r="A5" s="62" t="s">
        <v>1</v>
      </c>
      <c r="J5" s="2"/>
    </row>
    <row r="6" spans="1:10" x14ac:dyDescent="0.2">
      <c r="A6" s="62" t="s">
        <v>2</v>
      </c>
      <c r="J6" s="2"/>
    </row>
    <row r="7" spans="1:10" x14ac:dyDescent="0.2">
      <c r="A7" s="62" t="s">
        <v>3</v>
      </c>
      <c r="J7" s="2"/>
    </row>
    <row r="8" spans="1:10" x14ac:dyDescent="0.2">
      <c r="J8" s="2"/>
    </row>
    <row r="9" spans="1:10" s="32" customFormat="1" ht="25.5" x14ac:dyDescent="0.2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40"/>
      <c r="J9" s="41"/>
    </row>
    <row r="10" spans="1:10" s="32" customFormat="1" ht="26.25" thickBot="1" x14ac:dyDescent="0.25">
      <c r="A10" s="42" t="s">
        <v>5</v>
      </c>
      <c r="B10" s="42" t="s">
        <v>6</v>
      </c>
      <c r="C10" s="42" t="s">
        <v>7</v>
      </c>
      <c r="D10" s="42" t="s">
        <v>53</v>
      </c>
      <c r="E10" s="43" t="s">
        <v>8</v>
      </c>
      <c r="F10" s="44" t="s">
        <v>9</v>
      </c>
      <c r="G10" s="44" t="s">
        <v>10</v>
      </c>
      <c r="H10" s="45" t="s">
        <v>11</v>
      </c>
      <c r="I10" s="46" t="s">
        <v>12</v>
      </c>
      <c r="J10" s="47" t="s">
        <v>13</v>
      </c>
    </row>
    <row r="11" spans="1:10" x14ac:dyDescent="0.2">
      <c r="A11" s="57" t="s">
        <v>18</v>
      </c>
      <c r="B11" s="57">
        <v>1</v>
      </c>
      <c r="C11" s="57">
        <v>1</v>
      </c>
      <c r="D11" s="52">
        <v>37135</v>
      </c>
      <c r="E11" s="13">
        <v>0</v>
      </c>
      <c r="F11" s="13">
        <v>461</v>
      </c>
      <c r="G11" s="65">
        <f>E11-F11</f>
        <v>-461</v>
      </c>
      <c r="H11" s="6">
        <f>IF(G11&lt;0,0,E11/(30*1500*24))</f>
        <v>0</v>
      </c>
      <c r="I11" s="6">
        <v>9.4799999999999995E-2</v>
      </c>
      <c r="J11" s="5">
        <f>I11*(24*30)</f>
        <v>68.256</v>
      </c>
    </row>
    <row r="12" spans="1:10" x14ac:dyDescent="0.2">
      <c r="A12" s="57" t="s">
        <v>18</v>
      </c>
      <c r="B12" s="57">
        <v>1</v>
      </c>
      <c r="C12" s="57">
        <v>2</v>
      </c>
      <c r="D12" s="52">
        <v>37135</v>
      </c>
      <c r="E12" s="14">
        <v>217264</v>
      </c>
      <c r="F12" s="14">
        <v>2148</v>
      </c>
      <c r="G12" s="65">
        <f t="shared" ref="G12:G75" si="0">E12-F12</f>
        <v>215116</v>
      </c>
      <c r="H12" s="6">
        <f t="shared" ref="H12:H75" si="1">IF(G12&lt;0,0,E12/(30*1500*24))</f>
        <v>0.20117037037037036</v>
      </c>
      <c r="I12" s="6">
        <v>0.76739999999999997</v>
      </c>
      <c r="J12" s="5">
        <f t="shared" ref="J12:J75" si="2">I12*(24*30)</f>
        <v>552.52800000000002</v>
      </c>
    </row>
    <row r="13" spans="1:10" x14ac:dyDescent="0.2">
      <c r="A13" s="57" t="s">
        <v>18</v>
      </c>
      <c r="B13" s="57">
        <v>1</v>
      </c>
      <c r="C13" s="57">
        <v>3</v>
      </c>
      <c r="D13" s="52">
        <v>37135</v>
      </c>
      <c r="E13" s="14">
        <v>310184</v>
      </c>
      <c r="F13" s="14">
        <v>569</v>
      </c>
      <c r="G13" s="65">
        <f t="shared" si="0"/>
        <v>309615</v>
      </c>
      <c r="H13" s="6">
        <f t="shared" si="1"/>
        <v>0.28720740740740741</v>
      </c>
      <c r="I13" s="6">
        <v>0.69630000000000003</v>
      </c>
      <c r="J13" s="5">
        <f t="shared" si="2"/>
        <v>501.33600000000001</v>
      </c>
    </row>
    <row r="14" spans="1:10" x14ac:dyDescent="0.2">
      <c r="A14" s="57" t="s">
        <v>18</v>
      </c>
      <c r="B14" s="57">
        <v>1</v>
      </c>
      <c r="C14" s="57">
        <v>4</v>
      </c>
      <c r="D14" s="52">
        <v>37135</v>
      </c>
      <c r="E14" s="14">
        <v>453231</v>
      </c>
      <c r="F14" s="14">
        <v>875</v>
      </c>
      <c r="G14" s="65">
        <f t="shared" si="0"/>
        <v>452356</v>
      </c>
      <c r="H14" s="6">
        <f t="shared" si="1"/>
        <v>0.41965833333333336</v>
      </c>
      <c r="I14" s="6">
        <v>0.87470000000000003</v>
      </c>
      <c r="J14" s="5">
        <f t="shared" si="2"/>
        <v>629.78399999999999</v>
      </c>
    </row>
    <row r="15" spans="1:10" x14ac:dyDescent="0.2">
      <c r="A15" s="57" t="s">
        <v>18</v>
      </c>
      <c r="B15" s="57">
        <v>1</v>
      </c>
      <c r="C15" s="57">
        <v>5</v>
      </c>
      <c r="D15" s="52">
        <v>37135</v>
      </c>
      <c r="E15" s="14">
        <v>402962</v>
      </c>
      <c r="F15" s="14">
        <v>1279</v>
      </c>
      <c r="G15" s="65">
        <f t="shared" si="0"/>
        <v>401683</v>
      </c>
      <c r="H15" s="6">
        <f t="shared" si="1"/>
        <v>0.37311296296296298</v>
      </c>
      <c r="I15" s="6">
        <v>0.96460000000000001</v>
      </c>
      <c r="J15" s="5">
        <f t="shared" si="2"/>
        <v>694.51200000000006</v>
      </c>
    </row>
    <row r="16" spans="1:10" x14ac:dyDescent="0.2">
      <c r="A16" s="57" t="s">
        <v>18</v>
      </c>
      <c r="B16" s="57">
        <v>1</v>
      </c>
      <c r="C16" s="57">
        <v>6</v>
      </c>
      <c r="D16" s="52">
        <v>37135</v>
      </c>
      <c r="E16" s="14">
        <v>193868</v>
      </c>
      <c r="F16" s="14">
        <v>1886</v>
      </c>
      <c r="G16" s="65">
        <f t="shared" si="0"/>
        <v>191982</v>
      </c>
      <c r="H16" s="6">
        <f t="shared" si="1"/>
        <v>0.17950740740740742</v>
      </c>
      <c r="I16" s="6">
        <v>0.89759999999999995</v>
      </c>
      <c r="J16" s="5">
        <f t="shared" si="2"/>
        <v>646.27199999999993</v>
      </c>
    </row>
    <row r="17" spans="1:10" x14ac:dyDescent="0.2">
      <c r="A17" s="57" t="s">
        <v>18</v>
      </c>
      <c r="B17" s="57">
        <v>1</v>
      </c>
      <c r="C17" s="57">
        <v>7</v>
      </c>
      <c r="D17" s="52">
        <v>37135</v>
      </c>
      <c r="E17" s="14">
        <v>148629</v>
      </c>
      <c r="F17" s="14">
        <v>1169</v>
      </c>
      <c r="G17" s="65">
        <f t="shared" si="0"/>
        <v>147460</v>
      </c>
      <c r="H17" s="6">
        <f t="shared" si="1"/>
        <v>0.13761944444444443</v>
      </c>
      <c r="I17" s="6">
        <v>0.81810000000000005</v>
      </c>
      <c r="J17" s="5">
        <f t="shared" si="2"/>
        <v>589.03200000000004</v>
      </c>
    </row>
    <row r="18" spans="1:10" x14ac:dyDescent="0.2">
      <c r="A18" s="57" t="s">
        <v>18</v>
      </c>
      <c r="B18" s="57">
        <v>1</v>
      </c>
      <c r="C18" s="57">
        <v>8</v>
      </c>
      <c r="D18" s="52">
        <v>37135</v>
      </c>
      <c r="E18" s="14">
        <v>166739</v>
      </c>
      <c r="F18" s="14">
        <v>350</v>
      </c>
      <c r="G18" s="65">
        <f t="shared" si="0"/>
        <v>166389</v>
      </c>
      <c r="H18" s="6">
        <f t="shared" si="1"/>
        <v>0.15438796296296298</v>
      </c>
      <c r="I18" s="7">
        <v>0.99990000000000001</v>
      </c>
      <c r="J18" s="5">
        <f t="shared" si="2"/>
        <v>719.928</v>
      </c>
    </row>
    <row r="19" spans="1:10" x14ac:dyDescent="0.2">
      <c r="A19" s="57" t="s">
        <v>18</v>
      </c>
      <c r="B19" s="57">
        <v>1</v>
      </c>
      <c r="C19" s="57">
        <v>9</v>
      </c>
      <c r="D19" s="52">
        <v>37135</v>
      </c>
      <c r="E19" s="14">
        <v>247783</v>
      </c>
      <c r="F19" s="14">
        <v>972</v>
      </c>
      <c r="G19" s="65">
        <f t="shared" si="0"/>
        <v>246811</v>
      </c>
      <c r="H19" s="6">
        <f t="shared" si="1"/>
        <v>0.22942870370370369</v>
      </c>
      <c r="I19" s="7">
        <v>0.90010000000000001</v>
      </c>
      <c r="J19" s="5">
        <f t="shared" si="2"/>
        <v>648.072</v>
      </c>
    </row>
    <row r="20" spans="1:10" x14ac:dyDescent="0.2">
      <c r="A20" s="57" t="s">
        <v>18</v>
      </c>
      <c r="B20" s="57">
        <v>1</v>
      </c>
      <c r="C20" s="57">
        <v>10</v>
      </c>
      <c r="D20" s="52">
        <v>37135</v>
      </c>
      <c r="E20" s="14">
        <v>314063</v>
      </c>
      <c r="F20" s="14">
        <v>678</v>
      </c>
      <c r="G20" s="65">
        <f t="shared" si="0"/>
        <v>313385</v>
      </c>
      <c r="H20" s="6">
        <f t="shared" si="1"/>
        <v>0.29079907407407407</v>
      </c>
      <c r="I20" s="7">
        <v>0.96619999999999995</v>
      </c>
      <c r="J20" s="5">
        <f t="shared" si="2"/>
        <v>695.66399999999999</v>
      </c>
    </row>
    <row r="21" spans="1:10" x14ac:dyDescent="0.2">
      <c r="A21" s="57" t="s">
        <v>18</v>
      </c>
      <c r="B21" s="57">
        <v>1</v>
      </c>
      <c r="C21" s="57">
        <v>11</v>
      </c>
      <c r="D21" s="52">
        <v>37135</v>
      </c>
      <c r="E21" s="14">
        <v>369257</v>
      </c>
      <c r="F21" s="14">
        <v>810</v>
      </c>
      <c r="G21" s="65">
        <f t="shared" si="0"/>
        <v>368447</v>
      </c>
      <c r="H21" s="6">
        <f t="shared" si="1"/>
        <v>0.34190462962962964</v>
      </c>
      <c r="I21" s="7">
        <v>0.85450000000000004</v>
      </c>
      <c r="J21" s="5">
        <f t="shared" si="2"/>
        <v>615.24</v>
      </c>
    </row>
    <row r="22" spans="1:10" x14ac:dyDescent="0.2">
      <c r="A22" s="57" t="s">
        <v>18</v>
      </c>
      <c r="B22" s="57">
        <v>1</v>
      </c>
      <c r="C22" s="57">
        <v>12</v>
      </c>
      <c r="D22" s="52">
        <v>37135</v>
      </c>
      <c r="E22" s="14">
        <v>331456</v>
      </c>
      <c r="F22" s="14">
        <v>1746</v>
      </c>
      <c r="G22" s="65">
        <f t="shared" si="0"/>
        <v>329710</v>
      </c>
      <c r="H22" s="6">
        <f t="shared" si="1"/>
        <v>0.30690370370370368</v>
      </c>
      <c r="I22" s="7">
        <v>0.74519999999999997</v>
      </c>
      <c r="J22" s="5">
        <f t="shared" si="2"/>
        <v>536.54399999999998</v>
      </c>
    </row>
    <row r="23" spans="1:10" x14ac:dyDescent="0.2">
      <c r="A23" s="57" t="s">
        <v>18</v>
      </c>
      <c r="B23" s="57">
        <v>1</v>
      </c>
      <c r="C23" s="57">
        <v>13</v>
      </c>
      <c r="D23" s="52">
        <v>37135</v>
      </c>
      <c r="E23" s="14">
        <v>103254</v>
      </c>
      <c r="F23" s="14">
        <v>3078</v>
      </c>
      <c r="G23" s="65">
        <f t="shared" si="0"/>
        <v>100176</v>
      </c>
      <c r="H23" s="6">
        <f t="shared" si="1"/>
        <v>9.5605555555555555E-2</v>
      </c>
      <c r="I23" s="7">
        <v>0.88039999999999996</v>
      </c>
      <c r="J23" s="5">
        <f t="shared" si="2"/>
        <v>633.88799999999992</v>
      </c>
    </row>
    <row r="24" spans="1:10" x14ac:dyDescent="0.2">
      <c r="A24" s="57" t="s">
        <v>18</v>
      </c>
      <c r="B24" s="57">
        <v>1</v>
      </c>
      <c r="C24" s="57">
        <v>14</v>
      </c>
      <c r="D24" s="52">
        <v>37135</v>
      </c>
      <c r="E24" s="14">
        <v>238564</v>
      </c>
      <c r="F24" s="14">
        <v>183</v>
      </c>
      <c r="G24" s="65">
        <f t="shared" si="0"/>
        <v>238381</v>
      </c>
      <c r="H24" s="6">
        <f t="shared" si="1"/>
        <v>0.22089259259259258</v>
      </c>
      <c r="I24" s="7">
        <v>0.89449999999999996</v>
      </c>
      <c r="J24" s="5">
        <f t="shared" si="2"/>
        <v>644.04</v>
      </c>
    </row>
    <row r="25" spans="1:10" x14ac:dyDescent="0.2">
      <c r="A25" s="57" t="s">
        <v>18</v>
      </c>
      <c r="B25" s="57">
        <v>1</v>
      </c>
      <c r="C25" s="57">
        <v>15</v>
      </c>
      <c r="D25" s="52">
        <v>37135</v>
      </c>
      <c r="E25" s="14">
        <v>215194</v>
      </c>
      <c r="F25" s="14">
        <v>4612</v>
      </c>
      <c r="G25" s="65">
        <f t="shared" si="0"/>
        <v>210582</v>
      </c>
      <c r="H25" s="6">
        <f t="shared" si="1"/>
        <v>0.19925370370370371</v>
      </c>
      <c r="I25" s="7">
        <v>0.62380000000000002</v>
      </c>
      <c r="J25" s="5">
        <f t="shared" si="2"/>
        <v>449.13600000000002</v>
      </c>
    </row>
    <row r="26" spans="1:10" x14ac:dyDescent="0.2">
      <c r="A26" s="57" t="s">
        <v>18</v>
      </c>
      <c r="B26" s="57">
        <v>1</v>
      </c>
      <c r="C26" s="57">
        <v>16</v>
      </c>
      <c r="D26" s="52">
        <v>37135</v>
      </c>
      <c r="E26" s="14">
        <v>212630</v>
      </c>
      <c r="F26" s="14">
        <v>1236</v>
      </c>
      <c r="G26" s="65">
        <f t="shared" si="0"/>
        <v>211394</v>
      </c>
      <c r="H26" s="6">
        <f t="shared" si="1"/>
        <v>0.19687962962962963</v>
      </c>
      <c r="I26" s="7">
        <v>0.89319999999999999</v>
      </c>
      <c r="J26" s="5">
        <f t="shared" si="2"/>
        <v>643.10400000000004</v>
      </c>
    </row>
    <row r="27" spans="1:10" x14ac:dyDescent="0.2">
      <c r="A27" s="57" t="s">
        <v>18</v>
      </c>
      <c r="B27" s="57">
        <v>1</v>
      </c>
      <c r="C27" s="57">
        <v>17</v>
      </c>
      <c r="D27" s="52">
        <v>37135</v>
      </c>
      <c r="E27" s="14">
        <v>46535</v>
      </c>
      <c r="F27" s="14">
        <v>1957</v>
      </c>
      <c r="G27" s="65">
        <f t="shared" si="0"/>
        <v>44578</v>
      </c>
      <c r="H27" s="6">
        <f t="shared" si="1"/>
        <v>4.308796296296296E-2</v>
      </c>
      <c r="I27" s="7">
        <v>0.24579999999999999</v>
      </c>
      <c r="J27" s="5">
        <f t="shared" si="2"/>
        <v>176.976</v>
      </c>
    </row>
    <row r="28" spans="1:10" x14ac:dyDescent="0.2">
      <c r="A28" s="57" t="s">
        <v>18</v>
      </c>
      <c r="B28" s="57">
        <v>1</v>
      </c>
      <c r="C28" s="57">
        <v>18</v>
      </c>
      <c r="D28" s="52">
        <v>37135</v>
      </c>
      <c r="E28" s="14">
        <v>157944</v>
      </c>
      <c r="F28" s="14">
        <v>1922</v>
      </c>
      <c r="G28" s="65">
        <f t="shared" si="0"/>
        <v>156022</v>
      </c>
      <c r="H28" s="6">
        <f t="shared" si="1"/>
        <v>0.14624444444444445</v>
      </c>
      <c r="I28" s="7">
        <v>0.52249999999999996</v>
      </c>
      <c r="J28" s="5">
        <f t="shared" si="2"/>
        <v>376.2</v>
      </c>
    </row>
    <row r="29" spans="1:10" x14ac:dyDescent="0.2">
      <c r="A29" s="57" t="s">
        <v>18</v>
      </c>
      <c r="B29" s="57">
        <v>1</v>
      </c>
      <c r="C29" s="57">
        <v>19</v>
      </c>
      <c r="D29" s="52">
        <v>37135</v>
      </c>
      <c r="E29" s="14">
        <v>319062</v>
      </c>
      <c r="F29" s="14">
        <v>550</v>
      </c>
      <c r="G29" s="65">
        <f t="shared" si="0"/>
        <v>318512</v>
      </c>
      <c r="H29" s="6">
        <f t="shared" si="1"/>
        <v>0.29542777777777779</v>
      </c>
      <c r="I29" s="7">
        <v>0.81659999999999999</v>
      </c>
      <c r="J29" s="5">
        <f t="shared" si="2"/>
        <v>587.952</v>
      </c>
    </row>
    <row r="30" spans="1:10" x14ac:dyDescent="0.2">
      <c r="A30" s="57" t="s">
        <v>18</v>
      </c>
      <c r="B30" s="57">
        <v>1</v>
      </c>
      <c r="C30" s="57">
        <v>20</v>
      </c>
      <c r="D30" s="52">
        <v>37135</v>
      </c>
      <c r="E30" s="14">
        <v>183034</v>
      </c>
      <c r="F30" s="14">
        <v>1705</v>
      </c>
      <c r="G30" s="65">
        <f t="shared" si="0"/>
        <v>181329</v>
      </c>
      <c r="H30" s="6">
        <f t="shared" si="1"/>
        <v>0.16947592592592592</v>
      </c>
      <c r="I30" s="7">
        <v>0.73429999999999995</v>
      </c>
      <c r="J30" s="5">
        <f t="shared" si="2"/>
        <v>528.69599999999991</v>
      </c>
    </row>
    <row r="31" spans="1:10" x14ac:dyDescent="0.2">
      <c r="A31" s="57" t="s">
        <v>18</v>
      </c>
      <c r="B31" s="57">
        <v>1</v>
      </c>
      <c r="C31" s="57">
        <v>21</v>
      </c>
      <c r="D31" s="52">
        <v>37135</v>
      </c>
      <c r="E31" s="14">
        <v>281491</v>
      </c>
      <c r="F31" s="14">
        <v>906</v>
      </c>
      <c r="G31" s="65">
        <f t="shared" si="0"/>
        <v>280585</v>
      </c>
      <c r="H31" s="6">
        <f t="shared" si="1"/>
        <v>0.2606398148148148</v>
      </c>
      <c r="I31" s="7">
        <v>0.51919999999999999</v>
      </c>
      <c r="J31" s="5">
        <f t="shared" si="2"/>
        <v>373.82400000000001</v>
      </c>
    </row>
    <row r="32" spans="1:10" x14ac:dyDescent="0.2">
      <c r="A32" s="57" t="s">
        <v>18</v>
      </c>
      <c r="B32" s="57">
        <v>1</v>
      </c>
      <c r="C32" s="57">
        <v>22</v>
      </c>
      <c r="D32" s="52">
        <v>37135</v>
      </c>
      <c r="E32" s="14"/>
      <c r="F32" s="14"/>
      <c r="G32" s="65"/>
      <c r="H32" s="6"/>
      <c r="I32" s="7">
        <v>0.95130000000000003</v>
      </c>
      <c r="J32" s="5">
        <f t="shared" si="2"/>
        <v>684.93600000000004</v>
      </c>
    </row>
    <row r="33" spans="1:10" x14ac:dyDescent="0.2">
      <c r="A33" s="57" t="s">
        <v>18</v>
      </c>
      <c r="B33" s="57">
        <v>1</v>
      </c>
      <c r="C33" s="57">
        <v>23</v>
      </c>
      <c r="D33" s="52">
        <v>37135</v>
      </c>
      <c r="E33" s="14"/>
      <c r="F33" s="14"/>
      <c r="G33" s="65"/>
      <c r="H33" s="6"/>
      <c r="I33" s="7">
        <v>0.73060000000000003</v>
      </c>
      <c r="J33" s="5">
        <f t="shared" si="2"/>
        <v>526.03200000000004</v>
      </c>
    </row>
    <row r="34" spans="1:10" x14ac:dyDescent="0.2">
      <c r="A34" s="57" t="s">
        <v>18</v>
      </c>
      <c r="B34" s="57">
        <v>1</v>
      </c>
      <c r="C34" s="57">
        <v>24</v>
      </c>
      <c r="D34" s="52">
        <v>37135</v>
      </c>
      <c r="E34" s="14"/>
      <c r="F34" s="14"/>
      <c r="G34" s="65"/>
      <c r="H34" s="6"/>
      <c r="I34" s="7">
        <v>0.83399999999999996</v>
      </c>
      <c r="J34" s="5">
        <f t="shared" si="2"/>
        <v>600.48</v>
      </c>
    </row>
    <row r="35" spans="1:10" x14ac:dyDescent="0.2">
      <c r="A35" s="57" t="s">
        <v>18</v>
      </c>
      <c r="B35" s="57">
        <v>1</v>
      </c>
      <c r="C35" s="57">
        <v>25</v>
      </c>
      <c r="D35" s="52">
        <v>37135</v>
      </c>
      <c r="E35" s="14">
        <v>546695</v>
      </c>
      <c r="F35" s="14">
        <v>1156</v>
      </c>
      <c r="G35" s="65">
        <f t="shared" si="0"/>
        <v>545539</v>
      </c>
      <c r="H35" s="6">
        <f t="shared" si="1"/>
        <v>0.50619907407407405</v>
      </c>
      <c r="I35" s="7">
        <v>0.82899999999999996</v>
      </c>
      <c r="J35" s="5">
        <f t="shared" si="2"/>
        <v>596.88</v>
      </c>
    </row>
    <row r="36" spans="1:10" x14ac:dyDescent="0.2">
      <c r="A36" s="57" t="s">
        <v>18</v>
      </c>
      <c r="B36" s="57">
        <v>1</v>
      </c>
      <c r="C36" s="57">
        <v>26</v>
      </c>
      <c r="D36" s="52">
        <v>37135</v>
      </c>
      <c r="E36" s="14">
        <v>708941</v>
      </c>
      <c r="F36" s="14">
        <v>1249</v>
      </c>
      <c r="G36" s="65">
        <f t="shared" si="0"/>
        <v>707692</v>
      </c>
      <c r="H36" s="6">
        <f t="shared" si="1"/>
        <v>0.6564268518518519</v>
      </c>
      <c r="I36" s="7">
        <v>0.92810000000000004</v>
      </c>
      <c r="J36" s="5">
        <f t="shared" si="2"/>
        <v>668.23199999999997</v>
      </c>
    </row>
    <row r="37" spans="1:10" x14ac:dyDescent="0.2">
      <c r="A37" s="57" t="s">
        <v>18</v>
      </c>
      <c r="B37" s="57">
        <v>1</v>
      </c>
      <c r="C37" s="57">
        <v>27</v>
      </c>
      <c r="D37" s="52">
        <v>37135</v>
      </c>
      <c r="E37" s="14">
        <v>486177</v>
      </c>
      <c r="F37" s="14">
        <v>3962</v>
      </c>
      <c r="G37" s="65">
        <f t="shared" si="0"/>
        <v>482215</v>
      </c>
      <c r="H37" s="6">
        <f t="shared" si="1"/>
        <v>0.45016388888888886</v>
      </c>
      <c r="I37" s="7">
        <v>0.96099999999999997</v>
      </c>
      <c r="J37" s="5">
        <f t="shared" si="2"/>
        <v>691.92</v>
      </c>
    </row>
    <row r="38" spans="1:10" x14ac:dyDescent="0.2">
      <c r="A38" s="57" t="s">
        <v>18</v>
      </c>
      <c r="B38" s="57">
        <v>1</v>
      </c>
      <c r="C38" s="57">
        <v>28</v>
      </c>
      <c r="D38" s="52">
        <v>37135</v>
      </c>
      <c r="E38" s="14">
        <v>364548</v>
      </c>
      <c r="F38" s="14">
        <v>1770</v>
      </c>
      <c r="G38" s="65">
        <f t="shared" si="0"/>
        <v>362778</v>
      </c>
      <c r="H38" s="6">
        <f t="shared" si="1"/>
        <v>0.33754444444444442</v>
      </c>
      <c r="I38" s="7">
        <v>0.78759999999999997</v>
      </c>
      <c r="J38" s="5">
        <f t="shared" si="2"/>
        <v>567.072</v>
      </c>
    </row>
    <row r="39" spans="1:10" x14ac:dyDescent="0.2">
      <c r="A39" s="57" t="s">
        <v>18</v>
      </c>
      <c r="B39" s="57">
        <v>1</v>
      </c>
      <c r="C39" s="57">
        <v>29</v>
      </c>
      <c r="D39" s="52">
        <v>37135</v>
      </c>
      <c r="E39" s="14">
        <v>463884</v>
      </c>
      <c r="F39" s="14">
        <v>1359</v>
      </c>
      <c r="G39" s="65">
        <f t="shared" si="0"/>
        <v>462525</v>
      </c>
      <c r="H39" s="6">
        <f t="shared" si="1"/>
        <v>0.42952222222222225</v>
      </c>
      <c r="I39" s="7">
        <v>0.88549999999999995</v>
      </c>
      <c r="J39" s="5">
        <f t="shared" si="2"/>
        <v>637.55999999999995</v>
      </c>
    </row>
    <row r="40" spans="1:10" x14ac:dyDescent="0.2">
      <c r="A40" s="57" t="s">
        <v>18</v>
      </c>
      <c r="B40" s="57">
        <v>1</v>
      </c>
      <c r="C40" s="57">
        <v>30</v>
      </c>
      <c r="D40" s="52">
        <v>37135</v>
      </c>
      <c r="E40" s="14">
        <v>376876</v>
      </c>
      <c r="F40" s="14">
        <v>3035</v>
      </c>
      <c r="G40" s="65">
        <f t="shared" si="0"/>
        <v>373841</v>
      </c>
      <c r="H40" s="6">
        <f t="shared" si="1"/>
        <v>0.34895925925925925</v>
      </c>
      <c r="I40" s="7">
        <v>0.92779999999999996</v>
      </c>
      <c r="J40" s="5">
        <f t="shared" si="2"/>
        <v>668.01599999999996</v>
      </c>
    </row>
    <row r="41" spans="1:10" x14ac:dyDescent="0.2">
      <c r="A41" s="57" t="s">
        <v>18</v>
      </c>
      <c r="B41" s="57">
        <v>1</v>
      </c>
      <c r="C41" s="57">
        <v>31</v>
      </c>
      <c r="D41" s="52">
        <v>37135</v>
      </c>
      <c r="E41" s="14">
        <v>522462</v>
      </c>
      <c r="F41" s="14">
        <v>2022</v>
      </c>
      <c r="G41" s="65">
        <f t="shared" si="0"/>
        <v>520440</v>
      </c>
      <c r="H41" s="6">
        <f t="shared" si="1"/>
        <v>0.48376111111111109</v>
      </c>
      <c r="I41" s="7">
        <v>0.93600000000000005</v>
      </c>
      <c r="J41" s="5">
        <f t="shared" si="2"/>
        <v>673.92000000000007</v>
      </c>
    </row>
    <row r="42" spans="1:10" x14ac:dyDescent="0.2">
      <c r="A42" s="57" t="s">
        <v>18</v>
      </c>
      <c r="B42" s="57">
        <v>1</v>
      </c>
      <c r="C42" s="57">
        <v>32</v>
      </c>
      <c r="D42" s="52">
        <v>37135</v>
      </c>
      <c r="E42" s="14">
        <v>45066</v>
      </c>
      <c r="F42" s="14">
        <v>909</v>
      </c>
      <c r="G42" s="65">
        <f t="shared" si="0"/>
        <v>44157</v>
      </c>
      <c r="H42" s="6">
        <f t="shared" si="1"/>
        <v>4.172777777777778E-2</v>
      </c>
      <c r="I42" s="7">
        <v>0.46629999999999999</v>
      </c>
      <c r="J42" s="5">
        <f t="shared" si="2"/>
        <v>335.73599999999999</v>
      </c>
    </row>
    <row r="43" spans="1:10" x14ac:dyDescent="0.2">
      <c r="A43" s="57" t="s">
        <v>18</v>
      </c>
      <c r="B43" s="57">
        <v>1</v>
      </c>
      <c r="C43" s="57">
        <v>33</v>
      </c>
      <c r="D43" s="52">
        <v>37135</v>
      </c>
      <c r="E43" s="14">
        <v>470</v>
      </c>
      <c r="F43" s="14">
        <v>10117</v>
      </c>
      <c r="G43" s="65">
        <f t="shared" si="0"/>
        <v>-9647</v>
      </c>
      <c r="H43" s="6">
        <f t="shared" si="1"/>
        <v>0</v>
      </c>
      <c r="I43" s="7">
        <v>8.8800000000000004E-2</v>
      </c>
      <c r="J43" s="5">
        <f t="shared" si="2"/>
        <v>63.936</v>
      </c>
    </row>
    <row r="44" spans="1:10" x14ac:dyDescent="0.2">
      <c r="A44" s="57" t="s">
        <v>18</v>
      </c>
      <c r="B44" s="57">
        <v>1</v>
      </c>
      <c r="C44" s="57">
        <v>34</v>
      </c>
      <c r="D44" s="52">
        <v>37135</v>
      </c>
      <c r="E44" s="14">
        <v>340045</v>
      </c>
      <c r="F44" s="14">
        <v>9086</v>
      </c>
      <c r="G44" s="65">
        <f t="shared" si="0"/>
        <v>330959</v>
      </c>
      <c r="H44" s="6">
        <f t="shared" si="1"/>
        <v>0.31485648148148149</v>
      </c>
      <c r="I44" s="7">
        <v>0.13339999999999999</v>
      </c>
      <c r="J44" s="5">
        <f t="shared" si="2"/>
        <v>96.047999999999988</v>
      </c>
    </row>
    <row r="45" spans="1:10" x14ac:dyDescent="0.2">
      <c r="A45" s="57" t="s">
        <v>18</v>
      </c>
      <c r="B45" s="57">
        <v>1</v>
      </c>
      <c r="C45" s="57">
        <v>35</v>
      </c>
      <c r="D45" s="52">
        <v>37135</v>
      </c>
      <c r="E45" s="14">
        <v>984</v>
      </c>
      <c r="F45" s="14">
        <v>13594</v>
      </c>
      <c r="G45" s="65">
        <f t="shared" si="0"/>
        <v>-12610</v>
      </c>
      <c r="H45" s="6">
        <f t="shared" si="1"/>
        <v>0</v>
      </c>
      <c r="I45" s="7">
        <v>0.1013</v>
      </c>
      <c r="J45" s="5">
        <f t="shared" si="2"/>
        <v>72.936000000000007</v>
      </c>
    </row>
    <row r="46" spans="1:10" x14ac:dyDescent="0.2">
      <c r="A46" s="57" t="s">
        <v>18</v>
      </c>
      <c r="B46" s="57">
        <v>1</v>
      </c>
      <c r="C46" s="57">
        <v>36</v>
      </c>
      <c r="D46" s="52">
        <v>37135</v>
      </c>
      <c r="E46" s="14">
        <v>39575</v>
      </c>
      <c r="F46" s="14">
        <v>6779</v>
      </c>
      <c r="G46" s="65">
        <f t="shared" si="0"/>
        <v>32796</v>
      </c>
      <c r="H46" s="6">
        <f t="shared" si="1"/>
        <v>3.664351851851852E-2</v>
      </c>
      <c r="I46" s="7">
        <v>0.156</v>
      </c>
      <c r="J46" s="5">
        <f t="shared" si="2"/>
        <v>112.32</v>
      </c>
    </row>
    <row r="47" spans="1:10" x14ac:dyDescent="0.2">
      <c r="A47" s="57" t="s">
        <v>18</v>
      </c>
      <c r="B47" s="57">
        <v>1</v>
      </c>
      <c r="C47" s="57">
        <v>37</v>
      </c>
      <c r="D47" s="52">
        <v>37135</v>
      </c>
      <c r="E47" s="14">
        <v>187774</v>
      </c>
      <c r="F47" s="14">
        <v>3388</v>
      </c>
      <c r="G47" s="65">
        <f t="shared" si="0"/>
        <v>184386</v>
      </c>
      <c r="H47" s="6">
        <f t="shared" si="1"/>
        <v>0.17386481481481481</v>
      </c>
      <c r="I47" s="7">
        <v>0.72230000000000005</v>
      </c>
      <c r="J47" s="5">
        <f t="shared" si="2"/>
        <v>520.05600000000004</v>
      </c>
    </row>
    <row r="48" spans="1:10" x14ac:dyDescent="0.2">
      <c r="A48" s="57" t="s">
        <v>18</v>
      </c>
      <c r="B48" s="57">
        <v>1</v>
      </c>
      <c r="C48" s="57">
        <v>38</v>
      </c>
      <c r="D48" s="52">
        <v>37135</v>
      </c>
      <c r="E48" s="14">
        <v>206198</v>
      </c>
      <c r="F48" s="14">
        <v>1240</v>
      </c>
      <c r="G48" s="65">
        <f t="shared" si="0"/>
        <v>204958</v>
      </c>
      <c r="H48" s="6">
        <f t="shared" si="1"/>
        <v>0.19092407407407408</v>
      </c>
      <c r="I48" s="7">
        <v>0.96030000000000004</v>
      </c>
      <c r="J48" s="5">
        <f t="shared" si="2"/>
        <v>691.41600000000005</v>
      </c>
    </row>
    <row r="49" spans="1:10" x14ac:dyDescent="0.2">
      <c r="A49" s="57" t="s">
        <v>18</v>
      </c>
      <c r="B49" s="57">
        <v>1</v>
      </c>
      <c r="C49" s="57">
        <v>39</v>
      </c>
      <c r="D49" s="52">
        <v>37135</v>
      </c>
      <c r="E49" s="14">
        <v>407462</v>
      </c>
      <c r="F49" s="14">
        <v>1100</v>
      </c>
      <c r="G49" s="65">
        <f t="shared" si="0"/>
        <v>406362</v>
      </c>
      <c r="H49" s="6">
        <f t="shared" si="1"/>
        <v>0.37727962962962963</v>
      </c>
      <c r="I49" s="7">
        <v>0.9859</v>
      </c>
      <c r="J49" s="5">
        <f t="shared" si="2"/>
        <v>709.84799999999996</v>
      </c>
    </row>
    <row r="50" spans="1:10" x14ac:dyDescent="0.2">
      <c r="A50" s="57" t="s">
        <v>18</v>
      </c>
      <c r="B50" s="57">
        <v>1</v>
      </c>
      <c r="C50" s="57">
        <v>40</v>
      </c>
      <c r="D50" s="52">
        <v>37135</v>
      </c>
      <c r="E50" s="14">
        <v>341468</v>
      </c>
      <c r="F50" s="14">
        <v>1344</v>
      </c>
      <c r="G50" s="65">
        <f t="shared" si="0"/>
        <v>340124</v>
      </c>
      <c r="H50" s="6">
        <f t="shared" si="1"/>
        <v>0.31617407407407405</v>
      </c>
      <c r="I50" s="7">
        <v>0.96460000000000001</v>
      </c>
      <c r="J50" s="5">
        <f t="shared" si="2"/>
        <v>694.51200000000006</v>
      </c>
    </row>
    <row r="51" spans="1:10" x14ac:dyDescent="0.2">
      <c r="A51" s="57" t="s">
        <v>18</v>
      </c>
      <c r="B51" s="57">
        <v>1</v>
      </c>
      <c r="C51" s="57">
        <v>41</v>
      </c>
      <c r="D51" s="52">
        <v>37135</v>
      </c>
      <c r="E51" s="14">
        <v>399568</v>
      </c>
      <c r="F51" s="14">
        <v>966</v>
      </c>
      <c r="G51" s="65">
        <f t="shared" si="0"/>
        <v>398602</v>
      </c>
      <c r="H51" s="6">
        <f t="shared" si="1"/>
        <v>0.36997037037037039</v>
      </c>
      <c r="I51" s="7">
        <v>0.94599999999999995</v>
      </c>
      <c r="J51" s="5">
        <f t="shared" si="2"/>
        <v>681.12</v>
      </c>
    </row>
    <row r="52" spans="1:10" x14ac:dyDescent="0.2">
      <c r="A52" s="57" t="s">
        <v>18</v>
      </c>
      <c r="B52" s="57">
        <v>1</v>
      </c>
      <c r="C52" s="57">
        <v>42</v>
      </c>
      <c r="D52" s="52">
        <v>37135</v>
      </c>
      <c r="E52" s="14">
        <v>256995</v>
      </c>
      <c r="F52" s="14">
        <v>4991</v>
      </c>
      <c r="G52" s="65">
        <f t="shared" si="0"/>
        <v>252004</v>
      </c>
      <c r="H52" s="6">
        <f t="shared" si="1"/>
        <v>0.23795833333333333</v>
      </c>
      <c r="I52" s="7">
        <v>0.45650000000000002</v>
      </c>
      <c r="J52" s="5">
        <f t="shared" si="2"/>
        <v>328.68</v>
      </c>
    </row>
    <row r="53" spans="1:10" x14ac:dyDescent="0.2">
      <c r="A53" s="57" t="s">
        <v>18</v>
      </c>
      <c r="B53" s="57">
        <v>1</v>
      </c>
      <c r="C53" s="57">
        <v>43</v>
      </c>
      <c r="D53" s="52">
        <v>37135</v>
      </c>
      <c r="E53" s="14">
        <v>140556</v>
      </c>
      <c r="F53" s="14">
        <v>4596</v>
      </c>
      <c r="G53" s="65">
        <f t="shared" si="0"/>
        <v>135960</v>
      </c>
      <c r="H53" s="6">
        <f t="shared" si="1"/>
        <v>0.13014444444444445</v>
      </c>
      <c r="I53" s="7">
        <v>0.68420000000000003</v>
      </c>
      <c r="J53" s="5">
        <f t="shared" si="2"/>
        <v>492.62400000000002</v>
      </c>
    </row>
    <row r="54" spans="1:10" x14ac:dyDescent="0.2">
      <c r="A54" s="57" t="s">
        <v>18</v>
      </c>
      <c r="B54" s="57">
        <v>1</v>
      </c>
      <c r="C54" s="57">
        <v>44</v>
      </c>
      <c r="D54" s="52">
        <v>37135</v>
      </c>
      <c r="E54" s="14">
        <v>352425</v>
      </c>
      <c r="F54" s="14">
        <v>1798</v>
      </c>
      <c r="G54" s="65">
        <f t="shared" si="0"/>
        <v>350627</v>
      </c>
      <c r="H54" s="6">
        <f t="shared" si="1"/>
        <v>0.32631944444444444</v>
      </c>
      <c r="I54" s="7">
        <v>0.67549999999999999</v>
      </c>
      <c r="J54" s="5">
        <f t="shared" si="2"/>
        <v>486.36</v>
      </c>
    </row>
    <row r="55" spans="1:10" x14ac:dyDescent="0.2">
      <c r="A55" s="57" t="s">
        <v>18</v>
      </c>
      <c r="B55" s="57">
        <v>1</v>
      </c>
      <c r="C55" s="57">
        <v>45</v>
      </c>
      <c r="D55" s="52">
        <v>37135</v>
      </c>
      <c r="E55" s="14">
        <v>33118</v>
      </c>
      <c r="F55" s="14">
        <v>905</v>
      </c>
      <c r="G55" s="65">
        <f t="shared" si="0"/>
        <v>32213</v>
      </c>
      <c r="H55" s="6">
        <f t="shared" si="1"/>
        <v>3.0664814814814815E-2</v>
      </c>
      <c r="I55" s="7">
        <v>0.35980000000000001</v>
      </c>
      <c r="J55" s="5">
        <f t="shared" si="2"/>
        <v>259.05599999999998</v>
      </c>
    </row>
    <row r="56" spans="1:10" x14ac:dyDescent="0.2">
      <c r="A56" s="57" t="s">
        <v>18</v>
      </c>
      <c r="B56" s="57">
        <v>1</v>
      </c>
      <c r="C56" s="57">
        <v>46</v>
      </c>
      <c r="D56" s="52">
        <v>37135</v>
      </c>
      <c r="E56" s="14">
        <v>35665</v>
      </c>
      <c r="F56" s="14">
        <v>1242</v>
      </c>
      <c r="G56" s="65">
        <f t="shared" si="0"/>
        <v>34423</v>
      </c>
      <c r="H56" s="6">
        <f t="shared" si="1"/>
        <v>3.3023148148148149E-2</v>
      </c>
      <c r="I56" s="7">
        <v>0.61129999999999995</v>
      </c>
      <c r="J56" s="5">
        <f t="shared" si="2"/>
        <v>440.13599999999997</v>
      </c>
    </row>
    <row r="57" spans="1:10" x14ac:dyDescent="0.2">
      <c r="A57" s="57" t="s">
        <v>18</v>
      </c>
      <c r="B57" s="57">
        <v>1</v>
      </c>
      <c r="C57" s="57">
        <v>47</v>
      </c>
      <c r="D57" s="52">
        <v>37135</v>
      </c>
      <c r="E57" s="14">
        <v>288001</v>
      </c>
      <c r="F57" s="14">
        <v>971</v>
      </c>
      <c r="G57" s="65">
        <f t="shared" si="0"/>
        <v>287030</v>
      </c>
      <c r="H57" s="6">
        <f t="shared" si="1"/>
        <v>0.26666759259259259</v>
      </c>
      <c r="I57" s="7">
        <v>0.89959999999999996</v>
      </c>
      <c r="J57" s="5">
        <f t="shared" si="2"/>
        <v>647.71199999999999</v>
      </c>
    </row>
    <row r="58" spans="1:10" x14ac:dyDescent="0.2">
      <c r="A58" s="57" t="s">
        <v>18</v>
      </c>
      <c r="B58" s="57">
        <v>1</v>
      </c>
      <c r="C58" s="57">
        <v>48</v>
      </c>
      <c r="D58" s="52">
        <v>37135</v>
      </c>
      <c r="E58" s="14">
        <v>257256</v>
      </c>
      <c r="F58" s="14">
        <v>299</v>
      </c>
      <c r="G58" s="65">
        <f t="shared" si="0"/>
        <v>256957</v>
      </c>
      <c r="H58" s="6">
        <f t="shared" si="1"/>
        <v>0.2382</v>
      </c>
      <c r="I58" s="7">
        <v>0.88639999999999997</v>
      </c>
      <c r="J58" s="5">
        <f t="shared" si="2"/>
        <v>638.20799999999997</v>
      </c>
    </row>
    <row r="59" spans="1:10" x14ac:dyDescent="0.2">
      <c r="A59" s="57" t="s">
        <v>18</v>
      </c>
      <c r="B59" s="57">
        <v>1</v>
      </c>
      <c r="C59" s="57">
        <v>49</v>
      </c>
      <c r="D59" s="52">
        <v>37135</v>
      </c>
      <c r="E59" s="14">
        <v>181341</v>
      </c>
      <c r="F59" s="14">
        <v>838</v>
      </c>
      <c r="G59" s="65">
        <f t="shared" si="0"/>
        <v>180503</v>
      </c>
      <c r="H59" s="6">
        <f t="shared" si="1"/>
        <v>0.16790833333333333</v>
      </c>
      <c r="I59" s="7">
        <v>0.95250000000000001</v>
      </c>
      <c r="J59" s="5">
        <f t="shared" si="2"/>
        <v>685.8</v>
      </c>
    </row>
    <row r="60" spans="1:10" x14ac:dyDescent="0.2">
      <c r="A60" s="57" t="s">
        <v>18</v>
      </c>
      <c r="B60" s="57">
        <v>1</v>
      </c>
      <c r="C60" s="57">
        <v>50</v>
      </c>
      <c r="D60" s="52">
        <v>37135</v>
      </c>
      <c r="E60" s="15"/>
      <c r="F60" s="15"/>
      <c r="G60" s="65"/>
      <c r="H60" s="6"/>
      <c r="I60" s="7"/>
      <c r="J60" s="5">
        <f t="shared" si="2"/>
        <v>0</v>
      </c>
    </row>
    <row r="61" spans="1:10" x14ac:dyDescent="0.2">
      <c r="A61" s="57" t="s">
        <v>18</v>
      </c>
      <c r="B61" s="57">
        <v>1</v>
      </c>
      <c r="C61" s="57">
        <v>51</v>
      </c>
      <c r="D61" s="52">
        <v>37135</v>
      </c>
      <c r="E61" s="16">
        <v>9502</v>
      </c>
      <c r="F61" s="16">
        <v>361</v>
      </c>
      <c r="G61" s="65">
        <f t="shared" si="0"/>
        <v>9141</v>
      </c>
      <c r="H61" s="6">
        <f t="shared" si="1"/>
        <v>8.7981481481481487E-3</v>
      </c>
      <c r="I61" s="7">
        <v>0.5151</v>
      </c>
      <c r="J61" s="5">
        <f t="shared" si="2"/>
        <v>370.87200000000001</v>
      </c>
    </row>
    <row r="62" spans="1:10" x14ac:dyDescent="0.2">
      <c r="A62" s="57" t="s">
        <v>18</v>
      </c>
      <c r="B62" s="57">
        <v>1</v>
      </c>
      <c r="C62" s="57">
        <v>52</v>
      </c>
      <c r="D62" s="52">
        <v>37135</v>
      </c>
      <c r="E62" s="14">
        <v>62654</v>
      </c>
      <c r="F62" s="14">
        <v>1529</v>
      </c>
      <c r="G62" s="65">
        <f t="shared" si="0"/>
        <v>61125</v>
      </c>
      <c r="H62" s="6">
        <f t="shared" si="1"/>
        <v>5.8012962962962961E-2</v>
      </c>
      <c r="I62" s="7">
        <v>0.99690000000000001</v>
      </c>
      <c r="J62" s="5">
        <f t="shared" si="2"/>
        <v>717.76800000000003</v>
      </c>
    </row>
    <row r="63" spans="1:10" x14ac:dyDescent="0.2">
      <c r="A63" s="57" t="s">
        <v>18</v>
      </c>
      <c r="B63" s="57">
        <v>1</v>
      </c>
      <c r="C63" s="57">
        <v>53</v>
      </c>
      <c r="D63" s="52">
        <v>37135</v>
      </c>
      <c r="E63" s="14">
        <v>113717</v>
      </c>
      <c r="F63" s="14">
        <v>925</v>
      </c>
      <c r="G63" s="65">
        <f t="shared" si="0"/>
        <v>112792</v>
      </c>
      <c r="H63" s="6">
        <f t="shared" si="1"/>
        <v>0.10529351851851852</v>
      </c>
      <c r="I63" s="7">
        <v>0.7107</v>
      </c>
      <c r="J63" s="5">
        <f t="shared" si="2"/>
        <v>511.70400000000001</v>
      </c>
    </row>
    <row r="64" spans="1:10" x14ac:dyDescent="0.2">
      <c r="A64" s="57" t="s">
        <v>18</v>
      </c>
      <c r="B64" s="57">
        <v>1</v>
      </c>
      <c r="C64" s="57">
        <v>54</v>
      </c>
      <c r="D64" s="52">
        <v>37135</v>
      </c>
      <c r="E64" s="17">
        <v>124873</v>
      </c>
      <c r="F64" s="17">
        <v>760</v>
      </c>
      <c r="G64" s="65">
        <f t="shared" si="0"/>
        <v>124113</v>
      </c>
      <c r="H64" s="6">
        <f t="shared" si="1"/>
        <v>0.11562314814814814</v>
      </c>
      <c r="I64" s="7">
        <v>0.74319999999999997</v>
      </c>
      <c r="J64" s="5">
        <f t="shared" si="2"/>
        <v>535.10399999999993</v>
      </c>
    </row>
    <row r="65" spans="1:10" x14ac:dyDescent="0.2">
      <c r="A65" s="57" t="s">
        <v>18</v>
      </c>
      <c r="B65" s="57">
        <v>1</v>
      </c>
      <c r="C65" s="57">
        <v>55</v>
      </c>
      <c r="D65" s="52">
        <v>37135</v>
      </c>
      <c r="E65" s="17">
        <v>48395</v>
      </c>
      <c r="F65" s="17">
        <v>1303</v>
      </c>
      <c r="G65" s="65">
        <f t="shared" si="0"/>
        <v>47092</v>
      </c>
      <c r="H65" s="6">
        <f t="shared" si="1"/>
        <v>4.4810185185185182E-2</v>
      </c>
      <c r="I65" s="7">
        <v>0.35410000000000003</v>
      </c>
      <c r="J65" s="5">
        <f t="shared" si="2"/>
        <v>254.95200000000003</v>
      </c>
    </row>
    <row r="66" spans="1:10" x14ac:dyDescent="0.2">
      <c r="A66" s="57" t="s">
        <v>18</v>
      </c>
      <c r="B66" s="57">
        <v>1</v>
      </c>
      <c r="C66" s="57">
        <v>56</v>
      </c>
      <c r="D66" s="52">
        <v>37135</v>
      </c>
      <c r="E66" s="17">
        <v>250376</v>
      </c>
      <c r="F66" s="17">
        <v>1321</v>
      </c>
      <c r="G66" s="65">
        <f t="shared" si="0"/>
        <v>249055</v>
      </c>
      <c r="H66" s="6">
        <f t="shared" si="1"/>
        <v>0.23182962962962964</v>
      </c>
      <c r="I66" s="7">
        <v>0.16370000000000001</v>
      </c>
      <c r="J66" s="5">
        <f t="shared" si="2"/>
        <v>117.864</v>
      </c>
    </row>
    <row r="67" spans="1:10" x14ac:dyDescent="0.2">
      <c r="A67" s="57" t="s">
        <v>18</v>
      </c>
      <c r="B67" s="57">
        <v>1</v>
      </c>
      <c r="C67" s="57">
        <v>57</v>
      </c>
      <c r="D67" s="52">
        <v>37135</v>
      </c>
      <c r="E67" s="17">
        <v>232631</v>
      </c>
      <c r="F67" s="17">
        <v>915</v>
      </c>
      <c r="G67" s="65">
        <f t="shared" si="0"/>
        <v>231716</v>
      </c>
      <c r="H67" s="6">
        <f t="shared" si="1"/>
        <v>0.21539907407407408</v>
      </c>
      <c r="I67" s="7">
        <v>0.96619999999999995</v>
      </c>
      <c r="J67" s="5">
        <f t="shared" si="2"/>
        <v>695.66399999999999</v>
      </c>
    </row>
    <row r="68" spans="1:10" x14ac:dyDescent="0.2">
      <c r="A68" s="57" t="s">
        <v>18</v>
      </c>
      <c r="B68" s="57">
        <v>1</v>
      </c>
      <c r="C68" s="57">
        <v>58</v>
      </c>
      <c r="D68" s="52">
        <v>37135</v>
      </c>
      <c r="E68" s="17"/>
      <c r="F68" s="17"/>
      <c r="G68" s="65">
        <f t="shared" si="0"/>
        <v>0</v>
      </c>
      <c r="H68" s="6">
        <f t="shared" si="1"/>
        <v>0</v>
      </c>
      <c r="I68" s="7">
        <v>0.98599999999999999</v>
      </c>
      <c r="J68" s="5">
        <f t="shared" si="2"/>
        <v>709.92</v>
      </c>
    </row>
    <row r="69" spans="1:10" x14ac:dyDescent="0.2">
      <c r="A69" s="57" t="s">
        <v>18</v>
      </c>
      <c r="B69" s="57">
        <v>1</v>
      </c>
      <c r="C69" s="57">
        <v>59</v>
      </c>
      <c r="D69" s="52">
        <v>37135</v>
      </c>
      <c r="E69" s="17">
        <v>6231</v>
      </c>
      <c r="F69" s="17">
        <v>603</v>
      </c>
      <c r="G69" s="65">
        <f t="shared" si="0"/>
        <v>5628</v>
      </c>
      <c r="H69" s="6">
        <f t="shared" si="1"/>
        <v>5.7694444444444442E-3</v>
      </c>
      <c r="I69" s="7">
        <v>0.18210000000000001</v>
      </c>
      <c r="J69" s="5">
        <f t="shared" si="2"/>
        <v>131.11199999999999</v>
      </c>
    </row>
    <row r="70" spans="1:10" x14ac:dyDescent="0.2">
      <c r="A70" s="57" t="s">
        <v>18</v>
      </c>
      <c r="B70" s="57">
        <v>1</v>
      </c>
      <c r="C70" s="57">
        <v>60</v>
      </c>
      <c r="D70" s="52">
        <v>37135</v>
      </c>
      <c r="E70" s="17">
        <v>55495</v>
      </c>
      <c r="F70" s="17">
        <v>2657</v>
      </c>
      <c r="G70" s="65">
        <f t="shared" si="0"/>
        <v>52838</v>
      </c>
      <c r="H70" s="6">
        <f t="shared" si="1"/>
        <v>5.1384259259259261E-2</v>
      </c>
      <c r="I70" s="7">
        <v>0.99829999999999997</v>
      </c>
      <c r="J70" s="5">
        <f t="shared" si="2"/>
        <v>718.77599999999995</v>
      </c>
    </row>
    <row r="71" spans="1:10" x14ac:dyDescent="0.2">
      <c r="A71" s="57" t="s">
        <v>18</v>
      </c>
      <c r="B71" s="57">
        <v>1</v>
      </c>
      <c r="C71" s="57">
        <v>61</v>
      </c>
      <c r="D71" s="52">
        <v>37135</v>
      </c>
      <c r="E71" s="17">
        <v>10524</v>
      </c>
      <c r="F71" s="17">
        <v>1185</v>
      </c>
      <c r="G71" s="65">
        <f t="shared" si="0"/>
        <v>9339</v>
      </c>
      <c r="H71" s="6">
        <f t="shared" si="1"/>
        <v>9.7444444444444445E-3</v>
      </c>
      <c r="I71" s="7">
        <v>0.27139999999999997</v>
      </c>
      <c r="J71" s="5">
        <f t="shared" si="2"/>
        <v>195.40799999999999</v>
      </c>
    </row>
    <row r="72" spans="1:10" x14ac:dyDescent="0.2">
      <c r="A72" s="57" t="s">
        <v>18</v>
      </c>
      <c r="B72" s="57">
        <v>1</v>
      </c>
      <c r="C72" s="57">
        <v>62</v>
      </c>
      <c r="D72" s="52">
        <v>37135</v>
      </c>
      <c r="E72" s="17">
        <v>103812</v>
      </c>
      <c r="F72" s="17">
        <v>1217</v>
      </c>
      <c r="G72" s="65">
        <f t="shared" si="0"/>
        <v>102595</v>
      </c>
      <c r="H72" s="6">
        <f t="shared" si="1"/>
        <v>9.612222222222222E-2</v>
      </c>
      <c r="I72" s="7">
        <v>0.84519999999999995</v>
      </c>
      <c r="J72" s="5">
        <f t="shared" si="2"/>
        <v>608.54399999999998</v>
      </c>
    </row>
    <row r="73" spans="1:10" x14ac:dyDescent="0.2">
      <c r="A73" s="57" t="s">
        <v>18</v>
      </c>
      <c r="B73" s="57">
        <v>1</v>
      </c>
      <c r="C73" s="57">
        <v>63</v>
      </c>
      <c r="D73" s="52">
        <v>37135</v>
      </c>
      <c r="E73" s="17">
        <v>49558</v>
      </c>
      <c r="F73" s="17">
        <v>1903</v>
      </c>
      <c r="G73" s="65">
        <f t="shared" si="0"/>
        <v>47655</v>
      </c>
      <c r="H73" s="6">
        <f t="shared" si="1"/>
        <v>4.5887037037037039E-2</v>
      </c>
      <c r="I73" s="7">
        <v>0.33389999999999997</v>
      </c>
      <c r="J73" s="5">
        <f t="shared" si="2"/>
        <v>240.40799999999999</v>
      </c>
    </row>
    <row r="74" spans="1:10" x14ac:dyDescent="0.2">
      <c r="A74" s="57" t="s">
        <v>18</v>
      </c>
      <c r="B74" s="57">
        <v>1</v>
      </c>
      <c r="C74" s="57">
        <v>64</v>
      </c>
      <c r="D74" s="52">
        <v>37135</v>
      </c>
      <c r="E74" s="17">
        <v>149751</v>
      </c>
      <c r="F74" s="17">
        <v>553</v>
      </c>
      <c r="G74" s="65">
        <f t="shared" si="0"/>
        <v>149198</v>
      </c>
      <c r="H74" s="6">
        <f t="shared" si="1"/>
        <v>0.13865833333333333</v>
      </c>
      <c r="I74" s="7">
        <v>0.89280000000000004</v>
      </c>
      <c r="J74" s="5">
        <f t="shared" si="2"/>
        <v>642.81600000000003</v>
      </c>
    </row>
    <row r="75" spans="1:10" x14ac:dyDescent="0.2">
      <c r="A75" s="57" t="s">
        <v>18</v>
      </c>
      <c r="B75" s="57">
        <v>1</v>
      </c>
      <c r="C75" s="57">
        <v>65</v>
      </c>
      <c r="D75" s="52">
        <v>37135</v>
      </c>
      <c r="E75" s="17">
        <v>58627</v>
      </c>
      <c r="F75" s="17">
        <v>660</v>
      </c>
      <c r="G75" s="65">
        <f t="shared" si="0"/>
        <v>57967</v>
      </c>
      <c r="H75" s="6">
        <f t="shared" si="1"/>
        <v>5.4284259259259261E-2</v>
      </c>
      <c r="I75" s="7">
        <v>0.87539999999999996</v>
      </c>
      <c r="J75" s="5">
        <f t="shared" si="2"/>
        <v>630.28800000000001</v>
      </c>
    </row>
    <row r="76" spans="1:10" x14ac:dyDescent="0.2">
      <c r="A76" s="57" t="s">
        <v>18</v>
      </c>
      <c r="B76" s="57">
        <v>1</v>
      </c>
      <c r="C76" s="57">
        <v>66</v>
      </c>
      <c r="D76" s="52">
        <v>37135</v>
      </c>
      <c r="E76" s="17">
        <v>134531</v>
      </c>
      <c r="F76" s="17">
        <v>735</v>
      </c>
      <c r="G76" s="65">
        <f t="shared" ref="G76:G100" si="3">E76-F76</f>
        <v>133796</v>
      </c>
      <c r="H76" s="6">
        <f t="shared" ref="H76:H100" si="4">IF(G76&lt;0,0,E76/(30*1500*24))</f>
        <v>0.12456574074074074</v>
      </c>
      <c r="I76" s="7">
        <v>0.89280000000000004</v>
      </c>
      <c r="J76" s="5">
        <f t="shared" ref="J76:J110" si="5">I76*(24*30)</f>
        <v>642.81600000000003</v>
      </c>
    </row>
    <row r="77" spans="1:10" x14ac:dyDescent="0.2">
      <c r="A77" s="57" t="s">
        <v>18</v>
      </c>
      <c r="B77" s="57">
        <v>1</v>
      </c>
      <c r="C77" s="57">
        <v>67</v>
      </c>
      <c r="D77" s="52">
        <v>37135</v>
      </c>
      <c r="E77" s="18"/>
      <c r="F77" s="18"/>
      <c r="G77" s="65"/>
      <c r="H77" s="6"/>
      <c r="I77" s="7"/>
      <c r="J77" s="5">
        <f t="shared" si="5"/>
        <v>0</v>
      </c>
    </row>
    <row r="78" spans="1:10" x14ac:dyDescent="0.2">
      <c r="A78" s="57" t="s">
        <v>18</v>
      </c>
      <c r="B78" s="57">
        <v>1</v>
      </c>
      <c r="C78" s="57">
        <v>68</v>
      </c>
      <c r="D78" s="52">
        <v>37135</v>
      </c>
      <c r="E78" s="17">
        <v>106276</v>
      </c>
      <c r="F78" s="17">
        <v>435</v>
      </c>
      <c r="G78" s="65">
        <f t="shared" si="3"/>
        <v>105841</v>
      </c>
      <c r="H78" s="6">
        <f t="shared" si="4"/>
        <v>9.8403703703703702E-2</v>
      </c>
      <c r="I78" s="7">
        <v>0.90069999999999995</v>
      </c>
      <c r="J78" s="5">
        <f t="shared" si="5"/>
        <v>648.50399999999991</v>
      </c>
    </row>
    <row r="79" spans="1:10" x14ac:dyDescent="0.2">
      <c r="A79" s="57" t="s">
        <v>18</v>
      </c>
      <c r="B79" s="57">
        <v>1</v>
      </c>
      <c r="C79" s="57">
        <v>69</v>
      </c>
      <c r="D79" s="52">
        <v>37135</v>
      </c>
      <c r="E79" s="17">
        <v>57910</v>
      </c>
      <c r="F79" s="17">
        <v>1385</v>
      </c>
      <c r="G79" s="65">
        <f t="shared" si="3"/>
        <v>56525</v>
      </c>
      <c r="H79" s="6">
        <f t="shared" si="4"/>
        <v>5.3620370370370374E-2</v>
      </c>
      <c r="I79" s="7">
        <v>0.65810000000000002</v>
      </c>
      <c r="J79" s="5">
        <f t="shared" si="5"/>
        <v>473.83199999999999</v>
      </c>
    </row>
    <row r="80" spans="1:10" x14ac:dyDescent="0.2">
      <c r="A80" s="57" t="s">
        <v>18</v>
      </c>
      <c r="B80" s="57">
        <v>1</v>
      </c>
      <c r="C80" s="57">
        <v>70</v>
      </c>
      <c r="D80" s="52">
        <v>37135</v>
      </c>
      <c r="E80" s="17">
        <v>46586</v>
      </c>
      <c r="F80" s="17">
        <v>472</v>
      </c>
      <c r="G80" s="65">
        <f t="shared" si="3"/>
        <v>46114</v>
      </c>
      <c r="H80" s="6">
        <f t="shared" si="4"/>
        <v>4.3135185185185186E-2</v>
      </c>
      <c r="I80" s="7">
        <v>0.88900000000000001</v>
      </c>
      <c r="J80" s="5">
        <f t="shared" si="5"/>
        <v>640.08000000000004</v>
      </c>
    </row>
    <row r="81" spans="1:10" x14ac:dyDescent="0.2">
      <c r="A81" s="57" t="s">
        <v>18</v>
      </c>
      <c r="B81" s="57">
        <v>1</v>
      </c>
      <c r="C81" s="57">
        <v>71</v>
      </c>
      <c r="D81" s="52">
        <v>37135</v>
      </c>
      <c r="E81" s="17">
        <v>79800</v>
      </c>
      <c r="F81" s="17">
        <v>123</v>
      </c>
      <c r="G81" s="65">
        <f t="shared" si="3"/>
        <v>79677</v>
      </c>
      <c r="H81" s="6">
        <f t="shared" si="4"/>
        <v>7.3888888888888893E-2</v>
      </c>
      <c r="I81" s="7">
        <v>0.86370000000000002</v>
      </c>
      <c r="J81" s="5">
        <f t="shared" si="5"/>
        <v>621.86400000000003</v>
      </c>
    </row>
    <row r="82" spans="1:10" x14ac:dyDescent="0.2">
      <c r="A82" s="57" t="s">
        <v>18</v>
      </c>
      <c r="B82" s="57">
        <v>1</v>
      </c>
      <c r="C82" s="57">
        <v>72</v>
      </c>
      <c r="D82" s="52">
        <v>37135</v>
      </c>
      <c r="E82" s="17">
        <v>68144</v>
      </c>
      <c r="F82" s="17">
        <v>1362</v>
      </c>
      <c r="G82" s="65">
        <f t="shared" si="3"/>
        <v>66782</v>
      </c>
      <c r="H82" s="6">
        <f t="shared" si="4"/>
        <v>6.3096296296296303E-2</v>
      </c>
      <c r="I82" s="7">
        <v>0.58899999999999997</v>
      </c>
      <c r="J82" s="5">
        <f t="shared" si="5"/>
        <v>424.08</v>
      </c>
    </row>
    <row r="83" spans="1:10" x14ac:dyDescent="0.2">
      <c r="A83" s="57" t="s">
        <v>18</v>
      </c>
      <c r="B83" s="57">
        <v>1</v>
      </c>
      <c r="C83" s="57">
        <v>73</v>
      </c>
      <c r="D83" s="52">
        <v>37135</v>
      </c>
      <c r="E83" s="17">
        <v>114500</v>
      </c>
      <c r="F83" s="17">
        <v>650</v>
      </c>
      <c r="G83" s="65">
        <f t="shared" si="3"/>
        <v>113850</v>
      </c>
      <c r="H83" s="6">
        <f t="shared" si="4"/>
        <v>0.10601851851851851</v>
      </c>
      <c r="I83" s="7">
        <v>0.91669999999999996</v>
      </c>
      <c r="J83" s="5">
        <f t="shared" si="5"/>
        <v>660.024</v>
      </c>
    </row>
    <row r="84" spans="1:10" x14ac:dyDescent="0.2">
      <c r="A84" s="57" t="s">
        <v>18</v>
      </c>
      <c r="B84" s="57">
        <v>1</v>
      </c>
      <c r="C84" s="57">
        <v>74</v>
      </c>
      <c r="D84" s="52">
        <v>37135</v>
      </c>
      <c r="E84" s="17">
        <v>78156</v>
      </c>
      <c r="F84" s="17">
        <v>1705</v>
      </c>
      <c r="G84" s="65">
        <f t="shared" si="3"/>
        <v>76451</v>
      </c>
      <c r="H84" s="6">
        <f t="shared" si="4"/>
        <v>7.2366666666666662E-2</v>
      </c>
      <c r="I84" s="7">
        <v>0.72640000000000005</v>
      </c>
      <c r="J84" s="5">
        <f t="shared" si="5"/>
        <v>523.00800000000004</v>
      </c>
    </row>
    <row r="85" spans="1:10" x14ac:dyDescent="0.2">
      <c r="A85" s="57" t="s">
        <v>18</v>
      </c>
      <c r="B85" s="57">
        <v>1</v>
      </c>
      <c r="C85" s="57">
        <v>75</v>
      </c>
      <c r="D85" s="52">
        <v>37135</v>
      </c>
      <c r="E85" s="18"/>
      <c r="F85" s="18"/>
      <c r="G85" s="65"/>
      <c r="H85" s="6"/>
      <c r="I85" s="7"/>
      <c r="J85" s="5">
        <f t="shared" si="5"/>
        <v>0</v>
      </c>
    </row>
    <row r="86" spans="1:10" x14ac:dyDescent="0.2">
      <c r="A86" s="57" t="s">
        <v>18</v>
      </c>
      <c r="B86" s="57">
        <v>1</v>
      </c>
      <c r="C86" s="57">
        <v>76</v>
      </c>
      <c r="D86" s="52">
        <v>37135</v>
      </c>
      <c r="E86" s="17">
        <v>48114</v>
      </c>
      <c r="F86" s="17">
        <v>1494</v>
      </c>
      <c r="G86" s="65">
        <f t="shared" si="3"/>
        <v>46620</v>
      </c>
      <c r="H86" s="6">
        <f t="shared" si="4"/>
        <v>4.4549999999999999E-2</v>
      </c>
      <c r="I86" s="7">
        <v>0.87160000000000004</v>
      </c>
      <c r="J86" s="5">
        <f t="shared" si="5"/>
        <v>627.55200000000002</v>
      </c>
    </row>
    <row r="87" spans="1:10" x14ac:dyDescent="0.2">
      <c r="A87" s="57" t="s">
        <v>18</v>
      </c>
      <c r="B87" s="57">
        <v>1</v>
      </c>
      <c r="C87" s="57">
        <v>77</v>
      </c>
      <c r="D87" s="52">
        <v>37135</v>
      </c>
      <c r="E87" s="17">
        <v>19</v>
      </c>
      <c r="F87" s="17">
        <v>580</v>
      </c>
      <c r="G87" s="65">
        <f t="shared" si="3"/>
        <v>-561</v>
      </c>
      <c r="H87" s="6">
        <f t="shared" si="4"/>
        <v>0</v>
      </c>
      <c r="I87" s="7">
        <v>0.31259999999999999</v>
      </c>
      <c r="J87" s="5">
        <f t="shared" si="5"/>
        <v>225.072</v>
      </c>
    </row>
    <row r="88" spans="1:10" x14ac:dyDescent="0.2">
      <c r="A88" s="57" t="s">
        <v>18</v>
      </c>
      <c r="B88" s="57">
        <v>1</v>
      </c>
      <c r="C88" s="57">
        <v>78</v>
      </c>
      <c r="D88" s="52">
        <v>37135</v>
      </c>
      <c r="E88" s="17">
        <v>95693</v>
      </c>
      <c r="F88" s="17">
        <v>453</v>
      </c>
      <c r="G88" s="65">
        <f t="shared" si="3"/>
        <v>95240</v>
      </c>
      <c r="H88" s="6">
        <f t="shared" si="4"/>
        <v>8.860462962962963E-2</v>
      </c>
      <c r="I88" s="7">
        <v>0.85219999999999996</v>
      </c>
      <c r="J88" s="5">
        <f t="shared" si="5"/>
        <v>613.58399999999995</v>
      </c>
    </row>
    <row r="89" spans="1:10" x14ac:dyDescent="0.2">
      <c r="A89" s="57" t="s">
        <v>18</v>
      </c>
      <c r="B89" s="57">
        <v>1</v>
      </c>
      <c r="C89" s="57">
        <v>79</v>
      </c>
      <c r="D89" s="52">
        <v>37135</v>
      </c>
      <c r="E89" s="17">
        <v>3600</v>
      </c>
      <c r="F89" s="17">
        <v>510</v>
      </c>
      <c r="G89" s="65">
        <f t="shared" si="3"/>
        <v>3090</v>
      </c>
      <c r="H89" s="6">
        <f t="shared" si="4"/>
        <v>3.3333333333333335E-3</v>
      </c>
      <c r="I89" s="7">
        <v>2.5399999999999999E-2</v>
      </c>
      <c r="J89" s="5">
        <f t="shared" si="5"/>
        <v>18.288</v>
      </c>
    </row>
    <row r="90" spans="1:10" x14ac:dyDescent="0.2">
      <c r="A90" s="57" t="s">
        <v>18</v>
      </c>
      <c r="B90" s="57">
        <v>1</v>
      </c>
      <c r="C90" s="57">
        <v>80</v>
      </c>
      <c r="D90" s="52">
        <v>37135</v>
      </c>
      <c r="E90" s="17">
        <v>86603</v>
      </c>
      <c r="F90" s="17">
        <v>541</v>
      </c>
      <c r="G90" s="65">
        <f t="shared" si="3"/>
        <v>86062</v>
      </c>
      <c r="H90" s="6">
        <f t="shared" si="4"/>
        <v>8.0187962962962961E-2</v>
      </c>
      <c r="I90" s="7">
        <v>0.95179999999999998</v>
      </c>
      <c r="J90" s="5">
        <f t="shared" si="5"/>
        <v>685.29599999999994</v>
      </c>
    </row>
    <row r="91" spans="1:10" x14ac:dyDescent="0.2">
      <c r="A91" s="57" t="s">
        <v>18</v>
      </c>
      <c r="B91" s="57">
        <v>1</v>
      </c>
      <c r="C91" s="57">
        <v>81</v>
      </c>
      <c r="D91" s="52">
        <v>37135</v>
      </c>
      <c r="E91" s="17">
        <v>41477</v>
      </c>
      <c r="F91" s="17">
        <v>808</v>
      </c>
      <c r="G91" s="65">
        <f t="shared" si="3"/>
        <v>40669</v>
      </c>
      <c r="H91" s="6">
        <f t="shared" si="4"/>
        <v>3.8404629629629629E-2</v>
      </c>
      <c r="I91" s="7">
        <v>0.34379999999999999</v>
      </c>
      <c r="J91" s="5">
        <f t="shared" si="5"/>
        <v>247.536</v>
      </c>
    </row>
    <row r="92" spans="1:10" x14ac:dyDescent="0.2">
      <c r="A92" s="57" t="s">
        <v>18</v>
      </c>
      <c r="B92" s="57">
        <v>1</v>
      </c>
      <c r="C92" s="57">
        <v>82</v>
      </c>
      <c r="D92" s="52">
        <v>37135</v>
      </c>
      <c r="E92" s="17">
        <v>32311</v>
      </c>
      <c r="F92" s="17">
        <v>1196</v>
      </c>
      <c r="G92" s="65">
        <f t="shared" si="3"/>
        <v>31115</v>
      </c>
      <c r="H92" s="6">
        <f t="shared" si="4"/>
        <v>2.9917592592592593E-2</v>
      </c>
      <c r="I92" s="7">
        <v>0.35239999999999999</v>
      </c>
      <c r="J92" s="5">
        <f t="shared" si="5"/>
        <v>253.72799999999998</v>
      </c>
    </row>
    <row r="93" spans="1:10" x14ac:dyDescent="0.2">
      <c r="A93" s="57" t="s">
        <v>18</v>
      </c>
      <c r="B93" s="57">
        <v>1</v>
      </c>
      <c r="C93" s="57">
        <v>83</v>
      </c>
      <c r="D93" s="52">
        <v>37135</v>
      </c>
      <c r="E93" s="17">
        <v>49922</v>
      </c>
      <c r="F93" s="17">
        <v>693</v>
      </c>
      <c r="G93" s="65">
        <f t="shared" si="3"/>
        <v>49229</v>
      </c>
      <c r="H93" s="6">
        <f t="shared" si="4"/>
        <v>4.6224074074074077E-2</v>
      </c>
      <c r="I93" s="7">
        <v>0.56910000000000005</v>
      </c>
      <c r="J93" s="5">
        <f t="shared" si="5"/>
        <v>409.75200000000001</v>
      </c>
    </row>
    <row r="94" spans="1:10" x14ac:dyDescent="0.2">
      <c r="A94" s="57" t="s">
        <v>18</v>
      </c>
      <c r="B94" s="57">
        <v>1</v>
      </c>
      <c r="C94" s="57">
        <v>84</v>
      </c>
      <c r="D94" s="52">
        <v>37135</v>
      </c>
      <c r="E94" s="17">
        <v>55559</v>
      </c>
      <c r="F94" s="17">
        <v>186</v>
      </c>
      <c r="G94" s="65">
        <f t="shared" si="3"/>
        <v>55373</v>
      </c>
      <c r="H94" s="6">
        <f t="shared" si="4"/>
        <v>5.144351851851852E-2</v>
      </c>
      <c r="I94" s="7">
        <v>0.51780000000000004</v>
      </c>
      <c r="J94" s="5">
        <f t="shared" si="5"/>
        <v>372.81600000000003</v>
      </c>
    </row>
    <row r="95" spans="1:10" x14ac:dyDescent="0.2">
      <c r="A95" s="57" t="s">
        <v>18</v>
      </c>
      <c r="B95" s="57">
        <v>1</v>
      </c>
      <c r="C95" s="57">
        <v>85</v>
      </c>
      <c r="D95" s="52">
        <v>37135</v>
      </c>
      <c r="E95" s="17">
        <v>67844</v>
      </c>
      <c r="F95" s="17">
        <v>116</v>
      </c>
      <c r="G95" s="65">
        <f t="shared" si="3"/>
        <v>67728</v>
      </c>
      <c r="H95" s="6">
        <f t="shared" si="4"/>
        <v>6.2818518518518524E-2</v>
      </c>
      <c r="I95" s="7">
        <v>0.375</v>
      </c>
      <c r="J95" s="5">
        <f t="shared" si="5"/>
        <v>270</v>
      </c>
    </row>
    <row r="96" spans="1:10" x14ac:dyDescent="0.2">
      <c r="A96" s="57" t="s">
        <v>18</v>
      </c>
      <c r="B96" s="57">
        <v>1</v>
      </c>
      <c r="C96" s="57">
        <v>86</v>
      </c>
      <c r="D96" s="52">
        <v>37135</v>
      </c>
      <c r="E96" s="17">
        <v>17977</v>
      </c>
      <c r="F96" s="17">
        <v>978</v>
      </c>
      <c r="G96" s="65">
        <f t="shared" si="3"/>
        <v>16999</v>
      </c>
      <c r="H96" s="6">
        <f t="shared" si="4"/>
        <v>1.6645370370370369E-2</v>
      </c>
      <c r="I96" s="7">
        <v>0.42209999999999998</v>
      </c>
      <c r="J96" s="5">
        <f t="shared" si="5"/>
        <v>303.91199999999998</v>
      </c>
    </row>
    <row r="97" spans="1:10" x14ac:dyDescent="0.2">
      <c r="A97" s="57" t="s">
        <v>18</v>
      </c>
      <c r="B97" s="57">
        <v>1</v>
      </c>
      <c r="C97" s="57">
        <v>87</v>
      </c>
      <c r="D97" s="52">
        <v>37135</v>
      </c>
      <c r="E97" s="17">
        <v>52625</v>
      </c>
      <c r="F97" s="17">
        <v>1534</v>
      </c>
      <c r="G97" s="65">
        <f t="shared" si="3"/>
        <v>51091</v>
      </c>
      <c r="H97" s="6">
        <f t="shared" si="4"/>
        <v>4.8726851851851855E-2</v>
      </c>
      <c r="I97" s="7">
        <v>0.70109999999999995</v>
      </c>
      <c r="J97" s="5">
        <f t="shared" si="5"/>
        <v>504.79199999999997</v>
      </c>
    </row>
    <row r="98" spans="1:10" x14ac:dyDescent="0.2">
      <c r="A98" s="57" t="s">
        <v>18</v>
      </c>
      <c r="B98" s="57">
        <v>1</v>
      </c>
      <c r="C98" s="57">
        <v>88</v>
      </c>
      <c r="D98" s="52">
        <v>37135</v>
      </c>
      <c r="E98" s="17">
        <v>108597</v>
      </c>
      <c r="F98" s="17">
        <v>1437</v>
      </c>
      <c r="G98" s="65">
        <f t="shared" si="3"/>
        <v>107160</v>
      </c>
      <c r="H98" s="6">
        <f t="shared" si="4"/>
        <v>0.10055277777777778</v>
      </c>
      <c r="I98" s="7">
        <v>0.86219999999999997</v>
      </c>
      <c r="J98" s="5">
        <f t="shared" si="5"/>
        <v>620.78399999999999</v>
      </c>
    </row>
    <row r="99" spans="1:10" x14ac:dyDescent="0.2">
      <c r="A99" s="57" t="s">
        <v>18</v>
      </c>
      <c r="B99" s="57">
        <v>1</v>
      </c>
      <c r="C99" s="57">
        <v>89</v>
      </c>
      <c r="D99" s="52">
        <v>37135</v>
      </c>
      <c r="E99" s="17">
        <v>91121</v>
      </c>
      <c r="F99" s="17">
        <v>1644</v>
      </c>
      <c r="G99" s="65">
        <f t="shared" si="3"/>
        <v>89477</v>
      </c>
      <c r="H99" s="6">
        <f t="shared" si="4"/>
        <v>8.4371296296296291E-2</v>
      </c>
      <c r="I99" s="7">
        <v>0.91190000000000004</v>
      </c>
      <c r="J99" s="5">
        <f t="shared" si="5"/>
        <v>656.56799999999998</v>
      </c>
    </row>
    <row r="100" spans="1:10" x14ac:dyDescent="0.2">
      <c r="A100" s="57" t="s">
        <v>18</v>
      </c>
      <c r="B100" s="57">
        <v>1</v>
      </c>
      <c r="C100" s="57">
        <v>90</v>
      </c>
      <c r="D100" s="52">
        <v>37135</v>
      </c>
      <c r="E100" s="17">
        <v>128992</v>
      </c>
      <c r="F100" s="17">
        <v>290</v>
      </c>
      <c r="G100" s="65">
        <f t="shared" si="3"/>
        <v>128702</v>
      </c>
      <c r="H100" s="6">
        <f t="shared" si="4"/>
        <v>0.11943703703703704</v>
      </c>
      <c r="I100" s="7">
        <v>0.88649999999999995</v>
      </c>
      <c r="J100" s="5">
        <f t="shared" si="5"/>
        <v>638.28</v>
      </c>
    </row>
    <row r="101" spans="1:10" x14ac:dyDescent="0.2">
      <c r="A101" s="57" t="s">
        <v>18</v>
      </c>
      <c r="B101" s="57">
        <v>1</v>
      </c>
      <c r="C101" s="57">
        <v>91</v>
      </c>
      <c r="D101" s="52">
        <v>37135</v>
      </c>
      <c r="E101" s="18"/>
      <c r="F101" s="18"/>
      <c r="G101" s="65"/>
      <c r="H101" s="6"/>
      <c r="I101" s="7"/>
      <c r="J101" s="5">
        <f t="shared" si="5"/>
        <v>0</v>
      </c>
    </row>
    <row r="102" spans="1:10" x14ac:dyDescent="0.2">
      <c r="A102" s="57" t="s">
        <v>18</v>
      </c>
      <c r="B102" s="57">
        <v>1</v>
      </c>
      <c r="C102" s="57">
        <v>92</v>
      </c>
      <c r="D102" s="52">
        <v>37135</v>
      </c>
      <c r="E102" s="18"/>
      <c r="F102" s="18"/>
      <c r="G102" s="65"/>
      <c r="H102" s="6"/>
      <c r="I102" s="7"/>
      <c r="J102" s="5">
        <f t="shared" si="5"/>
        <v>0</v>
      </c>
    </row>
    <row r="103" spans="1:10" x14ac:dyDescent="0.2">
      <c r="A103" s="57" t="s">
        <v>18</v>
      </c>
      <c r="B103" s="57">
        <v>1</v>
      </c>
      <c r="C103" s="57">
        <v>93</v>
      </c>
      <c r="D103" s="52">
        <v>37135</v>
      </c>
      <c r="E103" s="18"/>
      <c r="F103" s="18"/>
      <c r="G103" s="65"/>
      <c r="H103" s="6"/>
      <c r="I103" s="7"/>
      <c r="J103" s="5">
        <f t="shared" si="5"/>
        <v>0</v>
      </c>
    </row>
    <row r="104" spans="1:10" x14ac:dyDescent="0.2">
      <c r="A104" s="57" t="s">
        <v>18</v>
      </c>
      <c r="B104" s="57">
        <v>1</v>
      </c>
      <c r="C104" s="57">
        <v>94</v>
      </c>
      <c r="D104" s="52">
        <v>37135</v>
      </c>
      <c r="E104" s="18"/>
      <c r="F104" s="18"/>
      <c r="G104" s="65"/>
      <c r="H104" s="6"/>
      <c r="I104" s="7"/>
      <c r="J104" s="5">
        <f t="shared" si="5"/>
        <v>0</v>
      </c>
    </row>
    <row r="105" spans="1:10" x14ac:dyDescent="0.2">
      <c r="A105" s="57" t="s">
        <v>18</v>
      </c>
      <c r="B105" s="57">
        <v>1</v>
      </c>
      <c r="C105" s="57">
        <v>95</v>
      </c>
      <c r="D105" s="52">
        <v>37135</v>
      </c>
      <c r="E105" s="18"/>
      <c r="F105" s="18"/>
      <c r="G105" s="65"/>
      <c r="H105" s="6"/>
      <c r="I105" s="7"/>
      <c r="J105" s="5">
        <f t="shared" si="5"/>
        <v>0</v>
      </c>
    </row>
    <row r="106" spans="1:10" x14ac:dyDescent="0.2">
      <c r="A106" s="57" t="s">
        <v>18</v>
      </c>
      <c r="B106" s="57">
        <v>1</v>
      </c>
      <c r="C106" s="57">
        <v>96</v>
      </c>
      <c r="D106" s="52">
        <v>37135</v>
      </c>
      <c r="E106" s="18"/>
      <c r="F106" s="18"/>
      <c r="G106" s="65"/>
      <c r="H106" s="6"/>
      <c r="I106" s="7"/>
      <c r="J106" s="5">
        <f t="shared" si="5"/>
        <v>0</v>
      </c>
    </row>
    <row r="107" spans="1:10" x14ac:dyDescent="0.2">
      <c r="A107" s="57" t="s">
        <v>18</v>
      </c>
      <c r="B107" s="57">
        <v>1</v>
      </c>
      <c r="C107" s="57">
        <v>97</v>
      </c>
      <c r="D107" s="52">
        <v>37135</v>
      </c>
      <c r="E107" s="18"/>
      <c r="F107" s="18"/>
      <c r="G107" s="65"/>
      <c r="H107" s="6"/>
      <c r="I107" s="7"/>
      <c r="J107" s="5">
        <f t="shared" si="5"/>
        <v>0</v>
      </c>
    </row>
    <row r="108" spans="1:10" x14ac:dyDescent="0.2">
      <c r="A108" s="57" t="s">
        <v>18</v>
      </c>
      <c r="B108" s="57">
        <v>1</v>
      </c>
      <c r="C108" s="57">
        <v>98</v>
      </c>
      <c r="D108" s="52">
        <v>37135</v>
      </c>
      <c r="E108" s="18"/>
      <c r="F108" s="18"/>
      <c r="G108" s="65"/>
      <c r="H108" s="6"/>
      <c r="I108" s="7"/>
      <c r="J108" s="5">
        <f t="shared" si="5"/>
        <v>0</v>
      </c>
    </row>
    <row r="109" spans="1:10" x14ac:dyDescent="0.2">
      <c r="A109" s="57" t="s">
        <v>18</v>
      </c>
      <c r="B109" s="57">
        <v>1</v>
      </c>
      <c r="C109" s="57">
        <v>99</v>
      </c>
      <c r="D109" s="52">
        <v>37135</v>
      </c>
      <c r="E109" s="18"/>
      <c r="F109" s="18"/>
      <c r="G109" s="65"/>
      <c r="H109" s="6"/>
      <c r="I109" s="7"/>
      <c r="J109" s="5">
        <f t="shared" si="5"/>
        <v>0</v>
      </c>
    </row>
    <row r="110" spans="1:10" x14ac:dyDescent="0.2">
      <c r="A110" s="57" t="s">
        <v>18</v>
      </c>
      <c r="B110" s="57">
        <v>1</v>
      </c>
      <c r="C110" s="57">
        <v>100</v>
      </c>
      <c r="D110" s="52">
        <v>37135</v>
      </c>
      <c r="E110" s="18"/>
      <c r="F110" s="18"/>
      <c r="G110" s="65"/>
      <c r="H110" s="6"/>
      <c r="I110" s="7"/>
      <c r="J110" s="5">
        <f t="shared" si="5"/>
        <v>0</v>
      </c>
    </row>
    <row r="111" spans="1:10" ht="13.5" thickBot="1" x14ac:dyDescent="0.25">
      <c r="A111" s="57"/>
      <c r="B111" s="57"/>
      <c r="C111" s="8" t="s">
        <v>60</v>
      </c>
      <c r="D111" s="52">
        <v>37135</v>
      </c>
      <c r="E111" s="19">
        <f>SUM(E11:E110)</f>
        <v>14739197</v>
      </c>
      <c r="F111" s="19">
        <f>SUM(F11:F110)</f>
        <v>143027</v>
      </c>
      <c r="G111" s="19">
        <f>SUM(G11:G110)</f>
        <v>14596170</v>
      </c>
      <c r="H111" s="6">
        <f>AVERAGE(H11:H110)</f>
        <v>0.16245286596119932</v>
      </c>
      <c r="I111" s="6">
        <f>AVERAGE(I11:I110)</f>
        <v>0.69837011494252887</v>
      </c>
      <c r="J111" s="5">
        <f>SUM(J11:J110)</f>
        <v>43745.904000000017</v>
      </c>
    </row>
    <row r="112" spans="1:10" x14ac:dyDescent="0.2">
      <c r="A112" s="68"/>
      <c r="B112" s="69"/>
      <c r="C112" s="9" t="s">
        <v>59</v>
      </c>
      <c r="D112" s="52">
        <v>37135</v>
      </c>
      <c r="E112" s="65">
        <f>0.02*E111</f>
        <v>294783.94</v>
      </c>
      <c r="F112" s="65">
        <f>0.02*F111</f>
        <v>2860.54</v>
      </c>
      <c r="G112" s="65">
        <f>0.02*G111</f>
        <v>291923.40000000002</v>
      </c>
      <c r="H112" s="3"/>
      <c r="I112" s="10"/>
      <c r="J112" s="3"/>
    </row>
    <row r="113" spans="1:11" x14ac:dyDescent="0.2">
      <c r="A113" s="68"/>
      <c r="B113" s="69"/>
      <c r="C113" s="8" t="s">
        <v>61</v>
      </c>
      <c r="D113" s="52">
        <v>37135</v>
      </c>
      <c r="E113" s="171">
        <f>E111-E112</f>
        <v>14444413.060000001</v>
      </c>
      <c r="F113" s="171">
        <f>F111-F112</f>
        <v>140166.46</v>
      </c>
      <c r="G113" s="171">
        <f>G111-G112</f>
        <v>14304246.6</v>
      </c>
      <c r="H113" s="6">
        <f>0.98*H111</f>
        <v>0.15920380864197534</v>
      </c>
      <c r="I113" s="6">
        <f>I111</f>
        <v>0.69837011494252887</v>
      </c>
      <c r="J113" s="11">
        <f>J111</f>
        <v>43745.904000000017</v>
      </c>
    </row>
    <row r="114" spans="1:11" ht="27" x14ac:dyDescent="0.2">
      <c r="A114" s="68"/>
      <c r="B114" s="69"/>
      <c r="C114" s="8" t="s">
        <v>61</v>
      </c>
      <c r="D114" s="52" t="s">
        <v>19</v>
      </c>
      <c r="E114" s="65">
        <f>E113</f>
        <v>14444413.060000001</v>
      </c>
      <c r="F114" s="65">
        <f>F113</f>
        <v>140166.46</v>
      </c>
      <c r="G114" s="65">
        <f>G113</f>
        <v>14304246.6</v>
      </c>
      <c r="H114" s="6">
        <f>H113</f>
        <v>0.15920380864197534</v>
      </c>
      <c r="I114" s="6">
        <f>I113</f>
        <v>0.69837011494252887</v>
      </c>
      <c r="J114" s="5">
        <f>J111</f>
        <v>43745.904000000017</v>
      </c>
    </row>
    <row r="115" spans="1:11" x14ac:dyDescent="0.2">
      <c r="D115" s="53"/>
      <c r="H115" s="2"/>
      <c r="I115" s="12"/>
      <c r="J115" s="2"/>
    </row>
    <row r="116" spans="1:11" x14ac:dyDescent="0.2">
      <c r="A116" s="62" t="s">
        <v>14</v>
      </c>
      <c r="D116" s="53"/>
      <c r="H116" s="2"/>
      <c r="I116" s="12"/>
    </row>
    <row r="117" spans="1:11" x14ac:dyDescent="0.2">
      <c r="A117" s="62" t="s">
        <v>15</v>
      </c>
      <c r="D117" s="53"/>
      <c r="H117" s="2"/>
      <c r="I117" s="12"/>
      <c r="J117" s="2"/>
    </row>
    <row r="118" spans="1:11" x14ac:dyDescent="0.2">
      <c r="A118" s="62" t="s">
        <v>16</v>
      </c>
      <c r="H118" s="2"/>
      <c r="I118" s="12"/>
      <c r="J118" s="2"/>
    </row>
    <row r="119" spans="1:11" x14ac:dyDescent="0.2">
      <c r="A119" s="62" t="s">
        <v>20</v>
      </c>
      <c r="H119" s="2"/>
      <c r="J119" s="2"/>
    </row>
    <row r="120" spans="1:11" x14ac:dyDescent="0.2">
      <c r="A120" s="62" t="s">
        <v>21</v>
      </c>
      <c r="H120" s="2"/>
      <c r="J120" s="2"/>
    </row>
    <row r="121" spans="1:11" x14ac:dyDescent="0.2">
      <c r="H121" s="2"/>
      <c r="J121" s="2"/>
    </row>
    <row r="122" spans="1:11" x14ac:dyDescent="0.2">
      <c r="H122" s="2"/>
      <c r="J122" s="2"/>
    </row>
    <row r="123" spans="1:11" x14ac:dyDescent="0.2">
      <c r="H123" s="2"/>
      <c r="J123" s="2"/>
    </row>
    <row r="125" spans="1:11" ht="78.75" x14ac:dyDescent="0.25">
      <c r="A125" s="50" t="s">
        <v>37</v>
      </c>
      <c r="B125" s="51"/>
      <c r="C125" s="51"/>
      <c r="D125" s="51"/>
      <c r="E125" s="51"/>
      <c r="F125" s="51"/>
      <c r="G125" s="51"/>
      <c r="H125" s="23"/>
      <c r="I125" s="24"/>
    </row>
    <row r="126" spans="1:11" ht="15.75" x14ac:dyDescent="0.25">
      <c r="A126" s="48" t="s">
        <v>22</v>
      </c>
      <c r="B126" s="49"/>
      <c r="C126" s="49"/>
      <c r="D126" s="49"/>
      <c r="E126" s="49"/>
      <c r="F126" s="49"/>
      <c r="G126" s="49"/>
      <c r="H126" s="25"/>
      <c r="I126" s="26"/>
    </row>
    <row r="127" spans="1:11" x14ac:dyDescent="0.2">
      <c r="A127" s="77" t="s">
        <v>45</v>
      </c>
      <c r="B127" s="61"/>
      <c r="C127" s="78">
        <f>K143</f>
        <v>0.94305555555547471</v>
      </c>
      <c r="D127" s="54"/>
      <c r="E127" s="79"/>
      <c r="F127" s="79"/>
      <c r="G127" s="80"/>
      <c r="H127" s="22"/>
      <c r="I127" s="20"/>
    </row>
    <row r="128" spans="1:11" s="32" customFormat="1" ht="25.5" x14ac:dyDescent="0.2">
      <c r="A128" s="28" t="s">
        <v>41</v>
      </c>
      <c r="B128" s="35"/>
      <c r="C128" s="34" t="s">
        <v>23</v>
      </c>
      <c r="D128" s="29" t="s">
        <v>24</v>
      </c>
      <c r="E128" s="30" t="s">
        <v>25</v>
      </c>
      <c r="F128" s="31"/>
      <c r="H128" s="28" t="s">
        <v>26</v>
      </c>
      <c r="I128" s="33" t="s">
        <v>38</v>
      </c>
      <c r="J128" s="33" t="s">
        <v>40</v>
      </c>
      <c r="K128" s="33" t="s">
        <v>39</v>
      </c>
    </row>
    <row r="129" spans="1:12" x14ac:dyDescent="0.2">
      <c r="A129" s="81">
        <v>37151.333333333336</v>
      </c>
      <c r="B129" s="82"/>
      <c r="C129" s="83">
        <v>37151.78125</v>
      </c>
      <c r="D129" s="33" t="s">
        <v>27</v>
      </c>
      <c r="E129" s="57" t="s">
        <v>28</v>
      </c>
      <c r="F129" s="84"/>
      <c r="G129" s="73"/>
      <c r="H129" s="4" t="s">
        <v>29</v>
      </c>
      <c r="I129" s="4">
        <f>(C129-A129)*24</f>
        <v>10.749999999941792</v>
      </c>
      <c r="J129" s="4">
        <f>20+20+1</f>
        <v>41</v>
      </c>
      <c r="K129" s="5">
        <f>I129*J129</f>
        <v>440.74999999761349</v>
      </c>
    </row>
    <row r="130" spans="1:12" ht="25.5" x14ac:dyDescent="0.2">
      <c r="A130" s="81">
        <v>37152.354166666664</v>
      </c>
      <c r="B130" s="82"/>
      <c r="C130" s="83">
        <v>37152.583333333336</v>
      </c>
      <c r="D130" s="33" t="s">
        <v>30</v>
      </c>
      <c r="E130" s="57" t="s">
        <v>31</v>
      </c>
      <c r="F130" s="84"/>
      <c r="G130" s="73"/>
      <c r="H130" s="4" t="s">
        <v>32</v>
      </c>
      <c r="I130" s="4">
        <f>(C130-A130)*24</f>
        <v>5.5000000001164153</v>
      </c>
      <c r="J130" s="4">
        <f>90-59+2+1</f>
        <v>34</v>
      </c>
      <c r="K130" s="5">
        <f>I130*J130</f>
        <v>187.00000000395812</v>
      </c>
    </row>
    <row r="131" spans="1:12" ht="38.25" x14ac:dyDescent="0.2">
      <c r="A131" s="81">
        <v>37155.361111111109</v>
      </c>
      <c r="B131" s="82"/>
      <c r="C131" s="83">
        <v>37155.684027777781</v>
      </c>
      <c r="D131" s="33" t="s">
        <v>42</v>
      </c>
      <c r="E131" s="57" t="s">
        <v>31</v>
      </c>
      <c r="F131" s="84"/>
      <c r="G131" s="73"/>
      <c r="H131" s="4" t="s">
        <v>32</v>
      </c>
      <c r="I131" s="4">
        <f>(C131-A131)*24</f>
        <v>7.7500000001164153</v>
      </c>
      <c r="J131" s="4">
        <f>37-22+90-59+2+1</f>
        <v>49</v>
      </c>
      <c r="K131" s="5">
        <f>I131*J131</f>
        <v>379.75000000570435</v>
      </c>
    </row>
    <row r="132" spans="1:12" x14ac:dyDescent="0.2">
      <c r="A132" s="81">
        <v>37159.354166666664</v>
      </c>
      <c r="B132" s="82"/>
      <c r="C132" s="83">
        <v>37161.708333333336</v>
      </c>
      <c r="D132" s="33" t="s">
        <v>33</v>
      </c>
      <c r="E132" s="57" t="s">
        <v>44</v>
      </c>
      <c r="F132" s="55"/>
      <c r="G132" s="56"/>
      <c r="H132" s="4" t="s">
        <v>34</v>
      </c>
      <c r="I132" s="4">
        <f>(C132-A132)*24</f>
        <v>56.500000000116415</v>
      </c>
      <c r="J132" s="4">
        <f>20+58-38+1</f>
        <v>41</v>
      </c>
      <c r="K132" s="5">
        <f>I132*J132</f>
        <v>2316.500000004773</v>
      </c>
    </row>
    <row r="133" spans="1:12" x14ac:dyDescent="0.2">
      <c r="A133" s="81"/>
      <c r="B133" s="82"/>
      <c r="C133" s="83"/>
      <c r="D133" s="33"/>
      <c r="E133" s="57" t="s">
        <v>43</v>
      </c>
      <c r="F133" s="55"/>
      <c r="G133" s="56"/>
      <c r="H133" s="4"/>
      <c r="I133" s="4"/>
      <c r="J133" s="4"/>
      <c r="K133" s="5"/>
    </row>
    <row r="134" spans="1:12" x14ac:dyDescent="0.2">
      <c r="A134" s="81">
        <v>37163.291666666664</v>
      </c>
      <c r="B134" s="82"/>
      <c r="C134" s="83">
        <v>37165</v>
      </c>
      <c r="D134" s="33" t="s">
        <v>35</v>
      </c>
      <c r="E134" s="57" t="s">
        <v>36</v>
      </c>
      <c r="F134" s="84"/>
      <c r="G134" s="73"/>
      <c r="H134" s="4" t="s">
        <v>29</v>
      </c>
      <c r="I134" s="4">
        <f>(C134-A134)*24</f>
        <v>41.000000000058208</v>
      </c>
      <c r="J134" s="4">
        <v>100</v>
      </c>
      <c r="K134" s="5">
        <f>I134*J134</f>
        <v>4100.0000000058208</v>
      </c>
    </row>
    <row r="135" spans="1:12" x14ac:dyDescent="0.2">
      <c r="A135" s="57"/>
      <c r="B135" s="21"/>
      <c r="C135" s="57"/>
      <c r="D135" s="58"/>
      <c r="E135" s="57"/>
      <c r="F135" s="57"/>
      <c r="G135" s="57"/>
      <c r="H135" s="4"/>
      <c r="I135" s="4"/>
      <c r="J135" s="4"/>
      <c r="K135" s="4"/>
    </row>
    <row r="136" spans="1:12" x14ac:dyDescent="0.2">
      <c r="A136" s="57"/>
      <c r="B136" s="57"/>
      <c r="C136" s="57"/>
      <c r="D136" s="33"/>
      <c r="E136" s="65"/>
      <c r="F136" s="65"/>
      <c r="G136" s="65"/>
      <c r="H136" s="4"/>
      <c r="I136" s="4"/>
      <c r="J136" s="4"/>
      <c r="K136" s="4"/>
    </row>
    <row r="137" spans="1:12" x14ac:dyDescent="0.2">
      <c r="A137" s="57"/>
      <c r="B137" s="57"/>
      <c r="C137" s="57"/>
      <c r="D137" s="33"/>
      <c r="E137" s="65"/>
      <c r="F137" s="65"/>
      <c r="G137" s="65"/>
      <c r="H137" s="4"/>
      <c r="I137" s="4"/>
      <c r="J137" s="4"/>
      <c r="K137" s="4"/>
    </row>
    <row r="138" spans="1:12" x14ac:dyDescent="0.2">
      <c r="A138" s="57"/>
      <c r="B138" s="57"/>
      <c r="C138" s="57"/>
      <c r="D138" s="33"/>
      <c r="E138" s="65"/>
      <c r="F138" s="65"/>
      <c r="G138" s="65"/>
      <c r="H138" s="4"/>
      <c r="I138" s="4"/>
      <c r="J138" s="4"/>
      <c r="K138" s="4"/>
    </row>
    <row r="139" spans="1:12" x14ac:dyDescent="0.2">
      <c r="A139" s="57"/>
      <c r="B139" s="57"/>
      <c r="C139" s="57"/>
      <c r="D139" s="33"/>
      <c r="E139" s="65"/>
      <c r="F139" s="65"/>
      <c r="G139" s="65"/>
      <c r="H139" s="4"/>
      <c r="I139" s="4"/>
      <c r="J139" s="4"/>
      <c r="K139" s="4"/>
    </row>
    <row r="140" spans="1:12" x14ac:dyDescent="0.2">
      <c r="A140" s="57"/>
      <c r="B140" s="57"/>
      <c r="C140" s="57"/>
      <c r="D140" s="33"/>
      <c r="E140" s="65"/>
      <c r="F140" s="65"/>
      <c r="G140" s="65"/>
      <c r="H140" s="4"/>
      <c r="I140" s="4"/>
      <c r="J140" s="4"/>
      <c r="K140" s="4"/>
    </row>
    <row r="141" spans="1:12" x14ac:dyDescent="0.2">
      <c r="I141" s="59"/>
      <c r="K141" s="2">
        <f>SUM(K134:K140)</f>
        <v>4100.0000000058208</v>
      </c>
      <c r="L141" t="s">
        <v>46</v>
      </c>
    </row>
    <row r="142" spans="1:12" x14ac:dyDescent="0.2">
      <c r="K142">
        <f>30*24*100</f>
        <v>72000</v>
      </c>
      <c r="L142" t="s">
        <v>47</v>
      </c>
    </row>
    <row r="143" spans="1:12" x14ac:dyDescent="0.2">
      <c r="K143">
        <f>1-(K141/K142)</f>
        <v>0.94305555555547471</v>
      </c>
      <c r="L143" t="s">
        <v>48</v>
      </c>
    </row>
  </sheetData>
  <pageMargins left="0.75" right="0.75" top="1" bottom="1" header="0.5" footer="0.5"/>
  <pageSetup scale="80" fitToHeight="7" orientation="landscape" horizontalDpi="96" verticalDpi="96" r:id="rId1"/>
  <headerFooter alignWithMargins="0">
    <oddHeader>&amp;LEWC Operations, Info Services
&amp;C&amp;F&amp;RPage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7"/>
  <sheetViews>
    <sheetView topLeftCell="B88" workbookViewId="0">
      <selection activeCell="H1" sqref="H1:J65536"/>
    </sheetView>
  </sheetViews>
  <sheetFormatPr defaultRowHeight="12.75" x14ac:dyDescent="0.2"/>
  <cols>
    <col min="1" max="1" width="16.42578125" style="62" customWidth="1"/>
    <col min="2" max="2" width="5.140625" style="62" customWidth="1"/>
    <col min="3" max="3" width="16.85546875" style="62" customWidth="1"/>
    <col min="4" max="4" width="13.140625" style="32" customWidth="1"/>
    <col min="5" max="5" width="12.7109375" style="62" customWidth="1"/>
    <col min="6" max="6" width="11.28515625" style="62" customWidth="1"/>
    <col min="7" max="10" width="12.7109375" style="62" customWidth="1"/>
    <col min="11" max="11" width="12.5703125" customWidth="1"/>
  </cols>
  <sheetData>
    <row r="1" spans="1:11" x14ac:dyDescent="0.2">
      <c r="E1" s="63"/>
      <c r="F1" s="63"/>
      <c r="G1" s="63"/>
    </row>
    <row r="2" spans="1:11" ht="30" x14ac:dyDescent="0.4">
      <c r="A2" s="64" t="s">
        <v>51</v>
      </c>
      <c r="E2" s="63"/>
      <c r="F2" s="63"/>
      <c r="G2" s="63"/>
      <c r="J2" s="63"/>
    </row>
    <row r="3" spans="1:11" x14ac:dyDescent="0.2">
      <c r="E3" s="63"/>
      <c r="F3" s="63"/>
      <c r="G3" s="63"/>
      <c r="J3" s="63"/>
    </row>
    <row r="4" spans="1:11" x14ac:dyDescent="0.2">
      <c r="A4" s="62" t="s">
        <v>0</v>
      </c>
      <c r="E4" s="63"/>
      <c r="F4" s="63"/>
      <c r="G4" s="63"/>
      <c r="J4" s="63"/>
    </row>
    <row r="5" spans="1:11" x14ac:dyDescent="0.2">
      <c r="A5" s="62" t="s">
        <v>1</v>
      </c>
      <c r="E5" s="63"/>
      <c r="F5" s="63"/>
      <c r="G5" s="63"/>
      <c r="J5" s="63"/>
    </row>
    <row r="6" spans="1:11" x14ac:dyDescent="0.2">
      <c r="A6" s="62" t="s">
        <v>2</v>
      </c>
      <c r="E6" s="63"/>
      <c r="F6" s="63"/>
      <c r="G6" s="63"/>
      <c r="J6" s="63"/>
    </row>
    <row r="7" spans="1:11" x14ac:dyDescent="0.2">
      <c r="A7" s="62" t="s">
        <v>3</v>
      </c>
      <c r="E7" s="63"/>
      <c r="F7" s="63"/>
      <c r="G7" s="63"/>
      <c r="J7" s="63"/>
    </row>
    <row r="8" spans="1:11" x14ac:dyDescent="0.2">
      <c r="E8" s="63"/>
      <c r="F8" s="63"/>
      <c r="G8" s="63"/>
      <c r="J8" s="63"/>
    </row>
    <row r="9" spans="1:11" s="32" customFormat="1" ht="25.5" x14ac:dyDescent="0.2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40"/>
      <c r="J9" s="41"/>
    </row>
    <row r="10" spans="1:11" s="32" customFormat="1" ht="26.25" thickBot="1" x14ac:dyDescent="0.25">
      <c r="A10" s="42" t="s">
        <v>5</v>
      </c>
      <c r="B10" s="42" t="s">
        <v>6</v>
      </c>
      <c r="C10" s="42" t="s">
        <v>7</v>
      </c>
      <c r="D10" s="42" t="s">
        <v>91</v>
      </c>
      <c r="E10" s="43" t="s">
        <v>50</v>
      </c>
      <c r="F10" s="44" t="s">
        <v>49</v>
      </c>
      <c r="G10" s="44" t="s">
        <v>10</v>
      </c>
      <c r="H10" s="45" t="s">
        <v>11</v>
      </c>
      <c r="I10" s="46" t="s">
        <v>12</v>
      </c>
      <c r="J10" s="47" t="s">
        <v>13</v>
      </c>
    </row>
    <row r="11" spans="1:11" x14ac:dyDescent="0.2">
      <c r="A11" s="57" t="s">
        <v>18</v>
      </c>
      <c r="B11" s="57">
        <v>1</v>
      </c>
      <c r="C11" s="57">
        <v>1</v>
      </c>
      <c r="D11" s="52">
        <v>37165</v>
      </c>
      <c r="E11" s="142">
        <v>142519</v>
      </c>
      <c r="F11" s="142">
        <v>1123</v>
      </c>
      <c r="G11" s="113">
        <f>E11-F11</f>
        <v>141396</v>
      </c>
      <c r="H11" s="66">
        <f>IF(G11&lt;0,0,E11/(31*1500*24))</f>
        <v>0.12770519713261649</v>
      </c>
      <c r="I11" s="66">
        <v>0.75919999999999999</v>
      </c>
      <c r="J11" s="65">
        <f>I11*(24*31)</f>
        <v>564.84479999999996</v>
      </c>
      <c r="K11" s="12"/>
    </row>
    <row r="12" spans="1:11" x14ac:dyDescent="0.2">
      <c r="A12" s="57" t="s">
        <v>18</v>
      </c>
      <c r="B12" s="57">
        <v>1</v>
      </c>
      <c r="C12" s="57">
        <v>2</v>
      </c>
      <c r="D12" s="52">
        <v>37165</v>
      </c>
      <c r="E12" s="113">
        <v>370716</v>
      </c>
      <c r="F12" s="113">
        <v>274</v>
      </c>
      <c r="G12" s="113">
        <f t="shared" ref="G12:G59" si="0">E12-F12</f>
        <v>370442</v>
      </c>
      <c r="H12" s="66">
        <f>IF(G12&lt;0,0,E12/(31*1500*24))</f>
        <v>0.33218279569892473</v>
      </c>
      <c r="I12" s="66">
        <v>0.87919999999999998</v>
      </c>
      <c r="J12" s="65">
        <f>I12*(24*31)</f>
        <v>654.12479999999994</v>
      </c>
      <c r="K12" s="12"/>
    </row>
    <row r="13" spans="1:11" x14ac:dyDescent="0.2">
      <c r="A13" s="57" t="s">
        <v>18</v>
      </c>
      <c r="B13" s="57">
        <v>1</v>
      </c>
      <c r="C13" s="57">
        <v>3</v>
      </c>
      <c r="D13" s="52">
        <v>37165</v>
      </c>
      <c r="E13" s="113">
        <v>215381</v>
      </c>
      <c r="F13" s="113">
        <v>194</v>
      </c>
      <c r="G13" s="113">
        <f t="shared" si="0"/>
        <v>215187</v>
      </c>
      <c r="H13" s="66">
        <f t="shared" ref="H13:H76" si="1">IF(G13&lt;0,0,E13/(31*1500*24))</f>
        <v>0.19299372759856631</v>
      </c>
      <c r="I13" s="66">
        <v>0.71819999999999995</v>
      </c>
      <c r="J13" s="65">
        <f t="shared" ref="J13:J76" si="2">I13*(24*31)</f>
        <v>534.34079999999994</v>
      </c>
      <c r="K13" s="12"/>
    </row>
    <row r="14" spans="1:11" x14ac:dyDescent="0.2">
      <c r="A14" s="57" t="s">
        <v>18</v>
      </c>
      <c r="B14" s="57">
        <v>1</v>
      </c>
      <c r="C14" s="57">
        <v>4</v>
      </c>
      <c r="D14" s="52">
        <v>37165</v>
      </c>
      <c r="E14" s="113">
        <v>372203</v>
      </c>
      <c r="F14" s="113">
        <v>295</v>
      </c>
      <c r="G14" s="113">
        <f t="shared" si="0"/>
        <v>371908</v>
      </c>
      <c r="H14" s="66">
        <f t="shared" si="1"/>
        <v>0.33351523297491037</v>
      </c>
      <c r="I14" s="66">
        <v>0.74729999999999996</v>
      </c>
      <c r="J14" s="65">
        <f t="shared" si="2"/>
        <v>555.99119999999994</v>
      </c>
      <c r="K14" s="12"/>
    </row>
    <row r="15" spans="1:11" x14ac:dyDescent="0.2">
      <c r="A15" s="57" t="s">
        <v>18</v>
      </c>
      <c r="B15" s="57">
        <v>1</v>
      </c>
      <c r="C15" s="57">
        <v>5</v>
      </c>
      <c r="D15" s="52">
        <v>37165</v>
      </c>
      <c r="E15" s="113">
        <f>666296-266296</f>
        <v>400000</v>
      </c>
      <c r="F15" s="113">
        <v>2657</v>
      </c>
      <c r="G15" s="113">
        <f t="shared" si="0"/>
        <v>397343</v>
      </c>
      <c r="H15" s="66">
        <f t="shared" si="1"/>
        <v>0.35842293906810035</v>
      </c>
      <c r="I15" s="66">
        <f>(E15/E36)*I36</f>
        <v>0.74796538435208415</v>
      </c>
      <c r="J15" s="65">
        <f t="shared" si="2"/>
        <v>556.48624595795059</v>
      </c>
      <c r="K15" s="12"/>
    </row>
    <row r="16" spans="1:11" x14ac:dyDescent="0.2">
      <c r="A16" s="57" t="s">
        <v>18</v>
      </c>
      <c r="B16" s="57">
        <v>1</v>
      </c>
      <c r="C16" s="57">
        <v>6</v>
      </c>
      <c r="D16" s="52">
        <v>37165</v>
      </c>
      <c r="E16" s="113">
        <v>314758</v>
      </c>
      <c r="F16" s="113">
        <v>710</v>
      </c>
      <c r="G16" s="113">
        <f t="shared" si="0"/>
        <v>314048</v>
      </c>
      <c r="H16" s="66">
        <f t="shared" si="1"/>
        <v>0.28204121863799281</v>
      </c>
      <c r="I16" s="66">
        <v>0.68300000000000005</v>
      </c>
      <c r="J16" s="65">
        <f t="shared" si="2"/>
        <v>508.15200000000004</v>
      </c>
      <c r="K16" s="12"/>
    </row>
    <row r="17" spans="1:11" x14ac:dyDescent="0.2">
      <c r="A17" s="57" t="s">
        <v>18</v>
      </c>
      <c r="B17" s="57">
        <v>1</v>
      </c>
      <c r="C17" s="57">
        <v>7</v>
      </c>
      <c r="D17" s="52">
        <v>37165</v>
      </c>
      <c r="E17" s="113">
        <v>327583</v>
      </c>
      <c r="F17" s="113">
        <v>527</v>
      </c>
      <c r="G17" s="113">
        <f t="shared" si="0"/>
        <v>327056</v>
      </c>
      <c r="H17" s="66">
        <f t="shared" si="1"/>
        <v>0.29353315412186382</v>
      </c>
      <c r="I17" s="66">
        <v>0.94489999999999996</v>
      </c>
      <c r="J17" s="65">
        <f t="shared" si="2"/>
        <v>703.00559999999996</v>
      </c>
      <c r="K17" s="12"/>
    </row>
    <row r="18" spans="1:11" x14ac:dyDescent="0.2">
      <c r="A18" s="57" t="s">
        <v>18</v>
      </c>
      <c r="B18" s="57">
        <v>1</v>
      </c>
      <c r="C18" s="57">
        <v>8</v>
      </c>
      <c r="D18" s="52">
        <v>37165</v>
      </c>
      <c r="E18" s="113">
        <v>227083</v>
      </c>
      <c r="F18" s="113">
        <v>501</v>
      </c>
      <c r="G18" s="113">
        <f t="shared" si="0"/>
        <v>226582</v>
      </c>
      <c r="H18" s="66">
        <f t="shared" si="1"/>
        <v>0.2034793906810036</v>
      </c>
      <c r="I18" s="67">
        <v>0.75619999999999998</v>
      </c>
      <c r="J18" s="65">
        <f t="shared" si="2"/>
        <v>562.61279999999999</v>
      </c>
      <c r="K18" s="12"/>
    </row>
    <row r="19" spans="1:11" x14ac:dyDescent="0.2">
      <c r="A19" s="57" t="s">
        <v>18</v>
      </c>
      <c r="B19" s="57">
        <v>1</v>
      </c>
      <c r="C19" s="57">
        <v>9</v>
      </c>
      <c r="D19" s="52">
        <v>37165</v>
      </c>
      <c r="E19" s="113">
        <v>116217</v>
      </c>
      <c r="F19" s="113">
        <v>411</v>
      </c>
      <c r="G19" s="113">
        <f t="shared" si="0"/>
        <v>115806</v>
      </c>
      <c r="H19" s="66">
        <f t="shared" si="1"/>
        <v>0.10413709677419355</v>
      </c>
      <c r="I19" s="67">
        <v>0.43540000000000001</v>
      </c>
      <c r="J19" s="65">
        <f t="shared" si="2"/>
        <v>323.93760000000003</v>
      </c>
      <c r="K19" s="12"/>
    </row>
    <row r="20" spans="1:11" x14ac:dyDescent="0.2">
      <c r="A20" s="57" t="s">
        <v>18</v>
      </c>
      <c r="B20" s="57">
        <v>1</v>
      </c>
      <c r="C20" s="57">
        <v>10</v>
      </c>
      <c r="D20" s="52">
        <v>37165</v>
      </c>
      <c r="E20" s="113">
        <v>187771</v>
      </c>
      <c r="F20" s="113">
        <v>453</v>
      </c>
      <c r="G20" s="113">
        <f t="shared" si="0"/>
        <v>187318</v>
      </c>
      <c r="H20" s="66">
        <f t="shared" si="1"/>
        <v>0.16825358422939068</v>
      </c>
      <c r="I20" s="67">
        <v>0.7419</v>
      </c>
      <c r="J20" s="65">
        <f t="shared" si="2"/>
        <v>551.97360000000003</v>
      </c>
      <c r="K20" s="12"/>
    </row>
    <row r="21" spans="1:11" x14ac:dyDescent="0.2">
      <c r="A21" s="57" t="s">
        <v>18</v>
      </c>
      <c r="B21" s="57">
        <v>1</v>
      </c>
      <c r="C21" s="57">
        <v>11</v>
      </c>
      <c r="D21" s="52">
        <v>37165</v>
      </c>
      <c r="E21" s="113">
        <v>248256</v>
      </c>
      <c r="F21" s="113">
        <v>204</v>
      </c>
      <c r="G21" s="113">
        <f t="shared" si="0"/>
        <v>248052</v>
      </c>
      <c r="H21" s="66">
        <f t="shared" si="1"/>
        <v>0.22245161290322579</v>
      </c>
      <c r="I21" s="67">
        <v>0.74339999999999995</v>
      </c>
      <c r="J21" s="65">
        <f t="shared" si="2"/>
        <v>553.08960000000002</v>
      </c>
      <c r="K21" s="12"/>
    </row>
    <row r="22" spans="1:11" x14ac:dyDescent="0.2">
      <c r="A22" s="57" t="s">
        <v>18</v>
      </c>
      <c r="B22" s="57">
        <v>1</v>
      </c>
      <c r="C22" s="57">
        <v>12</v>
      </c>
      <c r="D22" s="52">
        <v>37165</v>
      </c>
      <c r="E22" s="113">
        <v>370484</v>
      </c>
      <c r="F22" s="113">
        <v>53</v>
      </c>
      <c r="G22" s="113">
        <f t="shared" si="0"/>
        <v>370431</v>
      </c>
      <c r="H22" s="66">
        <f t="shared" si="1"/>
        <v>0.33197491039426524</v>
      </c>
      <c r="I22" s="67">
        <v>0.96619999999999995</v>
      </c>
      <c r="J22" s="65">
        <f t="shared" si="2"/>
        <v>718.8528</v>
      </c>
      <c r="K22" s="12"/>
    </row>
    <row r="23" spans="1:11" x14ac:dyDescent="0.2">
      <c r="A23" s="57" t="s">
        <v>18</v>
      </c>
      <c r="B23" s="57">
        <v>1</v>
      </c>
      <c r="C23" s="57">
        <v>13</v>
      </c>
      <c r="D23" s="52">
        <v>37165</v>
      </c>
      <c r="E23" s="113">
        <v>42930</v>
      </c>
      <c r="F23" s="113">
        <v>1967</v>
      </c>
      <c r="G23" s="113">
        <f t="shared" si="0"/>
        <v>40963</v>
      </c>
      <c r="H23" s="66">
        <f t="shared" si="1"/>
        <v>3.8467741935483871E-2</v>
      </c>
      <c r="I23" s="67">
        <v>0.72109999999999996</v>
      </c>
      <c r="J23" s="65">
        <f t="shared" si="2"/>
        <v>536.49839999999995</v>
      </c>
      <c r="K23" s="12"/>
    </row>
    <row r="24" spans="1:11" x14ac:dyDescent="0.2">
      <c r="A24" s="57" t="s">
        <v>18</v>
      </c>
      <c r="B24" s="57">
        <v>1</v>
      </c>
      <c r="C24" s="57">
        <v>14</v>
      </c>
      <c r="D24" s="52">
        <v>37165</v>
      </c>
      <c r="E24" s="113">
        <v>337433</v>
      </c>
      <c r="F24" s="113">
        <v>29</v>
      </c>
      <c r="G24" s="113">
        <f t="shared" si="0"/>
        <v>337404</v>
      </c>
      <c r="H24" s="66">
        <f t="shared" si="1"/>
        <v>0.30235931899641577</v>
      </c>
      <c r="I24" s="67">
        <v>0.73809999999999998</v>
      </c>
      <c r="J24" s="65">
        <f t="shared" si="2"/>
        <v>549.14639999999997</v>
      </c>
      <c r="K24" s="12"/>
    </row>
    <row r="25" spans="1:11" x14ac:dyDescent="0.2">
      <c r="A25" s="57" t="s">
        <v>18</v>
      </c>
      <c r="B25" s="57">
        <v>1</v>
      </c>
      <c r="C25" s="57">
        <v>15</v>
      </c>
      <c r="D25" s="52">
        <v>37165</v>
      </c>
      <c r="E25" s="113">
        <v>211924</v>
      </c>
      <c r="F25" s="113">
        <v>1225</v>
      </c>
      <c r="G25" s="113">
        <f t="shared" si="0"/>
        <v>210699</v>
      </c>
      <c r="H25" s="66">
        <f t="shared" si="1"/>
        <v>0.18989605734767026</v>
      </c>
      <c r="I25" s="67">
        <v>0.97599999999999998</v>
      </c>
      <c r="J25" s="65">
        <f t="shared" si="2"/>
        <v>726.14400000000001</v>
      </c>
      <c r="K25" s="12"/>
    </row>
    <row r="26" spans="1:11" x14ac:dyDescent="0.2">
      <c r="A26" s="57" t="s">
        <v>18</v>
      </c>
      <c r="B26" s="57">
        <v>1</v>
      </c>
      <c r="C26" s="57">
        <v>16</v>
      </c>
      <c r="D26" s="52">
        <v>37165</v>
      </c>
      <c r="E26" s="113">
        <v>199236</v>
      </c>
      <c r="F26" s="113">
        <v>792</v>
      </c>
      <c r="G26" s="113">
        <f t="shared" si="0"/>
        <v>198444</v>
      </c>
      <c r="H26" s="66">
        <f t="shared" si="1"/>
        <v>0.1785268817204301</v>
      </c>
      <c r="I26" s="67">
        <v>0.49580000000000002</v>
      </c>
      <c r="J26" s="65">
        <f t="shared" si="2"/>
        <v>368.87520000000001</v>
      </c>
      <c r="K26" s="12"/>
    </row>
    <row r="27" spans="1:11" x14ac:dyDescent="0.2">
      <c r="A27" s="57" t="s">
        <v>18</v>
      </c>
      <c r="B27" s="57">
        <v>1</v>
      </c>
      <c r="C27" s="57">
        <v>17</v>
      </c>
      <c r="D27" s="52">
        <v>37165</v>
      </c>
      <c r="E27" s="113">
        <v>199236</v>
      </c>
      <c r="F27" s="113">
        <v>908</v>
      </c>
      <c r="G27" s="113">
        <f t="shared" si="0"/>
        <v>198328</v>
      </c>
      <c r="H27" s="66">
        <f t="shared" si="1"/>
        <v>0.1785268817204301</v>
      </c>
      <c r="I27" s="67">
        <v>0.99750000000000005</v>
      </c>
      <c r="J27" s="65">
        <f t="shared" si="2"/>
        <v>742.14</v>
      </c>
      <c r="K27" s="12"/>
    </row>
    <row r="28" spans="1:11" x14ac:dyDescent="0.2">
      <c r="A28" s="57" t="s">
        <v>18</v>
      </c>
      <c r="B28" s="57">
        <v>1</v>
      </c>
      <c r="C28" s="57">
        <v>18</v>
      </c>
      <c r="D28" s="52">
        <v>37165</v>
      </c>
      <c r="E28" s="113">
        <v>188777</v>
      </c>
      <c r="F28" s="113">
        <v>819</v>
      </c>
      <c r="G28" s="113">
        <f t="shared" si="0"/>
        <v>187958</v>
      </c>
      <c r="H28" s="66">
        <f t="shared" si="1"/>
        <v>0.16915501792114696</v>
      </c>
      <c r="I28" s="67">
        <v>0.45500000000000002</v>
      </c>
      <c r="J28" s="65">
        <f t="shared" si="2"/>
        <v>338.52000000000004</v>
      </c>
      <c r="K28" s="12"/>
    </row>
    <row r="29" spans="1:11" x14ac:dyDescent="0.2">
      <c r="A29" s="57" t="s">
        <v>18</v>
      </c>
      <c r="B29" s="57">
        <v>1</v>
      </c>
      <c r="C29" s="57">
        <v>19</v>
      </c>
      <c r="D29" s="52">
        <v>37165</v>
      </c>
      <c r="E29" s="113">
        <v>309575</v>
      </c>
      <c r="F29" s="113">
        <v>496</v>
      </c>
      <c r="G29" s="113">
        <f t="shared" si="0"/>
        <v>309079</v>
      </c>
      <c r="H29" s="66">
        <f t="shared" si="1"/>
        <v>0.27739695340501791</v>
      </c>
      <c r="I29" s="67">
        <v>0.62970000000000004</v>
      </c>
      <c r="J29" s="65">
        <f t="shared" si="2"/>
        <v>468.49680000000001</v>
      </c>
      <c r="K29" s="12"/>
    </row>
    <row r="30" spans="1:11" x14ac:dyDescent="0.2">
      <c r="A30" s="57" t="s">
        <v>18</v>
      </c>
      <c r="B30" s="57">
        <v>1</v>
      </c>
      <c r="C30" s="57">
        <v>20</v>
      </c>
      <c r="D30" s="52">
        <v>37165</v>
      </c>
      <c r="E30" s="113">
        <v>394382</v>
      </c>
      <c r="F30" s="113">
        <v>408</v>
      </c>
      <c r="G30" s="113">
        <f t="shared" si="0"/>
        <v>393974</v>
      </c>
      <c r="H30" s="66">
        <f t="shared" si="1"/>
        <v>0.35338888888888886</v>
      </c>
      <c r="I30" s="67">
        <v>0.72299999999999998</v>
      </c>
      <c r="J30" s="65">
        <f t="shared" si="2"/>
        <v>537.91200000000003</v>
      </c>
      <c r="K30" s="12"/>
    </row>
    <row r="31" spans="1:11" x14ac:dyDescent="0.2">
      <c r="A31" s="57" t="s">
        <v>18</v>
      </c>
      <c r="B31" s="57">
        <v>1</v>
      </c>
      <c r="C31" s="57">
        <v>21</v>
      </c>
      <c r="D31" s="52">
        <v>37165</v>
      </c>
      <c r="E31" s="113">
        <v>344164</v>
      </c>
      <c r="F31" s="113">
        <v>267</v>
      </c>
      <c r="G31" s="113">
        <f t="shared" si="0"/>
        <v>343897</v>
      </c>
      <c r="H31" s="66">
        <f t="shared" si="1"/>
        <v>0.30839068100358424</v>
      </c>
      <c r="I31" s="67">
        <v>0.62909999999999999</v>
      </c>
      <c r="J31" s="65">
        <f t="shared" si="2"/>
        <v>468.05039999999997</v>
      </c>
      <c r="K31" s="12"/>
    </row>
    <row r="32" spans="1:11" x14ac:dyDescent="0.2">
      <c r="A32" s="57" t="s">
        <v>18</v>
      </c>
      <c r="B32" s="57">
        <v>1</v>
      </c>
      <c r="C32" s="57">
        <v>22</v>
      </c>
      <c r="D32" s="52">
        <v>37165</v>
      </c>
      <c r="E32" s="113">
        <v>461397</v>
      </c>
      <c r="F32" s="113">
        <v>114</v>
      </c>
      <c r="G32" s="113">
        <f t="shared" si="0"/>
        <v>461283</v>
      </c>
      <c r="H32" s="66">
        <f t="shared" si="1"/>
        <v>0.41343817204301075</v>
      </c>
      <c r="I32" s="67">
        <f>(E32/E36)*I36</f>
        <v>0.86277246110974648</v>
      </c>
      <c r="J32" s="65">
        <f t="shared" si="2"/>
        <v>641.90271106565137</v>
      </c>
      <c r="K32" s="12"/>
    </row>
    <row r="33" spans="1:11" x14ac:dyDescent="0.2">
      <c r="A33" s="57" t="s">
        <v>18</v>
      </c>
      <c r="B33" s="57">
        <v>1</v>
      </c>
      <c r="C33" s="57">
        <v>23</v>
      </c>
      <c r="D33" s="52">
        <v>37165</v>
      </c>
      <c r="E33" s="113">
        <v>292753</v>
      </c>
      <c r="F33" s="113">
        <v>501</v>
      </c>
      <c r="G33" s="113">
        <f t="shared" si="0"/>
        <v>292252</v>
      </c>
      <c r="H33" s="66">
        <f t="shared" si="1"/>
        <v>0.26232347670250894</v>
      </c>
      <c r="I33" s="67">
        <v>0.52910000000000001</v>
      </c>
      <c r="J33" s="65">
        <f t="shared" si="2"/>
        <v>393.65039999999999</v>
      </c>
      <c r="K33" s="12"/>
    </row>
    <row r="34" spans="1:11" x14ac:dyDescent="0.2">
      <c r="A34" s="57" t="s">
        <v>18</v>
      </c>
      <c r="B34" s="57">
        <v>1</v>
      </c>
      <c r="C34" s="57">
        <v>24</v>
      </c>
      <c r="D34" s="52">
        <v>37165</v>
      </c>
      <c r="E34" s="113">
        <v>472502</v>
      </c>
      <c r="F34" s="113">
        <v>386</v>
      </c>
      <c r="G34" s="113">
        <f t="shared" si="0"/>
        <v>472116</v>
      </c>
      <c r="H34" s="66">
        <f t="shared" si="1"/>
        <v>0.42338888888888887</v>
      </c>
      <c r="I34" s="67">
        <f>(E34/E36)*I36</f>
        <v>0.88353785009282115</v>
      </c>
      <c r="J34" s="65">
        <f t="shared" si="2"/>
        <v>657.35216046905896</v>
      </c>
      <c r="K34" s="12"/>
    </row>
    <row r="35" spans="1:11" x14ac:dyDescent="0.2">
      <c r="A35" s="57" t="s">
        <v>18</v>
      </c>
      <c r="B35" s="57">
        <v>1</v>
      </c>
      <c r="C35" s="57">
        <v>25</v>
      </c>
      <c r="D35" s="52">
        <v>37165</v>
      </c>
      <c r="E35" s="113">
        <v>499077</v>
      </c>
      <c r="F35" s="113">
        <v>251</v>
      </c>
      <c r="G35" s="113">
        <f t="shared" si="0"/>
        <v>498826</v>
      </c>
      <c r="H35" s="66">
        <f t="shared" si="1"/>
        <v>0.4472016129032258</v>
      </c>
      <c r="I35" s="67">
        <f>I36</f>
        <v>0.92869999999999997</v>
      </c>
      <c r="J35" s="65">
        <f t="shared" si="2"/>
        <v>690.95280000000002</v>
      </c>
      <c r="K35" s="12"/>
    </row>
    <row r="36" spans="1:11" x14ac:dyDescent="0.2">
      <c r="A36" s="57" t="s">
        <v>18</v>
      </c>
      <c r="B36" s="57">
        <v>1</v>
      </c>
      <c r="C36" s="57">
        <v>26</v>
      </c>
      <c r="D36" s="52">
        <v>37165</v>
      </c>
      <c r="E36" s="113">
        <v>496654</v>
      </c>
      <c r="F36" s="113">
        <v>219</v>
      </c>
      <c r="G36" s="113">
        <f t="shared" si="0"/>
        <v>496435</v>
      </c>
      <c r="H36" s="66">
        <f t="shared" si="1"/>
        <v>0.44503046594982076</v>
      </c>
      <c r="I36" s="67">
        <v>0.92869999999999997</v>
      </c>
      <c r="J36" s="65">
        <f t="shared" si="2"/>
        <v>690.95280000000002</v>
      </c>
      <c r="K36" s="12"/>
    </row>
    <row r="37" spans="1:11" x14ac:dyDescent="0.2">
      <c r="A37" s="57" t="s">
        <v>18</v>
      </c>
      <c r="B37" s="57">
        <v>1</v>
      </c>
      <c r="C37" s="57">
        <v>27</v>
      </c>
      <c r="D37" s="52">
        <v>37165</v>
      </c>
      <c r="E37" s="113">
        <v>470404</v>
      </c>
      <c r="F37" s="113">
        <v>853</v>
      </c>
      <c r="G37" s="113">
        <f t="shared" si="0"/>
        <v>469551</v>
      </c>
      <c r="H37" s="66">
        <f t="shared" si="1"/>
        <v>0.4215089605734767</v>
      </c>
      <c r="I37" s="67">
        <f>(E37/E36)*I36</f>
        <v>0.8796147716518945</v>
      </c>
      <c r="J37" s="65">
        <f t="shared" si="2"/>
        <v>654.43339010900945</v>
      </c>
      <c r="K37" s="12"/>
    </row>
    <row r="38" spans="1:11" x14ac:dyDescent="0.2">
      <c r="A38" s="57" t="s">
        <v>18</v>
      </c>
      <c r="B38" s="57">
        <v>1</v>
      </c>
      <c r="C38" s="57">
        <v>28</v>
      </c>
      <c r="D38" s="52">
        <v>37165</v>
      </c>
      <c r="E38" s="113">
        <v>297639</v>
      </c>
      <c r="F38" s="113">
        <v>315</v>
      </c>
      <c r="G38" s="113">
        <f t="shared" si="0"/>
        <v>297324</v>
      </c>
      <c r="H38" s="66">
        <f t="shared" si="1"/>
        <v>0.2667016129032258</v>
      </c>
      <c r="I38" s="67">
        <v>0.68410000000000004</v>
      </c>
      <c r="J38" s="65">
        <f t="shared" si="2"/>
        <v>508.97040000000004</v>
      </c>
      <c r="K38" s="12"/>
    </row>
    <row r="39" spans="1:11" x14ac:dyDescent="0.2">
      <c r="A39" s="57" t="s">
        <v>18</v>
      </c>
      <c r="B39" s="57">
        <v>1</v>
      </c>
      <c r="C39" s="57">
        <v>29</v>
      </c>
      <c r="D39" s="52">
        <v>37165</v>
      </c>
      <c r="E39" s="113">
        <v>253214</v>
      </c>
      <c r="F39" s="113">
        <v>216</v>
      </c>
      <c r="G39" s="113">
        <f t="shared" si="0"/>
        <v>252998</v>
      </c>
      <c r="H39" s="66">
        <f t="shared" si="1"/>
        <v>0.2268942652329749</v>
      </c>
      <c r="I39" s="67">
        <v>0.63529999999999998</v>
      </c>
      <c r="J39" s="65">
        <f t="shared" si="2"/>
        <v>472.66319999999996</v>
      </c>
      <c r="K39" s="12"/>
    </row>
    <row r="40" spans="1:11" x14ac:dyDescent="0.2">
      <c r="A40" s="57" t="s">
        <v>18</v>
      </c>
      <c r="B40" s="57">
        <v>1</v>
      </c>
      <c r="C40" s="57">
        <v>30</v>
      </c>
      <c r="D40" s="52">
        <v>37165</v>
      </c>
      <c r="E40" s="113">
        <v>305991</v>
      </c>
      <c r="F40" s="113">
        <v>568</v>
      </c>
      <c r="G40" s="113">
        <f t="shared" si="0"/>
        <v>305423</v>
      </c>
      <c r="H40" s="66">
        <f t="shared" si="1"/>
        <v>0.27418548387096775</v>
      </c>
      <c r="I40" s="67">
        <v>0.61519999999999997</v>
      </c>
      <c r="J40" s="65">
        <f t="shared" si="2"/>
        <v>457.7088</v>
      </c>
      <c r="K40" s="12"/>
    </row>
    <row r="41" spans="1:11" x14ac:dyDescent="0.2">
      <c r="A41" s="57" t="s">
        <v>18</v>
      </c>
      <c r="B41" s="57">
        <v>1</v>
      </c>
      <c r="C41" s="57">
        <v>31</v>
      </c>
      <c r="D41" s="52">
        <v>37165</v>
      </c>
      <c r="E41" s="113">
        <v>388596</v>
      </c>
      <c r="F41" s="113">
        <v>877</v>
      </c>
      <c r="G41" s="113">
        <f t="shared" si="0"/>
        <v>387719</v>
      </c>
      <c r="H41" s="66">
        <f t="shared" si="1"/>
        <v>0.34820430107526884</v>
      </c>
      <c r="I41" s="67">
        <f>(E41/E36)*I36</f>
        <v>0.72664089124420617</v>
      </c>
      <c r="J41" s="65">
        <f t="shared" si="2"/>
        <v>540.62082308568938</v>
      </c>
      <c r="K41" s="12"/>
    </row>
    <row r="42" spans="1:11" x14ac:dyDescent="0.2">
      <c r="A42" s="57" t="s">
        <v>18</v>
      </c>
      <c r="B42" s="57">
        <v>1</v>
      </c>
      <c r="C42" s="57">
        <v>32</v>
      </c>
      <c r="D42" s="52">
        <v>37165</v>
      </c>
      <c r="E42" s="113">
        <v>272922</v>
      </c>
      <c r="F42" s="113">
        <v>1525</v>
      </c>
      <c r="G42" s="113">
        <f t="shared" si="0"/>
        <v>271397</v>
      </c>
      <c r="H42" s="66">
        <f t="shared" si="1"/>
        <v>0.24455376344086022</v>
      </c>
      <c r="I42" s="67">
        <f>(E42/E36)*I36</f>
        <v>0.51034052157034882</v>
      </c>
      <c r="J42" s="65">
        <f t="shared" si="2"/>
        <v>379.69334804833954</v>
      </c>
      <c r="K42" s="12"/>
    </row>
    <row r="43" spans="1:11" x14ac:dyDescent="0.2">
      <c r="A43" s="57" t="s">
        <v>18</v>
      </c>
      <c r="B43" s="57">
        <v>1</v>
      </c>
      <c r="C43" s="57">
        <v>33</v>
      </c>
      <c r="D43" s="52">
        <v>37165</v>
      </c>
      <c r="E43" s="113">
        <v>104836</v>
      </c>
      <c r="F43" s="113">
        <v>1071</v>
      </c>
      <c r="G43" s="113">
        <f t="shared" si="0"/>
        <v>103765</v>
      </c>
      <c r="H43" s="66">
        <f t="shared" si="1"/>
        <v>9.3939068100358417E-2</v>
      </c>
      <c r="I43" s="67">
        <v>0.4451</v>
      </c>
      <c r="J43" s="65">
        <f t="shared" si="2"/>
        <v>331.15440000000001</v>
      </c>
      <c r="K43" s="12"/>
    </row>
    <row r="44" spans="1:11" x14ac:dyDescent="0.2">
      <c r="A44" s="57" t="s">
        <v>18</v>
      </c>
      <c r="B44" s="57">
        <v>1</v>
      </c>
      <c r="C44" s="57">
        <v>34</v>
      </c>
      <c r="D44" s="52">
        <v>37165</v>
      </c>
      <c r="E44" s="113">
        <v>210140</v>
      </c>
      <c r="F44" s="113">
        <v>349</v>
      </c>
      <c r="G44" s="113">
        <f t="shared" si="0"/>
        <v>209791</v>
      </c>
      <c r="H44" s="66">
        <f t="shared" si="1"/>
        <v>0.18829749103942653</v>
      </c>
      <c r="I44" s="67">
        <v>0.43640000000000001</v>
      </c>
      <c r="J44" s="65">
        <f t="shared" si="2"/>
        <v>324.6816</v>
      </c>
      <c r="K44" s="12"/>
    </row>
    <row r="45" spans="1:11" x14ac:dyDescent="0.2">
      <c r="A45" s="57" t="s">
        <v>18</v>
      </c>
      <c r="B45" s="57">
        <v>1</v>
      </c>
      <c r="C45" s="57">
        <v>35</v>
      </c>
      <c r="D45" s="52">
        <v>37165</v>
      </c>
      <c r="E45" s="113">
        <v>162</v>
      </c>
      <c r="F45" s="113">
        <v>3211</v>
      </c>
      <c r="G45" s="113">
        <f t="shared" si="0"/>
        <v>-3049</v>
      </c>
      <c r="H45" s="66">
        <f t="shared" si="1"/>
        <v>0</v>
      </c>
      <c r="I45" s="67">
        <v>7.9000000000000001E-2</v>
      </c>
      <c r="J45" s="65">
        <f t="shared" si="2"/>
        <v>58.776000000000003</v>
      </c>
      <c r="K45" s="12"/>
    </row>
    <row r="46" spans="1:11" x14ac:dyDescent="0.2">
      <c r="A46" s="57" t="s">
        <v>18</v>
      </c>
      <c r="B46" s="57">
        <v>1</v>
      </c>
      <c r="C46" s="57">
        <v>36</v>
      </c>
      <c r="D46" s="52">
        <v>37165</v>
      </c>
      <c r="E46" s="113">
        <v>171683</v>
      </c>
      <c r="F46" s="113">
        <v>1585</v>
      </c>
      <c r="G46" s="113">
        <f t="shared" si="0"/>
        <v>170098</v>
      </c>
      <c r="H46" s="66">
        <f t="shared" si="1"/>
        <v>0.15383781362007168</v>
      </c>
      <c r="I46" s="67">
        <v>0.56859999999999999</v>
      </c>
      <c r="J46" s="65">
        <f t="shared" si="2"/>
        <v>423.03840000000002</v>
      </c>
      <c r="K46" s="12"/>
    </row>
    <row r="47" spans="1:11" x14ac:dyDescent="0.2">
      <c r="A47" s="57" t="s">
        <v>18</v>
      </c>
      <c r="B47" s="57">
        <v>1</v>
      </c>
      <c r="C47" s="57">
        <v>37</v>
      </c>
      <c r="D47" s="52">
        <v>37165</v>
      </c>
      <c r="E47" s="113">
        <v>315596</v>
      </c>
      <c r="F47" s="113">
        <v>438</v>
      </c>
      <c r="G47" s="113">
        <f t="shared" si="0"/>
        <v>315158</v>
      </c>
      <c r="H47" s="66">
        <f t="shared" si="1"/>
        <v>0.28279211469534049</v>
      </c>
      <c r="I47" s="67">
        <v>0.5494</v>
      </c>
      <c r="J47" s="65">
        <f t="shared" si="2"/>
        <v>408.75360000000001</v>
      </c>
      <c r="K47" s="12"/>
    </row>
    <row r="48" spans="1:11" x14ac:dyDescent="0.2">
      <c r="A48" s="57" t="s">
        <v>18</v>
      </c>
      <c r="B48" s="57">
        <v>1</v>
      </c>
      <c r="C48" s="57">
        <v>38</v>
      </c>
      <c r="D48" s="52">
        <v>37165</v>
      </c>
      <c r="E48" s="113">
        <v>330417</v>
      </c>
      <c r="F48" s="113">
        <v>247</v>
      </c>
      <c r="G48" s="113">
        <f t="shared" si="0"/>
        <v>330170</v>
      </c>
      <c r="H48" s="66">
        <f t="shared" si="1"/>
        <v>0.29607258064516129</v>
      </c>
      <c r="I48" s="67">
        <v>0.83089999999999997</v>
      </c>
      <c r="J48" s="65">
        <f t="shared" si="2"/>
        <v>618.18959999999993</v>
      </c>
      <c r="K48" s="12"/>
    </row>
    <row r="49" spans="1:11" x14ac:dyDescent="0.2">
      <c r="A49" s="57" t="s">
        <v>18</v>
      </c>
      <c r="B49" s="57">
        <v>1</v>
      </c>
      <c r="C49" s="57">
        <v>39</v>
      </c>
      <c r="D49" s="52">
        <v>37165</v>
      </c>
      <c r="E49" s="113">
        <v>320066</v>
      </c>
      <c r="F49" s="113">
        <v>265</v>
      </c>
      <c r="G49" s="113">
        <f t="shared" si="0"/>
        <v>319801</v>
      </c>
      <c r="H49" s="66">
        <f t="shared" si="1"/>
        <v>0.28679749103942653</v>
      </c>
      <c r="I49" s="67">
        <v>0.87609999999999999</v>
      </c>
      <c r="J49" s="65">
        <f t="shared" si="2"/>
        <v>651.8184</v>
      </c>
      <c r="K49" s="12"/>
    </row>
    <row r="50" spans="1:11" x14ac:dyDescent="0.2">
      <c r="A50" s="57" t="s">
        <v>18</v>
      </c>
      <c r="B50" s="57">
        <v>1</v>
      </c>
      <c r="C50" s="57">
        <v>40</v>
      </c>
      <c r="D50" s="52">
        <v>37165</v>
      </c>
      <c r="E50" s="113">
        <v>186490</v>
      </c>
      <c r="F50" s="113">
        <v>254</v>
      </c>
      <c r="G50" s="113">
        <f t="shared" si="0"/>
        <v>186236</v>
      </c>
      <c r="H50" s="66">
        <f t="shared" si="1"/>
        <v>0.16710573476702509</v>
      </c>
      <c r="I50" s="67">
        <v>0.34849999999999998</v>
      </c>
      <c r="J50" s="65">
        <f t="shared" si="2"/>
        <v>259.28399999999999</v>
      </c>
      <c r="K50" s="12"/>
    </row>
    <row r="51" spans="1:11" x14ac:dyDescent="0.2">
      <c r="A51" s="57" t="s">
        <v>18</v>
      </c>
      <c r="B51" s="57">
        <v>1</v>
      </c>
      <c r="C51" s="57">
        <v>41</v>
      </c>
      <c r="D51" s="52">
        <v>37165</v>
      </c>
      <c r="E51" s="113">
        <v>46250</v>
      </c>
      <c r="F51" s="113">
        <v>506</v>
      </c>
      <c r="G51" s="113">
        <f t="shared" si="0"/>
        <v>45744</v>
      </c>
      <c r="H51" s="66">
        <f t="shared" si="1"/>
        <v>4.1442652329749106E-2</v>
      </c>
      <c r="I51" s="67">
        <v>0.40179999999999999</v>
      </c>
      <c r="J51" s="65">
        <f t="shared" si="2"/>
        <v>298.93919999999997</v>
      </c>
      <c r="K51" s="12"/>
    </row>
    <row r="52" spans="1:11" x14ac:dyDescent="0.2">
      <c r="A52" s="57" t="s">
        <v>18</v>
      </c>
      <c r="B52" s="57">
        <v>1</v>
      </c>
      <c r="C52" s="57">
        <v>42</v>
      </c>
      <c r="D52" s="52">
        <v>37165</v>
      </c>
      <c r="E52" s="113">
        <v>314182</v>
      </c>
      <c r="F52" s="113">
        <v>1104</v>
      </c>
      <c r="G52" s="113">
        <f t="shared" si="0"/>
        <v>313078</v>
      </c>
      <c r="H52" s="66">
        <f t="shared" si="1"/>
        <v>0.28152508960573475</v>
      </c>
      <c r="I52" s="67">
        <v>0.7157</v>
      </c>
      <c r="J52" s="65">
        <f t="shared" si="2"/>
        <v>532.48080000000004</v>
      </c>
      <c r="K52" s="12"/>
    </row>
    <row r="53" spans="1:11" x14ac:dyDescent="0.2">
      <c r="A53" s="57" t="s">
        <v>18</v>
      </c>
      <c r="B53" s="57">
        <v>1</v>
      </c>
      <c r="C53" s="57">
        <v>43</v>
      </c>
      <c r="D53" s="52">
        <v>37165</v>
      </c>
      <c r="E53" s="113">
        <v>339292</v>
      </c>
      <c r="F53" s="113">
        <v>838</v>
      </c>
      <c r="G53" s="113">
        <f t="shared" si="0"/>
        <v>338454</v>
      </c>
      <c r="H53" s="66">
        <f t="shared" si="1"/>
        <v>0.30402508960573477</v>
      </c>
      <c r="I53" s="67">
        <v>0.67510000000000003</v>
      </c>
      <c r="J53" s="65">
        <f t="shared" si="2"/>
        <v>502.27440000000001</v>
      </c>
      <c r="K53" s="12"/>
    </row>
    <row r="54" spans="1:11" x14ac:dyDescent="0.2">
      <c r="A54" s="57" t="s">
        <v>18</v>
      </c>
      <c r="B54" s="57">
        <v>1</v>
      </c>
      <c r="C54" s="57">
        <v>44</v>
      </c>
      <c r="D54" s="52">
        <v>37165</v>
      </c>
      <c r="E54" s="113">
        <v>357177</v>
      </c>
      <c r="F54" s="113">
        <v>521</v>
      </c>
      <c r="G54" s="113">
        <f t="shared" si="0"/>
        <v>356656</v>
      </c>
      <c r="H54" s="66">
        <f t="shared" si="1"/>
        <v>0.32005107526881721</v>
      </c>
      <c r="I54" s="67">
        <v>0.94569999999999999</v>
      </c>
      <c r="J54" s="65">
        <f t="shared" si="2"/>
        <v>703.60079999999994</v>
      </c>
      <c r="K54" s="12"/>
    </row>
    <row r="55" spans="1:11" x14ac:dyDescent="0.2">
      <c r="A55" s="57" t="s">
        <v>18</v>
      </c>
      <c r="B55" s="57">
        <v>1</v>
      </c>
      <c r="C55" s="57">
        <v>45</v>
      </c>
      <c r="D55" s="52">
        <v>37165</v>
      </c>
      <c r="E55" s="113"/>
      <c r="F55" s="113">
        <v>778</v>
      </c>
      <c r="G55" s="113">
        <f t="shared" si="0"/>
        <v>-778</v>
      </c>
      <c r="H55" s="66">
        <f t="shared" si="1"/>
        <v>0</v>
      </c>
      <c r="I55" s="67">
        <v>0.66669999999999996</v>
      </c>
      <c r="J55" s="65">
        <f t="shared" si="2"/>
        <v>496.02479999999997</v>
      </c>
      <c r="K55" s="12"/>
    </row>
    <row r="56" spans="1:11" x14ac:dyDescent="0.2">
      <c r="A56" s="57" t="s">
        <v>18</v>
      </c>
      <c r="B56" s="57">
        <v>1</v>
      </c>
      <c r="C56" s="57">
        <v>46</v>
      </c>
      <c r="D56" s="52">
        <v>37165</v>
      </c>
      <c r="E56" s="113">
        <v>128527</v>
      </c>
      <c r="F56" s="113">
        <v>1334</v>
      </c>
      <c r="G56" s="113">
        <f t="shared" si="0"/>
        <v>127193</v>
      </c>
      <c r="H56" s="66">
        <f t="shared" si="1"/>
        <v>0.11516756272401434</v>
      </c>
      <c r="I56" s="67">
        <v>0.30470000000000003</v>
      </c>
      <c r="J56" s="65">
        <f t="shared" si="2"/>
        <v>226.69680000000002</v>
      </c>
      <c r="K56" s="12"/>
    </row>
    <row r="57" spans="1:11" x14ac:dyDescent="0.2">
      <c r="A57" s="57" t="s">
        <v>18</v>
      </c>
      <c r="B57" s="57">
        <v>1</v>
      </c>
      <c r="C57" s="57">
        <v>47</v>
      </c>
      <c r="D57" s="52">
        <v>37165</v>
      </c>
      <c r="E57" s="113">
        <v>331524</v>
      </c>
      <c r="F57" s="113">
        <v>682</v>
      </c>
      <c r="G57" s="113">
        <f t="shared" si="0"/>
        <v>330842</v>
      </c>
      <c r="H57" s="66">
        <f t="shared" si="1"/>
        <v>0.29706451612903229</v>
      </c>
      <c r="I57" s="67">
        <v>0.84740000000000004</v>
      </c>
      <c r="J57" s="65">
        <f t="shared" si="2"/>
        <v>630.46559999999999</v>
      </c>
      <c r="K57" s="12"/>
    </row>
    <row r="58" spans="1:11" x14ac:dyDescent="0.2">
      <c r="A58" s="57" t="s">
        <v>18</v>
      </c>
      <c r="B58" s="57">
        <v>1</v>
      </c>
      <c r="C58" s="57">
        <v>48</v>
      </c>
      <c r="D58" s="52">
        <v>37165</v>
      </c>
      <c r="E58" s="113">
        <v>314375</v>
      </c>
      <c r="F58" s="113">
        <v>242</v>
      </c>
      <c r="G58" s="113">
        <f t="shared" si="0"/>
        <v>314133</v>
      </c>
      <c r="H58" s="66">
        <f t="shared" si="1"/>
        <v>0.28169802867383514</v>
      </c>
      <c r="I58" s="67">
        <v>0.87050000000000005</v>
      </c>
      <c r="J58" s="65">
        <f t="shared" si="2"/>
        <v>647.65200000000004</v>
      </c>
      <c r="K58" s="12"/>
    </row>
    <row r="59" spans="1:11" x14ac:dyDescent="0.2">
      <c r="A59" s="57" t="s">
        <v>18</v>
      </c>
      <c r="B59" s="57">
        <v>1</v>
      </c>
      <c r="C59" s="57">
        <v>49</v>
      </c>
      <c r="D59" s="52">
        <v>37165</v>
      </c>
      <c r="E59" s="113">
        <v>60610</v>
      </c>
      <c r="F59" s="113">
        <v>74</v>
      </c>
      <c r="G59" s="113">
        <f t="shared" si="0"/>
        <v>60536</v>
      </c>
      <c r="H59" s="66">
        <f t="shared" si="1"/>
        <v>5.4310035842293908E-2</v>
      </c>
      <c r="I59" s="67">
        <v>0.46789999999999998</v>
      </c>
      <c r="J59" s="65">
        <f t="shared" si="2"/>
        <v>348.11759999999998</v>
      </c>
      <c r="K59" s="12"/>
    </row>
    <row r="60" spans="1:11" ht="14.25" x14ac:dyDescent="0.2">
      <c r="A60" s="57" t="s">
        <v>18</v>
      </c>
      <c r="B60" s="57">
        <v>1</v>
      </c>
      <c r="C60" s="57">
        <v>50</v>
      </c>
      <c r="D60" s="52">
        <v>37165</v>
      </c>
      <c r="E60" s="143" t="s">
        <v>120</v>
      </c>
      <c r="F60" s="143"/>
      <c r="G60" s="113"/>
      <c r="H60" s="66"/>
      <c r="I60" s="67"/>
      <c r="J60" s="65"/>
      <c r="K60" s="12"/>
    </row>
    <row r="61" spans="1:11" x14ac:dyDescent="0.2">
      <c r="A61" s="57" t="s">
        <v>18</v>
      </c>
      <c r="B61" s="57">
        <v>1</v>
      </c>
      <c r="C61" s="57">
        <v>51</v>
      </c>
      <c r="D61" s="52">
        <v>37165</v>
      </c>
      <c r="E61" s="143">
        <v>17214</v>
      </c>
      <c r="F61" s="143">
        <v>672</v>
      </c>
      <c r="G61" s="113">
        <f t="shared" ref="G61:G76" si="3">E61-F61</f>
        <v>16542</v>
      </c>
      <c r="H61" s="66">
        <f t="shared" si="1"/>
        <v>1.5424731182795699E-2</v>
      </c>
      <c r="I61" s="67">
        <v>0.45989999999999998</v>
      </c>
      <c r="J61" s="65">
        <f t="shared" si="2"/>
        <v>342.16559999999998</v>
      </c>
      <c r="K61" s="12"/>
    </row>
    <row r="62" spans="1:11" x14ac:dyDescent="0.2">
      <c r="A62" s="57" t="s">
        <v>18</v>
      </c>
      <c r="B62" s="57">
        <v>1</v>
      </c>
      <c r="C62" s="57">
        <v>52</v>
      </c>
      <c r="D62" s="52">
        <v>37165</v>
      </c>
      <c r="E62" s="113">
        <v>287181</v>
      </c>
      <c r="F62" s="113">
        <v>650</v>
      </c>
      <c r="G62" s="113">
        <f t="shared" si="3"/>
        <v>286531</v>
      </c>
      <c r="H62" s="66">
        <f t="shared" si="1"/>
        <v>0.25733064516129034</v>
      </c>
      <c r="I62" s="67">
        <v>0.85150000000000003</v>
      </c>
      <c r="J62" s="65">
        <f t="shared" si="2"/>
        <v>633.51600000000008</v>
      </c>
      <c r="K62" s="12"/>
    </row>
    <row r="63" spans="1:11" x14ac:dyDescent="0.2">
      <c r="A63" s="57" t="s">
        <v>18</v>
      </c>
      <c r="B63" s="57">
        <v>1</v>
      </c>
      <c r="C63" s="57">
        <v>53</v>
      </c>
      <c r="D63" s="52">
        <v>37165</v>
      </c>
      <c r="E63" s="113">
        <v>93207</v>
      </c>
      <c r="F63" s="113">
        <v>67</v>
      </c>
      <c r="G63" s="113">
        <f t="shared" si="3"/>
        <v>93140</v>
      </c>
      <c r="H63" s="66">
        <f t="shared" si="1"/>
        <v>8.3518817204301071E-2</v>
      </c>
      <c r="I63" s="67">
        <v>0.96530000000000005</v>
      </c>
      <c r="J63" s="65">
        <f t="shared" si="2"/>
        <v>718.18320000000006</v>
      </c>
      <c r="K63" s="12"/>
    </row>
    <row r="64" spans="1:11" x14ac:dyDescent="0.2">
      <c r="A64" s="57" t="s">
        <v>18</v>
      </c>
      <c r="B64" s="57">
        <v>1</v>
      </c>
      <c r="C64" s="57">
        <v>54</v>
      </c>
      <c r="D64" s="52">
        <v>37165</v>
      </c>
      <c r="E64" s="144">
        <v>268035</v>
      </c>
      <c r="F64" s="144">
        <v>255</v>
      </c>
      <c r="G64" s="113">
        <f t="shared" si="3"/>
        <v>267780</v>
      </c>
      <c r="H64" s="66">
        <f t="shared" si="1"/>
        <v>0.2401747311827957</v>
      </c>
      <c r="I64" s="67">
        <v>0.78190000000000004</v>
      </c>
      <c r="J64" s="65">
        <f t="shared" si="2"/>
        <v>581.73360000000002</v>
      </c>
      <c r="K64" s="12"/>
    </row>
    <row r="65" spans="1:11" x14ac:dyDescent="0.2">
      <c r="A65" s="57" t="s">
        <v>18</v>
      </c>
      <c r="B65" s="57">
        <v>1</v>
      </c>
      <c r="C65" s="57">
        <v>55</v>
      </c>
      <c r="D65" s="52">
        <v>37165</v>
      </c>
      <c r="E65" s="144">
        <v>44743</v>
      </c>
      <c r="F65" s="144">
        <v>55</v>
      </c>
      <c r="G65" s="113">
        <f t="shared" si="3"/>
        <v>44688</v>
      </c>
      <c r="H65" s="66">
        <f t="shared" si="1"/>
        <v>4.0092293906810038E-2</v>
      </c>
      <c r="I65" s="67">
        <v>0.79</v>
      </c>
      <c r="J65" s="65">
        <f t="shared" si="2"/>
        <v>587.76</v>
      </c>
      <c r="K65" s="12"/>
    </row>
    <row r="66" spans="1:11" x14ac:dyDescent="0.2">
      <c r="A66" s="57" t="s">
        <v>18</v>
      </c>
      <c r="B66" s="57">
        <v>1</v>
      </c>
      <c r="C66" s="57">
        <v>56</v>
      </c>
      <c r="D66" s="52">
        <v>37165</v>
      </c>
      <c r="E66" s="144">
        <v>53479</v>
      </c>
      <c r="F66" s="144">
        <v>470</v>
      </c>
      <c r="G66" s="113">
        <f t="shared" si="3"/>
        <v>53009</v>
      </c>
      <c r="H66" s="66">
        <f t="shared" si="1"/>
        <v>4.7920250896057351E-2</v>
      </c>
      <c r="I66" s="67">
        <v>0.28649999999999998</v>
      </c>
      <c r="J66" s="65">
        <f t="shared" si="2"/>
        <v>213.15599999999998</v>
      </c>
      <c r="K66" s="12"/>
    </row>
    <row r="67" spans="1:11" x14ac:dyDescent="0.2">
      <c r="A67" s="57" t="s">
        <v>18</v>
      </c>
      <c r="B67" s="57">
        <v>1</v>
      </c>
      <c r="C67" s="57">
        <v>57</v>
      </c>
      <c r="D67" s="52">
        <v>37165</v>
      </c>
      <c r="E67" s="144">
        <v>250869</v>
      </c>
      <c r="F67" s="144">
        <v>1285</v>
      </c>
      <c r="G67" s="113">
        <f t="shared" si="3"/>
        <v>249584</v>
      </c>
      <c r="H67" s="66">
        <f t="shared" si="1"/>
        <v>0.22479301075268818</v>
      </c>
      <c r="I67" s="67">
        <v>0.74939999999999996</v>
      </c>
      <c r="J67" s="65">
        <f t="shared" si="2"/>
        <v>557.55359999999996</v>
      </c>
      <c r="K67" s="12"/>
    </row>
    <row r="68" spans="1:11" x14ac:dyDescent="0.2">
      <c r="A68" s="57" t="s">
        <v>18</v>
      </c>
      <c r="B68" s="57">
        <v>1</v>
      </c>
      <c r="C68" s="57">
        <v>58</v>
      </c>
      <c r="D68" s="52">
        <v>37165</v>
      </c>
      <c r="E68" s="144">
        <v>1948</v>
      </c>
      <c r="F68" s="144">
        <v>1185</v>
      </c>
      <c r="G68" s="113">
        <f t="shared" si="3"/>
        <v>763</v>
      </c>
      <c r="H68" s="66">
        <f t="shared" si="1"/>
        <v>1.7455197132616488E-3</v>
      </c>
      <c r="I68" s="67">
        <v>0.36199999999999999</v>
      </c>
      <c r="J68" s="65">
        <f t="shared" si="2"/>
        <v>269.32799999999997</v>
      </c>
      <c r="K68" s="12"/>
    </row>
    <row r="69" spans="1:11" x14ac:dyDescent="0.2">
      <c r="A69" s="57" t="s">
        <v>18</v>
      </c>
      <c r="B69" s="57">
        <v>1</v>
      </c>
      <c r="C69" s="57">
        <v>59</v>
      </c>
      <c r="D69" s="52">
        <v>37165</v>
      </c>
      <c r="E69" s="144">
        <v>25584</v>
      </c>
      <c r="F69" s="144">
        <v>639</v>
      </c>
      <c r="G69" s="113">
        <f t="shared" si="3"/>
        <v>24945</v>
      </c>
      <c r="H69" s="66">
        <f t="shared" si="1"/>
        <v>2.2924731182795699E-2</v>
      </c>
      <c r="I69" s="67">
        <v>0.6875</v>
      </c>
      <c r="J69" s="65">
        <f t="shared" si="2"/>
        <v>511.5</v>
      </c>
      <c r="K69" s="12"/>
    </row>
    <row r="70" spans="1:11" x14ac:dyDescent="0.2">
      <c r="A70" s="57" t="s">
        <v>18</v>
      </c>
      <c r="B70" s="57">
        <v>1</v>
      </c>
      <c r="C70" s="57">
        <v>60</v>
      </c>
      <c r="D70" s="52">
        <v>37165</v>
      </c>
      <c r="E70" s="144">
        <v>26092</v>
      </c>
      <c r="F70" s="144">
        <v>3082</v>
      </c>
      <c r="G70" s="113">
        <f t="shared" si="3"/>
        <v>23010</v>
      </c>
      <c r="H70" s="66">
        <f t="shared" si="1"/>
        <v>2.3379928315412187E-2</v>
      </c>
      <c r="I70" s="67">
        <v>0.50829999999999997</v>
      </c>
      <c r="J70" s="65">
        <f t="shared" si="2"/>
        <v>378.17519999999996</v>
      </c>
      <c r="K70" s="12"/>
    </row>
    <row r="71" spans="1:11" x14ac:dyDescent="0.2">
      <c r="A71" s="57" t="s">
        <v>18</v>
      </c>
      <c r="B71" s="57">
        <v>1</v>
      </c>
      <c r="C71" s="57">
        <v>61</v>
      </c>
      <c r="D71" s="52">
        <v>37165</v>
      </c>
      <c r="E71" s="144">
        <v>25451</v>
      </c>
      <c r="F71" s="144">
        <v>2372</v>
      </c>
      <c r="G71" s="113">
        <f t="shared" si="3"/>
        <v>23079</v>
      </c>
      <c r="H71" s="66">
        <f t="shared" si="1"/>
        <v>2.2805555555555555E-2</v>
      </c>
      <c r="I71" s="67">
        <v>0.1676</v>
      </c>
      <c r="J71" s="65">
        <f t="shared" si="2"/>
        <v>124.6944</v>
      </c>
      <c r="K71" s="12"/>
    </row>
    <row r="72" spans="1:11" x14ac:dyDescent="0.2">
      <c r="A72" s="57" t="s">
        <v>18</v>
      </c>
      <c r="B72" s="57">
        <v>1</v>
      </c>
      <c r="C72" s="57">
        <v>62</v>
      </c>
      <c r="D72" s="52">
        <v>37165</v>
      </c>
      <c r="E72" s="144">
        <v>170338</v>
      </c>
      <c r="F72" s="144">
        <v>1845</v>
      </c>
      <c r="G72" s="113">
        <f t="shared" si="3"/>
        <v>168493</v>
      </c>
      <c r="H72" s="66">
        <f t="shared" si="1"/>
        <v>0.15263261648745519</v>
      </c>
      <c r="I72" s="67">
        <v>0.44</v>
      </c>
      <c r="J72" s="65">
        <f t="shared" si="2"/>
        <v>327.36</v>
      </c>
      <c r="K72" s="12"/>
    </row>
    <row r="73" spans="1:11" x14ac:dyDescent="0.2">
      <c r="A73" s="57" t="s">
        <v>18</v>
      </c>
      <c r="B73" s="57">
        <v>1</v>
      </c>
      <c r="C73" s="57">
        <v>63</v>
      </c>
      <c r="D73" s="52">
        <v>37165</v>
      </c>
      <c r="E73" s="144">
        <v>102789</v>
      </c>
      <c r="F73" s="144">
        <v>1704</v>
      </c>
      <c r="G73" s="113">
        <f t="shared" si="3"/>
        <v>101085</v>
      </c>
      <c r="H73" s="66">
        <f t="shared" si="1"/>
        <v>9.2104838709677422E-2</v>
      </c>
      <c r="I73" s="67">
        <v>0.2268</v>
      </c>
      <c r="J73" s="65">
        <f t="shared" si="2"/>
        <v>168.73920000000001</v>
      </c>
      <c r="K73" s="12"/>
    </row>
    <row r="74" spans="1:11" x14ac:dyDescent="0.2">
      <c r="A74" s="57" t="s">
        <v>18</v>
      </c>
      <c r="B74" s="57">
        <v>1</v>
      </c>
      <c r="C74" s="57">
        <v>64</v>
      </c>
      <c r="D74" s="52">
        <v>37165</v>
      </c>
      <c r="E74" s="144">
        <v>190950</v>
      </c>
      <c r="F74" s="144">
        <v>1136</v>
      </c>
      <c r="G74" s="113">
        <f t="shared" si="3"/>
        <v>189814</v>
      </c>
      <c r="H74" s="66">
        <f t="shared" si="1"/>
        <v>0.17110215053763442</v>
      </c>
      <c r="I74" s="67">
        <v>0.76249999999999996</v>
      </c>
      <c r="J74" s="65">
        <f t="shared" si="2"/>
        <v>567.29999999999995</v>
      </c>
      <c r="K74" s="12"/>
    </row>
    <row r="75" spans="1:11" x14ac:dyDescent="0.2">
      <c r="A75" s="57" t="s">
        <v>18</v>
      </c>
      <c r="B75" s="57">
        <v>1</v>
      </c>
      <c r="C75" s="57">
        <v>65</v>
      </c>
      <c r="D75" s="52">
        <v>37165</v>
      </c>
      <c r="E75" s="144">
        <v>98362</v>
      </c>
      <c r="F75" s="144">
        <v>813</v>
      </c>
      <c r="G75" s="113">
        <f t="shared" si="3"/>
        <v>97549</v>
      </c>
      <c r="H75" s="66">
        <f t="shared" si="1"/>
        <v>8.8137992831541223E-2</v>
      </c>
      <c r="I75" s="67">
        <v>0.75790000000000002</v>
      </c>
      <c r="J75" s="65">
        <f t="shared" si="2"/>
        <v>563.87760000000003</v>
      </c>
      <c r="K75" s="12"/>
    </row>
    <row r="76" spans="1:11" x14ac:dyDescent="0.2">
      <c r="A76" s="57" t="s">
        <v>18</v>
      </c>
      <c r="B76" s="57">
        <v>1</v>
      </c>
      <c r="C76" s="57">
        <v>66</v>
      </c>
      <c r="D76" s="52">
        <v>37165</v>
      </c>
      <c r="E76" s="144">
        <v>159062</v>
      </c>
      <c r="F76" s="144">
        <v>1755</v>
      </c>
      <c r="G76" s="113">
        <f t="shared" si="3"/>
        <v>157307</v>
      </c>
      <c r="H76" s="66">
        <f t="shared" si="1"/>
        <v>0.14252867383512544</v>
      </c>
      <c r="I76" s="67">
        <v>0.64370000000000005</v>
      </c>
      <c r="J76" s="65">
        <f t="shared" si="2"/>
        <v>478.91280000000006</v>
      </c>
      <c r="K76" s="12"/>
    </row>
    <row r="77" spans="1:11" x14ac:dyDescent="0.2">
      <c r="A77" s="57" t="s">
        <v>18</v>
      </c>
      <c r="B77" s="57">
        <v>1</v>
      </c>
      <c r="C77" s="57">
        <v>67</v>
      </c>
      <c r="D77" s="52">
        <v>37165</v>
      </c>
      <c r="E77" s="145" t="s">
        <v>117</v>
      </c>
      <c r="F77" s="145"/>
      <c r="G77" s="113"/>
      <c r="H77" s="66"/>
      <c r="I77" s="67"/>
      <c r="J77" s="65"/>
      <c r="K77" s="12"/>
    </row>
    <row r="78" spans="1:11" x14ac:dyDescent="0.2">
      <c r="A78" s="57" t="s">
        <v>18</v>
      </c>
      <c r="B78" s="57">
        <v>1</v>
      </c>
      <c r="C78" s="57">
        <v>68</v>
      </c>
      <c r="D78" s="52">
        <v>37165</v>
      </c>
      <c r="E78" s="144">
        <v>191803</v>
      </c>
      <c r="F78" s="144">
        <v>652</v>
      </c>
      <c r="G78" s="113">
        <f t="shared" ref="G78:G111" si="4">E78-F78</f>
        <v>191151</v>
      </c>
      <c r="H78" s="66">
        <f t="shared" ref="H78:H100" si="5">IF(G78&lt;0,0,E78/(31*1500*24))</f>
        <v>0.17186648745519714</v>
      </c>
      <c r="I78" s="67">
        <v>0.39019999999999999</v>
      </c>
      <c r="J78" s="65">
        <f t="shared" ref="J78:J100" si="6">I78*(24*31)</f>
        <v>290.30880000000002</v>
      </c>
      <c r="K78" s="12"/>
    </row>
    <row r="79" spans="1:11" x14ac:dyDescent="0.2">
      <c r="A79" s="57" t="s">
        <v>18</v>
      </c>
      <c r="B79" s="57">
        <v>1</v>
      </c>
      <c r="C79" s="57">
        <v>69</v>
      </c>
      <c r="D79" s="52">
        <v>37165</v>
      </c>
      <c r="E79" s="144">
        <v>177215</v>
      </c>
      <c r="F79" s="144">
        <v>1242</v>
      </c>
      <c r="G79" s="113">
        <f t="shared" si="4"/>
        <v>175973</v>
      </c>
      <c r="H79" s="66">
        <f t="shared" si="5"/>
        <v>0.15879480286738351</v>
      </c>
      <c r="I79" s="67">
        <v>0.72119999999999995</v>
      </c>
      <c r="J79" s="65">
        <f t="shared" si="6"/>
        <v>536.57279999999992</v>
      </c>
      <c r="K79" s="12"/>
    </row>
    <row r="80" spans="1:11" x14ac:dyDescent="0.2">
      <c r="A80" s="57" t="s">
        <v>18</v>
      </c>
      <c r="B80" s="57">
        <v>1</v>
      </c>
      <c r="C80" s="57">
        <v>70</v>
      </c>
      <c r="D80" s="52">
        <v>37165</v>
      </c>
      <c r="E80" s="144">
        <v>46277</v>
      </c>
      <c r="F80" s="144">
        <v>251</v>
      </c>
      <c r="G80" s="113">
        <f t="shared" si="4"/>
        <v>46026</v>
      </c>
      <c r="H80" s="66">
        <f t="shared" si="5"/>
        <v>4.1466845878136198E-2</v>
      </c>
      <c r="I80" s="67">
        <v>0.4572</v>
      </c>
      <c r="J80" s="65">
        <f t="shared" si="6"/>
        <v>340.15679999999998</v>
      </c>
      <c r="K80" s="12"/>
    </row>
    <row r="81" spans="1:11" x14ac:dyDescent="0.2">
      <c r="A81" s="57" t="s">
        <v>18</v>
      </c>
      <c r="B81" s="57">
        <v>1</v>
      </c>
      <c r="C81" s="57">
        <v>71</v>
      </c>
      <c r="D81" s="52">
        <v>37165</v>
      </c>
      <c r="E81" s="144">
        <v>168580</v>
      </c>
      <c r="F81" s="144">
        <v>665</v>
      </c>
      <c r="G81" s="113">
        <f t="shared" si="4"/>
        <v>167915</v>
      </c>
      <c r="H81" s="66">
        <f t="shared" si="5"/>
        <v>0.15105734767025089</v>
      </c>
      <c r="I81" s="67">
        <v>0.8024</v>
      </c>
      <c r="J81" s="65">
        <f t="shared" si="6"/>
        <v>596.98559999999998</v>
      </c>
      <c r="K81" s="12"/>
    </row>
    <row r="82" spans="1:11" x14ac:dyDescent="0.2">
      <c r="A82" s="57" t="s">
        <v>18</v>
      </c>
      <c r="B82" s="57">
        <v>1</v>
      </c>
      <c r="C82" s="57">
        <v>72</v>
      </c>
      <c r="D82" s="52">
        <v>37165</v>
      </c>
      <c r="E82" s="144">
        <v>176430</v>
      </c>
      <c r="F82" s="144">
        <v>661</v>
      </c>
      <c r="G82" s="113">
        <f t="shared" si="4"/>
        <v>175769</v>
      </c>
      <c r="H82" s="66">
        <f t="shared" si="5"/>
        <v>0.15809139784946236</v>
      </c>
      <c r="I82" s="67">
        <v>0.50539999999999996</v>
      </c>
      <c r="J82" s="65">
        <f t="shared" si="6"/>
        <v>376.01759999999996</v>
      </c>
      <c r="K82" s="12"/>
    </row>
    <row r="83" spans="1:11" x14ac:dyDescent="0.2">
      <c r="A83" s="57" t="s">
        <v>18</v>
      </c>
      <c r="B83" s="57">
        <v>1</v>
      </c>
      <c r="C83" s="57">
        <v>73</v>
      </c>
      <c r="D83" s="52">
        <v>37165</v>
      </c>
      <c r="E83" s="144">
        <v>13371</v>
      </c>
      <c r="F83" s="144">
        <v>2575</v>
      </c>
      <c r="G83" s="113">
        <f t="shared" si="4"/>
        <v>10796</v>
      </c>
      <c r="H83" s="66">
        <f t="shared" si="5"/>
        <v>1.1981182795698925E-2</v>
      </c>
      <c r="I83" s="67">
        <v>6.7900000000000002E-2</v>
      </c>
      <c r="J83" s="65">
        <f t="shared" si="6"/>
        <v>50.517600000000002</v>
      </c>
      <c r="K83" s="12"/>
    </row>
    <row r="84" spans="1:11" x14ac:dyDescent="0.2">
      <c r="A84" s="57" t="s">
        <v>18</v>
      </c>
      <c r="B84" s="57">
        <v>1</v>
      </c>
      <c r="C84" s="57">
        <v>74</v>
      </c>
      <c r="D84" s="52">
        <v>37165</v>
      </c>
      <c r="E84" s="144">
        <v>202928</v>
      </c>
      <c r="F84" s="144">
        <v>1854</v>
      </c>
      <c r="G84" s="113">
        <f t="shared" si="4"/>
        <v>201074</v>
      </c>
      <c r="H84" s="66">
        <f t="shared" si="5"/>
        <v>0.18183512544802868</v>
      </c>
      <c r="I84" s="67">
        <v>0.80069999999999997</v>
      </c>
      <c r="J84" s="65">
        <f t="shared" si="6"/>
        <v>595.72079999999994</v>
      </c>
      <c r="K84" s="12"/>
    </row>
    <row r="85" spans="1:11" x14ac:dyDescent="0.2">
      <c r="A85" s="57" t="s">
        <v>18</v>
      </c>
      <c r="B85" s="57">
        <v>1</v>
      </c>
      <c r="C85" s="57">
        <v>75</v>
      </c>
      <c r="D85" s="52">
        <v>37165</v>
      </c>
      <c r="E85" s="145" t="s">
        <v>117</v>
      </c>
      <c r="F85" s="145"/>
      <c r="G85" s="113"/>
      <c r="H85" s="66"/>
      <c r="I85" s="67"/>
      <c r="J85" s="65"/>
      <c r="K85" s="12"/>
    </row>
    <row r="86" spans="1:11" x14ac:dyDescent="0.2">
      <c r="A86" s="57" t="s">
        <v>18</v>
      </c>
      <c r="B86" s="57">
        <v>1</v>
      </c>
      <c r="C86" s="57">
        <v>76</v>
      </c>
      <c r="D86" s="52">
        <v>37165</v>
      </c>
      <c r="E86" s="144">
        <v>89156</v>
      </c>
      <c r="F86" s="144">
        <v>2164</v>
      </c>
      <c r="G86" s="113">
        <f t="shared" si="4"/>
        <v>86992</v>
      </c>
      <c r="H86" s="66">
        <f t="shared" si="5"/>
        <v>7.9888888888888884E-2</v>
      </c>
      <c r="I86" s="67">
        <v>0.66</v>
      </c>
      <c r="J86" s="65">
        <f t="shared" si="6"/>
        <v>491.04</v>
      </c>
      <c r="K86" s="12"/>
    </row>
    <row r="87" spans="1:11" x14ac:dyDescent="0.2">
      <c r="A87" s="57" t="s">
        <v>18</v>
      </c>
      <c r="B87" s="57">
        <v>1</v>
      </c>
      <c r="C87" s="57">
        <v>77</v>
      </c>
      <c r="D87" s="52">
        <v>37165</v>
      </c>
      <c r="E87" s="144">
        <v>18467</v>
      </c>
      <c r="F87" s="144">
        <v>758</v>
      </c>
      <c r="G87" s="113">
        <f t="shared" si="4"/>
        <v>17709</v>
      </c>
      <c r="H87" s="66">
        <f t="shared" si="5"/>
        <v>1.6547491039426522E-2</v>
      </c>
      <c r="I87" s="67">
        <v>0.46789999999999998</v>
      </c>
      <c r="J87" s="65">
        <f t="shared" si="6"/>
        <v>348.11759999999998</v>
      </c>
      <c r="K87" s="12"/>
    </row>
    <row r="88" spans="1:11" x14ac:dyDescent="0.2">
      <c r="A88" s="57" t="s">
        <v>18</v>
      </c>
      <c r="B88" s="57">
        <v>1</v>
      </c>
      <c r="C88" s="57">
        <v>78</v>
      </c>
      <c r="D88" s="52">
        <v>37165</v>
      </c>
      <c r="E88" s="144">
        <v>115189</v>
      </c>
      <c r="F88" s="144">
        <v>810</v>
      </c>
      <c r="G88" s="113">
        <f t="shared" si="4"/>
        <v>114379</v>
      </c>
      <c r="H88" s="66">
        <f t="shared" si="5"/>
        <v>0.10321594982078854</v>
      </c>
      <c r="I88" s="67">
        <v>0.67190000000000005</v>
      </c>
      <c r="J88" s="65">
        <f t="shared" si="6"/>
        <v>499.89360000000005</v>
      </c>
      <c r="K88" s="12"/>
    </row>
    <row r="89" spans="1:11" x14ac:dyDescent="0.2">
      <c r="A89" s="57" t="s">
        <v>18</v>
      </c>
      <c r="B89" s="57">
        <v>1</v>
      </c>
      <c r="C89" s="57">
        <v>79</v>
      </c>
      <c r="D89" s="52">
        <v>37165</v>
      </c>
      <c r="E89" s="144">
        <v>1396</v>
      </c>
      <c r="F89" s="144">
        <v>1299</v>
      </c>
      <c r="G89" s="113">
        <f t="shared" si="4"/>
        <v>97</v>
      </c>
      <c r="H89" s="66">
        <f t="shared" si="5"/>
        <v>1.2508960573476703E-3</v>
      </c>
      <c r="I89" s="67">
        <v>0.5</v>
      </c>
      <c r="J89" s="65">
        <f t="shared" si="6"/>
        <v>372</v>
      </c>
      <c r="K89" s="12"/>
    </row>
    <row r="90" spans="1:11" x14ac:dyDescent="0.2">
      <c r="A90" s="57" t="s">
        <v>18</v>
      </c>
      <c r="B90" s="57">
        <v>1</v>
      </c>
      <c r="C90" s="57">
        <v>80</v>
      </c>
      <c r="D90" s="52">
        <v>37165</v>
      </c>
      <c r="E90" s="144">
        <v>21128</v>
      </c>
      <c r="F90" s="144">
        <v>756</v>
      </c>
      <c r="G90" s="113">
        <f t="shared" si="4"/>
        <v>20372</v>
      </c>
      <c r="H90" s="66">
        <f t="shared" si="5"/>
        <v>1.8931899641577061E-2</v>
      </c>
      <c r="I90" s="67">
        <v>0.66149999999999998</v>
      </c>
      <c r="J90" s="65">
        <f t="shared" si="6"/>
        <v>492.15600000000001</v>
      </c>
      <c r="K90" s="12"/>
    </row>
    <row r="91" spans="1:11" x14ac:dyDescent="0.2">
      <c r="A91" s="57" t="s">
        <v>18</v>
      </c>
      <c r="B91" s="57">
        <v>1</v>
      </c>
      <c r="C91" s="57">
        <v>81</v>
      </c>
      <c r="D91" s="52">
        <v>37165</v>
      </c>
      <c r="E91" s="144">
        <v>30210</v>
      </c>
      <c r="F91" s="144">
        <v>1744</v>
      </c>
      <c r="G91" s="113">
        <f t="shared" si="4"/>
        <v>28466</v>
      </c>
      <c r="H91" s="66">
        <f t="shared" si="5"/>
        <v>2.7069892473118279E-2</v>
      </c>
      <c r="I91" s="67">
        <v>0.64839999999999998</v>
      </c>
      <c r="J91" s="65">
        <f t="shared" si="6"/>
        <v>482.40959999999995</v>
      </c>
      <c r="K91" s="12"/>
    </row>
    <row r="92" spans="1:11" x14ac:dyDescent="0.2">
      <c r="A92" s="57" t="s">
        <v>18</v>
      </c>
      <c r="B92" s="57">
        <v>1</v>
      </c>
      <c r="C92" s="57">
        <v>82</v>
      </c>
      <c r="D92" s="52">
        <v>37165</v>
      </c>
      <c r="E92" s="144">
        <v>62502</v>
      </c>
      <c r="F92" s="144">
        <v>2465</v>
      </c>
      <c r="G92" s="113">
        <f t="shared" si="4"/>
        <v>60037</v>
      </c>
      <c r="H92" s="66">
        <f t="shared" si="5"/>
        <v>5.6005376344086019E-2</v>
      </c>
      <c r="I92" s="67">
        <v>0.71060000000000001</v>
      </c>
      <c r="J92" s="65">
        <f t="shared" si="6"/>
        <v>528.68640000000005</v>
      </c>
      <c r="K92" s="12"/>
    </row>
    <row r="93" spans="1:11" x14ac:dyDescent="0.2">
      <c r="A93" s="57" t="s">
        <v>18</v>
      </c>
      <c r="B93" s="57">
        <v>1</v>
      </c>
      <c r="C93" s="57">
        <v>83</v>
      </c>
      <c r="D93" s="52">
        <v>37165</v>
      </c>
      <c r="E93" s="144">
        <v>104927</v>
      </c>
      <c r="F93" s="144">
        <v>1408</v>
      </c>
      <c r="G93" s="113">
        <f t="shared" si="4"/>
        <v>103519</v>
      </c>
      <c r="H93" s="66">
        <f t="shared" si="5"/>
        <v>9.4020609318996418E-2</v>
      </c>
      <c r="I93" s="67">
        <v>0.73580000000000001</v>
      </c>
      <c r="J93" s="65">
        <f t="shared" si="6"/>
        <v>547.43520000000001</v>
      </c>
      <c r="K93" s="12"/>
    </row>
    <row r="94" spans="1:11" x14ac:dyDescent="0.2">
      <c r="A94" s="57" t="s">
        <v>18</v>
      </c>
      <c r="B94" s="57">
        <v>1</v>
      </c>
      <c r="C94" s="57">
        <v>84</v>
      </c>
      <c r="D94" s="52">
        <v>37165</v>
      </c>
      <c r="E94" s="144">
        <v>28711</v>
      </c>
      <c r="F94" s="144">
        <v>749</v>
      </c>
      <c r="G94" s="113">
        <f t="shared" si="4"/>
        <v>27962</v>
      </c>
      <c r="H94" s="66">
        <f t="shared" si="5"/>
        <v>2.5726702508960572E-2</v>
      </c>
      <c r="I94" s="67">
        <v>0.76280000000000003</v>
      </c>
      <c r="J94" s="65">
        <f t="shared" si="6"/>
        <v>567.52319999999997</v>
      </c>
      <c r="K94" s="12"/>
    </row>
    <row r="95" spans="1:11" x14ac:dyDescent="0.2">
      <c r="A95" s="57" t="s">
        <v>18</v>
      </c>
      <c r="B95" s="57">
        <v>1</v>
      </c>
      <c r="C95" s="57">
        <v>85</v>
      </c>
      <c r="D95" s="52">
        <v>37165</v>
      </c>
      <c r="E95" s="144">
        <v>45159</v>
      </c>
      <c r="F95" s="144">
        <v>35</v>
      </c>
      <c r="G95" s="113">
        <f t="shared" si="4"/>
        <v>45124</v>
      </c>
      <c r="H95" s="66">
        <f t="shared" si="5"/>
        <v>4.046505376344086E-2</v>
      </c>
      <c r="I95" s="67">
        <v>0.18659999999999999</v>
      </c>
      <c r="J95" s="65">
        <f t="shared" si="6"/>
        <v>138.8304</v>
      </c>
      <c r="K95" s="12"/>
    </row>
    <row r="96" spans="1:11" x14ac:dyDescent="0.2">
      <c r="A96" s="57" t="s">
        <v>18</v>
      </c>
      <c r="B96" s="57">
        <v>1</v>
      </c>
      <c r="C96" s="57">
        <v>86</v>
      </c>
      <c r="D96" s="52">
        <v>37165</v>
      </c>
      <c r="E96" s="144">
        <v>177314</v>
      </c>
      <c r="F96" s="144">
        <v>1283</v>
      </c>
      <c r="G96" s="113">
        <f t="shared" si="4"/>
        <v>176031</v>
      </c>
      <c r="H96" s="66">
        <f t="shared" si="5"/>
        <v>0.15888351254480287</v>
      </c>
      <c r="I96" s="67">
        <v>0.81299999999999994</v>
      </c>
      <c r="J96" s="65">
        <f t="shared" si="6"/>
        <v>604.87199999999996</v>
      </c>
      <c r="K96" s="12"/>
    </row>
    <row r="97" spans="1:11" x14ac:dyDescent="0.2">
      <c r="A97" s="57" t="s">
        <v>18</v>
      </c>
      <c r="B97" s="57">
        <v>1</v>
      </c>
      <c r="C97" s="57">
        <v>87</v>
      </c>
      <c r="D97" s="52">
        <v>37165</v>
      </c>
      <c r="E97" s="144">
        <v>146194</v>
      </c>
      <c r="F97" s="144">
        <v>1971</v>
      </c>
      <c r="G97" s="113">
        <f t="shared" si="4"/>
        <v>144223</v>
      </c>
      <c r="H97" s="66">
        <f t="shared" si="5"/>
        <v>0.13099820788530467</v>
      </c>
      <c r="I97" s="67">
        <v>0.80830000000000002</v>
      </c>
      <c r="J97" s="65">
        <f t="shared" si="6"/>
        <v>601.37520000000006</v>
      </c>
      <c r="K97" s="12"/>
    </row>
    <row r="98" spans="1:11" x14ac:dyDescent="0.2">
      <c r="A98" s="57" t="s">
        <v>18</v>
      </c>
      <c r="B98" s="57">
        <v>1</v>
      </c>
      <c r="C98" s="57">
        <v>88</v>
      </c>
      <c r="D98" s="52">
        <v>37165</v>
      </c>
      <c r="E98" s="144">
        <v>44564</v>
      </c>
      <c r="F98" s="144">
        <v>2298</v>
      </c>
      <c r="G98" s="113">
        <f t="shared" si="4"/>
        <v>42266</v>
      </c>
      <c r="H98" s="66">
        <f t="shared" si="5"/>
        <v>3.9931899641577062E-2</v>
      </c>
      <c r="I98" s="67">
        <v>0.5948</v>
      </c>
      <c r="J98" s="65">
        <f t="shared" si="6"/>
        <v>442.53120000000001</v>
      </c>
      <c r="K98" s="12"/>
    </row>
    <row r="99" spans="1:11" x14ac:dyDescent="0.2">
      <c r="A99" s="57" t="s">
        <v>18</v>
      </c>
      <c r="B99" s="57">
        <v>1</v>
      </c>
      <c r="C99" s="57">
        <v>89</v>
      </c>
      <c r="D99" s="52">
        <v>37165</v>
      </c>
      <c r="E99" s="144">
        <v>158821</v>
      </c>
      <c r="F99" s="144">
        <v>2001</v>
      </c>
      <c r="G99" s="113">
        <f t="shared" si="4"/>
        <v>156820</v>
      </c>
      <c r="H99" s="66">
        <f t="shared" si="5"/>
        <v>0.14231272401433692</v>
      </c>
      <c r="I99" s="67">
        <v>0.94159999999999999</v>
      </c>
      <c r="J99" s="65">
        <f t="shared" si="6"/>
        <v>700.55039999999997</v>
      </c>
      <c r="K99" s="12"/>
    </row>
    <row r="100" spans="1:11" x14ac:dyDescent="0.2">
      <c r="A100" s="57" t="s">
        <v>18</v>
      </c>
      <c r="B100" s="57">
        <v>1</v>
      </c>
      <c r="C100" s="57">
        <v>90</v>
      </c>
      <c r="D100" s="52">
        <v>37165</v>
      </c>
      <c r="E100" s="144">
        <v>105799</v>
      </c>
      <c r="F100" s="144">
        <v>1192</v>
      </c>
      <c r="G100" s="113">
        <f t="shared" si="4"/>
        <v>104607</v>
      </c>
      <c r="H100" s="66">
        <f t="shared" si="5"/>
        <v>9.4801971326164872E-2</v>
      </c>
      <c r="I100" s="67">
        <v>0.78310000000000002</v>
      </c>
      <c r="J100" s="65">
        <f t="shared" si="6"/>
        <v>582.62639999999999</v>
      </c>
      <c r="K100" s="12"/>
    </row>
    <row r="101" spans="1:11" x14ac:dyDescent="0.2">
      <c r="A101" s="57" t="s">
        <v>18</v>
      </c>
      <c r="B101" s="57">
        <v>1</v>
      </c>
      <c r="C101" s="57">
        <v>91</v>
      </c>
      <c r="D101" s="52">
        <v>37165</v>
      </c>
      <c r="E101" s="145" t="s">
        <v>117</v>
      </c>
      <c r="F101" s="145"/>
      <c r="G101" s="113"/>
      <c r="H101" s="66"/>
      <c r="I101" s="67"/>
      <c r="J101" s="65"/>
    </row>
    <row r="102" spans="1:11" x14ac:dyDescent="0.2">
      <c r="A102" s="57" t="s">
        <v>18</v>
      </c>
      <c r="B102" s="57">
        <v>1</v>
      </c>
      <c r="C102" s="57">
        <v>92</v>
      </c>
      <c r="D102" s="52">
        <v>37165</v>
      </c>
      <c r="E102" s="145" t="s">
        <v>117</v>
      </c>
      <c r="F102" s="145"/>
      <c r="G102" s="113"/>
      <c r="H102" s="66"/>
      <c r="I102" s="67"/>
      <c r="J102" s="65"/>
    </row>
    <row r="103" spans="1:11" x14ac:dyDescent="0.2">
      <c r="A103" s="57" t="s">
        <v>18</v>
      </c>
      <c r="B103" s="57">
        <v>1</v>
      </c>
      <c r="C103" s="57">
        <v>93</v>
      </c>
      <c r="D103" s="52">
        <v>37165</v>
      </c>
      <c r="E103" s="145" t="s">
        <v>117</v>
      </c>
      <c r="F103" s="145"/>
      <c r="G103" s="113"/>
      <c r="H103" s="66"/>
      <c r="I103" s="67"/>
      <c r="J103" s="65"/>
    </row>
    <row r="104" spans="1:11" x14ac:dyDescent="0.2">
      <c r="A104" s="57" t="s">
        <v>18</v>
      </c>
      <c r="B104" s="57">
        <v>1</v>
      </c>
      <c r="C104" s="57">
        <v>94</v>
      </c>
      <c r="D104" s="52">
        <v>37165</v>
      </c>
      <c r="E104" s="145" t="s">
        <v>117</v>
      </c>
      <c r="F104" s="145"/>
      <c r="G104" s="113"/>
      <c r="H104" s="66"/>
      <c r="I104" s="67"/>
      <c r="J104" s="65"/>
    </row>
    <row r="105" spans="1:11" x14ac:dyDescent="0.2">
      <c r="A105" s="57" t="s">
        <v>18</v>
      </c>
      <c r="B105" s="57">
        <v>1</v>
      </c>
      <c r="C105" s="57">
        <v>95</v>
      </c>
      <c r="D105" s="52">
        <v>37165</v>
      </c>
      <c r="E105" s="145" t="s">
        <v>117</v>
      </c>
      <c r="F105" s="145"/>
      <c r="G105" s="113"/>
      <c r="H105" s="66"/>
      <c r="I105" s="67"/>
      <c r="J105" s="65"/>
    </row>
    <row r="106" spans="1:11" x14ac:dyDescent="0.2">
      <c r="A106" s="57" t="s">
        <v>18</v>
      </c>
      <c r="B106" s="57">
        <v>1</v>
      </c>
      <c r="C106" s="57">
        <v>96</v>
      </c>
      <c r="D106" s="52">
        <v>37165</v>
      </c>
      <c r="E106" s="145" t="s">
        <v>117</v>
      </c>
      <c r="F106" s="145"/>
      <c r="G106" s="113"/>
      <c r="H106" s="66"/>
      <c r="I106" s="67"/>
      <c r="J106" s="65"/>
    </row>
    <row r="107" spans="1:11" x14ac:dyDescent="0.2">
      <c r="A107" s="57" t="s">
        <v>18</v>
      </c>
      <c r="B107" s="57">
        <v>1</v>
      </c>
      <c r="C107" s="57">
        <v>97</v>
      </c>
      <c r="D107" s="52">
        <v>37165</v>
      </c>
      <c r="E107" s="145" t="s">
        <v>117</v>
      </c>
      <c r="F107" s="145"/>
      <c r="G107" s="113"/>
      <c r="H107" s="66"/>
      <c r="I107" s="67"/>
      <c r="J107" s="65"/>
    </row>
    <row r="108" spans="1:11" x14ac:dyDescent="0.2">
      <c r="A108" s="57" t="s">
        <v>18</v>
      </c>
      <c r="B108" s="57">
        <v>1</v>
      </c>
      <c r="C108" s="57">
        <v>98</v>
      </c>
      <c r="D108" s="52">
        <v>37165</v>
      </c>
      <c r="E108" s="145" t="s">
        <v>117</v>
      </c>
      <c r="F108" s="145"/>
      <c r="G108" s="113"/>
      <c r="H108" s="66"/>
      <c r="I108" s="67"/>
      <c r="J108" s="65"/>
    </row>
    <row r="109" spans="1:11" x14ac:dyDescent="0.2">
      <c r="A109" s="57" t="s">
        <v>18</v>
      </c>
      <c r="B109" s="57">
        <v>1</v>
      </c>
      <c r="C109" s="57">
        <v>99</v>
      </c>
      <c r="D109" s="52">
        <v>37165</v>
      </c>
      <c r="E109" s="145" t="s">
        <v>117</v>
      </c>
      <c r="F109" s="145"/>
      <c r="G109" s="113"/>
      <c r="H109" s="66"/>
      <c r="I109" s="67"/>
      <c r="J109" s="65"/>
    </row>
    <row r="110" spans="1:11" x14ac:dyDescent="0.2">
      <c r="A110" s="57" t="s">
        <v>18</v>
      </c>
      <c r="B110" s="57">
        <v>1</v>
      </c>
      <c r="C110" s="57">
        <v>100</v>
      </c>
      <c r="D110" s="52">
        <v>37165</v>
      </c>
      <c r="E110" s="145" t="s">
        <v>117</v>
      </c>
      <c r="F110" s="145"/>
      <c r="G110" s="113"/>
      <c r="H110" s="66"/>
      <c r="I110" s="67"/>
      <c r="J110" s="65"/>
    </row>
    <row r="111" spans="1:11" x14ac:dyDescent="0.2">
      <c r="A111" s="57"/>
      <c r="B111" s="57"/>
      <c r="C111" s="8" t="s">
        <v>60</v>
      </c>
      <c r="D111" s="52">
        <v>37165</v>
      </c>
      <c r="E111" s="144">
        <f>SUM(E11:E110)</f>
        <v>17204549</v>
      </c>
      <c r="F111" s="144">
        <f>SUM(F11:F110)</f>
        <v>80455</v>
      </c>
      <c r="G111" s="144">
        <f t="shared" si="4"/>
        <v>17124094</v>
      </c>
      <c r="H111" s="71">
        <f>AVERAGE(H11:H110)</f>
        <v>0.17719675153462691</v>
      </c>
      <c r="I111" s="71">
        <f>AVERAGE(I11:I110)</f>
        <v>0.65326174574736895</v>
      </c>
      <c r="J111" s="70">
        <f>SUM(J11:J110)</f>
        <v>42284.326278735716</v>
      </c>
      <c r="K111" s="71"/>
    </row>
    <row r="112" spans="1:11" x14ac:dyDescent="0.2">
      <c r="A112" s="68"/>
      <c r="B112" s="69"/>
      <c r="C112" s="9" t="s">
        <v>59</v>
      </c>
      <c r="D112" s="52">
        <v>37165</v>
      </c>
      <c r="E112" s="116">
        <f>0.02*E111</f>
        <v>344090.98</v>
      </c>
      <c r="F112" s="116">
        <f>0.02*F111</f>
        <v>1609.1000000000001</v>
      </c>
      <c r="G112" s="116">
        <f>0.02*G111</f>
        <v>342481.88</v>
      </c>
      <c r="H112" s="66"/>
      <c r="I112" s="66"/>
      <c r="J112" s="65"/>
      <c r="K112" s="66"/>
    </row>
    <row r="113" spans="1:11" x14ac:dyDescent="0.2">
      <c r="A113" s="68"/>
      <c r="B113" s="69"/>
      <c r="C113" s="8" t="s">
        <v>61</v>
      </c>
      <c r="D113" s="52">
        <v>37165</v>
      </c>
      <c r="E113" s="116">
        <f>E111-E112</f>
        <v>16860458.02</v>
      </c>
      <c r="F113" s="116">
        <f>F111-F112</f>
        <v>78845.899999999994</v>
      </c>
      <c r="G113" s="116">
        <f>G111-G112</f>
        <v>16781612.120000001</v>
      </c>
      <c r="H113" s="66">
        <f>0.98*H111</f>
        <v>0.17365281650393438</v>
      </c>
      <c r="I113" s="66">
        <f>I111</f>
        <v>0.65326174574736895</v>
      </c>
      <c r="J113" s="65">
        <f>J111</f>
        <v>42284.326278735716</v>
      </c>
      <c r="K113" s="66"/>
    </row>
    <row r="114" spans="1:11" ht="14.25" x14ac:dyDescent="0.2">
      <c r="A114" s="68"/>
      <c r="B114" s="69"/>
      <c r="C114" s="8" t="s">
        <v>61</v>
      </c>
      <c r="D114" s="52" t="s">
        <v>19</v>
      </c>
      <c r="E114" s="116">
        <f>E113+'0901'!E114</f>
        <v>31304871.079999998</v>
      </c>
      <c r="F114" s="116">
        <f>F113+'0901'!F114</f>
        <v>219012.36</v>
      </c>
      <c r="G114" s="116">
        <f>G113+'0901'!G114</f>
        <v>31085858.719999999</v>
      </c>
      <c r="H114" s="66">
        <f>AVERAGE(H113,'0901'!H113)</f>
        <v>0.16642831257295487</v>
      </c>
      <c r="I114" s="66">
        <f>AVERAGE(I113,'0901'!I113)</f>
        <v>0.67581593034494891</v>
      </c>
      <c r="J114" s="65">
        <f>J113+'0901'!J114</f>
        <v>86030.230278735733</v>
      </c>
      <c r="K114" s="66"/>
    </row>
    <row r="115" spans="1:11" x14ac:dyDescent="0.2">
      <c r="D115" s="53"/>
      <c r="E115" s="63"/>
      <c r="F115" s="63"/>
      <c r="G115" s="63"/>
      <c r="H115" s="63"/>
      <c r="I115" s="74"/>
      <c r="J115" s="63"/>
    </row>
    <row r="116" spans="1:11" x14ac:dyDescent="0.2">
      <c r="A116" s="62" t="s">
        <v>14</v>
      </c>
      <c r="D116" s="53"/>
      <c r="E116" s="63"/>
      <c r="F116" s="63"/>
      <c r="G116" s="63"/>
      <c r="H116" s="63"/>
      <c r="I116" s="74"/>
    </row>
    <row r="117" spans="1:11" x14ac:dyDescent="0.2">
      <c r="A117" s="62" t="s">
        <v>116</v>
      </c>
      <c r="D117" s="53"/>
      <c r="E117" s="63"/>
      <c r="F117" s="63"/>
      <c r="G117" s="63"/>
      <c r="H117" s="63"/>
      <c r="I117" s="74"/>
      <c r="J117" s="63"/>
    </row>
    <row r="118" spans="1:11" x14ac:dyDescent="0.2">
      <c r="A118" s="62" t="s">
        <v>16</v>
      </c>
      <c r="E118" s="63"/>
      <c r="F118" s="63"/>
      <c r="G118" s="63"/>
      <c r="H118" s="63"/>
      <c r="I118" s="74"/>
      <c r="J118" s="63"/>
    </row>
    <row r="119" spans="1:11" x14ac:dyDescent="0.2">
      <c r="A119" s="62" t="s">
        <v>118</v>
      </c>
      <c r="E119" s="63"/>
      <c r="F119" s="63"/>
      <c r="G119" s="63"/>
      <c r="H119" s="63"/>
      <c r="J119" s="63"/>
    </row>
    <row r="120" spans="1:11" x14ac:dyDescent="0.2">
      <c r="E120" s="63"/>
      <c r="F120" s="63"/>
      <c r="G120" s="63"/>
      <c r="H120" s="63"/>
      <c r="J120" s="63"/>
    </row>
    <row r="121" spans="1:11" x14ac:dyDescent="0.2">
      <c r="E121" s="63"/>
      <c r="F121" s="63"/>
      <c r="G121" s="63"/>
      <c r="H121" s="63"/>
      <c r="J121" s="63"/>
    </row>
    <row r="122" spans="1:11" x14ac:dyDescent="0.2">
      <c r="E122" s="63"/>
      <c r="F122" s="63"/>
      <c r="G122" s="63"/>
      <c r="H122" s="63"/>
      <c r="J122" s="63"/>
    </row>
    <row r="123" spans="1:11" x14ac:dyDescent="0.2">
      <c r="E123" s="63"/>
      <c r="F123" s="63"/>
      <c r="G123" s="63"/>
    </row>
    <row r="124" spans="1:11" s="32" customFormat="1" ht="24.75" customHeight="1" x14ac:dyDescent="0.25">
      <c r="A124" s="27"/>
      <c r="B124" s="51"/>
      <c r="C124" s="51"/>
      <c r="D124" s="51"/>
      <c r="E124" s="27" t="s">
        <v>55</v>
      </c>
      <c r="F124" s="51"/>
      <c r="G124" s="51"/>
      <c r="H124" s="85"/>
      <c r="I124" s="86"/>
    </row>
    <row r="125" spans="1:11" s="32" customFormat="1" ht="15.75" x14ac:dyDescent="0.25">
      <c r="A125" s="48"/>
      <c r="B125" s="49"/>
      <c r="C125" s="49"/>
      <c r="D125" s="49"/>
      <c r="E125" s="49" t="s">
        <v>22</v>
      </c>
      <c r="F125" s="95"/>
      <c r="G125" s="49"/>
      <c r="H125" s="87"/>
      <c r="I125" s="88"/>
    </row>
    <row r="126" spans="1:11" s="32" customFormat="1" x14ac:dyDescent="0.2">
      <c r="A126" s="89" t="s">
        <v>45</v>
      </c>
      <c r="B126" s="90"/>
      <c r="C126" s="91">
        <f>K157</f>
        <v>0</v>
      </c>
      <c r="D126" s="54"/>
      <c r="E126" s="92"/>
      <c r="F126" s="92"/>
      <c r="G126" s="93"/>
      <c r="H126" s="93"/>
      <c r="I126" s="94"/>
    </row>
    <row r="127" spans="1:11" s="32" customFormat="1" ht="25.5" x14ac:dyDescent="0.2">
      <c r="A127" s="28" t="s">
        <v>41</v>
      </c>
      <c r="B127" s="35"/>
      <c r="C127" s="34" t="s">
        <v>23</v>
      </c>
      <c r="D127" s="29" t="s">
        <v>24</v>
      </c>
      <c r="E127" s="30" t="s">
        <v>25</v>
      </c>
      <c r="F127" s="31"/>
      <c r="H127" s="28" t="s">
        <v>26</v>
      </c>
      <c r="I127" s="33" t="s">
        <v>38</v>
      </c>
      <c r="J127" s="33" t="s">
        <v>40</v>
      </c>
      <c r="K127" s="33"/>
    </row>
    <row r="128" spans="1:11" x14ac:dyDescent="0.2">
      <c r="A128" s="126">
        <v>37165.000694444447</v>
      </c>
      <c r="B128" s="128"/>
      <c r="C128" s="126">
        <v>37165.291666666664</v>
      </c>
      <c r="D128" s="129" t="s">
        <v>92</v>
      </c>
      <c r="E128" s="60" t="s">
        <v>82</v>
      </c>
      <c r="F128" s="84"/>
      <c r="G128" s="73"/>
      <c r="H128" s="102" t="s">
        <v>29</v>
      </c>
      <c r="I128" s="131">
        <f>(C128-A128)*24</f>
        <v>6.9833333332207985</v>
      </c>
      <c r="J128" s="57">
        <v>0</v>
      </c>
      <c r="K128" s="5"/>
    </row>
    <row r="129" spans="1:11" x14ac:dyDescent="0.2">
      <c r="A129" s="126">
        <v>37165.291666666664</v>
      </c>
      <c r="B129" s="128"/>
      <c r="C129" s="126">
        <v>37165.75</v>
      </c>
      <c r="D129" s="129" t="s">
        <v>92</v>
      </c>
      <c r="E129" s="60" t="s">
        <v>83</v>
      </c>
      <c r="F129" s="84"/>
      <c r="G129" s="73"/>
      <c r="H129" s="102" t="s">
        <v>108</v>
      </c>
      <c r="I129" s="131">
        <f t="shared" ref="I129:I154" si="7">(C129-A129)*24</f>
        <v>11.000000000058208</v>
      </c>
      <c r="J129" s="57">
        <v>100</v>
      </c>
      <c r="K129" s="5"/>
    </row>
    <row r="130" spans="1:11" x14ac:dyDescent="0.2">
      <c r="A130" s="126">
        <v>37166.416666666664</v>
      </c>
      <c r="B130" s="128"/>
      <c r="C130" s="126">
        <v>37166.979166666664</v>
      </c>
      <c r="D130" s="129" t="s">
        <v>93</v>
      </c>
      <c r="E130" s="60" t="s">
        <v>84</v>
      </c>
      <c r="F130" s="84"/>
      <c r="G130" s="73"/>
      <c r="H130" s="102" t="s">
        <v>105</v>
      </c>
      <c r="I130" s="131">
        <f t="shared" si="7"/>
        <v>13.5</v>
      </c>
      <c r="J130" s="57">
        <v>0</v>
      </c>
      <c r="K130" s="5"/>
    </row>
    <row r="131" spans="1:11" x14ac:dyDescent="0.2">
      <c r="A131" s="126">
        <v>37166.979166666664</v>
      </c>
      <c r="B131" s="128"/>
      <c r="C131" s="126">
        <v>37167.3125</v>
      </c>
      <c r="D131" s="129" t="s">
        <v>94</v>
      </c>
      <c r="E131" s="60" t="s">
        <v>85</v>
      </c>
      <c r="F131" s="55"/>
      <c r="G131" s="56"/>
      <c r="H131" s="102" t="s">
        <v>105</v>
      </c>
      <c r="I131" s="131">
        <f t="shared" si="7"/>
        <v>8.0000000000582077</v>
      </c>
      <c r="J131" s="57">
        <f>21+7</f>
        <v>28</v>
      </c>
      <c r="K131" s="5"/>
    </row>
    <row r="132" spans="1:11" x14ac:dyDescent="0.2">
      <c r="A132" s="126">
        <v>37167.3125</v>
      </c>
      <c r="B132" s="128"/>
      <c r="C132" s="126">
        <v>37167.854166666664</v>
      </c>
      <c r="D132" s="129" t="s">
        <v>27</v>
      </c>
      <c r="E132" s="60" t="s">
        <v>86</v>
      </c>
      <c r="F132" s="55"/>
      <c r="G132" s="56"/>
      <c r="H132" s="102" t="s">
        <v>109</v>
      </c>
      <c r="I132" s="131">
        <f t="shared" si="7"/>
        <v>12.999999999941792</v>
      </c>
      <c r="J132" s="57">
        <f>21+21</f>
        <v>42</v>
      </c>
      <c r="K132" s="5"/>
    </row>
    <row r="133" spans="1:11" x14ac:dyDescent="0.2">
      <c r="A133" s="126">
        <v>37167.854166666664</v>
      </c>
      <c r="B133" s="128"/>
      <c r="C133" s="126">
        <v>37169.375</v>
      </c>
      <c r="D133" s="129" t="s">
        <v>93</v>
      </c>
      <c r="E133" s="60" t="s">
        <v>87</v>
      </c>
      <c r="F133" s="84"/>
      <c r="G133" s="73"/>
      <c r="H133" s="102" t="s">
        <v>105</v>
      </c>
      <c r="I133" s="131">
        <f t="shared" si="7"/>
        <v>36.500000000058208</v>
      </c>
      <c r="J133" s="57">
        <v>21</v>
      </c>
      <c r="K133" s="5"/>
    </row>
    <row r="134" spans="1:11" x14ac:dyDescent="0.2">
      <c r="A134" s="126">
        <v>37167.854166666664</v>
      </c>
      <c r="B134" s="128"/>
      <c r="C134" s="126">
        <v>37169.375</v>
      </c>
      <c r="D134" s="129" t="s">
        <v>95</v>
      </c>
      <c r="E134" s="60" t="s">
        <v>88</v>
      </c>
      <c r="F134" s="69"/>
      <c r="G134" s="73"/>
      <c r="H134" s="102" t="s">
        <v>32</v>
      </c>
      <c r="I134" s="131">
        <f t="shared" si="7"/>
        <v>36.500000000058208</v>
      </c>
      <c r="J134" s="57">
        <v>7</v>
      </c>
      <c r="K134" s="5"/>
    </row>
    <row r="135" spans="1:11" x14ac:dyDescent="0.2">
      <c r="A135" s="126">
        <v>37169.375</v>
      </c>
      <c r="B135" s="57"/>
      <c r="C135" s="126">
        <v>37169.75</v>
      </c>
      <c r="D135" s="129" t="s">
        <v>93</v>
      </c>
      <c r="E135" s="60" t="s">
        <v>87</v>
      </c>
      <c r="F135" s="84"/>
      <c r="G135" s="106"/>
      <c r="H135" s="102" t="s">
        <v>105</v>
      </c>
      <c r="I135" s="131">
        <f t="shared" si="7"/>
        <v>9</v>
      </c>
      <c r="J135" s="57">
        <v>21</v>
      </c>
      <c r="K135" s="5"/>
    </row>
    <row r="136" spans="1:11" x14ac:dyDescent="0.2">
      <c r="A136" s="126">
        <v>37169.375</v>
      </c>
      <c r="B136" s="57"/>
      <c r="C136" s="126">
        <v>37169.75</v>
      </c>
      <c r="D136" s="129" t="s">
        <v>96</v>
      </c>
      <c r="E136" s="60" t="s">
        <v>89</v>
      </c>
      <c r="F136" s="84"/>
      <c r="G136" s="106"/>
      <c r="H136" s="102" t="s">
        <v>110</v>
      </c>
      <c r="I136" s="131">
        <f t="shared" si="7"/>
        <v>9</v>
      </c>
      <c r="J136" s="57">
        <f>24+3</f>
        <v>27</v>
      </c>
      <c r="K136" s="5"/>
    </row>
    <row r="137" spans="1:11" x14ac:dyDescent="0.2">
      <c r="A137" s="126">
        <v>37169.75</v>
      </c>
      <c r="B137" s="57"/>
      <c r="C137" s="126">
        <v>37170.375</v>
      </c>
      <c r="D137" s="129" t="s">
        <v>94</v>
      </c>
      <c r="E137" s="60" t="s">
        <v>85</v>
      </c>
      <c r="F137" s="84"/>
      <c r="G137" s="106"/>
      <c r="H137" s="102" t="s">
        <v>105</v>
      </c>
      <c r="I137" s="131">
        <f t="shared" si="7"/>
        <v>15</v>
      </c>
      <c r="J137" s="57">
        <f>21+7</f>
        <v>28</v>
      </c>
      <c r="K137" s="5"/>
    </row>
    <row r="138" spans="1:11" x14ac:dyDescent="0.2">
      <c r="A138" s="126">
        <v>37170.375</v>
      </c>
      <c r="B138" s="57"/>
      <c r="C138" s="126">
        <v>37170.75</v>
      </c>
      <c r="D138" s="129" t="s">
        <v>94</v>
      </c>
      <c r="E138" s="60" t="s">
        <v>85</v>
      </c>
      <c r="F138" s="84"/>
      <c r="G138" s="106"/>
      <c r="H138" s="102" t="s">
        <v>105</v>
      </c>
      <c r="I138" s="131">
        <f t="shared" si="7"/>
        <v>9</v>
      </c>
      <c r="J138" s="57">
        <f>21+7</f>
        <v>28</v>
      </c>
      <c r="K138" s="5"/>
    </row>
    <row r="139" spans="1:11" x14ac:dyDescent="0.2">
      <c r="A139" s="126">
        <v>37170.375</v>
      </c>
      <c r="B139" s="57"/>
      <c r="C139" s="126">
        <v>37170.75</v>
      </c>
      <c r="D139" s="129" t="s">
        <v>97</v>
      </c>
      <c r="E139" s="60" t="s">
        <v>89</v>
      </c>
      <c r="F139" s="84"/>
      <c r="G139" s="106"/>
      <c r="H139" s="102" t="s">
        <v>111</v>
      </c>
      <c r="I139" s="131">
        <f t="shared" si="7"/>
        <v>9</v>
      </c>
      <c r="J139" s="57">
        <f>16+3</f>
        <v>19</v>
      </c>
      <c r="K139" s="5"/>
    </row>
    <row r="140" spans="1:11" x14ac:dyDescent="0.2">
      <c r="A140" s="126">
        <v>37170.75</v>
      </c>
      <c r="B140" s="57"/>
      <c r="C140" s="126">
        <v>37173.291666666664</v>
      </c>
      <c r="D140" s="129" t="s">
        <v>94</v>
      </c>
      <c r="E140" s="60" t="s">
        <v>85</v>
      </c>
      <c r="F140" s="84"/>
      <c r="G140" s="106"/>
      <c r="H140" s="102" t="s">
        <v>105</v>
      </c>
      <c r="I140" s="131">
        <f t="shared" si="7"/>
        <v>60.999999999941792</v>
      </c>
      <c r="J140" s="57">
        <f>21+7</f>
        <v>28</v>
      </c>
      <c r="K140" s="5"/>
    </row>
    <row r="141" spans="1:11" ht="51" x14ac:dyDescent="0.2">
      <c r="A141" s="126">
        <v>37173.291666666664</v>
      </c>
      <c r="B141" s="57"/>
      <c r="C141" s="126">
        <v>37173.833333333336</v>
      </c>
      <c r="D141" s="129" t="s">
        <v>98</v>
      </c>
      <c r="E141" s="60" t="s">
        <v>90</v>
      </c>
      <c r="F141" s="84"/>
      <c r="G141" s="106"/>
      <c r="H141" s="102" t="s">
        <v>112</v>
      </c>
      <c r="I141" s="131">
        <f t="shared" si="7"/>
        <v>13.000000000116415</v>
      </c>
      <c r="J141" s="57">
        <f>21+7</f>
        <v>28</v>
      </c>
      <c r="K141" s="5"/>
    </row>
    <row r="142" spans="1:11" x14ac:dyDescent="0.2">
      <c r="A142" s="126">
        <v>37173.833333333336</v>
      </c>
      <c r="B142" s="57"/>
      <c r="C142" s="126">
        <v>37174.291666666664</v>
      </c>
      <c r="D142" s="129" t="s">
        <v>35</v>
      </c>
      <c r="E142" s="102" t="s">
        <v>101</v>
      </c>
      <c r="F142" s="102"/>
      <c r="G142" s="106"/>
      <c r="H142" s="102" t="s">
        <v>113</v>
      </c>
      <c r="I142" s="131">
        <f t="shared" si="7"/>
        <v>10.999999999883585</v>
      </c>
      <c r="J142" s="57">
        <v>100</v>
      </c>
      <c r="K142" s="5"/>
    </row>
    <row r="143" spans="1:11" ht="51" x14ac:dyDescent="0.2">
      <c r="A143" s="126">
        <v>37174.291666666664</v>
      </c>
      <c r="B143" s="57"/>
      <c r="C143" s="126">
        <v>37174.833333333336</v>
      </c>
      <c r="D143" s="129" t="s">
        <v>99</v>
      </c>
      <c r="E143" s="102" t="s">
        <v>90</v>
      </c>
      <c r="F143" s="102"/>
      <c r="G143" s="73"/>
      <c r="H143" s="102" t="s">
        <v>112</v>
      </c>
      <c r="I143" s="131">
        <f t="shared" si="7"/>
        <v>13.000000000116415</v>
      </c>
      <c r="J143" s="57">
        <f>21+21</f>
        <v>42</v>
      </c>
      <c r="K143" s="5"/>
    </row>
    <row r="144" spans="1:11" x14ac:dyDescent="0.2">
      <c r="A144" s="126">
        <v>37174.833333333336</v>
      </c>
      <c r="B144" s="57"/>
      <c r="C144" s="126">
        <v>37175.291666666664</v>
      </c>
      <c r="D144" s="129" t="s">
        <v>35</v>
      </c>
      <c r="E144" s="102" t="s">
        <v>101</v>
      </c>
      <c r="F144" s="102"/>
      <c r="G144" s="73"/>
      <c r="H144" s="102" t="s">
        <v>113</v>
      </c>
      <c r="I144" s="131">
        <f t="shared" si="7"/>
        <v>10.999999999883585</v>
      </c>
      <c r="J144" s="57">
        <v>100</v>
      </c>
      <c r="K144" s="5"/>
    </row>
    <row r="145" spans="1:11" ht="51" x14ac:dyDescent="0.2">
      <c r="A145" s="126">
        <v>37175.291666666664</v>
      </c>
      <c r="B145" s="57"/>
      <c r="C145" s="126">
        <v>37175.833333333336</v>
      </c>
      <c r="D145" s="129" t="s">
        <v>100</v>
      </c>
      <c r="E145" s="102" t="s">
        <v>90</v>
      </c>
      <c r="F145" s="102"/>
      <c r="G145" s="73"/>
      <c r="H145" s="102" t="s">
        <v>112</v>
      </c>
      <c r="I145" s="131">
        <f t="shared" si="7"/>
        <v>13.000000000116415</v>
      </c>
      <c r="J145" s="57">
        <f>13+29</f>
        <v>42</v>
      </c>
      <c r="K145" s="5"/>
    </row>
    <row r="146" spans="1:11" x14ac:dyDescent="0.2">
      <c r="A146" s="126">
        <v>37175.833333333336</v>
      </c>
      <c r="B146" s="57"/>
      <c r="C146" s="126">
        <v>37176.291666666664</v>
      </c>
      <c r="D146" s="129" t="s">
        <v>35</v>
      </c>
      <c r="E146" s="102" t="s">
        <v>101</v>
      </c>
      <c r="F146" s="69"/>
      <c r="G146" s="73"/>
      <c r="H146" s="57"/>
      <c r="I146" s="131">
        <f t="shared" si="7"/>
        <v>10.999999999883585</v>
      </c>
      <c r="J146" s="57">
        <v>100</v>
      </c>
      <c r="K146" s="5"/>
    </row>
    <row r="147" spans="1:11" ht="51" x14ac:dyDescent="0.2">
      <c r="A147" s="126">
        <v>37176.291666666664</v>
      </c>
      <c r="B147" s="57"/>
      <c r="C147" s="126">
        <v>37176.833333333336</v>
      </c>
      <c r="D147" s="129" t="s">
        <v>100</v>
      </c>
      <c r="E147" s="102" t="s">
        <v>90</v>
      </c>
      <c r="F147" s="69"/>
      <c r="G147" s="73"/>
      <c r="H147" s="57"/>
      <c r="I147" s="131">
        <f t="shared" si="7"/>
        <v>13.000000000116415</v>
      </c>
      <c r="J147" s="57">
        <f>13+29</f>
        <v>42</v>
      </c>
      <c r="K147" s="5"/>
    </row>
    <row r="148" spans="1:11" x14ac:dyDescent="0.2">
      <c r="A148" s="126">
        <v>37176.833333333336</v>
      </c>
      <c r="B148" s="57"/>
      <c r="C148" s="126">
        <v>37179.291666666664</v>
      </c>
      <c r="D148" s="129" t="s">
        <v>75</v>
      </c>
      <c r="E148" s="102" t="s">
        <v>107</v>
      </c>
      <c r="F148" s="102"/>
      <c r="G148" s="73"/>
      <c r="H148" s="102" t="s">
        <v>106</v>
      </c>
      <c r="I148" s="131">
        <f t="shared" si="7"/>
        <v>58.999999999883585</v>
      </c>
      <c r="J148" s="57">
        <v>70</v>
      </c>
      <c r="K148" s="5"/>
    </row>
    <row r="149" spans="1:11" x14ac:dyDescent="0.2">
      <c r="A149" s="126">
        <v>37179.291666666664</v>
      </c>
      <c r="B149" s="57"/>
      <c r="C149" s="126">
        <v>37183.8125</v>
      </c>
      <c r="D149" s="129" t="s">
        <v>35</v>
      </c>
      <c r="E149" s="102" t="s">
        <v>115</v>
      </c>
      <c r="F149" s="69"/>
      <c r="G149" s="73"/>
      <c r="H149" s="102" t="s">
        <v>105</v>
      </c>
      <c r="I149" s="131">
        <f t="shared" si="7"/>
        <v>108.50000000005821</v>
      </c>
      <c r="J149" s="57">
        <v>100</v>
      </c>
      <c r="K149" s="5"/>
    </row>
    <row r="150" spans="1:11" x14ac:dyDescent="0.2">
      <c r="A150" s="126">
        <v>37183.8125</v>
      </c>
      <c r="B150" s="57"/>
      <c r="C150" s="126">
        <v>37184.416666666664</v>
      </c>
      <c r="D150" s="129"/>
      <c r="E150" s="102" t="s">
        <v>68</v>
      </c>
      <c r="F150" s="69"/>
      <c r="G150" s="73"/>
      <c r="H150" s="102" t="s">
        <v>34</v>
      </c>
      <c r="I150" s="131">
        <f t="shared" si="7"/>
        <v>14.499999999941792</v>
      </c>
      <c r="J150" s="57">
        <v>55</v>
      </c>
      <c r="K150" s="5"/>
    </row>
    <row r="151" spans="1:11" x14ac:dyDescent="0.2">
      <c r="A151" s="126">
        <v>37184.416666666664</v>
      </c>
      <c r="C151" s="126">
        <v>37184.520833333336</v>
      </c>
      <c r="D151" s="129" t="s">
        <v>92</v>
      </c>
      <c r="E151" s="102" t="s">
        <v>102</v>
      </c>
      <c r="F151" s="69"/>
      <c r="G151" s="73"/>
      <c r="H151" s="102" t="s">
        <v>104</v>
      </c>
      <c r="I151" s="131">
        <f t="shared" si="7"/>
        <v>2.5000000001164153</v>
      </c>
      <c r="J151" s="57">
        <v>100</v>
      </c>
      <c r="K151" s="5"/>
    </row>
    <row r="152" spans="1:11" x14ac:dyDescent="0.2">
      <c r="A152" s="126">
        <v>37184.520833333336</v>
      </c>
      <c r="C152" s="126">
        <v>37189.3125</v>
      </c>
      <c r="D152" s="129"/>
      <c r="E152" s="102" t="s">
        <v>68</v>
      </c>
      <c r="F152" s="69"/>
      <c r="G152" s="73"/>
      <c r="H152" s="102" t="s">
        <v>34</v>
      </c>
      <c r="I152" s="131">
        <f t="shared" si="7"/>
        <v>114.99999999994179</v>
      </c>
      <c r="J152" s="57">
        <v>55</v>
      </c>
      <c r="K152" s="5"/>
    </row>
    <row r="153" spans="1:11" x14ac:dyDescent="0.2">
      <c r="A153" s="126">
        <v>37189.3125</v>
      </c>
      <c r="C153" s="126">
        <v>37189.791666666664</v>
      </c>
      <c r="D153" s="129" t="s">
        <v>35</v>
      </c>
      <c r="E153" s="102" t="s">
        <v>103</v>
      </c>
      <c r="F153" s="69"/>
      <c r="G153" s="73"/>
      <c r="H153" s="102" t="s">
        <v>105</v>
      </c>
      <c r="I153" s="131">
        <f t="shared" si="7"/>
        <v>11.499999999941792</v>
      </c>
      <c r="J153" s="57">
        <v>100</v>
      </c>
      <c r="K153" s="5"/>
    </row>
    <row r="154" spans="1:11" x14ac:dyDescent="0.2">
      <c r="A154" s="126">
        <v>37189.791666666664</v>
      </c>
      <c r="C154" s="126">
        <v>37196</v>
      </c>
      <c r="D154" s="129"/>
      <c r="E154" s="102" t="s">
        <v>68</v>
      </c>
      <c r="F154" s="69"/>
      <c r="G154" s="73"/>
      <c r="H154" s="102" t="s">
        <v>34</v>
      </c>
      <c r="I154" s="131">
        <f t="shared" si="7"/>
        <v>149.00000000005821</v>
      </c>
      <c r="J154" s="57">
        <v>55</v>
      </c>
      <c r="K154" s="5"/>
    </row>
    <row r="155" spans="1:11" x14ac:dyDescent="0.2">
      <c r="C155" s="130"/>
      <c r="J155" s="57" t="s">
        <v>114</v>
      </c>
      <c r="K155" s="5"/>
    </row>
    <row r="156" spans="1:11" x14ac:dyDescent="0.2">
      <c r="J156" s="57" t="s">
        <v>47</v>
      </c>
      <c r="K156" s="4"/>
    </row>
    <row r="157" spans="1:11" x14ac:dyDescent="0.2">
      <c r="J157" s="57" t="s">
        <v>48</v>
      </c>
      <c r="K157" s="6"/>
    </row>
  </sheetData>
  <pageMargins left="0.75" right="0.75" top="1" bottom="1" header="0.5" footer="0.5"/>
  <pageSetup fitToHeight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670"/>
  <sheetViews>
    <sheetView topLeftCell="A96" workbookViewId="0">
      <selection activeCell="H96" sqref="H96"/>
    </sheetView>
  </sheetViews>
  <sheetFormatPr defaultRowHeight="12.75" x14ac:dyDescent="0.2"/>
  <cols>
    <col min="1" max="1" width="12.85546875" customWidth="1"/>
    <col min="2" max="2" width="5.42578125" customWidth="1"/>
    <col min="3" max="3" width="12.140625" customWidth="1"/>
    <col min="4" max="4" width="9.85546875" customWidth="1"/>
    <col min="5" max="6" width="12.7109375" customWidth="1"/>
    <col min="7" max="7" width="12.85546875" customWidth="1"/>
    <col min="8" max="8" width="12.7109375" customWidth="1"/>
    <col min="9" max="9" width="12.7109375" style="59" customWidth="1"/>
    <col min="10" max="10" width="12.7109375" customWidth="1"/>
    <col min="11" max="11" width="13.140625" customWidth="1"/>
  </cols>
  <sheetData>
    <row r="2" spans="1:15" ht="30" x14ac:dyDescent="0.4">
      <c r="A2" s="64" t="s">
        <v>52</v>
      </c>
      <c r="B2" s="62"/>
      <c r="C2" s="62"/>
      <c r="D2" s="32"/>
      <c r="E2" s="63"/>
      <c r="F2" s="63"/>
      <c r="G2" s="63"/>
      <c r="H2" s="62"/>
      <c r="J2" s="63"/>
    </row>
    <row r="3" spans="1:15" x14ac:dyDescent="0.2">
      <c r="A3" s="62"/>
      <c r="B3" s="62"/>
      <c r="C3" s="62"/>
      <c r="D3" s="32"/>
      <c r="E3" s="63"/>
      <c r="F3" s="63"/>
      <c r="G3" s="63"/>
      <c r="H3" s="62"/>
      <c r="J3" s="63"/>
    </row>
    <row r="4" spans="1:15" x14ac:dyDescent="0.2">
      <c r="A4" s="62" t="s">
        <v>0</v>
      </c>
      <c r="B4" s="62"/>
      <c r="C4" s="62"/>
      <c r="D4" s="32"/>
      <c r="E4" s="63"/>
      <c r="F4" s="63"/>
      <c r="G4" s="63"/>
      <c r="H4" s="62"/>
      <c r="J4" s="63"/>
    </row>
    <row r="5" spans="1:15" x14ac:dyDescent="0.2">
      <c r="A5" s="62" t="s">
        <v>1</v>
      </c>
      <c r="B5" s="62"/>
      <c r="C5" s="62"/>
      <c r="D5" s="32"/>
      <c r="E5" s="63"/>
      <c r="F5" s="63"/>
      <c r="G5" s="63"/>
      <c r="H5" s="62"/>
      <c r="J5" s="63"/>
    </row>
    <row r="6" spans="1:15" x14ac:dyDescent="0.2">
      <c r="A6" s="62" t="s">
        <v>2</v>
      </c>
      <c r="B6" s="62"/>
      <c r="C6" s="62"/>
      <c r="D6" s="32"/>
      <c r="E6" s="63"/>
      <c r="F6" s="63"/>
      <c r="G6" s="63"/>
      <c r="H6" s="62"/>
      <c r="J6" s="63"/>
    </row>
    <row r="7" spans="1:15" x14ac:dyDescent="0.2">
      <c r="A7" s="62" t="s">
        <v>123</v>
      </c>
      <c r="B7" s="62"/>
      <c r="C7" s="62"/>
      <c r="D7" s="32"/>
      <c r="E7" s="63"/>
      <c r="F7" s="63"/>
      <c r="G7" s="63"/>
      <c r="H7" s="62"/>
      <c r="J7" s="63"/>
    </row>
    <row r="8" spans="1:15" x14ac:dyDescent="0.2">
      <c r="A8" s="62" t="s">
        <v>122</v>
      </c>
      <c r="B8" s="62"/>
      <c r="C8" s="62"/>
      <c r="D8" s="32"/>
      <c r="E8" s="63"/>
      <c r="F8" s="63"/>
      <c r="G8" s="63"/>
      <c r="H8" s="62"/>
      <c r="J8" s="63"/>
    </row>
    <row r="9" spans="1:15" ht="25.5" x14ac:dyDescent="0.2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96"/>
      <c r="J9" s="41"/>
      <c r="K9" s="168"/>
      <c r="L9" s="32"/>
    </row>
    <row r="10" spans="1:15" ht="26.25" thickBot="1" x14ac:dyDescent="0.25">
      <c r="A10" s="42" t="s">
        <v>5</v>
      </c>
      <c r="B10" s="42" t="s">
        <v>6</v>
      </c>
      <c r="C10" s="42" t="s">
        <v>7</v>
      </c>
      <c r="D10" s="42" t="s">
        <v>67</v>
      </c>
      <c r="E10" s="43" t="s">
        <v>50</v>
      </c>
      <c r="F10" s="44" t="s">
        <v>49</v>
      </c>
      <c r="G10" s="44" t="s">
        <v>10</v>
      </c>
      <c r="H10" s="45" t="s">
        <v>11</v>
      </c>
      <c r="I10" s="97" t="s">
        <v>12</v>
      </c>
      <c r="J10" s="47" t="s">
        <v>13</v>
      </c>
      <c r="K10" s="169"/>
      <c r="L10" s="133"/>
      <c r="M10" s="133"/>
      <c r="N10" s="133"/>
    </row>
    <row r="11" spans="1:15" x14ac:dyDescent="0.2">
      <c r="A11" s="57" t="s">
        <v>18</v>
      </c>
      <c r="B11" s="57">
        <v>1</v>
      </c>
      <c r="C11" s="57">
        <v>1</v>
      </c>
      <c r="D11" s="52">
        <v>37196</v>
      </c>
      <c r="E11" s="135">
        <v>395472</v>
      </c>
      <c r="F11" s="136">
        <v>324</v>
      </c>
      <c r="G11" s="113">
        <f>E11-F11</f>
        <v>395148</v>
      </c>
      <c r="H11" s="114">
        <f>IF(G11&lt;0,0,E11/(30*1500*24))</f>
        <v>0.36617777777777777</v>
      </c>
      <c r="I11" s="115">
        <v>0.85389999999999999</v>
      </c>
      <c r="J11" s="65">
        <f>I11*(24*30)</f>
        <v>614.80799999999999</v>
      </c>
      <c r="K11" s="170"/>
      <c r="L11" s="134"/>
      <c r="M11" s="134"/>
      <c r="N11" s="132"/>
      <c r="O11" s="12"/>
    </row>
    <row r="12" spans="1:15" x14ac:dyDescent="0.2">
      <c r="A12" s="57" t="s">
        <v>18</v>
      </c>
      <c r="B12" s="57">
        <v>1</v>
      </c>
      <c r="C12" s="57">
        <v>2</v>
      </c>
      <c r="D12" s="52">
        <v>37196</v>
      </c>
      <c r="E12" s="137">
        <v>255695</v>
      </c>
      <c r="F12" s="137">
        <v>823</v>
      </c>
      <c r="G12" s="113">
        <f t="shared" ref="G12:G75" si="0">E12-F12</f>
        <v>254872</v>
      </c>
      <c r="H12" s="114">
        <f t="shared" ref="H12:H75" si="1">IF(G12&lt;0,0,E12/(30*1500*24))</f>
        <v>0.23675462962962962</v>
      </c>
      <c r="I12" s="139">
        <v>0.65949539826546222</v>
      </c>
      <c r="J12" s="65">
        <f t="shared" ref="J12:J75" si="2">I12*(24*30)</f>
        <v>474.83668675113279</v>
      </c>
      <c r="K12" s="170"/>
      <c r="L12" s="134"/>
      <c r="M12" s="134"/>
      <c r="N12" s="132"/>
      <c r="O12" s="12"/>
    </row>
    <row r="13" spans="1:15" x14ac:dyDescent="0.2">
      <c r="A13" s="57" t="s">
        <v>18</v>
      </c>
      <c r="B13" s="57">
        <v>1</v>
      </c>
      <c r="C13" s="57">
        <v>3</v>
      </c>
      <c r="D13" s="52">
        <v>37196</v>
      </c>
      <c r="E13" s="117">
        <v>332891</v>
      </c>
      <c r="F13" s="118">
        <v>131</v>
      </c>
      <c r="G13" s="113">
        <f t="shared" si="0"/>
        <v>332760</v>
      </c>
      <c r="H13" s="114">
        <f t="shared" si="1"/>
        <v>0.30823240740740743</v>
      </c>
      <c r="I13" s="119">
        <v>0.8659</v>
      </c>
      <c r="J13" s="65">
        <f t="shared" si="2"/>
        <v>623.44799999999998</v>
      </c>
      <c r="K13" s="170"/>
      <c r="L13" s="134"/>
      <c r="M13" s="134"/>
      <c r="N13" s="132"/>
      <c r="O13" s="12"/>
    </row>
    <row r="14" spans="1:15" x14ac:dyDescent="0.2">
      <c r="A14" s="57" t="s">
        <v>18</v>
      </c>
      <c r="B14" s="57">
        <v>1</v>
      </c>
      <c r="C14" s="57">
        <v>4</v>
      </c>
      <c r="D14" s="52">
        <v>37196</v>
      </c>
      <c r="E14" s="117">
        <v>360576</v>
      </c>
      <c r="F14" s="118">
        <v>120</v>
      </c>
      <c r="G14" s="113">
        <f t="shared" si="0"/>
        <v>360456</v>
      </c>
      <c r="H14" s="114">
        <f t="shared" si="1"/>
        <v>0.33386666666666664</v>
      </c>
      <c r="I14" s="119">
        <v>0.99060000000000004</v>
      </c>
      <c r="J14" s="65">
        <f t="shared" si="2"/>
        <v>713.23199999999997</v>
      </c>
      <c r="K14" s="170"/>
      <c r="L14" s="134"/>
      <c r="M14" s="134"/>
      <c r="N14" s="132"/>
      <c r="O14" s="12"/>
    </row>
    <row r="15" spans="1:15" x14ac:dyDescent="0.2">
      <c r="A15" s="57" t="s">
        <v>18</v>
      </c>
      <c r="B15" s="57">
        <v>1</v>
      </c>
      <c r="C15" s="57">
        <v>5</v>
      </c>
      <c r="D15" s="52">
        <v>37196</v>
      </c>
      <c r="E15" s="117">
        <f>13083+266296</f>
        <v>279379</v>
      </c>
      <c r="F15" s="118">
        <v>9</v>
      </c>
      <c r="G15" s="113">
        <f t="shared" si="0"/>
        <v>279370</v>
      </c>
      <c r="H15" s="114">
        <f t="shared" si="1"/>
        <v>0.25868425925925925</v>
      </c>
      <c r="I15" s="119">
        <v>0.97</v>
      </c>
      <c r="J15" s="65">
        <f t="shared" si="2"/>
        <v>698.4</v>
      </c>
      <c r="K15" s="170"/>
      <c r="L15" s="134"/>
      <c r="M15" s="134"/>
      <c r="N15" s="132"/>
      <c r="O15" s="12"/>
    </row>
    <row r="16" spans="1:15" x14ac:dyDescent="0.2">
      <c r="A16" s="57" t="s">
        <v>18</v>
      </c>
      <c r="B16" s="57">
        <v>1</v>
      </c>
      <c r="C16" s="57">
        <v>6</v>
      </c>
      <c r="D16" s="52">
        <v>37196</v>
      </c>
      <c r="E16" s="117">
        <v>348575</v>
      </c>
      <c r="F16" s="118">
        <v>257</v>
      </c>
      <c r="G16" s="113">
        <f t="shared" si="0"/>
        <v>348318</v>
      </c>
      <c r="H16" s="114">
        <f t="shared" si="1"/>
        <v>0.32275462962962964</v>
      </c>
      <c r="I16" s="119">
        <v>0.99329999999999996</v>
      </c>
      <c r="J16" s="65">
        <f t="shared" si="2"/>
        <v>715.17599999999993</v>
      </c>
      <c r="K16" s="170"/>
      <c r="L16" s="134"/>
      <c r="M16" s="134"/>
      <c r="N16" s="132"/>
      <c r="O16" s="12"/>
    </row>
    <row r="17" spans="1:15" x14ac:dyDescent="0.2">
      <c r="A17" s="57" t="s">
        <v>18</v>
      </c>
      <c r="B17" s="57">
        <v>1</v>
      </c>
      <c r="C17" s="57">
        <v>7</v>
      </c>
      <c r="D17" s="52">
        <v>37196</v>
      </c>
      <c r="E17" s="117">
        <v>312661</v>
      </c>
      <c r="F17" s="118">
        <v>271</v>
      </c>
      <c r="G17" s="113">
        <f t="shared" si="0"/>
        <v>312390</v>
      </c>
      <c r="H17" s="114">
        <f t="shared" si="1"/>
        <v>0.28950092592592591</v>
      </c>
      <c r="I17" s="119">
        <v>0.89019999999999999</v>
      </c>
      <c r="J17" s="65">
        <f t="shared" si="2"/>
        <v>640.94399999999996</v>
      </c>
      <c r="K17" s="170"/>
      <c r="L17" s="134"/>
      <c r="M17" s="134"/>
      <c r="N17" s="132"/>
      <c r="O17" s="12"/>
    </row>
    <row r="18" spans="1:15" x14ac:dyDescent="0.2">
      <c r="A18" s="57" t="s">
        <v>18</v>
      </c>
      <c r="B18" s="57">
        <v>1</v>
      </c>
      <c r="C18" s="57">
        <v>8</v>
      </c>
      <c r="D18" s="52">
        <v>37196</v>
      </c>
      <c r="E18" s="137">
        <v>469115</v>
      </c>
      <c r="F18" s="137">
        <v>3471</v>
      </c>
      <c r="G18" s="113">
        <f t="shared" si="0"/>
        <v>465644</v>
      </c>
      <c r="H18" s="114">
        <f t="shared" si="1"/>
        <v>0.43436574074074075</v>
      </c>
      <c r="I18" s="139">
        <f>I50</f>
        <v>0.92310000000000003</v>
      </c>
      <c r="J18" s="65">
        <f t="shared" si="2"/>
        <v>664.63200000000006</v>
      </c>
      <c r="K18" s="170"/>
      <c r="L18" s="134"/>
      <c r="M18" s="134"/>
      <c r="N18" s="132"/>
      <c r="O18" s="12"/>
    </row>
    <row r="19" spans="1:15" x14ac:dyDescent="0.2">
      <c r="A19" s="57" t="s">
        <v>18</v>
      </c>
      <c r="B19" s="57">
        <v>1</v>
      </c>
      <c r="C19" s="57">
        <v>9</v>
      </c>
      <c r="D19" s="52">
        <v>37196</v>
      </c>
      <c r="E19" s="117">
        <v>245604</v>
      </c>
      <c r="F19" s="118">
        <v>470</v>
      </c>
      <c r="G19" s="113">
        <f t="shared" si="0"/>
        <v>245134</v>
      </c>
      <c r="H19" s="114">
        <f t="shared" si="1"/>
        <v>0.22741111111111112</v>
      </c>
      <c r="I19" s="119">
        <v>0.78239999999999998</v>
      </c>
      <c r="J19" s="65">
        <f t="shared" si="2"/>
        <v>563.32799999999997</v>
      </c>
      <c r="K19" s="170"/>
      <c r="L19" s="134"/>
      <c r="M19" s="134"/>
      <c r="N19" s="132"/>
      <c r="O19" s="12"/>
    </row>
    <row r="20" spans="1:15" x14ac:dyDescent="0.2">
      <c r="A20" s="57" t="s">
        <v>18</v>
      </c>
      <c r="B20" s="57">
        <v>1</v>
      </c>
      <c r="C20" s="57">
        <v>10</v>
      </c>
      <c r="D20" s="52">
        <v>37196</v>
      </c>
      <c r="E20" s="137">
        <v>184866</v>
      </c>
      <c r="F20" s="137">
        <v>341</v>
      </c>
      <c r="G20" s="113">
        <f t="shared" si="0"/>
        <v>184525</v>
      </c>
      <c r="H20" s="114">
        <f t="shared" si="1"/>
        <v>0.17117222222222223</v>
      </c>
      <c r="I20" s="119">
        <v>0.85140000000000005</v>
      </c>
      <c r="J20" s="65">
        <f t="shared" si="2"/>
        <v>613.00800000000004</v>
      </c>
      <c r="K20" s="170"/>
      <c r="L20" s="134"/>
      <c r="M20" s="134"/>
      <c r="N20" s="132"/>
      <c r="O20" s="12"/>
    </row>
    <row r="21" spans="1:15" x14ac:dyDescent="0.2">
      <c r="A21" s="57" t="s">
        <v>18</v>
      </c>
      <c r="B21" s="57">
        <v>1</v>
      </c>
      <c r="C21" s="57">
        <v>11</v>
      </c>
      <c r="D21" s="52">
        <v>37196</v>
      </c>
      <c r="E21" s="117">
        <v>323854</v>
      </c>
      <c r="F21" s="118">
        <v>215</v>
      </c>
      <c r="G21" s="113">
        <f t="shared" si="0"/>
        <v>323639</v>
      </c>
      <c r="H21" s="114">
        <f t="shared" si="1"/>
        <v>0.29986481481481481</v>
      </c>
      <c r="I21" s="119">
        <v>0.84440000000000004</v>
      </c>
      <c r="J21" s="65">
        <f t="shared" si="2"/>
        <v>607.96800000000007</v>
      </c>
      <c r="K21" s="170"/>
      <c r="L21" s="134"/>
      <c r="M21" s="134"/>
      <c r="N21" s="132"/>
      <c r="O21" s="12"/>
    </row>
    <row r="22" spans="1:15" x14ac:dyDescent="0.2">
      <c r="A22" s="57" t="s">
        <v>18</v>
      </c>
      <c r="B22" s="57">
        <v>1</v>
      </c>
      <c r="C22" s="57">
        <v>12</v>
      </c>
      <c r="D22" s="52">
        <v>37196</v>
      </c>
      <c r="E22" s="117">
        <v>359854</v>
      </c>
      <c r="F22" s="118">
        <v>22</v>
      </c>
      <c r="G22" s="113">
        <f t="shared" si="0"/>
        <v>359832</v>
      </c>
      <c r="H22" s="114">
        <f t="shared" si="1"/>
        <v>0.33319814814814813</v>
      </c>
      <c r="I22" s="119">
        <v>0.99690000000000001</v>
      </c>
      <c r="J22" s="65">
        <f t="shared" si="2"/>
        <v>717.76800000000003</v>
      </c>
      <c r="K22" s="170"/>
      <c r="L22" s="134"/>
      <c r="M22" s="134"/>
      <c r="N22" s="132"/>
      <c r="O22" s="12"/>
    </row>
    <row r="23" spans="1:15" x14ac:dyDescent="0.2">
      <c r="A23" s="57" t="s">
        <v>18</v>
      </c>
      <c r="B23" s="57">
        <v>1</v>
      </c>
      <c r="C23" s="57">
        <v>13</v>
      </c>
      <c r="D23" s="52">
        <v>37196</v>
      </c>
      <c r="E23" s="137">
        <v>161919</v>
      </c>
      <c r="F23" s="137">
        <v>1088</v>
      </c>
      <c r="G23" s="113">
        <f t="shared" si="0"/>
        <v>160831</v>
      </c>
      <c r="H23" s="114">
        <f t="shared" si="1"/>
        <v>0.149925</v>
      </c>
      <c r="I23" s="139">
        <v>0.6964302824516666</v>
      </c>
      <c r="J23" s="65">
        <f t="shared" si="2"/>
        <v>501.42980336519997</v>
      </c>
      <c r="K23" s="170"/>
      <c r="L23" s="134"/>
      <c r="M23" s="134"/>
      <c r="N23" s="132"/>
      <c r="O23" s="12"/>
    </row>
    <row r="24" spans="1:15" x14ac:dyDescent="0.2">
      <c r="A24" s="57" t="s">
        <v>18</v>
      </c>
      <c r="B24" s="57">
        <v>1</v>
      </c>
      <c r="C24" s="57">
        <v>14</v>
      </c>
      <c r="D24" s="52">
        <v>37196</v>
      </c>
      <c r="E24" s="117">
        <v>327300</v>
      </c>
      <c r="F24" s="118">
        <v>31</v>
      </c>
      <c r="G24" s="113">
        <f t="shared" si="0"/>
        <v>327269</v>
      </c>
      <c r="H24" s="114">
        <f t="shared" si="1"/>
        <v>0.30305555555555558</v>
      </c>
      <c r="I24" s="119">
        <v>0.88200000000000001</v>
      </c>
      <c r="J24" s="65">
        <f t="shared" si="2"/>
        <v>635.04</v>
      </c>
      <c r="K24" s="170"/>
      <c r="L24" s="134"/>
      <c r="M24" s="134"/>
      <c r="N24" s="132"/>
      <c r="O24" s="12"/>
    </row>
    <row r="25" spans="1:15" x14ac:dyDescent="0.2">
      <c r="A25" s="57" t="s">
        <v>18</v>
      </c>
      <c r="B25" s="57">
        <v>1</v>
      </c>
      <c r="C25" s="57">
        <v>15</v>
      </c>
      <c r="D25" s="52">
        <v>37196</v>
      </c>
      <c r="E25" s="117">
        <v>301103</v>
      </c>
      <c r="F25" s="118">
        <v>1016</v>
      </c>
      <c r="G25" s="113">
        <f t="shared" si="0"/>
        <v>300087</v>
      </c>
      <c r="H25" s="114">
        <f t="shared" si="1"/>
        <v>0.27879907407407406</v>
      </c>
      <c r="I25" s="119">
        <v>0.98780000000000001</v>
      </c>
      <c r="J25" s="65">
        <f t="shared" si="2"/>
        <v>711.21600000000001</v>
      </c>
      <c r="K25" s="170"/>
      <c r="L25" s="134"/>
      <c r="M25" s="134"/>
      <c r="N25" s="132"/>
      <c r="O25" s="12"/>
    </row>
    <row r="26" spans="1:15" x14ac:dyDescent="0.2">
      <c r="A26" s="57" t="s">
        <v>18</v>
      </c>
      <c r="B26" s="57">
        <v>1</v>
      </c>
      <c r="C26" s="57">
        <v>16</v>
      </c>
      <c r="D26" s="52">
        <v>37196</v>
      </c>
      <c r="E26" s="117">
        <v>195587</v>
      </c>
      <c r="F26" s="118">
        <v>525</v>
      </c>
      <c r="G26" s="113">
        <f t="shared" si="0"/>
        <v>195062</v>
      </c>
      <c r="H26" s="114">
        <f t="shared" si="1"/>
        <v>0.18109907407407408</v>
      </c>
      <c r="I26" s="119">
        <v>0.81850000000000001</v>
      </c>
      <c r="J26" s="65">
        <f t="shared" si="2"/>
        <v>589.32000000000005</v>
      </c>
      <c r="K26" s="170"/>
      <c r="L26" s="134"/>
      <c r="M26" s="134"/>
      <c r="N26" s="132"/>
      <c r="O26" s="12"/>
    </row>
    <row r="27" spans="1:15" x14ac:dyDescent="0.2">
      <c r="A27" s="57" t="s">
        <v>18</v>
      </c>
      <c r="B27" s="57">
        <v>1</v>
      </c>
      <c r="C27" s="57">
        <v>17</v>
      </c>
      <c r="D27" s="52">
        <v>37196</v>
      </c>
      <c r="E27" s="117">
        <v>350000</v>
      </c>
      <c r="F27" s="118">
        <v>3713</v>
      </c>
      <c r="G27" s="113">
        <f t="shared" si="0"/>
        <v>346287</v>
      </c>
      <c r="H27" s="114">
        <f t="shared" si="1"/>
        <v>0.32407407407407407</v>
      </c>
      <c r="I27" s="119">
        <v>0.86829999999999996</v>
      </c>
      <c r="J27" s="65">
        <f t="shared" si="2"/>
        <v>625.17599999999993</v>
      </c>
      <c r="K27" s="170"/>
      <c r="L27" s="134"/>
      <c r="M27" s="134"/>
      <c r="N27" s="132"/>
      <c r="O27" s="12"/>
    </row>
    <row r="28" spans="1:15" x14ac:dyDescent="0.2">
      <c r="A28" s="57" t="s">
        <v>18</v>
      </c>
      <c r="B28" s="57">
        <v>1</v>
      </c>
      <c r="C28" s="57">
        <v>18</v>
      </c>
      <c r="D28" s="52">
        <v>37196</v>
      </c>
      <c r="E28" s="117">
        <v>333963</v>
      </c>
      <c r="F28" s="118">
        <v>229</v>
      </c>
      <c r="G28" s="113">
        <f t="shared" si="0"/>
        <v>333734</v>
      </c>
      <c r="H28" s="114">
        <f t="shared" si="1"/>
        <v>0.30922500000000003</v>
      </c>
      <c r="I28" s="119">
        <v>0.97260000000000002</v>
      </c>
      <c r="J28" s="65">
        <f t="shared" si="2"/>
        <v>700.27200000000005</v>
      </c>
      <c r="K28" s="170"/>
      <c r="L28" s="134"/>
      <c r="M28" s="134"/>
      <c r="N28" s="132"/>
      <c r="O28" s="12"/>
    </row>
    <row r="29" spans="1:15" x14ac:dyDescent="0.2">
      <c r="A29" s="57" t="s">
        <v>18</v>
      </c>
      <c r="B29" s="57">
        <v>1</v>
      </c>
      <c r="C29" s="57">
        <v>19</v>
      </c>
      <c r="D29" s="52">
        <v>37196</v>
      </c>
      <c r="E29" s="117">
        <v>348790</v>
      </c>
      <c r="F29" s="118">
        <v>279</v>
      </c>
      <c r="G29" s="113">
        <f t="shared" si="0"/>
        <v>348511</v>
      </c>
      <c r="H29" s="114">
        <f t="shared" si="1"/>
        <v>0.32295370370370369</v>
      </c>
      <c r="I29" s="119">
        <v>0.97199999999999998</v>
      </c>
      <c r="J29" s="65">
        <f t="shared" si="2"/>
        <v>699.84</v>
      </c>
      <c r="K29" s="170"/>
      <c r="L29" s="134"/>
      <c r="M29" s="134"/>
      <c r="N29" s="132"/>
      <c r="O29" s="12"/>
    </row>
    <row r="30" spans="1:15" x14ac:dyDescent="0.2">
      <c r="A30" s="57" t="s">
        <v>18</v>
      </c>
      <c r="B30" s="57">
        <v>1</v>
      </c>
      <c r="C30" s="57">
        <v>20</v>
      </c>
      <c r="D30" s="52">
        <v>37196</v>
      </c>
      <c r="E30" s="117">
        <v>391474</v>
      </c>
      <c r="F30" s="118">
        <v>424</v>
      </c>
      <c r="G30" s="113">
        <f t="shared" si="0"/>
        <v>391050</v>
      </c>
      <c r="H30" s="114">
        <f t="shared" si="1"/>
        <v>0.36247592592592592</v>
      </c>
      <c r="I30" s="119">
        <v>0.96967000000000003</v>
      </c>
      <c r="J30" s="65">
        <f t="shared" si="2"/>
        <v>698.16240000000005</v>
      </c>
      <c r="K30" s="170"/>
      <c r="L30" s="134"/>
      <c r="M30" s="134"/>
      <c r="N30" s="132"/>
      <c r="O30" s="12"/>
    </row>
    <row r="31" spans="1:15" x14ac:dyDescent="0.2">
      <c r="A31" s="57" t="s">
        <v>18</v>
      </c>
      <c r="B31" s="57">
        <v>1</v>
      </c>
      <c r="C31" s="57">
        <v>21</v>
      </c>
      <c r="D31" s="52">
        <v>37196</v>
      </c>
      <c r="E31" s="117">
        <v>339269</v>
      </c>
      <c r="F31" s="118">
        <v>211</v>
      </c>
      <c r="G31" s="113">
        <f t="shared" si="0"/>
        <v>339058</v>
      </c>
      <c r="H31" s="114">
        <f t="shared" si="1"/>
        <v>0.31413796296296298</v>
      </c>
      <c r="I31" s="119">
        <v>0.73270000000000002</v>
      </c>
      <c r="J31" s="65">
        <f t="shared" si="2"/>
        <v>527.54399999999998</v>
      </c>
      <c r="K31" s="170"/>
      <c r="L31" s="134"/>
      <c r="M31" s="134"/>
      <c r="N31" s="132"/>
      <c r="O31" s="12"/>
    </row>
    <row r="32" spans="1:15" x14ac:dyDescent="0.2">
      <c r="A32" s="57" t="s">
        <v>18</v>
      </c>
      <c r="B32" s="57">
        <v>1</v>
      </c>
      <c r="C32" s="57">
        <v>22</v>
      </c>
      <c r="D32" s="52">
        <v>37196</v>
      </c>
      <c r="E32" s="117">
        <v>413736</v>
      </c>
      <c r="F32" s="118">
        <v>80</v>
      </c>
      <c r="G32" s="113">
        <f t="shared" si="0"/>
        <v>413656</v>
      </c>
      <c r="H32" s="114">
        <f t="shared" si="1"/>
        <v>0.38308888888888887</v>
      </c>
      <c r="I32" s="119">
        <v>0.89</v>
      </c>
      <c r="J32" s="65">
        <f t="shared" si="2"/>
        <v>640.79999999999995</v>
      </c>
      <c r="K32" s="170"/>
      <c r="L32" s="134"/>
      <c r="M32" s="134"/>
      <c r="N32" s="132"/>
      <c r="O32" s="12"/>
    </row>
    <row r="33" spans="1:15" x14ac:dyDescent="0.2">
      <c r="A33" s="57" t="s">
        <v>18</v>
      </c>
      <c r="B33" s="57">
        <v>1</v>
      </c>
      <c r="C33" s="57">
        <v>23</v>
      </c>
      <c r="D33" s="52">
        <v>37196</v>
      </c>
      <c r="E33" s="117">
        <v>160361</v>
      </c>
      <c r="F33" s="118">
        <v>744</v>
      </c>
      <c r="G33" s="113">
        <f t="shared" si="0"/>
        <v>159617</v>
      </c>
      <c r="H33" s="114">
        <f t="shared" si="1"/>
        <v>0.1484824074074074</v>
      </c>
      <c r="I33" s="119">
        <v>0.37719999999999998</v>
      </c>
      <c r="J33" s="65">
        <f t="shared" si="2"/>
        <v>271.584</v>
      </c>
      <c r="K33" s="170"/>
      <c r="L33" s="134"/>
      <c r="M33" s="134"/>
      <c r="N33" s="132"/>
      <c r="O33" s="12"/>
    </row>
    <row r="34" spans="1:15" x14ac:dyDescent="0.2">
      <c r="A34" s="57" t="s">
        <v>18</v>
      </c>
      <c r="B34" s="57">
        <v>1</v>
      </c>
      <c r="C34" s="57">
        <v>24</v>
      </c>
      <c r="D34" s="52">
        <v>37196</v>
      </c>
      <c r="E34" s="137">
        <v>381573</v>
      </c>
      <c r="F34" s="137">
        <v>306</v>
      </c>
      <c r="G34" s="113">
        <f t="shared" si="0"/>
        <v>381267</v>
      </c>
      <c r="H34" s="114">
        <f t="shared" si="1"/>
        <v>0.35330833333333334</v>
      </c>
      <c r="I34" s="119">
        <v>0.9889</v>
      </c>
      <c r="J34" s="65">
        <f t="shared" si="2"/>
        <v>712.00800000000004</v>
      </c>
      <c r="K34" s="170"/>
      <c r="L34" s="134"/>
      <c r="M34" s="134"/>
      <c r="N34" s="132"/>
      <c r="O34" s="12"/>
    </row>
    <row r="35" spans="1:15" x14ac:dyDescent="0.2">
      <c r="A35" s="57" t="s">
        <v>18</v>
      </c>
      <c r="B35" s="57">
        <v>1</v>
      </c>
      <c r="C35" s="57">
        <v>25</v>
      </c>
      <c r="D35" s="52">
        <v>37196</v>
      </c>
      <c r="E35" s="117">
        <v>525205</v>
      </c>
      <c r="F35" s="118">
        <v>125</v>
      </c>
      <c r="G35" s="113">
        <f t="shared" si="0"/>
        <v>525080</v>
      </c>
      <c r="H35" s="114">
        <f t="shared" si="1"/>
        <v>0.48630092592592594</v>
      </c>
      <c r="I35" s="119">
        <v>0.9879</v>
      </c>
      <c r="J35" s="65">
        <f t="shared" si="2"/>
        <v>711.28800000000001</v>
      </c>
      <c r="K35" s="170"/>
      <c r="L35" s="134"/>
      <c r="M35" s="134"/>
      <c r="N35" s="132"/>
      <c r="O35" s="12"/>
    </row>
    <row r="36" spans="1:15" x14ac:dyDescent="0.2">
      <c r="A36" s="57" t="s">
        <v>18</v>
      </c>
      <c r="B36" s="57">
        <v>1</v>
      </c>
      <c r="C36" s="57">
        <v>26</v>
      </c>
      <c r="D36" s="52">
        <v>37196</v>
      </c>
      <c r="E36" s="137">
        <v>474389</v>
      </c>
      <c r="F36" s="137">
        <v>224</v>
      </c>
      <c r="G36" s="113">
        <f t="shared" si="0"/>
        <v>474165</v>
      </c>
      <c r="H36" s="114">
        <f t="shared" si="1"/>
        <v>0.4392490740740741</v>
      </c>
      <c r="I36" s="119">
        <v>0.97189999999999999</v>
      </c>
      <c r="J36" s="65">
        <f t="shared" si="2"/>
        <v>699.76800000000003</v>
      </c>
      <c r="K36" s="170"/>
      <c r="L36" s="134"/>
      <c r="M36" s="134"/>
      <c r="N36" s="132"/>
      <c r="O36" s="12"/>
    </row>
    <row r="37" spans="1:15" x14ac:dyDescent="0.2">
      <c r="A37" s="57" t="s">
        <v>18</v>
      </c>
      <c r="B37" s="57">
        <v>1</v>
      </c>
      <c r="C37" s="57">
        <v>27</v>
      </c>
      <c r="D37" s="52">
        <v>37196</v>
      </c>
      <c r="E37" s="117">
        <v>480294</v>
      </c>
      <c r="F37" s="118">
        <v>497</v>
      </c>
      <c r="G37" s="113">
        <f t="shared" si="0"/>
        <v>479797</v>
      </c>
      <c r="H37" s="114">
        <f t="shared" si="1"/>
        <v>0.44471666666666665</v>
      </c>
      <c r="I37" s="119">
        <v>0.99570000000000003</v>
      </c>
      <c r="J37" s="65">
        <f t="shared" si="2"/>
        <v>716.904</v>
      </c>
      <c r="K37" s="170"/>
      <c r="L37" s="134"/>
      <c r="M37" s="134"/>
      <c r="N37" s="132"/>
      <c r="O37" s="12"/>
    </row>
    <row r="38" spans="1:15" x14ac:dyDescent="0.2">
      <c r="A38" s="57" t="s">
        <v>18</v>
      </c>
      <c r="B38" s="57">
        <v>1</v>
      </c>
      <c r="C38" s="57">
        <v>28</v>
      </c>
      <c r="D38" s="52">
        <v>37196</v>
      </c>
      <c r="E38" s="117">
        <v>420408</v>
      </c>
      <c r="F38" s="118">
        <v>203</v>
      </c>
      <c r="G38" s="113">
        <f t="shared" si="0"/>
        <v>420205</v>
      </c>
      <c r="H38" s="114">
        <f t="shared" si="1"/>
        <v>0.38926666666666665</v>
      </c>
      <c r="I38" s="119">
        <v>0.84060000000000001</v>
      </c>
      <c r="J38" s="65">
        <f t="shared" si="2"/>
        <v>605.23199999999997</v>
      </c>
      <c r="K38" s="170"/>
      <c r="L38" s="134"/>
      <c r="M38" s="134"/>
      <c r="N38" s="132"/>
      <c r="O38" s="12"/>
    </row>
    <row r="39" spans="1:15" x14ac:dyDescent="0.2">
      <c r="A39" s="57" t="s">
        <v>18</v>
      </c>
      <c r="B39" s="57">
        <v>1</v>
      </c>
      <c r="C39" s="57">
        <v>29</v>
      </c>
      <c r="D39" s="52">
        <v>37196</v>
      </c>
      <c r="E39" s="117">
        <v>451114</v>
      </c>
      <c r="F39" s="118">
        <v>653</v>
      </c>
      <c r="G39" s="113">
        <f t="shared" si="0"/>
        <v>450461</v>
      </c>
      <c r="H39" s="114">
        <f t="shared" si="1"/>
        <v>0.41769814814814815</v>
      </c>
      <c r="I39" s="119">
        <v>0.87849999999999995</v>
      </c>
      <c r="J39" s="65">
        <f t="shared" si="2"/>
        <v>632.52</v>
      </c>
      <c r="K39" s="170"/>
      <c r="L39" s="134"/>
      <c r="M39" s="134"/>
      <c r="N39" s="132"/>
      <c r="O39" s="12"/>
    </row>
    <row r="40" spans="1:15" x14ac:dyDescent="0.2">
      <c r="A40" s="57" t="s">
        <v>18</v>
      </c>
      <c r="B40" s="57">
        <v>1</v>
      </c>
      <c r="C40" s="57">
        <v>30</v>
      </c>
      <c r="D40" s="52">
        <v>37196</v>
      </c>
      <c r="E40" s="117">
        <v>424236</v>
      </c>
      <c r="F40" s="118">
        <v>410</v>
      </c>
      <c r="G40" s="113">
        <f t="shared" si="0"/>
        <v>423826</v>
      </c>
      <c r="H40" s="114">
        <f t="shared" si="1"/>
        <v>0.39281111111111111</v>
      </c>
      <c r="I40" s="119">
        <v>0.91149999999999998</v>
      </c>
      <c r="J40" s="65">
        <f t="shared" si="2"/>
        <v>656.28</v>
      </c>
      <c r="K40" s="170"/>
      <c r="L40" s="134"/>
      <c r="M40" s="134"/>
      <c r="N40" s="132"/>
      <c r="O40" s="12"/>
    </row>
    <row r="41" spans="1:15" x14ac:dyDescent="0.2">
      <c r="A41" s="57" t="s">
        <v>18</v>
      </c>
      <c r="B41" s="57">
        <v>1</v>
      </c>
      <c r="C41" s="57">
        <v>31</v>
      </c>
      <c r="D41" s="52">
        <v>37196</v>
      </c>
      <c r="E41" s="117">
        <v>432355</v>
      </c>
      <c r="F41" s="118">
        <v>694</v>
      </c>
      <c r="G41" s="113">
        <f t="shared" si="0"/>
        <v>431661</v>
      </c>
      <c r="H41" s="114">
        <f t="shared" si="1"/>
        <v>0.40032870370370371</v>
      </c>
      <c r="I41" s="119">
        <v>0.91579999999999995</v>
      </c>
      <c r="J41" s="65">
        <f t="shared" si="2"/>
        <v>659.37599999999998</v>
      </c>
      <c r="K41" s="170"/>
      <c r="L41" s="134"/>
      <c r="M41" s="134"/>
      <c r="N41" s="132"/>
      <c r="O41" s="12"/>
    </row>
    <row r="42" spans="1:15" x14ac:dyDescent="0.2">
      <c r="A42" s="57" t="s">
        <v>18</v>
      </c>
      <c r="B42" s="57">
        <v>1</v>
      </c>
      <c r="C42" s="57">
        <v>32</v>
      </c>
      <c r="D42" s="52">
        <v>37196</v>
      </c>
      <c r="E42" s="137">
        <v>349247</v>
      </c>
      <c r="F42" s="137">
        <v>283</v>
      </c>
      <c r="G42" s="113">
        <f t="shared" si="0"/>
        <v>348964</v>
      </c>
      <c r="H42" s="114">
        <f t="shared" si="1"/>
        <v>0.32337685185185183</v>
      </c>
      <c r="I42" s="119">
        <v>0.7278</v>
      </c>
      <c r="J42" s="65">
        <f t="shared" si="2"/>
        <v>524.01599999999996</v>
      </c>
      <c r="K42" s="170"/>
      <c r="L42" s="134"/>
      <c r="M42" s="134"/>
      <c r="N42" s="132"/>
      <c r="O42" s="12"/>
    </row>
    <row r="43" spans="1:15" x14ac:dyDescent="0.2">
      <c r="A43" s="57" t="s">
        <v>18</v>
      </c>
      <c r="B43" s="57">
        <v>1</v>
      </c>
      <c r="C43" s="57">
        <v>33</v>
      </c>
      <c r="D43" s="52">
        <v>37196</v>
      </c>
      <c r="E43" s="137">
        <v>158787</v>
      </c>
      <c r="F43" s="137">
        <v>884</v>
      </c>
      <c r="G43" s="113">
        <f t="shared" si="0"/>
        <v>157903</v>
      </c>
      <c r="H43" s="114">
        <f t="shared" si="1"/>
        <v>0.14702499999999999</v>
      </c>
      <c r="I43" s="119">
        <v>0.99070000000000003</v>
      </c>
      <c r="J43" s="65">
        <f t="shared" si="2"/>
        <v>713.30399999999997</v>
      </c>
      <c r="K43" s="170"/>
      <c r="L43" s="134"/>
      <c r="M43" s="134"/>
      <c r="N43" s="132"/>
      <c r="O43" s="12"/>
    </row>
    <row r="44" spans="1:15" x14ac:dyDescent="0.2">
      <c r="A44" s="57" t="s">
        <v>18</v>
      </c>
      <c r="B44" s="57">
        <v>1</v>
      </c>
      <c r="C44" s="57">
        <v>34</v>
      </c>
      <c r="D44" s="52">
        <v>37196</v>
      </c>
      <c r="E44" s="117">
        <v>34229</v>
      </c>
      <c r="F44" s="118">
        <v>348</v>
      </c>
      <c r="G44" s="113">
        <f t="shared" si="0"/>
        <v>33881</v>
      </c>
      <c r="H44" s="114">
        <f t="shared" si="1"/>
        <v>3.1693518518518517E-2</v>
      </c>
      <c r="I44" s="119">
        <v>0.27939999999999998</v>
      </c>
      <c r="J44" s="65">
        <f t="shared" si="2"/>
        <v>201.16799999999998</v>
      </c>
      <c r="K44" s="170"/>
      <c r="L44" s="134"/>
      <c r="M44" s="134"/>
      <c r="N44" s="132"/>
      <c r="O44" s="12"/>
    </row>
    <row r="45" spans="1:15" x14ac:dyDescent="0.2">
      <c r="A45" s="57" t="s">
        <v>18</v>
      </c>
      <c r="B45" s="57">
        <v>1</v>
      </c>
      <c r="C45" s="57">
        <v>35</v>
      </c>
      <c r="D45" s="52">
        <v>37196</v>
      </c>
      <c r="E45" s="117">
        <v>151</v>
      </c>
      <c r="F45" s="118">
        <v>2897</v>
      </c>
      <c r="G45" s="113">
        <v>0</v>
      </c>
      <c r="H45" s="114">
        <f t="shared" si="1"/>
        <v>1.3981481481481481E-4</v>
      </c>
      <c r="I45" s="139">
        <v>0.51262268616302642</v>
      </c>
      <c r="J45" s="65">
        <f t="shared" si="2"/>
        <v>369.08833403737901</v>
      </c>
      <c r="K45" s="170"/>
      <c r="L45" s="134"/>
      <c r="M45" s="134"/>
      <c r="N45" s="132"/>
      <c r="O45" s="12"/>
    </row>
    <row r="46" spans="1:15" x14ac:dyDescent="0.2">
      <c r="A46" s="57" t="s">
        <v>18</v>
      </c>
      <c r="B46" s="57">
        <v>1</v>
      </c>
      <c r="C46" s="57">
        <v>36</v>
      </c>
      <c r="D46" s="52">
        <v>37196</v>
      </c>
      <c r="E46" s="117">
        <v>230180</v>
      </c>
      <c r="F46" s="118">
        <v>785</v>
      </c>
      <c r="G46" s="113">
        <f t="shared" si="0"/>
        <v>229395</v>
      </c>
      <c r="H46" s="114">
        <f t="shared" si="1"/>
        <v>0.21312962962962964</v>
      </c>
      <c r="I46" s="119">
        <v>0.68379999999999996</v>
      </c>
      <c r="J46" s="65">
        <f t="shared" si="2"/>
        <v>492.33599999999996</v>
      </c>
      <c r="K46" s="170"/>
      <c r="L46" s="134"/>
      <c r="M46" s="134"/>
      <c r="N46" s="132"/>
      <c r="O46" s="12"/>
    </row>
    <row r="47" spans="1:15" x14ac:dyDescent="0.2">
      <c r="A47" s="57" t="s">
        <v>18</v>
      </c>
      <c r="B47" s="57">
        <v>1</v>
      </c>
      <c r="C47" s="57">
        <v>37</v>
      </c>
      <c r="D47" s="52">
        <v>37196</v>
      </c>
      <c r="E47" s="137">
        <v>278787</v>
      </c>
      <c r="F47" s="137">
        <v>301</v>
      </c>
      <c r="G47" s="113">
        <f t="shared" si="0"/>
        <v>278486</v>
      </c>
      <c r="H47" s="114">
        <f t="shared" si="1"/>
        <v>0.25813611111111112</v>
      </c>
      <c r="I47" s="119">
        <v>0.81540000000000001</v>
      </c>
      <c r="J47" s="65">
        <f t="shared" si="2"/>
        <v>587.08799999999997</v>
      </c>
      <c r="K47" s="170"/>
      <c r="L47" s="134"/>
      <c r="M47" s="134"/>
      <c r="N47" s="132"/>
      <c r="O47" s="12"/>
    </row>
    <row r="48" spans="1:15" x14ac:dyDescent="0.2">
      <c r="A48" s="57" t="s">
        <v>18</v>
      </c>
      <c r="B48" s="57">
        <v>1</v>
      </c>
      <c r="C48" s="57">
        <v>38</v>
      </c>
      <c r="D48" s="52">
        <v>37196</v>
      </c>
      <c r="E48" s="117">
        <v>435683</v>
      </c>
      <c r="F48" s="118">
        <v>226</v>
      </c>
      <c r="G48" s="113">
        <f t="shared" si="0"/>
        <v>435457</v>
      </c>
      <c r="H48" s="114">
        <f t="shared" si="1"/>
        <v>0.40341018518518518</v>
      </c>
      <c r="I48" s="119">
        <v>0.95509999999999995</v>
      </c>
      <c r="J48" s="65">
        <f t="shared" si="2"/>
        <v>687.67199999999991</v>
      </c>
      <c r="K48" s="170"/>
      <c r="L48" s="134"/>
      <c r="M48" s="134"/>
      <c r="N48" s="132"/>
      <c r="O48" s="12"/>
    </row>
    <row r="49" spans="1:15" x14ac:dyDescent="0.2">
      <c r="A49" s="57" t="s">
        <v>18</v>
      </c>
      <c r="B49" s="57">
        <v>1</v>
      </c>
      <c r="C49" s="57">
        <v>39</v>
      </c>
      <c r="D49" s="52">
        <v>37196</v>
      </c>
      <c r="E49" s="117">
        <v>512052</v>
      </c>
      <c r="F49" s="118">
        <v>123</v>
      </c>
      <c r="G49" s="113">
        <f t="shared" si="0"/>
        <v>511929</v>
      </c>
      <c r="H49" s="114">
        <f t="shared" si="1"/>
        <v>0.47412222222222222</v>
      </c>
      <c r="I49" s="119">
        <v>0.98550000000000004</v>
      </c>
      <c r="J49" s="65">
        <f t="shared" si="2"/>
        <v>709.56000000000006</v>
      </c>
      <c r="K49" s="170"/>
      <c r="L49" s="134"/>
      <c r="M49" s="134"/>
      <c r="N49" s="132"/>
      <c r="O49" s="12"/>
    </row>
    <row r="50" spans="1:15" x14ac:dyDescent="0.2">
      <c r="A50" s="57" t="s">
        <v>18</v>
      </c>
      <c r="B50" s="57">
        <v>1</v>
      </c>
      <c r="C50" s="57">
        <v>40</v>
      </c>
      <c r="D50" s="52">
        <v>37196</v>
      </c>
      <c r="E50" s="117">
        <v>475089</v>
      </c>
      <c r="F50" s="118">
        <v>194</v>
      </c>
      <c r="G50" s="113">
        <f t="shared" si="0"/>
        <v>474895</v>
      </c>
      <c r="H50" s="114">
        <f t="shared" si="1"/>
        <v>0.43989722222222222</v>
      </c>
      <c r="I50" s="119">
        <v>0.92310000000000003</v>
      </c>
      <c r="J50" s="65">
        <f t="shared" si="2"/>
        <v>664.63200000000006</v>
      </c>
      <c r="K50" s="170"/>
      <c r="L50" s="134"/>
      <c r="M50" s="134"/>
      <c r="N50" s="132"/>
      <c r="O50" s="12"/>
    </row>
    <row r="51" spans="1:15" x14ac:dyDescent="0.2">
      <c r="A51" s="57" t="s">
        <v>18</v>
      </c>
      <c r="B51" s="57">
        <v>1</v>
      </c>
      <c r="C51" s="57">
        <v>41</v>
      </c>
      <c r="D51" s="52">
        <v>37196</v>
      </c>
      <c r="E51" s="137">
        <v>359085</v>
      </c>
      <c r="F51" s="137">
        <v>116</v>
      </c>
      <c r="G51" s="113">
        <f t="shared" si="0"/>
        <v>358969</v>
      </c>
      <c r="H51" s="114">
        <f t="shared" si="1"/>
        <v>0.33248611111111109</v>
      </c>
      <c r="I51" s="119">
        <v>0.96020000000000005</v>
      </c>
      <c r="J51" s="65">
        <f t="shared" si="2"/>
        <v>691.34400000000005</v>
      </c>
      <c r="K51" s="170"/>
      <c r="L51" s="134"/>
      <c r="M51" s="134"/>
      <c r="N51" s="132"/>
      <c r="O51" s="12"/>
    </row>
    <row r="52" spans="1:15" x14ac:dyDescent="0.2">
      <c r="A52" s="57" t="s">
        <v>18</v>
      </c>
      <c r="B52" s="57">
        <v>1</v>
      </c>
      <c r="C52" s="57">
        <v>42</v>
      </c>
      <c r="D52" s="52">
        <v>37196</v>
      </c>
      <c r="E52" s="117">
        <v>465112</v>
      </c>
      <c r="F52" s="118">
        <v>402</v>
      </c>
      <c r="G52" s="113">
        <f t="shared" si="0"/>
        <v>464710</v>
      </c>
      <c r="H52" s="114">
        <f t="shared" si="1"/>
        <v>0.43065925925925924</v>
      </c>
      <c r="I52" s="119">
        <v>0.97399999999999998</v>
      </c>
      <c r="J52" s="65">
        <f t="shared" si="2"/>
        <v>701.28</v>
      </c>
      <c r="K52" s="170"/>
      <c r="L52" s="134"/>
      <c r="M52" s="134"/>
      <c r="N52" s="132"/>
      <c r="O52" s="12"/>
    </row>
    <row r="53" spans="1:15" x14ac:dyDescent="0.2">
      <c r="A53" s="57" t="s">
        <v>18</v>
      </c>
      <c r="B53" s="57">
        <v>1</v>
      </c>
      <c r="C53" s="57">
        <v>43</v>
      </c>
      <c r="D53" s="52">
        <v>37196</v>
      </c>
      <c r="E53" s="117">
        <v>346671</v>
      </c>
      <c r="F53" s="118">
        <v>784</v>
      </c>
      <c r="G53" s="113">
        <f t="shared" si="0"/>
        <v>345887</v>
      </c>
      <c r="H53" s="114">
        <f t="shared" si="1"/>
        <v>0.32099166666666668</v>
      </c>
      <c r="I53" s="119">
        <v>0.81369999999999998</v>
      </c>
      <c r="J53" s="65">
        <f t="shared" si="2"/>
        <v>585.86400000000003</v>
      </c>
      <c r="K53" s="170"/>
      <c r="L53" s="134"/>
      <c r="M53" s="134"/>
      <c r="N53" s="132"/>
      <c r="O53" s="12"/>
    </row>
    <row r="54" spans="1:15" x14ac:dyDescent="0.2">
      <c r="A54" s="57" t="s">
        <v>18</v>
      </c>
      <c r="B54" s="57">
        <v>1</v>
      </c>
      <c r="C54" s="57">
        <v>44</v>
      </c>
      <c r="D54" s="52">
        <v>37196</v>
      </c>
      <c r="E54" s="117">
        <v>443215</v>
      </c>
      <c r="F54" s="118">
        <v>241</v>
      </c>
      <c r="G54" s="113">
        <f t="shared" si="0"/>
        <v>442974</v>
      </c>
      <c r="H54" s="114">
        <f t="shared" si="1"/>
        <v>0.41038425925925925</v>
      </c>
      <c r="I54" s="119">
        <v>0.95489999999999997</v>
      </c>
      <c r="J54" s="65">
        <f t="shared" si="2"/>
        <v>687.52800000000002</v>
      </c>
      <c r="K54" s="170"/>
      <c r="L54" s="134"/>
      <c r="M54" s="134"/>
      <c r="N54" s="132"/>
      <c r="O54" s="12"/>
    </row>
    <row r="55" spans="1:15" x14ac:dyDescent="0.2">
      <c r="A55" s="57" t="s">
        <v>18</v>
      </c>
      <c r="B55" s="57">
        <v>1</v>
      </c>
      <c r="C55" s="57">
        <v>45</v>
      </c>
      <c r="D55" s="52">
        <v>37196</v>
      </c>
      <c r="E55" s="117">
        <v>446918</v>
      </c>
      <c r="F55" s="118">
        <v>356</v>
      </c>
      <c r="G55" s="113">
        <f t="shared" si="0"/>
        <v>446562</v>
      </c>
      <c r="H55" s="114">
        <f t="shared" si="1"/>
        <v>0.41381296296296294</v>
      </c>
      <c r="I55" s="119">
        <v>0.95479999999999998</v>
      </c>
      <c r="J55" s="65">
        <f t="shared" si="2"/>
        <v>687.45600000000002</v>
      </c>
      <c r="K55" s="170"/>
      <c r="L55" s="134"/>
      <c r="M55" s="134"/>
      <c r="N55" s="132"/>
      <c r="O55" s="12"/>
    </row>
    <row r="56" spans="1:15" x14ac:dyDescent="0.2">
      <c r="A56" s="57" t="s">
        <v>18</v>
      </c>
      <c r="B56" s="57">
        <v>1</v>
      </c>
      <c r="C56" s="57">
        <v>46</v>
      </c>
      <c r="D56" s="52">
        <v>37196</v>
      </c>
      <c r="E56" s="117">
        <v>357468</v>
      </c>
      <c r="F56" s="118">
        <v>720</v>
      </c>
      <c r="G56" s="113">
        <f t="shared" si="0"/>
        <v>356748</v>
      </c>
      <c r="H56" s="114">
        <f t="shared" si="1"/>
        <v>0.33098888888888889</v>
      </c>
      <c r="I56" s="119">
        <v>0.72840000000000005</v>
      </c>
      <c r="J56" s="65">
        <f t="shared" si="2"/>
        <v>524.44799999999998</v>
      </c>
      <c r="K56" s="170"/>
      <c r="L56" s="134"/>
      <c r="M56" s="134"/>
      <c r="N56" s="132"/>
      <c r="O56" s="12"/>
    </row>
    <row r="57" spans="1:15" x14ac:dyDescent="0.2">
      <c r="A57" s="57" t="s">
        <v>18</v>
      </c>
      <c r="B57" s="57">
        <v>1</v>
      </c>
      <c r="C57" s="57">
        <v>47</v>
      </c>
      <c r="D57" s="52">
        <v>37196</v>
      </c>
      <c r="E57" s="137">
        <v>354444</v>
      </c>
      <c r="F57" s="137">
        <v>355</v>
      </c>
      <c r="G57" s="113">
        <f t="shared" si="0"/>
        <v>354089</v>
      </c>
      <c r="H57" s="114">
        <f t="shared" si="1"/>
        <v>0.32818888888888886</v>
      </c>
      <c r="I57" s="119">
        <v>0.96499999999999997</v>
      </c>
      <c r="J57" s="65">
        <f t="shared" si="2"/>
        <v>694.8</v>
      </c>
      <c r="K57" s="170"/>
      <c r="L57" s="134"/>
      <c r="M57" s="134"/>
      <c r="N57" s="132"/>
      <c r="O57" s="12"/>
    </row>
    <row r="58" spans="1:15" x14ac:dyDescent="0.2">
      <c r="A58" s="57" t="s">
        <v>18</v>
      </c>
      <c r="B58" s="57">
        <v>1</v>
      </c>
      <c r="C58" s="57">
        <v>48</v>
      </c>
      <c r="D58" s="52">
        <v>37196</v>
      </c>
      <c r="E58" s="117">
        <v>360781</v>
      </c>
      <c r="F58" s="118">
        <v>151</v>
      </c>
      <c r="G58" s="113">
        <f t="shared" si="0"/>
        <v>360630</v>
      </c>
      <c r="H58" s="114">
        <f t="shared" si="1"/>
        <v>0.33405648148148148</v>
      </c>
      <c r="I58" s="119">
        <v>0.91310000000000002</v>
      </c>
      <c r="J58" s="65">
        <f t="shared" si="2"/>
        <v>657.43200000000002</v>
      </c>
      <c r="K58" s="170"/>
      <c r="L58" s="134"/>
      <c r="M58" s="134"/>
      <c r="N58" s="132"/>
      <c r="O58" s="12"/>
    </row>
    <row r="59" spans="1:15" x14ac:dyDescent="0.2">
      <c r="A59" s="57" t="s">
        <v>18</v>
      </c>
      <c r="B59" s="57">
        <v>1</v>
      </c>
      <c r="C59" s="57">
        <v>49</v>
      </c>
      <c r="D59" s="52">
        <v>37196</v>
      </c>
      <c r="E59" s="117">
        <v>322551</v>
      </c>
      <c r="F59" s="118">
        <v>722</v>
      </c>
      <c r="G59" s="113">
        <f t="shared" si="0"/>
        <v>321829</v>
      </c>
      <c r="H59" s="114">
        <f t="shared" si="1"/>
        <v>0.29865833333333336</v>
      </c>
      <c r="I59" s="119">
        <v>0.92390000000000005</v>
      </c>
      <c r="J59" s="65">
        <f t="shared" si="2"/>
        <v>665.20800000000008</v>
      </c>
      <c r="K59" s="170"/>
      <c r="L59" s="134"/>
      <c r="M59" s="134"/>
      <c r="N59" s="132"/>
      <c r="O59" s="12"/>
    </row>
    <row r="60" spans="1:15" x14ac:dyDescent="0.2">
      <c r="A60" s="57" t="s">
        <v>18</v>
      </c>
      <c r="B60" s="57">
        <v>1</v>
      </c>
      <c r="C60" s="57">
        <v>50</v>
      </c>
      <c r="D60" s="52">
        <v>37196</v>
      </c>
      <c r="E60" s="117">
        <v>89966</v>
      </c>
      <c r="F60" s="118">
        <v>838</v>
      </c>
      <c r="G60" s="113">
        <f t="shared" si="0"/>
        <v>89128</v>
      </c>
      <c r="H60" s="114">
        <f t="shared" si="1"/>
        <v>8.3301851851851849E-2</v>
      </c>
      <c r="I60" s="139">
        <v>0.84196506173576691</v>
      </c>
      <c r="J60" s="65">
        <f t="shared" si="2"/>
        <v>606.21484444975215</v>
      </c>
      <c r="K60" s="170"/>
      <c r="L60" s="134"/>
      <c r="M60" s="134"/>
      <c r="N60" s="132"/>
      <c r="O60" s="12"/>
    </row>
    <row r="61" spans="1:15" x14ac:dyDescent="0.2">
      <c r="A61" s="57" t="s">
        <v>18</v>
      </c>
      <c r="B61" s="57">
        <v>1</v>
      </c>
      <c r="C61" s="57">
        <v>51</v>
      </c>
      <c r="D61" s="52">
        <v>37196</v>
      </c>
      <c r="E61" s="117">
        <v>9314</v>
      </c>
      <c r="F61" s="118">
        <v>813</v>
      </c>
      <c r="G61" s="113">
        <f t="shared" si="0"/>
        <v>8501</v>
      </c>
      <c r="H61" s="114">
        <f t="shared" si="1"/>
        <v>8.6240740740740739E-3</v>
      </c>
      <c r="I61" s="119">
        <v>0.34079999999999999</v>
      </c>
      <c r="J61" s="65">
        <f t="shared" si="2"/>
        <v>245.376</v>
      </c>
      <c r="K61" s="170"/>
      <c r="L61" s="134"/>
      <c r="M61" s="134"/>
      <c r="N61" s="132"/>
      <c r="O61" s="12"/>
    </row>
    <row r="62" spans="1:15" x14ac:dyDescent="0.2">
      <c r="A62" s="57" t="s">
        <v>18</v>
      </c>
      <c r="B62" s="57">
        <v>1</v>
      </c>
      <c r="C62" s="57">
        <v>52</v>
      </c>
      <c r="D62" s="52">
        <v>37196</v>
      </c>
      <c r="E62" s="117">
        <v>298859</v>
      </c>
      <c r="F62" s="118">
        <v>430</v>
      </c>
      <c r="G62" s="113">
        <f t="shared" si="0"/>
        <v>298429</v>
      </c>
      <c r="H62" s="114">
        <f t="shared" si="1"/>
        <v>0.27672129629629627</v>
      </c>
      <c r="I62" s="119">
        <v>0.93030000000000002</v>
      </c>
      <c r="J62" s="65">
        <f t="shared" si="2"/>
        <v>669.81600000000003</v>
      </c>
      <c r="K62" s="170"/>
      <c r="L62" s="134"/>
      <c r="M62" s="134"/>
      <c r="N62" s="132"/>
      <c r="O62" s="12"/>
    </row>
    <row r="63" spans="1:15" x14ac:dyDescent="0.2">
      <c r="A63" s="57" t="s">
        <v>18</v>
      </c>
      <c r="B63" s="57">
        <v>1</v>
      </c>
      <c r="C63" s="57">
        <v>53</v>
      </c>
      <c r="D63" s="52">
        <v>37196</v>
      </c>
      <c r="E63" s="117">
        <v>185958</v>
      </c>
      <c r="F63" s="118">
        <v>732</v>
      </c>
      <c r="G63" s="113">
        <f t="shared" si="0"/>
        <v>185226</v>
      </c>
      <c r="H63" s="114">
        <f t="shared" si="1"/>
        <v>0.17218333333333333</v>
      </c>
      <c r="I63" s="119">
        <v>0.77470000000000006</v>
      </c>
      <c r="J63" s="65">
        <f t="shared" si="2"/>
        <v>557.78399999999999</v>
      </c>
      <c r="K63" s="170"/>
      <c r="L63" s="134"/>
      <c r="M63" s="134"/>
      <c r="N63" s="132"/>
      <c r="O63" s="12"/>
    </row>
    <row r="64" spans="1:15" x14ac:dyDescent="0.2">
      <c r="A64" s="57" t="s">
        <v>18</v>
      </c>
      <c r="B64" s="57">
        <v>1</v>
      </c>
      <c r="C64" s="57">
        <v>54</v>
      </c>
      <c r="D64" s="52">
        <v>37196</v>
      </c>
      <c r="E64" s="120">
        <v>338482</v>
      </c>
      <c r="F64" s="121">
        <v>767</v>
      </c>
      <c r="G64" s="113">
        <f t="shared" si="0"/>
        <v>337715</v>
      </c>
      <c r="H64" s="114">
        <f t="shared" si="1"/>
        <v>0.31340925925925928</v>
      </c>
      <c r="I64" s="122">
        <v>0.94962999999999997</v>
      </c>
      <c r="J64" s="65">
        <f t="shared" si="2"/>
        <v>683.73360000000002</v>
      </c>
      <c r="K64" s="170"/>
      <c r="L64" s="134"/>
      <c r="M64" s="134"/>
      <c r="N64" s="132"/>
      <c r="O64" s="12"/>
    </row>
    <row r="65" spans="1:15" x14ac:dyDescent="0.2">
      <c r="A65" s="57" t="s">
        <v>18</v>
      </c>
      <c r="B65" s="57">
        <v>1</v>
      </c>
      <c r="C65" s="57">
        <v>55</v>
      </c>
      <c r="D65" s="52">
        <v>37196</v>
      </c>
      <c r="E65" s="120">
        <v>192710</v>
      </c>
      <c r="F65" s="121">
        <v>1379</v>
      </c>
      <c r="G65" s="113">
        <f t="shared" si="0"/>
        <v>191331</v>
      </c>
      <c r="H65" s="114">
        <f t="shared" si="1"/>
        <v>0.1784351851851852</v>
      </c>
      <c r="I65" s="122">
        <v>0.51100000000000001</v>
      </c>
      <c r="J65" s="65">
        <f t="shared" si="2"/>
        <v>367.92</v>
      </c>
      <c r="K65" s="170"/>
      <c r="L65" s="134"/>
      <c r="M65" s="134"/>
      <c r="N65" s="132"/>
      <c r="O65" s="12"/>
    </row>
    <row r="66" spans="1:15" x14ac:dyDescent="0.2">
      <c r="A66" s="57" t="s">
        <v>18</v>
      </c>
      <c r="B66" s="57">
        <v>1</v>
      </c>
      <c r="C66" s="57">
        <v>56</v>
      </c>
      <c r="D66" s="52">
        <v>37196</v>
      </c>
      <c r="E66" s="120">
        <v>279782</v>
      </c>
      <c r="F66" s="121">
        <v>1103</v>
      </c>
      <c r="G66" s="113">
        <f t="shared" si="0"/>
        <v>278679</v>
      </c>
      <c r="H66" s="114">
        <f t="shared" si="1"/>
        <v>0.2590574074074074</v>
      </c>
      <c r="I66" s="122">
        <v>0.83160000000000001</v>
      </c>
      <c r="J66" s="65">
        <f t="shared" si="2"/>
        <v>598.75199999999995</v>
      </c>
      <c r="K66" s="170"/>
      <c r="L66" s="134"/>
      <c r="M66" s="134"/>
      <c r="N66" s="132"/>
      <c r="O66" s="12"/>
    </row>
    <row r="67" spans="1:15" x14ac:dyDescent="0.2">
      <c r="A67" s="57" t="s">
        <v>18</v>
      </c>
      <c r="B67" s="57">
        <v>1</v>
      </c>
      <c r="C67" s="57">
        <v>57</v>
      </c>
      <c r="D67" s="52">
        <v>37196</v>
      </c>
      <c r="E67" s="120">
        <v>458324</v>
      </c>
      <c r="F67" s="121">
        <v>699</v>
      </c>
      <c r="G67" s="113">
        <f t="shared" si="0"/>
        <v>457625</v>
      </c>
      <c r="H67" s="114">
        <f t="shared" si="1"/>
        <v>0.42437407407407407</v>
      </c>
      <c r="I67" s="122">
        <v>0.98460000000000003</v>
      </c>
      <c r="J67" s="65">
        <f t="shared" si="2"/>
        <v>708.91200000000003</v>
      </c>
      <c r="K67" s="170"/>
      <c r="L67" s="134"/>
      <c r="M67" s="134"/>
      <c r="N67" s="132"/>
      <c r="O67" s="12"/>
    </row>
    <row r="68" spans="1:15" x14ac:dyDescent="0.2">
      <c r="A68" s="57" t="s">
        <v>18</v>
      </c>
      <c r="B68" s="57">
        <v>1</v>
      </c>
      <c r="C68" s="57">
        <v>58</v>
      </c>
      <c r="D68" s="52">
        <v>37196</v>
      </c>
      <c r="E68" s="137">
        <v>0</v>
      </c>
      <c r="F68" s="137">
        <v>1782</v>
      </c>
      <c r="G68" s="113">
        <f t="shared" si="0"/>
        <v>-1782</v>
      </c>
      <c r="H68" s="114">
        <f t="shared" si="1"/>
        <v>0</v>
      </c>
      <c r="I68" s="122">
        <v>0.39019999999999999</v>
      </c>
      <c r="J68" s="65">
        <f t="shared" si="2"/>
        <v>280.94400000000002</v>
      </c>
      <c r="K68" s="170"/>
      <c r="L68" s="134"/>
      <c r="M68" s="134"/>
      <c r="N68" s="132"/>
      <c r="O68" s="12"/>
    </row>
    <row r="69" spans="1:15" x14ac:dyDescent="0.2">
      <c r="A69" s="57" t="s">
        <v>18</v>
      </c>
      <c r="B69" s="57">
        <v>1</v>
      </c>
      <c r="C69" s="57">
        <v>59</v>
      </c>
      <c r="D69" s="52">
        <v>37196</v>
      </c>
      <c r="E69" s="120">
        <v>405216</v>
      </c>
      <c r="F69" s="121">
        <v>316</v>
      </c>
      <c r="G69" s="113">
        <f t="shared" si="0"/>
        <v>404900</v>
      </c>
      <c r="H69" s="114">
        <f t="shared" si="1"/>
        <v>0.37519999999999998</v>
      </c>
      <c r="I69" s="122">
        <v>0.95489999999999997</v>
      </c>
      <c r="J69" s="65">
        <f t="shared" si="2"/>
        <v>687.52800000000002</v>
      </c>
      <c r="K69" s="170"/>
      <c r="L69" s="134"/>
      <c r="M69" s="134"/>
      <c r="N69" s="132"/>
      <c r="O69" s="12"/>
    </row>
    <row r="70" spans="1:15" x14ac:dyDescent="0.2">
      <c r="A70" s="57" t="s">
        <v>18</v>
      </c>
      <c r="B70" s="57">
        <v>1</v>
      </c>
      <c r="C70" s="57">
        <v>60</v>
      </c>
      <c r="D70" s="52">
        <v>37196</v>
      </c>
      <c r="E70" s="120">
        <v>260579</v>
      </c>
      <c r="F70" s="121">
        <v>996</v>
      </c>
      <c r="G70" s="113">
        <f t="shared" si="0"/>
        <v>259583</v>
      </c>
      <c r="H70" s="114">
        <f t="shared" si="1"/>
        <v>0.24127685185185185</v>
      </c>
      <c r="I70" s="139">
        <v>0.73103207231525691</v>
      </c>
      <c r="J70" s="65">
        <f t="shared" si="2"/>
        <v>526.34309206698492</v>
      </c>
      <c r="K70" s="170"/>
      <c r="L70" s="134"/>
      <c r="M70" s="134"/>
      <c r="N70" s="132"/>
      <c r="O70" s="12"/>
    </row>
    <row r="71" spans="1:15" x14ac:dyDescent="0.2">
      <c r="A71" s="57" t="s">
        <v>18</v>
      </c>
      <c r="B71" s="57">
        <v>1</v>
      </c>
      <c r="C71" s="57">
        <v>61</v>
      </c>
      <c r="D71" s="52">
        <v>37196</v>
      </c>
      <c r="E71" s="120">
        <v>142474</v>
      </c>
      <c r="F71" s="121">
        <v>1781</v>
      </c>
      <c r="G71" s="113">
        <f t="shared" si="0"/>
        <v>140693</v>
      </c>
      <c r="H71" s="114">
        <f t="shared" si="1"/>
        <v>0.13192037037037038</v>
      </c>
      <c r="I71" s="122">
        <v>0.75690000000000002</v>
      </c>
      <c r="J71" s="65">
        <f t="shared" si="2"/>
        <v>544.96799999999996</v>
      </c>
      <c r="K71" s="170"/>
      <c r="L71" s="134"/>
      <c r="M71" s="134"/>
      <c r="N71" s="132"/>
      <c r="O71" s="12"/>
    </row>
    <row r="72" spans="1:15" x14ac:dyDescent="0.2">
      <c r="A72" s="57" t="s">
        <v>18</v>
      </c>
      <c r="B72" s="57">
        <v>1</v>
      </c>
      <c r="C72" s="57">
        <v>62</v>
      </c>
      <c r="D72" s="52">
        <v>37196</v>
      </c>
      <c r="E72" s="137">
        <v>337206</v>
      </c>
      <c r="F72" s="137">
        <v>700</v>
      </c>
      <c r="G72" s="113">
        <f t="shared" si="0"/>
        <v>336506</v>
      </c>
      <c r="H72" s="114">
        <f t="shared" si="1"/>
        <v>0.31222777777777777</v>
      </c>
      <c r="I72" s="122">
        <v>0.79120000000000001</v>
      </c>
      <c r="J72" s="65">
        <f t="shared" si="2"/>
        <v>569.66399999999999</v>
      </c>
      <c r="K72" s="170"/>
      <c r="L72" s="134"/>
      <c r="M72" s="134"/>
      <c r="N72" s="132"/>
      <c r="O72" s="12"/>
    </row>
    <row r="73" spans="1:15" x14ac:dyDescent="0.2">
      <c r="A73" s="57" t="s">
        <v>18</v>
      </c>
      <c r="B73" s="57">
        <v>1</v>
      </c>
      <c r="C73" s="57">
        <v>63</v>
      </c>
      <c r="D73" s="52">
        <v>37196</v>
      </c>
      <c r="E73" s="137">
        <v>288479</v>
      </c>
      <c r="F73" s="137">
        <v>1119</v>
      </c>
      <c r="G73" s="113">
        <f t="shared" si="0"/>
        <v>287360</v>
      </c>
      <c r="H73" s="114">
        <f t="shared" si="1"/>
        <v>0.2671101851851852</v>
      </c>
      <c r="I73" s="122">
        <v>0.75529999999999997</v>
      </c>
      <c r="J73" s="65">
        <f t="shared" si="2"/>
        <v>543.81600000000003</v>
      </c>
      <c r="K73" s="170"/>
      <c r="L73" s="134"/>
      <c r="M73" s="134"/>
      <c r="N73" s="132"/>
      <c r="O73" s="12"/>
    </row>
    <row r="74" spans="1:15" x14ac:dyDescent="0.2">
      <c r="A74" s="57" t="s">
        <v>18</v>
      </c>
      <c r="B74" s="57">
        <v>1</v>
      </c>
      <c r="C74" s="57">
        <v>64</v>
      </c>
      <c r="D74" s="52">
        <v>37196</v>
      </c>
      <c r="E74" s="137">
        <v>262333</v>
      </c>
      <c r="F74" s="137">
        <v>782</v>
      </c>
      <c r="G74" s="113">
        <f t="shared" si="0"/>
        <v>261551</v>
      </c>
      <c r="H74" s="114">
        <f t="shared" si="1"/>
        <v>0.24290092592592594</v>
      </c>
      <c r="I74" s="122">
        <v>0.80959999999999999</v>
      </c>
      <c r="J74" s="65">
        <f t="shared" si="2"/>
        <v>582.91200000000003</v>
      </c>
      <c r="K74" s="170"/>
      <c r="L74" s="134"/>
      <c r="M74" s="134"/>
      <c r="N74" s="132"/>
      <c r="O74" s="12"/>
    </row>
    <row r="75" spans="1:15" x14ac:dyDescent="0.2">
      <c r="A75" s="57" t="s">
        <v>18</v>
      </c>
      <c r="B75" s="57">
        <v>1</v>
      </c>
      <c r="C75" s="57">
        <v>65</v>
      </c>
      <c r="D75" s="52">
        <v>37196</v>
      </c>
      <c r="E75" s="120">
        <v>108595</v>
      </c>
      <c r="F75" s="121">
        <v>1625</v>
      </c>
      <c r="G75" s="113">
        <f t="shared" si="0"/>
        <v>106970</v>
      </c>
      <c r="H75" s="114">
        <f t="shared" si="1"/>
        <v>0.10055092592592593</v>
      </c>
      <c r="I75" s="122">
        <v>0.45379999999999998</v>
      </c>
      <c r="J75" s="65">
        <f t="shared" si="2"/>
        <v>326.73599999999999</v>
      </c>
      <c r="K75" s="170"/>
      <c r="L75" s="134"/>
      <c r="M75" s="134"/>
      <c r="N75" s="132"/>
      <c r="O75" s="12"/>
    </row>
    <row r="76" spans="1:15" x14ac:dyDescent="0.2">
      <c r="A76" s="57" t="s">
        <v>18</v>
      </c>
      <c r="B76" s="57">
        <v>1</v>
      </c>
      <c r="C76" s="57">
        <v>66</v>
      </c>
      <c r="D76" s="52">
        <v>37196</v>
      </c>
      <c r="E76" s="137">
        <v>252655</v>
      </c>
      <c r="F76" s="137">
        <v>962</v>
      </c>
      <c r="G76" s="113">
        <f t="shared" ref="G76:G110" si="3">E76-F76</f>
        <v>251693</v>
      </c>
      <c r="H76" s="114">
        <f t="shared" ref="H76:H110" si="4">IF(G76&lt;0,0,E76/(30*1500*24))</f>
        <v>0.23393981481481482</v>
      </c>
      <c r="I76" s="122">
        <v>0.89590000000000003</v>
      </c>
      <c r="J76" s="65">
        <f t="shared" ref="J76:J110" si="5">I76*(24*30)</f>
        <v>645.048</v>
      </c>
      <c r="K76" s="170"/>
      <c r="L76" s="134"/>
      <c r="M76" s="134"/>
      <c r="N76" s="132"/>
      <c r="O76" s="12"/>
    </row>
    <row r="77" spans="1:15" x14ac:dyDescent="0.2">
      <c r="A77" s="57" t="s">
        <v>18</v>
      </c>
      <c r="B77" s="57">
        <v>1</v>
      </c>
      <c r="C77" s="57">
        <v>67</v>
      </c>
      <c r="D77" s="52">
        <v>37196</v>
      </c>
      <c r="E77" s="137">
        <v>0</v>
      </c>
      <c r="F77" s="137">
        <v>947</v>
      </c>
      <c r="G77" s="113">
        <f t="shared" si="3"/>
        <v>-947</v>
      </c>
      <c r="H77" s="114">
        <f t="shared" si="4"/>
        <v>0</v>
      </c>
      <c r="I77" s="122">
        <v>0.33760000000000001</v>
      </c>
      <c r="J77" s="65">
        <f t="shared" si="5"/>
        <v>243.072</v>
      </c>
      <c r="K77" s="170"/>
      <c r="L77" s="134"/>
      <c r="M77" s="134"/>
      <c r="N77" s="132"/>
      <c r="O77" s="12"/>
    </row>
    <row r="78" spans="1:15" x14ac:dyDescent="0.2">
      <c r="A78" s="57" t="s">
        <v>18</v>
      </c>
      <c r="B78" s="57">
        <v>1</v>
      </c>
      <c r="C78" s="57">
        <v>68</v>
      </c>
      <c r="D78" s="52">
        <v>37196</v>
      </c>
      <c r="E78" s="137">
        <v>275349</v>
      </c>
      <c r="F78" s="137">
        <v>718</v>
      </c>
      <c r="G78" s="113">
        <f t="shared" si="3"/>
        <v>274631</v>
      </c>
      <c r="H78" s="114">
        <f t="shared" si="4"/>
        <v>0.25495277777777775</v>
      </c>
      <c r="I78" s="122">
        <v>0.85340000000000005</v>
      </c>
      <c r="J78" s="65">
        <f t="shared" si="5"/>
        <v>614.44799999999998</v>
      </c>
      <c r="K78" s="170"/>
      <c r="L78" s="134"/>
      <c r="M78" s="134"/>
      <c r="N78" s="132"/>
      <c r="O78" s="12"/>
    </row>
    <row r="79" spans="1:15" x14ac:dyDescent="0.2">
      <c r="A79" s="57" t="s">
        <v>18</v>
      </c>
      <c r="B79" s="57">
        <v>1</v>
      </c>
      <c r="C79" s="57">
        <v>69</v>
      </c>
      <c r="D79" s="52">
        <v>37196</v>
      </c>
      <c r="E79" s="120">
        <v>354403</v>
      </c>
      <c r="F79" s="121">
        <v>646</v>
      </c>
      <c r="G79" s="113">
        <f t="shared" si="3"/>
        <v>353757</v>
      </c>
      <c r="H79" s="114">
        <f t="shared" si="4"/>
        <v>0.32815092592592593</v>
      </c>
      <c r="I79" s="122">
        <v>0.91690000000000005</v>
      </c>
      <c r="J79" s="65">
        <f t="shared" si="5"/>
        <v>660.16800000000001</v>
      </c>
      <c r="K79" s="170"/>
      <c r="L79" s="134"/>
      <c r="M79" s="134"/>
      <c r="N79" s="132"/>
      <c r="O79" s="12"/>
    </row>
    <row r="80" spans="1:15" x14ac:dyDescent="0.2">
      <c r="A80" s="57" t="s">
        <v>18</v>
      </c>
      <c r="B80" s="57">
        <v>1</v>
      </c>
      <c r="C80" s="57">
        <v>70</v>
      </c>
      <c r="D80" s="52">
        <v>37196</v>
      </c>
      <c r="E80" s="120">
        <v>171450</v>
      </c>
      <c r="F80" s="121">
        <v>257</v>
      </c>
      <c r="G80" s="113">
        <f t="shared" si="3"/>
        <v>171193</v>
      </c>
      <c r="H80" s="114">
        <f t="shared" si="4"/>
        <v>0.15875</v>
      </c>
      <c r="I80" s="122">
        <v>0.72150000000000003</v>
      </c>
      <c r="J80" s="65">
        <f t="shared" si="5"/>
        <v>519.48</v>
      </c>
      <c r="K80" s="170"/>
      <c r="L80" s="134"/>
      <c r="M80" s="134"/>
      <c r="N80" s="132"/>
      <c r="O80" s="12"/>
    </row>
    <row r="81" spans="1:15" x14ac:dyDescent="0.2">
      <c r="A81" s="57" t="s">
        <v>18</v>
      </c>
      <c r="B81" s="57">
        <v>1</v>
      </c>
      <c r="C81" s="57">
        <v>71</v>
      </c>
      <c r="D81" s="52">
        <v>37196</v>
      </c>
      <c r="E81" s="120">
        <v>341325</v>
      </c>
      <c r="F81" s="121">
        <v>400</v>
      </c>
      <c r="G81" s="113">
        <f t="shared" si="3"/>
        <v>340925</v>
      </c>
      <c r="H81" s="114">
        <f t="shared" si="4"/>
        <v>0.31604166666666667</v>
      </c>
      <c r="I81" s="122">
        <v>0.93430000000000002</v>
      </c>
      <c r="J81" s="65">
        <f t="shared" si="5"/>
        <v>672.69600000000003</v>
      </c>
      <c r="K81" s="170"/>
      <c r="L81" s="134"/>
      <c r="M81" s="134"/>
      <c r="N81" s="132"/>
      <c r="O81" s="12"/>
    </row>
    <row r="82" spans="1:15" x14ac:dyDescent="0.2">
      <c r="A82" s="57" t="s">
        <v>18</v>
      </c>
      <c r="B82" s="57">
        <v>1</v>
      </c>
      <c r="C82" s="57">
        <v>72</v>
      </c>
      <c r="D82" s="52">
        <v>37196</v>
      </c>
      <c r="E82" s="120">
        <v>322151</v>
      </c>
      <c r="F82" s="121">
        <v>784</v>
      </c>
      <c r="G82" s="113">
        <f t="shared" si="3"/>
        <v>321367</v>
      </c>
      <c r="H82" s="114">
        <f t="shared" si="4"/>
        <v>0.29828796296296295</v>
      </c>
      <c r="I82" s="122">
        <v>0.88449999999999995</v>
      </c>
      <c r="J82" s="65">
        <f t="shared" si="5"/>
        <v>636.83999999999992</v>
      </c>
      <c r="K82" s="170"/>
      <c r="L82" s="134"/>
      <c r="M82" s="134"/>
      <c r="N82" s="132"/>
      <c r="O82" s="12"/>
    </row>
    <row r="83" spans="1:15" x14ac:dyDescent="0.2">
      <c r="A83" s="57" t="s">
        <v>18</v>
      </c>
      <c r="B83" s="57">
        <v>1</v>
      </c>
      <c r="C83" s="57">
        <v>73</v>
      </c>
      <c r="D83" s="52">
        <v>37196</v>
      </c>
      <c r="E83" s="120">
        <v>95346</v>
      </c>
      <c r="F83" s="121">
        <v>2732</v>
      </c>
      <c r="G83" s="113">
        <f t="shared" si="3"/>
        <v>92614</v>
      </c>
      <c r="H83" s="114">
        <f t="shared" si="4"/>
        <v>8.8283333333333339E-2</v>
      </c>
      <c r="I83" s="122">
        <v>0.32490000000000002</v>
      </c>
      <c r="J83" s="65">
        <f t="shared" si="5"/>
        <v>233.92800000000003</v>
      </c>
      <c r="K83" s="170"/>
      <c r="L83" s="134"/>
      <c r="M83" s="134"/>
      <c r="N83" s="132"/>
      <c r="O83" s="12"/>
    </row>
    <row r="84" spans="1:15" x14ac:dyDescent="0.2">
      <c r="A84" s="57" t="s">
        <v>18</v>
      </c>
      <c r="B84" s="57">
        <v>1</v>
      </c>
      <c r="C84" s="57">
        <v>74</v>
      </c>
      <c r="D84" s="52">
        <v>37196</v>
      </c>
      <c r="E84" s="120">
        <v>342360</v>
      </c>
      <c r="F84" s="121">
        <v>1122</v>
      </c>
      <c r="G84" s="113">
        <f t="shared" si="3"/>
        <v>341238</v>
      </c>
      <c r="H84" s="114">
        <f t="shared" si="4"/>
        <v>0.317</v>
      </c>
      <c r="I84" s="122">
        <v>0.95320000000000005</v>
      </c>
      <c r="J84" s="65">
        <f t="shared" si="5"/>
        <v>686.30400000000009</v>
      </c>
      <c r="K84" s="170"/>
      <c r="L84" s="134"/>
      <c r="M84" s="134"/>
      <c r="N84" s="132"/>
      <c r="O84" s="12"/>
    </row>
    <row r="85" spans="1:15" x14ac:dyDescent="0.2">
      <c r="A85" s="57" t="s">
        <v>18</v>
      </c>
      <c r="B85" s="57">
        <v>1</v>
      </c>
      <c r="C85" s="57">
        <v>75</v>
      </c>
      <c r="D85" s="52">
        <v>37196</v>
      </c>
      <c r="E85" s="120">
        <v>240975</v>
      </c>
      <c r="F85" s="121">
        <v>1303</v>
      </c>
      <c r="G85" s="113">
        <f t="shared" si="3"/>
        <v>239672</v>
      </c>
      <c r="H85" s="114">
        <f t="shared" si="4"/>
        <v>0.22312499999999999</v>
      </c>
      <c r="I85" s="140">
        <v>0.69610000000000005</v>
      </c>
      <c r="J85" s="65">
        <f t="shared" si="5"/>
        <v>501.19200000000006</v>
      </c>
      <c r="K85" s="170"/>
      <c r="L85" s="134"/>
      <c r="M85" s="134"/>
      <c r="N85" s="132"/>
      <c r="O85" s="12"/>
    </row>
    <row r="86" spans="1:15" x14ac:dyDescent="0.2">
      <c r="A86" s="57" t="s">
        <v>18</v>
      </c>
      <c r="B86" s="57">
        <v>1</v>
      </c>
      <c r="C86" s="57">
        <v>76</v>
      </c>
      <c r="D86" s="52">
        <v>37196</v>
      </c>
      <c r="E86" s="137">
        <v>148426</v>
      </c>
      <c r="F86" s="137">
        <v>2020</v>
      </c>
      <c r="G86" s="113">
        <f t="shared" si="3"/>
        <v>146406</v>
      </c>
      <c r="H86" s="114">
        <f t="shared" si="4"/>
        <v>0.13743148148148149</v>
      </c>
      <c r="I86" s="122">
        <v>0.41110000000000002</v>
      </c>
      <c r="J86" s="65">
        <f t="shared" si="5"/>
        <v>295.99200000000002</v>
      </c>
      <c r="K86" s="170"/>
      <c r="L86" s="134"/>
      <c r="M86" s="134"/>
      <c r="N86" s="132"/>
      <c r="O86" s="12"/>
    </row>
    <row r="87" spans="1:15" ht="14.25" x14ac:dyDescent="0.2">
      <c r="A87" s="57" t="s">
        <v>18</v>
      </c>
      <c r="B87" s="57">
        <v>1</v>
      </c>
      <c r="C87" s="57">
        <v>77</v>
      </c>
      <c r="D87" s="52">
        <v>37196</v>
      </c>
      <c r="E87" s="120" t="s">
        <v>121</v>
      </c>
      <c r="F87" s="121"/>
      <c r="G87" s="113"/>
      <c r="H87" s="114"/>
      <c r="I87" s="122"/>
      <c r="J87" s="65"/>
      <c r="K87" s="170"/>
      <c r="L87" s="134"/>
      <c r="M87" s="134"/>
      <c r="N87" s="132"/>
      <c r="O87" s="12"/>
    </row>
    <row r="88" spans="1:15" x14ac:dyDescent="0.2">
      <c r="A88" s="57" t="s">
        <v>18</v>
      </c>
      <c r="B88" s="57">
        <v>1</v>
      </c>
      <c r="C88" s="57">
        <v>78</v>
      </c>
      <c r="D88" s="52">
        <v>37196</v>
      </c>
      <c r="E88" s="120">
        <v>276809</v>
      </c>
      <c r="F88" s="121">
        <v>496</v>
      </c>
      <c r="G88" s="113">
        <f t="shared" si="3"/>
        <v>276313</v>
      </c>
      <c r="H88" s="114">
        <f t="shared" si="4"/>
        <v>0.25630462962962963</v>
      </c>
      <c r="I88" s="122">
        <v>0.74819999999999998</v>
      </c>
      <c r="J88" s="65">
        <f t="shared" si="5"/>
        <v>538.70399999999995</v>
      </c>
      <c r="K88" s="170"/>
      <c r="L88" s="134"/>
      <c r="M88" s="134"/>
      <c r="N88" s="132"/>
      <c r="O88" s="12"/>
    </row>
    <row r="89" spans="1:15" x14ac:dyDescent="0.2">
      <c r="A89" s="57" t="s">
        <v>18</v>
      </c>
      <c r="B89" s="57">
        <v>1</v>
      </c>
      <c r="C89" s="57">
        <v>79</v>
      </c>
      <c r="D89" s="52">
        <v>37196</v>
      </c>
      <c r="E89" s="137">
        <v>239194</v>
      </c>
      <c r="F89" s="137">
        <v>711</v>
      </c>
      <c r="G89" s="113">
        <f t="shared" si="3"/>
        <v>238483</v>
      </c>
      <c r="H89" s="114">
        <f t="shared" si="4"/>
        <v>0.22147592592592594</v>
      </c>
      <c r="I89" s="122">
        <v>0.88429999999999997</v>
      </c>
      <c r="J89" s="65">
        <f t="shared" si="5"/>
        <v>636.69600000000003</v>
      </c>
      <c r="K89" s="170"/>
      <c r="L89" s="134"/>
      <c r="M89" s="134"/>
      <c r="N89" s="132"/>
      <c r="O89" s="12"/>
    </row>
    <row r="90" spans="1:15" x14ac:dyDescent="0.2">
      <c r="A90" s="57" t="s">
        <v>18</v>
      </c>
      <c r="B90" s="57">
        <v>1</v>
      </c>
      <c r="C90" s="57">
        <v>80</v>
      </c>
      <c r="D90" s="52">
        <v>37196</v>
      </c>
      <c r="E90" s="120">
        <v>335051</v>
      </c>
      <c r="F90" s="121">
        <v>314</v>
      </c>
      <c r="G90" s="113">
        <f t="shared" si="3"/>
        <v>334737</v>
      </c>
      <c r="H90" s="114">
        <f t="shared" si="4"/>
        <v>0.31023240740740743</v>
      </c>
      <c r="I90" s="122">
        <v>0.93559999999999999</v>
      </c>
      <c r="J90" s="65">
        <f t="shared" si="5"/>
        <v>673.63199999999995</v>
      </c>
      <c r="K90" s="170"/>
      <c r="L90" s="134"/>
      <c r="M90" s="134"/>
      <c r="N90" s="132"/>
      <c r="O90" s="12"/>
    </row>
    <row r="91" spans="1:15" x14ac:dyDescent="0.2">
      <c r="A91" s="57" t="s">
        <v>18</v>
      </c>
      <c r="B91" s="57">
        <v>1</v>
      </c>
      <c r="C91" s="57">
        <v>81</v>
      </c>
      <c r="D91" s="52">
        <v>37196</v>
      </c>
      <c r="E91" s="120">
        <v>162579</v>
      </c>
      <c r="F91" s="121">
        <v>573</v>
      </c>
      <c r="G91" s="113">
        <f t="shared" si="3"/>
        <v>162006</v>
      </c>
      <c r="H91" s="114">
        <f t="shared" si="4"/>
        <v>0.15053611111111112</v>
      </c>
      <c r="I91" s="122">
        <v>0.94599999999999995</v>
      </c>
      <c r="J91" s="65">
        <f t="shared" si="5"/>
        <v>681.12</v>
      </c>
      <c r="K91" s="170"/>
      <c r="L91" s="134"/>
      <c r="M91" s="134"/>
      <c r="N91" s="132"/>
      <c r="O91" s="12"/>
    </row>
    <row r="92" spans="1:15" x14ac:dyDescent="0.2">
      <c r="A92" s="57" t="s">
        <v>18</v>
      </c>
      <c r="B92" s="57">
        <v>1</v>
      </c>
      <c r="C92" s="57">
        <v>82</v>
      </c>
      <c r="D92" s="52">
        <v>37196</v>
      </c>
      <c r="E92" s="137">
        <v>289615</v>
      </c>
      <c r="F92" s="137">
        <v>1857</v>
      </c>
      <c r="G92" s="113">
        <f t="shared" si="3"/>
        <v>287758</v>
      </c>
      <c r="H92" s="114">
        <f t="shared" si="4"/>
        <v>0.26816203703703706</v>
      </c>
      <c r="I92" s="122">
        <v>0.74519999999999997</v>
      </c>
      <c r="J92" s="65">
        <f t="shared" si="5"/>
        <v>536.54399999999998</v>
      </c>
      <c r="K92" s="170"/>
      <c r="L92" s="134"/>
      <c r="M92" s="134"/>
      <c r="N92" s="132"/>
      <c r="O92" s="12"/>
    </row>
    <row r="93" spans="1:15" x14ac:dyDescent="0.2">
      <c r="A93" s="57" t="s">
        <v>18</v>
      </c>
      <c r="B93" s="57">
        <v>1</v>
      </c>
      <c r="C93" s="57">
        <v>83</v>
      </c>
      <c r="D93" s="52">
        <v>37196</v>
      </c>
      <c r="E93" s="120">
        <v>302585</v>
      </c>
      <c r="F93" s="121">
        <v>841</v>
      </c>
      <c r="G93" s="113">
        <f t="shared" si="3"/>
        <v>301744</v>
      </c>
      <c r="H93" s="114">
        <f t="shared" si="4"/>
        <v>0.28017129629629628</v>
      </c>
      <c r="I93" s="122">
        <v>0.77590000000000003</v>
      </c>
      <c r="J93" s="65">
        <f t="shared" si="5"/>
        <v>558.64800000000002</v>
      </c>
      <c r="K93" s="170"/>
      <c r="L93" s="134"/>
      <c r="M93" s="134"/>
      <c r="N93" s="132"/>
      <c r="O93" s="12"/>
    </row>
    <row r="94" spans="1:15" x14ac:dyDescent="0.2">
      <c r="A94" s="57" t="s">
        <v>18</v>
      </c>
      <c r="B94" s="57">
        <v>1</v>
      </c>
      <c r="C94" s="57">
        <v>84</v>
      </c>
      <c r="D94" s="52">
        <v>37196</v>
      </c>
      <c r="E94" s="137">
        <v>260867</v>
      </c>
      <c r="F94" s="137">
        <v>332</v>
      </c>
      <c r="G94" s="113">
        <f t="shared" si="3"/>
        <v>260535</v>
      </c>
      <c r="H94" s="114">
        <f t="shared" si="4"/>
        <v>0.24154351851851852</v>
      </c>
      <c r="I94" s="122">
        <v>0.80249999999999999</v>
      </c>
      <c r="J94" s="65">
        <f t="shared" si="5"/>
        <v>577.79999999999995</v>
      </c>
      <c r="K94" s="170"/>
      <c r="L94" s="134"/>
      <c r="M94" s="134"/>
      <c r="N94" s="132"/>
      <c r="O94" s="12"/>
    </row>
    <row r="95" spans="1:15" x14ac:dyDescent="0.2">
      <c r="A95" s="57" t="s">
        <v>18</v>
      </c>
      <c r="B95" s="57">
        <v>1</v>
      </c>
      <c r="C95" s="57">
        <v>85</v>
      </c>
      <c r="D95" s="52">
        <v>37196</v>
      </c>
      <c r="E95" s="137">
        <v>131032</v>
      </c>
      <c r="F95" s="137">
        <v>236</v>
      </c>
      <c r="G95" s="113">
        <f t="shared" si="3"/>
        <v>130796</v>
      </c>
      <c r="H95" s="114">
        <f t="shared" si="4"/>
        <v>0.12132592592592592</v>
      </c>
      <c r="I95" s="139">
        <v>0.90724760128085702</v>
      </c>
      <c r="J95" s="65">
        <f t="shared" si="5"/>
        <v>653.21827292221701</v>
      </c>
      <c r="K95" s="170"/>
      <c r="L95" s="134"/>
      <c r="M95" s="134"/>
      <c r="N95" s="132"/>
      <c r="O95" s="12"/>
    </row>
    <row r="96" spans="1:15" x14ac:dyDescent="0.2">
      <c r="A96" s="57" t="s">
        <v>18</v>
      </c>
      <c r="B96" s="57">
        <v>1</v>
      </c>
      <c r="C96" s="57">
        <v>86</v>
      </c>
      <c r="D96" s="52">
        <v>37196</v>
      </c>
      <c r="E96" s="137">
        <v>342674</v>
      </c>
      <c r="F96" s="137">
        <v>785</v>
      </c>
      <c r="G96" s="113">
        <f t="shared" si="3"/>
        <v>341889</v>
      </c>
      <c r="H96" s="114">
        <f t="shared" si="4"/>
        <v>0.31729074074074076</v>
      </c>
      <c r="I96" s="122">
        <v>0.98409999999999997</v>
      </c>
      <c r="J96" s="65">
        <f t="shared" si="5"/>
        <v>708.55200000000002</v>
      </c>
      <c r="K96" s="170"/>
      <c r="L96" s="134"/>
      <c r="M96" s="134"/>
      <c r="N96" s="132"/>
      <c r="O96" s="12"/>
    </row>
    <row r="97" spans="1:15" x14ac:dyDescent="0.2">
      <c r="A97" s="57" t="s">
        <v>18</v>
      </c>
      <c r="B97" s="57">
        <v>1</v>
      </c>
      <c r="C97" s="57">
        <v>87</v>
      </c>
      <c r="D97" s="52">
        <v>37196</v>
      </c>
      <c r="E97" s="137">
        <v>294856</v>
      </c>
      <c r="F97" s="137">
        <v>1401</v>
      </c>
      <c r="G97" s="113">
        <f t="shared" si="3"/>
        <v>293455</v>
      </c>
      <c r="H97" s="114">
        <f t="shared" si="4"/>
        <v>0.27301481481481482</v>
      </c>
      <c r="I97" s="122">
        <v>0.83420000000000005</v>
      </c>
      <c r="J97" s="65">
        <f t="shared" si="5"/>
        <v>600.62400000000002</v>
      </c>
      <c r="K97" s="170"/>
      <c r="L97" s="134"/>
      <c r="M97" s="134"/>
      <c r="N97" s="132"/>
      <c r="O97" s="12"/>
    </row>
    <row r="98" spans="1:15" x14ac:dyDescent="0.2">
      <c r="A98" s="57" t="s">
        <v>18</v>
      </c>
      <c r="B98" s="57">
        <v>1</v>
      </c>
      <c r="C98" s="57">
        <v>88</v>
      </c>
      <c r="D98" s="52">
        <v>37196</v>
      </c>
      <c r="E98" s="137">
        <v>7483</v>
      </c>
      <c r="F98" s="137">
        <v>2759</v>
      </c>
      <c r="G98" s="113">
        <f t="shared" si="3"/>
        <v>4724</v>
      </c>
      <c r="H98" s="114">
        <f t="shared" si="4"/>
        <v>6.9287037037037034E-3</v>
      </c>
      <c r="I98" s="122">
        <v>0.4708</v>
      </c>
      <c r="J98" s="65">
        <f t="shared" si="5"/>
        <v>338.976</v>
      </c>
      <c r="K98" s="170"/>
      <c r="L98" s="134"/>
      <c r="M98" s="134"/>
      <c r="N98" s="132"/>
      <c r="O98" s="12"/>
    </row>
    <row r="99" spans="1:15" x14ac:dyDescent="0.2">
      <c r="A99" s="57" t="s">
        <v>18</v>
      </c>
      <c r="B99" s="57">
        <v>1</v>
      </c>
      <c r="C99" s="57">
        <v>89</v>
      </c>
      <c r="D99" s="52">
        <v>37196</v>
      </c>
      <c r="E99" s="137">
        <v>367528</v>
      </c>
      <c r="F99" s="137">
        <v>805</v>
      </c>
      <c r="G99" s="113">
        <f t="shared" si="3"/>
        <v>366723</v>
      </c>
      <c r="H99" s="114">
        <f t="shared" si="4"/>
        <v>0.34030370370370372</v>
      </c>
      <c r="I99" s="122">
        <v>0.94899999999999995</v>
      </c>
      <c r="J99" s="65">
        <f t="shared" si="5"/>
        <v>683.28</v>
      </c>
      <c r="K99" s="170"/>
      <c r="L99" s="134"/>
      <c r="M99" s="134"/>
      <c r="N99" s="132"/>
      <c r="O99" s="12"/>
    </row>
    <row r="100" spans="1:15" x14ac:dyDescent="0.2">
      <c r="A100" s="57" t="s">
        <v>18</v>
      </c>
      <c r="B100" s="57">
        <v>1</v>
      </c>
      <c r="C100" s="57">
        <v>90</v>
      </c>
      <c r="D100" s="52">
        <v>37196</v>
      </c>
      <c r="E100" s="120">
        <v>4989</v>
      </c>
      <c r="F100" s="121">
        <v>1975</v>
      </c>
      <c r="G100" s="113">
        <f t="shared" si="3"/>
        <v>3014</v>
      </c>
      <c r="H100" s="114">
        <f t="shared" si="4"/>
        <v>4.6194444444444442E-3</v>
      </c>
      <c r="I100" s="122">
        <v>0.39040000000000002</v>
      </c>
      <c r="J100" s="65">
        <f t="shared" si="5"/>
        <v>281.08800000000002</v>
      </c>
      <c r="K100" s="170"/>
      <c r="L100" s="134"/>
      <c r="M100" s="134"/>
      <c r="N100" s="132"/>
      <c r="O100" s="12"/>
    </row>
    <row r="101" spans="1:15" x14ac:dyDescent="0.2">
      <c r="A101" s="57" t="s">
        <v>18</v>
      </c>
      <c r="B101" s="57">
        <v>1</v>
      </c>
      <c r="C101" s="57">
        <v>91</v>
      </c>
      <c r="D101" s="52">
        <v>37196</v>
      </c>
      <c r="E101" s="120">
        <v>135276</v>
      </c>
      <c r="F101" s="121">
        <v>716</v>
      </c>
      <c r="G101" s="113">
        <f t="shared" si="3"/>
        <v>134560</v>
      </c>
      <c r="H101" s="114">
        <f t="shared" si="4"/>
        <v>0.12525555555555556</v>
      </c>
      <c r="I101" s="140">
        <v>0.9748</v>
      </c>
      <c r="J101" s="65">
        <f t="shared" si="5"/>
        <v>701.85599999999999</v>
      </c>
      <c r="K101" s="170"/>
      <c r="L101" s="134"/>
      <c r="M101" s="134"/>
      <c r="N101" s="132"/>
      <c r="O101" s="12"/>
    </row>
    <row r="102" spans="1:15" x14ac:dyDescent="0.2">
      <c r="A102" s="57" t="s">
        <v>18</v>
      </c>
      <c r="B102" s="57">
        <v>1</v>
      </c>
      <c r="C102" s="57">
        <v>92</v>
      </c>
      <c r="D102" s="52">
        <v>37196</v>
      </c>
      <c r="E102" s="120">
        <v>159842</v>
      </c>
      <c r="F102" s="121">
        <v>604</v>
      </c>
      <c r="G102" s="113">
        <f t="shared" si="3"/>
        <v>159238</v>
      </c>
      <c r="H102" s="114">
        <f t="shared" si="4"/>
        <v>0.14800185185185186</v>
      </c>
      <c r="I102" s="140">
        <v>0.60870000000000002</v>
      </c>
      <c r="J102" s="65">
        <f t="shared" si="5"/>
        <v>438.26400000000001</v>
      </c>
      <c r="K102" s="170"/>
      <c r="L102" s="134"/>
      <c r="M102" s="134"/>
      <c r="N102" s="132"/>
      <c r="O102" s="12"/>
    </row>
    <row r="103" spans="1:15" x14ac:dyDescent="0.2">
      <c r="A103" s="57" t="s">
        <v>18</v>
      </c>
      <c r="B103" s="57">
        <v>1</v>
      </c>
      <c r="C103" s="57">
        <v>93</v>
      </c>
      <c r="D103" s="52">
        <v>37196</v>
      </c>
      <c r="E103" s="137">
        <v>150250</v>
      </c>
      <c r="F103" s="137">
        <v>60</v>
      </c>
      <c r="G103" s="113">
        <f t="shared" si="3"/>
        <v>150190</v>
      </c>
      <c r="H103" s="114">
        <f t="shared" si="4"/>
        <v>0.13912037037037037</v>
      </c>
      <c r="I103" s="122">
        <v>0.99970000000000003</v>
      </c>
      <c r="J103" s="65">
        <f t="shared" si="5"/>
        <v>719.78399999999999</v>
      </c>
      <c r="K103" s="170"/>
      <c r="L103" s="134"/>
      <c r="M103" s="134"/>
      <c r="N103" s="132"/>
      <c r="O103" s="12"/>
    </row>
    <row r="104" spans="1:15" x14ac:dyDescent="0.2">
      <c r="A104" s="57" t="s">
        <v>18</v>
      </c>
      <c r="B104" s="57">
        <v>1</v>
      </c>
      <c r="C104" s="57">
        <v>94</v>
      </c>
      <c r="D104" s="52">
        <v>37196</v>
      </c>
      <c r="E104" s="120">
        <v>225412</v>
      </c>
      <c r="F104" s="121">
        <v>1023</v>
      </c>
      <c r="G104" s="113">
        <f t="shared" si="3"/>
        <v>224389</v>
      </c>
      <c r="H104" s="114">
        <f t="shared" si="4"/>
        <v>0.20871481481481483</v>
      </c>
      <c r="I104" s="122">
        <v>0.72809999999999997</v>
      </c>
      <c r="J104" s="65">
        <f t="shared" si="5"/>
        <v>524.23199999999997</v>
      </c>
      <c r="K104" s="170"/>
      <c r="L104" s="134"/>
      <c r="M104" s="134"/>
      <c r="N104" s="132"/>
      <c r="O104" s="12"/>
    </row>
    <row r="105" spans="1:15" x14ac:dyDescent="0.2">
      <c r="A105" s="57" t="s">
        <v>18</v>
      </c>
      <c r="B105" s="57">
        <v>1</v>
      </c>
      <c r="C105" s="57">
        <v>95</v>
      </c>
      <c r="D105" s="52">
        <v>37196</v>
      </c>
      <c r="E105" s="147">
        <v>177966</v>
      </c>
      <c r="F105" s="147">
        <v>532</v>
      </c>
      <c r="G105" s="113">
        <f t="shared" si="3"/>
        <v>177434</v>
      </c>
      <c r="H105" s="114">
        <f t="shared" si="4"/>
        <v>0.16478333333333334</v>
      </c>
      <c r="I105" s="122">
        <v>0.84019999999999995</v>
      </c>
      <c r="J105" s="65">
        <f t="shared" si="5"/>
        <v>604.94399999999996</v>
      </c>
      <c r="K105" s="170"/>
      <c r="L105" s="134"/>
      <c r="M105" s="134"/>
      <c r="N105" s="132"/>
      <c r="O105" s="12"/>
    </row>
    <row r="106" spans="1:15" x14ac:dyDescent="0.2">
      <c r="A106" s="57" t="s">
        <v>18</v>
      </c>
      <c r="B106" s="57">
        <v>1</v>
      </c>
      <c r="C106" s="57">
        <v>96</v>
      </c>
      <c r="D106" s="52">
        <v>37196</v>
      </c>
      <c r="E106" s="147">
        <v>54221</v>
      </c>
      <c r="F106" s="147">
        <v>356</v>
      </c>
      <c r="G106" s="113">
        <f t="shared" si="3"/>
        <v>53865</v>
      </c>
      <c r="H106" s="114">
        <f t="shared" si="4"/>
        <v>5.0204629629629627E-2</v>
      </c>
      <c r="I106" s="122">
        <v>0.59899999999999998</v>
      </c>
      <c r="J106" s="65">
        <f t="shared" si="5"/>
        <v>431.28</v>
      </c>
      <c r="K106" s="170"/>
      <c r="L106" s="134"/>
      <c r="M106" s="134"/>
      <c r="N106" s="132"/>
      <c r="O106" s="12"/>
    </row>
    <row r="107" spans="1:15" x14ac:dyDescent="0.2">
      <c r="A107" s="57" t="s">
        <v>18</v>
      </c>
      <c r="B107" s="57">
        <v>1</v>
      </c>
      <c r="C107" s="57">
        <v>97</v>
      </c>
      <c r="D107" s="52">
        <v>37196</v>
      </c>
      <c r="E107" s="147">
        <v>0</v>
      </c>
      <c r="F107" s="147">
        <v>3586</v>
      </c>
      <c r="G107" s="113">
        <f t="shared" si="3"/>
        <v>-3586</v>
      </c>
      <c r="H107" s="114">
        <f t="shared" si="4"/>
        <v>0</v>
      </c>
      <c r="I107" s="122">
        <v>8.4000000000000005E-2</v>
      </c>
      <c r="J107" s="65">
        <f t="shared" si="5"/>
        <v>60.480000000000004</v>
      </c>
      <c r="K107" s="170"/>
      <c r="L107" s="134"/>
      <c r="M107" s="134"/>
      <c r="N107" s="132"/>
      <c r="O107" s="12"/>
    </row>
    <row r="108" spans="1:15" x14ac:dyDescent="0.2">
      <c r="A108" s="57" t="s">
        <v>18</v>
      </c>
      <c r="B108" s="57">
        <v>1</v>
      </c>
      <c r="C108" s="57">
        <v>98</v>
      </c>
      <c r="D108" s="52">
        <v>37196</v>
      </c>
      <c r="E108" s="120">
        <v>110527</v>
      </c>
      <c r="F108" s="121">
        <v>897</v>
      </c>
      <c r="G108" s="113">
        <f t="shared" si="3"/>
        <v>109630</v>
      </c>
      <c r="H108" s="114">
        <f t="shared" si="4"/>
        <v>0.10233981481481481</v>
      </c>
      <c r="I108" s="122">
        <v>0.57269999999999999</v>
      </c>
      <c r="J108" s="65">
        <f t="shared" si="5"/>
        <v>412.34399999999999</v>
      </c>
      <c r="K108" s="170"/>
      <c r="L108" s="134"/>
      <c r="M108" s="134"/>
      <c r="N108" s="132"/>
      <c r="O108" s="12"/>
    </row>
    <row r="109" spans="1:15" x14ac:dyDescent="0.2">
      <c r="A109" s="57" t="s">
        <v>18</v>
      </c>
      <c r="B109" s="57">
        <v>1</v>
      </c>
      <c r="C109" s="57">
        <v>99</v>
      </c>
      <c r="D109" s="52">
        <v>37196</v>
      </c>
      <c r="E109" s="120" t="s">
        <v>119</v>
      </c>
      <c r="F109" s="121"/>
      <c r="G109" s="113"/>
      <c r="H109" s="114"/>
      <c r="I109" s="122">
        <f>(13/30)*(0.8)</f>
        <v>0.34666666666666668</v>
      </c>
      <c r="J109" s="65">
        <f t="shared" si="5"/>
        <v>249.60000000000002</v>
      </c>
      <c r="K109" s="170"/>
      <c r="M109" s="134"/>
      <c r="N109" s="132"/>
      <c r="O109" s="12"/>
    </row>
    <row r="110" spans="1:15" x14ac:dyDescent="0.2">
      <c r="A110" s="57" t="s">
        <v>18</v>
      </c>
      <c r="B110" s="57">
        <v>1</v>
      </c>
      <c r="C110" s="57">
        <v>100</v>
      </c>
      <c r="D110" s="52">
        <v>37196</v>
      </c>
      <c r="E110" s="120">
        <v>14366</v>
      </c>
      <c r="F110" s="121">
        <v>1339</v>
      </c>
      <c r="G110" s="113">
        <f t="shared" si="3"/>
        <v>13027</v>
      </c>
      <c r="H110" s="114">
        <f t="shared" si="4"/>
        <v>1.3301851851851851E-2</v>
      </c>
      <c r="I110" s="122">
        <v>0.129</v>
      </c>
      <c r="J110" s="65">
        <f t="shared" si="5"/>
        <v>92.88</v>
      </c>
      <c r="K110" s="170"/>
      <c r="L110" s="134"/>
      <c r="M110" s="134"/>
      <c r="N110" s="132"/>
      <c r="O110" s="12"/>
    </row>
    <row r="111" spans="1:15" x14ac:dyDescent="0.2">
      <c r="A111" s="57"/>
      <c r="B111" s="57"/>
      <c r="C111" s="8" t="s">
        <v>60</v>
      </c>
      <c r="D111" s="52">
        <v>37196</v>
      </c>
      <c r="E111" s="144">
        <f>SUM(E11:E110)</f>
        <v>26957907</v>
      </c>
      <c r="F111" s="144">
        <f>SUM(F11:F110)</f>
        <v>77745</v>
      </c>
      <c r="G111" s="144">
        <f>SUM(G11:G110)</f>
        <v>26882908</v>
      </c>
      <c r="H111" s="146">
        <f>AVERAGE(H11:H110)</f>
        <v>0.25470433673469389</v>
      </c>
      <c r="I111" s="123">
        <f>AVERAGE(I11:I110)</f>
        <v>0.79125514918059314</v>
      </c>
      <c r="J111" s="65">
        <f>SUM(J11:J110)</f>
        <v>56400.667033592668</v>
      </c>
      <c r="K111" s="123"/>
      <c r="L111" s="134"/>
      <c r="M111" s="134"/>
      <c r="N111" s="132"/>
      <c r="O111" s="12"/>
    </row>
    <row r="112" spans="1:15" x14ac:dyDescent="0.2">
      <c r="A112" s="68"/>
      <c r="B112" s="69"/>
      <c r="C112" s="9" t="s">
        <v>59</v>
      </c>
      <c r="D112" s="52">
        <v>37196</v>
      </c>
      <c r="E112" s="116">
        <f>0.02*E111</f>
        <v>539158.14</v>
      </c>
      <c r="F112" s="116">
        <f>0.02*F111</f>
        <v>1554.9</v>
      </c>
      <c r="G112" s="116">
        <f>0.02*G111</f>
        <v>537658.16</v>
      </c>
      <c r="H112" s="114"/>
      <c r="I112" s="141"/>
      <c r="J112" s="72"/>
      <c r="K112" s="141"/>
    </row>
    <row r="113" spans="1:12" x14ac:dyDescent="0.2">
      <c r="A113" s="68"/>
      <c r="B113" s="69"/>
      <c r="C113" s="8" t="s">
        <v>61</v>
      </c>
      <c r="D113" s="52">
        <v>37196</v>
      </c>
      <c r="E113" s="138">
        <f>E111-E112</f>
        <v>26418748.859999999</v>
      </c>
      <c r="F113" s="116">
        <f>F111-F112</f>
        <v>76190.100000000006</v>
      </c>
      <c r="G113" s="138">
        <f>G111-G112</f>
        <v>26345249.84</v>
      </c>
      <c r="H113" s="114">
        <f>0.98*H111</f>
        <v>0.24961025000000001</v>
      </c>
      <c r="I113" s="141">
        <f>I111</f>
        <v>0.79125514918059314</v>
      </c>
      <c r="J113" s="72">
        <f>J111</f>
        <v>56400.667033592668</v>
      </c>
      <c r="K113" s="141"/>
    </row>
    <row r="114" spans="1:12" ht="27" x14ac:dyDescent="0.2">
      <c r="A114" s="68"/>
      <c r="B114" s="69"/>
      <c r="C114" s="8" t="s">
        <v>61</v>
      </c>
      <c r="D114" s="52" t="s">
        <v>19</v>
      </c>
      <c r="E114" s="116">
        <f>E113+'1001'!E114</f>
        <v>57723619.939999998</v>
      </c>
      <c r="F114" s="116">
        <f>F113+'1001'!F114</f>
        <v>295202.45999999996</v>
      </c>
      <c r="G114" s="116">
        <f>G113+'1001'!G114</f>
        <v>57431108.560000002</v>
      </c>
      <c r="H114" s="114">
        <f>AVERAGE(H113,'1001'!H113,'0901'!H113)</f>
        <v>0.19415562504863659</v>
      </c>
      <c r="I114" s="114">
        <f>AVERAGE(I113,'1001'!I113,'0901'!I113)</f>
        <v>0.71429566995683036</v>
      </c>
      <c r="J114" s="65">
        <f>J113+'1001'!J114</f>
        <v>142430.89731232839</v>
      </c>
      <c r="K114" s="114"/>
    </row>
    <row r="115" spans="1:12" x14ac:dyDescent="0.2">
      <c r="A115" s="62"/>
      <c r="B115" s="62"/>
      <c r="C115" s="62"/>
      <c r="D115" s="53"/>
      <c r="E115" s="63"/>
      <c r="F115" s="63"/>
      <c r="G115" s="63"/>
      <c r="H115" s="63"/>
      <c r="I115" s="98"/>
      <c r="J115" s="63"/>
    </row>
    <row r="116" spans="1:12" x14ac:dyDescent="0.2">
      <c r="A116" s="62" t="s">
        <v>14</v>
      </c>
      <c r="B116" s="62"/>
      <c r="C116" s="62"/>
      <c r="D116" s="53"/>
      <c r="E116" s="63"/>
      <c r="F116" s="63"/>
      <c r="G116" s="63"/>
      <c r="H116" s="63"/>
      <c r="I116" s="98"/>
      <c r="J116" s="62"/>
    </row>
    <row r="117" spans="1:12" x14ac:dyDescent="0.2">
      <c r="A117" s="62" t="s">
        <v>15</v>
      </c>
      <c r="B117" s="62"/>
      <c r="C117" s="62"/>
      <c r="D117" s="53"/>
      <c r="E117" s="63"/>
      <c r="F117" s="63"/>
      <c r="G117" s="63"/>
      <c r="H117" s="63"/>
      <c r="I117" s="98"/>
      <c r="J117" s="63"/>
    </row>
    <row r="118" spans="1:12" x14ac:dyDescent="0.2">
      <c r="A118" s="62" t="s">
        <v>16</v>
      </c>
      <c r="B118" s="62"/>
      <c r="C118" s="62"/>
      <c r="D118" s="32"/>
      <c r="E118" s="63"/>
      <c r="F118" s="63"/>
      <c r="G118" s="63"/>
      <c r="H118" s="63"/>
      <c r="I118" s="98"/>
      <c r="J118" s="63"/>
    </row>
    <row r="119" spans="1:12" x14ac:dyDescent="0.2">
      <c r="A119" s="62" t="s">
        <v>125</v>
      </c>
      <c r="B119" s="62"/>
      <c r="C119" s="62"/>
      <c r="D119" s="32"/>
      <c r="E119" s="63"/>
      <c r="F119" s="63"/>
      <c r="G119" s="63"/>
      <c r="H119" s="63"/>
      <c r="J119" s="63"/>
    </row>
    <row r="120" spans="1:12" x14ac:dyDescent="0.2">
      <c r="A120" s="62" t="s">
        <v>124</v>
      </c>
      <c r="B120" s="62"/>
      <c r="C120" s="62"/>
      <c r="D120" s="32"/>
      <c r="E120" s="63"/>
      <c r="F120" s="63"/>
      <c r="G120" s="63"/>
      <c r="H120" s="63"/>
      <c r="J120" s="63"/>
    </row>
    <row r="121" spans="1:12" x14ac:dyDescent="0.2">
      <c r="A121" s="62" t="s">
        <v>131</v>
      </c>
      <c r="B121" s="62"/>
      <c r="C121" s="62"/>
      <c r="D121" s="32"/>
      <c r="E121" s="63"/>
      <c r="F121" s="63"/>
      <c r="G121" s="63"/>
      <c r="H121" s="63"/>
      <c r="J121" s="63"/>
    </row>
    <row r="122" spans="1:12" x14ac:dyDescent="0.2">
      <c r="A122" s="62" t="s">
        <v>132</v>
      </c>
      <c r="B122" s="62"/>
      <c r="C122" s="62"/>
      <c r="D122" s="32"/>
      <c r="E122" s="63"/>
      <c r="F122" s="63"/>
      <c r="G122" s="63"/>
      <c r="H122" s="63"/>
      <c r="J122" s="63"/>
    </row>
    <row r="123" spans="1:12" x14ac:dyDescent="0.2">
      <c r="A123" s="62"/>
      <c r="B123" s="62"/>
      <c r="C123" s="62"/>
      <c r="D123" s="32"/>
      <c r="E123" s="63"/>
      <c r="F123" s="63"/>
      <c r="G123" s="63"/>
      <c r="H123" s="63"/>
      <c r="J123" s="63"/>
    </row>
    <row r="124" spans="1:12" x14ac:dyDescent="0.2">
      <c r="A124" s="62"/>
      <c r="B124" s="62"/>
      <c r="C124" s="62"/>
      <c r="D124" s="32"/>
      <c r="E124" s="63"/>
      <c r="F124" s="63"/>
      <c r="G124" s="63"/>
      <c r="H124" s="62"/>
      <c r="J124" s="62"/>
    </row>
    <row r="125" spans="1:12" ht="15.75" x14ac:dyDescent="0.25">
      <c r="A125" s="50"/>
      <c r="B125" s="51"/>
      <c r="C125" s="51"/>
      <c r="D125" s="51"/>
      <c r="E125" s="27" t="s">
        <v>56</v>
      </c>
      <c r="F125" s="51"/>
      <c r="G125" s="51"/>
      <c r="H125" s="75"/>
      <c r="I125" s="99"/>
      <c r="J125" s="62"/>
    </row>
    <row r="126" spans="1:12" ht="15.75" x14ac:dyDescent="0.25">
      <c r="A126" s="48"/>
      <c r="B126" s="49"/>
      <c r="C126" s="49"/>
      <c r="D126" s="49"/>
      <c r="E126" s="49" t="s">
        <v>22</v>
      </c>
      <c r="F126" s="49"/>
      <c r="G126" s="49"/>
      <c r="H126" s="76"/>
      <c r="I126" s="100"/>
      <c r="J126" s="62"/>
    </row>
    <row r="127" spans="1:12" x14ac:dyDescent="0.2">
      <c r="A127" s="77" t="s">
        <v>45</v>
      </c>
      <c r="B127" s="61"/>
      <c r="C127" s="78">
        <f>K143</f>
        <v>0.98174999999978652</v>
      </c>
      <c r="D127" s="54"/>
      <c r="E127" s="79"/>
      <c r="F127" s="79"/>
      <c r="G127" s="80"/>
      <c r="H127" s="80"/>
      <c r="I127" s="101"/>
      <c r="J127" s="62"/>
    </row>
    <row r="128" spans="1:12" ht="25.5" x14ac:dyDescent="0.2">
      <c r="A128" s="28" t="s">
        <v>41</v>
      </c>
      <c r="B128" s="35"/>
      <c r="C128" s="34" t="s">
        <v>23</v>
      </c>
      <c r="D128" s="29" t="s">
        <v>24</v>
      </c>
      <c r="E128" s="30" t="s">
        <v>25</v>
      </c>
      <c r="F128" s="31"/>
      <c r="G128" s="32"/>
      <c r="H128" s="28" t="s">
        <v>26</v>
      </c>
      <c r="I128" s="103" t="s">
        <v>38</v>
      </c>
      <c r="J128" s="33" t="s">
        <v>40</v>
      </c>
      <c r="K128" s="33" t="s">
        <v>39</v>
      </c>
      <c r="L128" s="32"/>
    </row>
    <row r="129" spans="1:12" x14ac:dyDescent="0.2">
      <c r="A129" s="126">
        <v>37196.000694444447</v>
      </c>
      <c r="B129" s="82"/>
      <c r="C129" s="126">
        <v>37197.291666666664</v>
      </c>
      <c r="D129" s="102" t="s">
        <v>75</v>
      </c>
      <c r="E129" s="102" t="s">
        <v>81</v>
      </c>
      <c r="F129" s="84"/>
      <c r="G129" s="73"/>
      <c r="H129" s="102" t="s">
        <v>34</v>
      </c>
      <c r="I129" s="127">
        <f>(C129-A129)*24</f>
        <v>30.983333333220799</v>
      </c>
      <c r="J129" s="57">
        <v>45</v>
      </c>
      <c r="K129" s="5">
        <f t="shared" ref="K129:K140" si="6">J129*I129</f>
        <v>1394.2499999949359</v>
      </c>
    </row>
    <row r="130" spans="1:12" x14ac:dyDescent="0.2">
      <c r="A130" s="126">
        <v>37197.291666666664</v>
      </c>
      <c r="B130" s="82"/>
      <c r="C130" s="126">
        <v>37197.763888888891</v>
      </c>
      <c r="D130" s="124" t="s">
        <v>35</v>
      </c>
      <c r="E130" s="102" t="s">
        <v>72</v>
      </c>
      <c r="F130" s="84"/>
      <c r="G130" s="73"/>
      <c r="H130" s="102" t="s">
        <v>29</v>
      </c>
      <c r="I130" s="127">
        <f t="shared" ref="I130:I140" si="7">(C130-A130)*24</f>
        <v>11.333333333430346</v>
      </c>
      <c r="J130" s="57">
        <v>100</v>
      </c>
      <c r="K130" s="5">
        <f t="shared" si="6"/>
        <v>1133.3333333430346</v>
      </c>
    </row>
    <row r="131" spans="1:12" x14ac:dyDescent="0.2">
      <c r="A131" s="126">
        <v>37198.291666666664</v>
      </c>
      <c r="B131" s="82"/>
      <c r="C131" s="126">
        <v>37198.645833333336</v>
      </c>
      <c r="D131" s="124" t="s">
        <v>76</v>
      </c>
      <c r="E131" s="102" t="s">
        <v>69</v>
      </c>
      <c r="F131" s="84"/>
      <c r="G131" s="73"/>
      <c r="H131" s="102" t="s">
        <v>73</v>
      </c>
      <c r="I131" s="127">
        <f t="shared" si="7"/>
        <v>8.5000000001164153</v>
      </c>
      <c r="J131" s="57">
        <v>8</v>
      </c>
      <c r="K131" s="5">
        <f t="shared" si="6"/>
        <v>68.000000000931323</v>
      </c>
    </row>
    <row r="132" spans="1:12" x14ac:dyDescent="0.2">
      <c r="A132" s="126">
        <v>37201.541666666664</v>
      </c>
      <c r="B132" s="82"/>
      <c r="C132" s="126">
        <v>37201.666666666664</v>
      </c>
      <c r="D132" s="124" t="s">
        <v>77</v>
      </c>
      <c r="E132" s="102" t="s">
        <v>70</v>
      </c>
      <c r="F132" s="55"/>
      <c r="G132" s="56"/>
      <c r="H132" s="102" t="s">
        <v>74</v>
      </c>
      <c r="I132" s="127">
        <f t="shared" si="7"/>
        <v>3</v>
      </c>
      <c r="J132" s="57">
        <f>4+24</f>
        <v>28</v>
      </c>
      <c r="K132" s="5">
        <f t="shared" si="6"/>
        <v>84</v>
      </c>
    </row>
    <row r="133" spans="1:12" x14ac:dyDescent="0.2">
      <c r="A133" s="126">
        <v>37202.291666666664</v>
      </c>
      <c r="B133" s="82"/>
      <c r="C133" s="126">
        <v>37202.770833333336</v>
      </c>
      <c r="D133" s="124" t="s">
        <v>77</v>
      </c>
      <c r="E133" s="102" t="s">
        <v>69</v>
      </c>
      <c r="F133" s="55"/>
      <c r="G133" s="56"/>
      <c r="H133" s="102" t="s">
        <v>73</v>
      </c>
      <c r="I133" s="127">
        <f t="shared" si="7"/>
        <v>11.500000000116415</v>
      </c>
      <c r="J133" s="57">
        <f>4+24</f>
        <v>28</v>
      </c>
      <c r="K133" s="5">
        <f t="shared" si="6"/>
        <v>322.00000000325963</v>
      </c>
    </row>
    <row r="134" spans="1:12" x14ac:dyDescent="0.2">
      <c r="A134" s="126">
        <v>37203.291666666664</v>
      </c>
      <c r="B134" s="82"/>
      <c r="C134" s="126">
        <v>37203.770833333336</v>
      </c>
      <c r="D134" s="124" t="s">
        <v>77</v>
      </c>
      <c r="E134" s="102" t="s">
        <v>69</v>
      </c>
      <c r="F134" s="84"/>
      <c r="G134" s="73"/>
      <c r="H134" s="102" t="s">
        <v>73</v>
      </c>
      <c r="I134" s="127">
        <f t="shared" si="7"/>
        <v>11.500000000116415</v>
      </c>
      <c r="J134" s="57">
        <f>4+24</f>
        <v>28</v>
      </c>
      <c r="K134" s="5">
        <f t="shared" si="6"/>
        <v>322.00000000325963</v>
      </c>
    </row>
    <row r="135" spans="1:12" x14ac:dyDescent="0.2">
      <c r="A135" s="126">
        <v>37204.291666666664</v>
      </c>
      <c r="B135" s="21"/>
      <c r="C135" s="126">
        <v>37204.770833333336</v>
      </c>
      <c r="D135" s="124" t="s">
        <v>77</v>
      </c>
      <c r="E135" s="60" t="s">
        <v>69</v>
      </c>
      <c r="F135" s="69"/>
      <c r="G135" s="73"/>
      <c r="H135" s="102" t="s">
        <v>73</v>
      </c>
      <c r="I135" s="127">
        <f t="shared" si="7"/>
        <v>11.500000000116415</v>
      </c>
      <c r="J135" s="57">
        <f>4+24</f>
        <v>28</v>
      </c>
      <c r="K135" s="5">
        <f t="shared" si="6"/>
        <v>322.00000000325963</v>
      </c>
    </row>
    <row r="136" spans="1:12" x14ac:dyDescent="0.2">
      <c r="A136" s="126">
        <v>37204.541666666664</v>
      </c>
      <c r="B136" s="57"/>
      <c r="C136" s="126">
        <v>37204.770833333336</v>
      </c>
      <c r="D136" s="124" t="s">
        <v>78</v>
      </c>
      <c r="E136" s="60" t="s">
        <v>69</v>
      </c>
      <c r="F136" s="84"/>
      <c r="G136" s="106"/>
      <c r="H136" s="102" t="s">
        <v>73</v>
      </c>
      <c r="I136" s="127">
        <f t="shared" si="7"/>
        <v>5.5000000001164153</v>
      </c>
      <c r="J136" s="57">
        <v>16</v>
      </c>
      <c r="K136" s="5">
        <f t="shared" si="6"/>
        <v>88.000000001862645</v>
      </c>
    </row>
    <row r="137" spans="1:12" x14ac:dyDescent="0.2">
      <c r="A137" s="126">
        <v>37207.291666666664</v>
      </c>
      <c r="B137" s="57"/>
      <c r="C137" s="126">
        <v>37207.770833333336</v>
      </c>
      <c r="D137" s="125" t="s">
        <v>79</v>
      </c>
      <c r="E137" s="60" t="s">
        <v>69</v>
      </c>
      <c r="F137" s="84"/>
      <c r="G137" s="106"/>
      <c r="H137" s="102" t="s">
        <v>73</v>
      </c>
      <c r="I137" s="127">
        <f t="shared" si="7"/>
        <v>11.500000000116415</v>
      </c>
      <c r="J137" s="57">
        <v>17</v>
      </c>
      <c r="K137" s="5">
        <f t="shared" si="6"/>
        <v>195.50000000197906</v>
      </c>
    </row>
    <row r="138" spans="1:12" x14ac:dyDescent="0.2">
      <c r="A138" s="126">
        <v>37208.458333333336</v>
      </c>
      <c r="B138" s="57"/>
      <c r="C138" s="126">
        <v>37208.770833333336</v>
      </c>
      <c r="D138" s="125" t="s">
        <v>79</v>
      </c>
      <c r="E138" s="60" t="s">
        <v>69</v>
      </c>
      <c r="F138" s="84"/>
      <c r="G138" s="106"/>
      <c r="H138" s="102" t="s">
        <v>73</v>
      </c>
      <c r="I138" s="127">
        <f t="shared" si="7"/>
        <v>7.5</v>
      </c>
      <c r="J138" s="57">
        <v>17</v>
      </c>
      <c r="K138" s="5">
        <f t="shared" si="6"/>
        <v>127.5</v>
      </c>
    </row>
    <row r="139" spans="1:12" x14ac:dyDescent="0.2">
      <c r="A139" s="126">
        <v>37209.354166666664</v>
      </c>
      <c r="B139" s="57"/>
      <c r="C139" s="126">
        <v>37209.645833333336</v>
      </c>
      <c r="D139" s="125" t="s">
        <v>80</v>
      </c>
      <c r="E139" s="60" t="s">
        <v>69</v>
      </c>
      <c r="F139" s="84"/>
      <c r="G139" s="106"/>
      <c r="H139" s="102" t="s">
        <v>73</v>
      </c>
      <c r="I139" s="127">
        <f t="shared" si="7"/>
        <v>7.0000000001164153</v>
      </c>
      <c r="J139" s="57">
        <f>8+7</f>
        <v>15</v>
      </c>
      <c r="K139" s="5">
        <f t="shared" si="6"/>
        <v>105.00000000174623</v>
      </c>
    </row>
    <row r="140" spans="1:12" x14ac:dyDescent="0.2">
      <c r="A140" s="126">
        <v>37225.416666666664</v>
      </c>
      <c r="B140" s="57"/>
      <c r="C140" s="126">
        <v>37225.645833333336</v>
      </c>
      <c r="D140" s="124" t="s">
        <v>77</v>
      </c>
      <c r="E140" s="60" t="s">
        <v>71</v>
      </c>
      <c r="F140" s="84"/>
      <c r="G140" s="106"/>
      <c r="H140" s="102" t="s">
        <v>29</v>
      </c>
      <c r="I140" s="127">
        <f t="shared" si="7"/>
        <v>5.5000000001164153</v>
      </c>
      <c r="J140" s="57">
        <f>4+24</f>
        <v>28</v>
      </c>
      <c r="K140" s="5">
        <f t="shared" si="6"/>
        <v>154.00000000325963</v>
      </c>
    </row>
    <row r="141" spans="1:12" x14ac:dyDescent="0.2">
      <c r="A141" s="62"/>
      <c r="B141" s="62"/>
      <c r="C141" s="62"/>
      <c r="D141" s="32"/>
      <c r="E141" s="63"/>
      <c r="F141" s="63"/>
      <c r="G141" s="63"/>
      <c r="H141" s="62"/>
      <c r="J141" s="62"/>
      <c r="K141" s="5">
        <f>SUM(K134:K140)</f>
        <v>1314.0000000153668</v>
      </c>
      <c r="L141" t="s">
        <v>46</v>
      </c>
    </row>
    <row r="142" spans="1:12" x14ac:dyDescent="0.2">
      <c r="A142" s="62"/>
      <c r="B142" s="62"/>
      <c r="C142" s="62"/>
      <c r="D142" s="32"/>
      <c r="E142" s="63"/>
      <c r="F142" s="63"/>
      <c r="G142" s="63"/>
      <c r="H142" s="62"/>
      <c r="J142" s="62"/>
      <c r="K142" s="4">
        <f>30*24*100</f>
        <v>72000</v>
      </c>
      <c r="L142" t="s">
        <v>47</v>
      </c>
    </row>
    <row r="143" spans="1:12" x14ac:dyDescent="0.2">
      <c r="A143" s="62"/>
      <c r="B143" s="62"/>
      <c r="C143" s="62"/>
      <c r="D143" s="32"/>
      <c r="E143" s="63"/>
      <c r="F143" s="63"/>
      <c r="G143" s="63"/>
      <c r="H143" s="62"/>
      <c r="J143" s="62"/>
      <c r="K143" s="4">
        <f>1-(K141/K142)</f>
        <v>0.98174999999978652</v>
      </c>
      <c r="L143" t="s">
        <v>48</v>
      </c>
    </row>
    <row r="147" spans="1:11" ht="30" hidden="1" x14ac:dyDescent="0.4">
      <c r="A147" s="64" t="s">
        <v>52</v>
      </c>
      <c r="B147" s="62"/>
      <c r="C147" s="62"/>
      <c r="D147" s="32"/>
      <c r="E147" s="63"/>
      <c r="F147" s="63"/>
      <c r="G147" s="63"/>
      <c r="H147" s="62"/>
      <c r="J147" s="63"/>
    </row>
    <row r="148" spans="1:11" hidden="1" x14ac:dyDescent="0.2">
      <c r="A148" s="62"/>
      <c r="B148" s="62"/>
      <c r="C148" s="62"/>
      <c r="D148" s="32"/>
      <c r="E148" s="63"/>
      <c r="F148" s="63"/>
      <c r="G148" s="63"/>
      <c r="H148" s="62"/>
      <c r="J148" s="63"/>
    </row>
    <row r="149" spans="1:11" hidden="1" x14ac:dyDescent="0.2">
      <c r="A149" s="62" t="s">
        <v>0</v>
      </c>
      <c r="B149" s="62"/>
      <c r="C149" s="62"/>
      <c r="D149" s="32"/>
      <c r="E149" s="63"/>
      <c r="F149" s="63"/>
      <c r="G149" s="63"/>
      <c r="H149" s="62"/>
      <c r="J149" s="63"/>
    </row>
    <row r="150" spans="1:11" hidden="1" x14ac:dyDescent="0.2">
      <c r="A150" s="62" t="s">
        <v>1</v>
      </c>
      <c r="B150" s="62"/>
      <c r="C150" s="62"/>
      <c r="D150" s="32"/>
      <c r="E150" s="63"/>
      <c r="F150" s="63"/>
      <c r="G150" s="63"/>
      <c r="H150" s="62"/>
      <c r="J150" s="63"/>
    </row>
    <row r="151" spans="1:11" hidden="1" x14ac:dyDescent="0.2">
      <c r="A151" s="62" t="s">
        <v>2</v>
      </c>
      <c r="B151" s="62"/>
      <c r="C151" s="62"/>
      <c r="D151" s="32"/>
      <c r="E151" s="63"/>
      <c r="F151" s="63"/>
      <c r="G151" s="63"/>
      <c r="H151" s="62"/>
      <c r="J151" s="63"/>
    </row>
    <row r="152" spans="1:11" hidden="1" x14ac:dyDescent="0.2">
      <c r="A152" s="62" t="s">
        <v>123</v>
      </c>
      <c r="B152" s="62"/>
      <c r="C152" s="62"/>
      <c r="D152" s="32"/>
      <c r="E152" s="63"/>
      <c r="F152" s="63"/>
      <c r="G152" s="63"/>
      <c r="H152" s="62"/>
      <c r="J152" s="63"/>
    </row>
    <row r="153" spans="1:11" hidden="1" x14ac:dyDescent="0.2">
      <c r="A153" s="62" t="s">
        <v>122</v>
      </c>
      <c r="B153" s="62"/>
      <c r="C153" s="62"/>
      <c r="D153" s="32"/>
      <c r="E153" s="63"/>
      <c r="F153" s="63"/>
      <c r="G153" s="63"/>
      <c r="H153" s="62"/>
      <c r="J153" s="63"/>
    </row>
    <row r="154" spans="1:11" hidden="1" x14ac:dyDescent="0.2"/>
    <row r="155" spans="1:11" ht="25.5" hidden="1" x14ac:dyDescent="0.2">
      <c r="A155" s="36"/>
      <c r="B155" s="36"/>
      <c r="C155" s="36"/>
      <c r="D155" s="36"/>
      <c r="E155" s="37" t="s">
        <v>4</v>
      </c>
      <c r="F155" s="38"/>
      <c r="G155" s="37" t="s">
        <v>4</v>
      </c>
      <c r="H155" s="39"/>
      <c r="I155" s="96"/>
      <c r="J155" s="41"/>
      <c r="K155" s="148"/>
    </row>
    <row r="156" spans="1:11" ht="25.5" hidden="1" x14ac:dyDescent="0.2">
      <c r="A156" s="42" t="s">
        <v>5</v>
      </c>
      <c r="B156" s="42" t="s">
        <v>6</v>
      </c>
      <c r="C156" s="42" t="s">
        <v>7</v>
      </c>
      <c r="D156" s="42" t="s">
        <v>67</v>
      </c>
      <c r="E156" s="43" t="s">
        <v>50</v>
      </c>
      <c r="F156" s="44" t="s">
        <v>49</v>
      </c>
      <c r="G156" s="44" t="s">
        <v>10</v>
      </c>
      <c r="H156" s="45" t="s">
        <v>11</v>
      </c>
      <c r="I156" s="97" t="s">
        <v>12</v>
      </c>
      <c r="J156" s="47" t="s">
        <v>13</v>
      </c>
      <c r="K156" s="149" t="s">
        <v>126</v>
      </c>
    </row>
    <row r="157" spans="1:11" hidden="1" x14ac:dyDescent="0.2">
      <c r="A157" s="57" t="s">
        <v>18</v>
      </c>
      <c r="B157" s="57">
        <v>1</v>
      </c>
      <c r="C157" s="57">
        <v>97</v>
      </c>
      <c r="D157" s="52">
        <v>37196</v>
      </c>
      <c r="E157" s="151">
        <v>0</v>
      </c>
      <c r="F157" s="156">
        <v>3586</v>
      </c>
      <c r="G157" s="113">
        <f>E157-F157</f>
        <v>-3586</v>
      </c>
      <c r="H157" s="114">
        <f>IF(G157&lt;0,0,E157/(30*1500*24))</f>
        <v>0</v>
      </c>
      <c r="I157" s="115">
        <v>8.4000000000000005E-2</v>
      </c>
      <c r="J157" s="65">
        <f>I157*(24*30)</f>
        <v>60.480000000000004</v>
      </c>
      <c r="K157" s="150" t="s">
        <v>127</v>
      </c>
    </row>
    <row r="158" spans="1:11" hidden="1" x14ac:dyDescent="0.2">
      <c r="A158" s="57" t="s">
        <v>18</v>
      </c>
      <c r="B158" s="57">
        <v>1</v>
      </c>
      <c r="C158" s="57">
        <v>35</v>
      </c>
      <c r="D158" s="52">
        <v>37196</v>
      </c>
      <c r="E158" s="153">
        <v>151</v>
      </c>
      <c r="F158" s="153">
        <v>2897</v>
      </c>
      <c r="G158" s="113">
        <f t="shared" ref="G158:G233" si="8">E158-F158</f>
        <v>-2746</v>
      </c>
      <c r="H158" s="114">
        <f t="shared" ref="H158:H233" si="9">IF(G158&lt;0,0,E158/(30*1500*24))</f>
        <v>0</v>
      </c>
      <c r="I158" s="139">
        <v>0.51262268616302642</v>
      </c>
      <c r="J158" s="65">
        <f t="shared" ref="J158:J233" si="10">I158*(24*30)</f>
        <v>369.08833403737901</v>
      </c>
      <c r="K158" s="150" t="s">
        <v>127</v>
      </c>
    </row>
    <row r="159" spans="1:11" hidden="1" x14ac:dyDescent="0.2">
      <c r="A159" s="57" t="s">
        <v>18</v>
      </c>
      <c r="B159" s="57">
        <v>1</v>
      </c>
      <c r="C159" s="57">
        <v>58</v>
      </c>
      <c r="D159" s="52">
        <v>37196</v>
      </c>
      <c r="E159" s="152">
        <v>0</v>
      </c>
      <c r="F159" s="147">
        <v>1782</v>
      </c>
      <c r="G159" s="113">
        <f t="shared" si="8"/>
        <v>-1782</v>
      </c>
      <c r="H159" s="114">
        <f t="shared" si="9"/>
        <v>0</v>
      </c>
      <c r="I159" s="119">
        <v>0.39019999999999999</v>
      </c>
      <c r="J159" s="65">
        <f t="shared" si="10"/>
        <v>280.94400000000002</v>
      </c>
      <c r="K159" s="150" t="s">
        <v>128</v>
      </c>
    </row>
    <row r="160" spans="1:11" hidden="1" x14ac:dyDescent="0.2">
      <c r="A160" s="57" t="s">
        <v>18</v>
      </c>
      <c r="B160" s="57">
        <v>1</v>
      </c>
      <c r="C160" s="57">
        <v>67</v>
      </c>
      <c r="D160" s="52">
        <v>37196</v>
      </c>
      <c r="E160" s="152">
        <v>0</v>
      </c>
      <c r="F160" s="147">
        <v>947</v>
      </c>
      <c r="G160" s="113">
        <f t="shared" si="8"/>
        <v>-947</v>
      </c>
      <c r="H160" s="114">
        <f t="shared" si="9"/>
        <v>0</v>
      </c>
      <c r="I160" s="119">
        <v>0.33760000000000001</v>
      </c>
      <c r="J160" s="65">
        <f t="shared" si="10"/>
        <v>243.072</v>
      </c>
      <c r="K160" s="150"/>
    </row>
    <row r="161" spans="1:11" hidden="1" x14ac:dyDescent="0.2">
      <c r="A161" s="57" t="s">
        <v>18</v>
      </c>
      <c r="B161" s="57">
        <v>1</v>
      </c>
      <c r="C161" s="57">
        <v>90</v>
      </c>
      <c r="D161" s="52">
        <v>37196</v>
      </c>
      <c r="E161" s="117">
        <v>4989</v>
      </c>
      <c r="F161" s="118">
        <v>1975</v>
      </c>
      <c r="G161" s="113">
        <f t="shared" si="8"/>
        <v>3014</v>
      </c>
      <c r="H161" s="114">
        <f t="shared" si="9"/>
        <v>4.6194444444444442E-3</v>
      </c>
      <c r="I161" s="119">
        <v>0.39040000000000002</v>
      </c>
      <c r="J161" s="65">
        <f t="shared" si="10"/>
        <v>281.08800000000002</v>
      </c>
      <c r="K161" s="150" t="s">
        <v>129</v>
      </c>
    </row>
    <row r="162" spans="1:11" hidden="1" x14ac:dyDescent="0.2">
      <c r="A162" s="57" t="s">
        <v>18</v>
      </c>
      <c r="B162" s="57">
        <v>1</v>
      </c>
      <c r="C162" s="57">
        <v>88</v>
      </c>
      <c r="D162" s="52">
        <v>37196</v>
      </c>
      <c r="E162" s="152">
        <v>7483</v>
      </c>
      <c r="F162" s="147">
        <v>2759</v>
      </c>
      <c r="G162" s="113">
        <f t="shared" si="8"/>
        <v>4724</v>
      </c>
      <c r="H162" s="114">
        <f t="shared" si="9"/>
        <v>6.9287037037037034E-3</v>
      </c>
      <c r="I162" s="119">
        <v>0.4708</v>
      </c>
      <c r="J162" s="65">
        <f t="shared" si="10"/>
        <v>338.976</v>
      </c>
      <c r="K162" s="150"/>
    </row>
    <row r="163" spans="1:11" hidden="1" x14ac:dyDescent="0.2">
      <c r="A163" s="57" t="s">
        <v>18</v>
      </c>
      <c r="B163" s="57">
        <v>1</v>
      </c>
      <c r="C163" s="57">
        <v>51</v>
      </c>
      <c r="D163" s="52">
        <v>37196</v>
      </c>
      <c r="E163" s="117">
        <v>9314</v>
      </c>
      <c r="F163" s="118">
        <v>813</v>
      </c>
      <c r="G163" s="113">
        <f t="shared" si="8"/>
        <v>8501</v>
      </c>
      <c r="H163" s="114">
        <f t="shared" si="9"/>
        <v>8.6240740740740739E-3</v>
      </c>
      <c r="I163" s="119">
        <v>0.34079999999999999</v>
      </c>
      <c r="J163" s="65">
        <f t="shared" si="10"/>
        <v>245.376</v>
      </c>
      <c r="K163" s="150"/>
    </row>
    <row r="164" spans="1:11" hidden="1" x14ac:dyDescent="0.2">
      <c r="A164" s="57" t="s">
        <v>18</v>
      </c>
      <c r="B164" s="57">
        <v>1</v>
      </c>
      <c r="C164" s="57">
        <v>100</v>
      </c>
      <c r="D164" s="52">
        <v>37196</v>
      </c>
      <c r="E164" s="153">
        <v>14366</v>
      </c>
      <c r="F164" s="153">
        <v>1339</v>
      </c>
      <c r="G164" s="113">
        <f>E164-F164</f>
        <v>13027</v>
      </c>
      <c r="H164" s="114">
        <f>IF(G164&lt;0,0,E164/(30*1500*24))</f>
        <v>1.3301851851851851E-2</v>
      </c>
      <c r="I164" s="160">
        <v>0.129</v>
      </c>
      <c r="J164" s="65">
        <f>I164*(24*30)</f>
        <v>92.88</v>
      </c>
      <c r="K164" s="150"/>
    </row>
    <row r="165" spans="1:11" hidden="1" x14ac:dyDescent="0.2">
      <c r="A165" s="57" t="s">
        <v>18</v>
      </c>
      <c r="B165" s="57">
        <v>1</v>
      </c>
      <c r="C165" s="57">
        <v>5</v>
      </c>
      <c r="D165" s="52">
        <v>37196</v>
      </c>
      <c r="E165" s="117">
        <v>13083</v>
      </c>
      <c r="F165" s="118">
        <v>9</v>
      </c>
      <c r="G165" s="113">
        <f t="shared" si="8"/>
        <v>13074</v>
      </c>
      <c r="H165" s="114">
        <f t="shared" si="9"/>
        <v>1.2113888888888889E-2</v>
      </c>
      <c r="I165" s="119">
        <v>0.97</v>
      </c>
      <c r="J165" s="65">
        <f t="shared" si="10"/>
        <v>698.4</v>
      </c>
      <c r="K165" s="150"/>
    </row>
    <row r="166" spans="1:11" hidden="1" x14ac:dyDescent="0.2">
      <c r="A166" s="57" t="s">
        <v>18</v>
      </c>
      <c r="B166" s="57">
        <v>1</v>
      </c>
      <c r="C166" s="57">
        <v>34</v>
      </c>
      <c r="D166" s="52">
        <v>37196</v>
      </c>
      <c r="E166" s="153">
        <v>34229</v>
      </c>
      <c r="F166" s="153">
        <v>348</v>
      </c>
      <c r="G166" s="113">
        <f t="shared" si="8"/>
        <v>33881</v>
      </c>
      <c r="H166" s="114">
        <f t="shared" si="9"/>
        <v>3.1693518518518517E-2</v>
      </c>
      <c r="I166" s="119">
        <v>0.27939999999999998</v>
      </c>
      <c r="J166" s="65">
        <f t="shared" si="10"/>
        <v>201.16799999999998</v>
      </c>
      <c r="K166" s="150" t="s">
        <v>130</v>
      </c>
    </row>
    <row r="167" spans="1:11" hidden="1" x14ac:dyDescent="0.2">
      <c r="A167" s="57" t="s">
        <v>18</v>
      </c>
      <c r="B167" s="57">
        <v>1</v>
      </c>
      <c r="C167" s="57">
        <v>96</v>
      </c>
      <c r="D167" s="52">
        <v>37196</v>
      </c>
      <c r="E167" s="152">
        <v>54221</v>
      </c>
      <c r="F167" s="147">
        <v>356</v>
      </c>
      <c r="G167" s="113">
        <f t="shared" si="8"/>
        <v>53865</v>
      </c>
      <c r="H167" s="114">
        <f t="shared" si="9"/>
        <v>5.0204629629629627E-2</v>
      </c>
      <c r="I167" s="119">
        <v>0.59899999999999998</v>
      </c>
      <c r="J167" s="65">
        <f t="shared" si="10"/>
        <v>431.28</v>
      </c>
      <c r="K167" s="163"/>
    </row>
    <row r="168" spans="1:11" hidden="1" x14ac:dyDescent="0.2">
      <c r="A168" s="57" t="s">
        <v>18</v>
      </c>
      <c r="B168" s="57">
        <v>1</v>
      </c>
      <c r="C168" s="57">
        <v>50</v>
      </c>
      <c r="D168" s="52">
        <v>37196</v>
      </c>
      <c r="E168" s="117">
        <v>89966</v>
      </c>
      <c r="F168" s="118">
        <v>838</v>
      </c>
      <c r="G168" s="113">
        <f t="shared" si="8"/>
        <v>89128</v>
      </c>
      <c r="H168" s="114">
        <f t="shared" si="9"/>
        <v>8.3301851851851849E-2</v>
      </c>
      <c r="I168" s="158">
        <v>0.84196506173576691</v>
      </c>
      <c r="J168" s="65">
        <f t="shared" si="10"/>
        <v>606.21484444975215</v>
      </c>
      <c r="K168" s="164"/>
    </row>
    <row r="169" spans="1:11" hidden="1" x14ac:dyDescent="0.2">
      <c r="A169" s="57" t="s">
        <v>18</v>
      </c>
      <c r="B169" s="57">
        <v>1</v>
      </c>
      <c r="C169" s="57">
        <v>73</v>
      </c>
      <c r="D169" s="52">
        <v>37196</v>
      </c>
      <c r="E169" s="153">
        <v>95346</v>
      </c>
      <c r="F169" s="153">
        <v>2732</v>
      </c>
      <c r="G169" s="113">
        <f t="shared" si="8"/>
        <v>92614</v>
      </c>
      <c r="H169" s="114">
        <f t="shared" si="9"/>
        <v>8.8283333333333339E-2</v>
      </c>
      <c r="I169" s="160">
        <v>0.32490000000000002</v>
      </c>
      <c r="J169" s="65">
        <f t="shared" si="10"/>
        <v>233.92800000000003</v>
      </c>
      <c r="K169" s="164"/>
    </row>
    <row r="170" spans="1:11" hidden="1" x14ac:dyDescent="0.2">
      <c r="A170" s="57" t="s">
        <v>18</v>
      </c>
      <c r="B170" s="57">
        <v>1</v>
      </c>
      <c r="C170" s="57">
        <v>65</v>
      </c>
      <c r="D170" s="52">
        <v>37196</v>
      </c>
      <c r="E170" s="117">
        <v>108595</v>
      </c>
      <c r="F170" s="118">
        <v>1625</v>
      </c>
      <c r="G170" s="113">
        <f t="shared" si="8"/>
        <v>106970</v>
      </c>
      <c r="H170" s="114">
        <f t="shared" si="9"/>
        <v>0.10055092592592593</v>
      </c>
      <c r="I170" s="119">
        <v>0.45379999999999998</v>
      </c>
      <c r="J170" s="65">
        <f t="shared" si="10"/>
        <v>326.73599999999999</v>
      </c>
      <c r="K170" s="164"/>
    </row>
    <row r="171" spans="1:11" hidden="1" x14ac:dyDescent="0.2">
      <c r="A171" s="57" t="s">
        <v>18</v>
      </c>
      <c r="B171" s="57">
        <v>1</v>
      </c>
      <c r="C171" s="57">
        <v>98</v>
      </c>
      <c r="D171" s="52">
        <v>37196</v>
      </c>
      <c r="E171" s="117">
        <v>110527</v>
      </c>
      <c r="F171" s="118">
        <v>897</v>
      </c>
      <c r="G171" s="113">
        <f t="shared" si="8"/>
        <v>109630</v>
      </c>
      <c r="H171" s="114">
        <f t="shared" si="9"/>
        <v>0.10233981481481481</v>
      </c>
      <c r="I171" s="119">
        <v>0.57269999999999999</v>
      </c>
      <c r="J171" s="65">
        <f t="shared" si="10"/>
        <v>412.34399999999999</v>
      </c>
      <c r="K171" s="164"/>
    </row>
    <row r="172" spans="1:11" hidden="1" x14ac:dyDescent="0.2">
      <c r="A172" s="57" t="s">
        <v>18</v>
      </c>
      <c r="B172" s="57">
        <v>1</v>
      </c>
      <c r="C172" s="57">
        <v>85</v>
      </c>
      <c r="D172" s="52">
        <v>37196</v>
      </c>
      <c r="E172" s="152">
        <v>131032</v>
      </c>
      <c r="F172" s="147">
        <v>236</v>
      </c>
      <c r="G172" s="113">
        <f t="shared" si="8"/>
        <v>130796</v>
      </c>
      <c r="H172" s="114">
        <f t="shared" si="9"/>
        <v>0.12132592592592592</v>
      </c>
      <c r="I172" s="158">
        <v>0.90724760128085702</v>
      </c>
      <c r="J172" s="65">
        <f t="shared" si="10"/>
        <v>653.21827292221701</v>
      </c>
      <c r="K172" s="164"/>
    </row>
    <row r="173" spans="1:11" hidden="1" x14ac:dyDescent="0.2">
      <c r="A173" s="57" t="s">
        <v>18</v>
      </c>
      <c r="B173" s="57">
        <v>1</v>
      </c>
      <c r="C173" s="57">
        <v>91</v>
      </c>
      <c r="D173" s="52">
        <v>37196</v>
      </c>
      <c r="E173" s="117">
        <v>135276</v>
      </c>
      <c r="F173" s="118">
        <v>716</v>
      </c>
      <c r="G173" s="113">
        <f t="shared" si="8"/>
        <v>134560</v>
      </c>
      <c r="H173" s="114">
        <f t="shared" si="9"/>
        <v>0.12525555555555556</v>
      </c>
      <c r="I173" s="162">
        <v>0.9748</v>
      </c>
      <c r="J173" s="65">
        <f t="shared" si="10"/>
        <v>701.85599999999999</v>
      </c>
      <c r="K173" s="164"/>
    </row>
    <row r="174" spans="1:11" hidden="1" x14ac:dyDescent="0.2">
      <c r="A174" s="57" t="s">
        <v>18</v>
      </c>
      <c r="B174" s="57">
        <v>1</v>
      </c>
      <c r="C174" s="57">
        <v>61</v>
      </c>
      <c r="D174" s="52">
        <v>37196</v>
      </c>
      <c r="E174" s="117">
        <v>142474</v>
      </c>
      <c r="F174" s="118">
        <v>1781</v>
      </c>
      <c r="G174" s="113">
        <f t="shared" si="8"/>
        <v>140693</v>
      </c>
      <c r="H174" s="114">
        <f t="shared" si="9"/>
        <v>0.13192037037037038</v>
      </c>
      <c r="I174" s="119">
        <v>0.75690000000000002</v>
      </c>
      <c r="J174" s="65">
        <f t="shared" si="10"/>
        <v>544.96799999999996</v>
      </c>
      <c r="K174" s="164"/>
    </row>
    <row r="175" spans="1:11" hidden="1" x14ac:dyDescent="0.2">
      <c r="A175" s="57" t="s">
        <v>18</v>
      </c>
      <c r="B175" s="57">
        <v>1</v>
      </c>
      <c r="C175" s="57">
        <v>76</v>
      </c>
      <c r="D175" s="52">
        <v>37196</v>
      </c>
      <c r="E175" s="152">
        <v>148426</v>
      </c>
      <c r="F175" s="147">
        <v>2020</v>
      </c>
      <c r="G175" s="113">
        <f t="shared" si="8"/>
        <v>146406</v>
      </c>
      <c r="H175" s="114">
        <f t="shared" si="9"/>
        <v>0.13743148148148149</v>
      </c>
      <c r="I175" s="119">
        <v>0.41110000000000002</v>
      </c>
      <c r="J175" s="65">
        <f t="shared" si="10"/>
        <v>295.99200000000002</v>
      </c>
      <c r="K175" s="164"/>
    </row>
    <row r="176" spans="1:11" hidden="1" x14ac:dyDescent="0.2">
      <c r="A176" s="57" t="s">
        <v>18</v>
      </c>
      <c r="B176" s="57">
        <v>1</v>
      </c>
      <c r="C176" s="57">
        <v>93</v>
      </c>
      <c r="D176" s="52">
        <v>37196</v>
      </c>
      <c r="E176" s="152">
        <v>150250</v>
      </c>
      <c r="F176" s="147">
        <v>60</v>
      </c>
      <c r="G176" s="113">
        <f t="shared" si="8"/>
        <v>150190</v>
      </c>
      <c r="H176" s="114">
        <f t="shared" si="9"/>
        <v>0.13912037037037037</v>
      </c>
      <c r="I176" s="119">
        <v>0.99970000000000003</v>
      </c>
      <c r="J176" s="65">
        <f t="shared" si="10"/>
        <v>719.78399999999999</v>
      </c>
      <c r="K176" s="164"/>
    </row>
    <row r="177" spans="1:11" hidden="1" x14ac:dyDescent="0.2">
      <c r="A177" s="57" t="s">
        <v>18</v>
      </c>
      <c r="B177" s="57">
        <v>1</v>
      </c>
      <c r="C177" s="57">
        <v>33</v>
      </c>
      <c r="D177" s="52">
        <v>37196</v>
      </c>
      <c r="E177" s="152">
        <v>158787</v>
      </c>
      <c r="F177" s="147">
        <v>884</v>
      </c>
      <c r="G177" s="113">
        <f t="shared" si="8"/>
        <v>157903</v>
      </c>
      <c r="H177" s="114">
        <f t="shared" si="9"/>
        <v>0.14702499999999999</v>
      </c>
      <c r="I177" s="119">
        <v>0.99070000000000003</v>
      </c>
      <c r="J177" s="65">
        <f t="shared" si="10"/>
        <v>713.30399999999997</v>
      </c>
      <c r="K177" s="164"/>
    </row>
    <row r="178" spans="1:11" hidden="1" x14ac:dyDescent="0.2">
      <c r="A178" s="57" t="s">
        <v>18</v>
      </c>
      <c r="B178" s="57">
        <v>1</v>
      </c>
      <c r="C178" s="57">
        <v>92</v>
      </c>
      <c r="D178" s="52">
        <v>37196</v>
      </c>
      <c r="E178" s="117">
        <v>159842</v>
      </c>
      <c r="F178" s="118">
        <v>604</v>
      </c>
      <c r="G178" s="113">
        <f t="shared" si="8"/>
        <v>159238</v>
      </c>
      <c r="H178" s="114">
        <f t="shared" si="9"/>
        <v>0.14800185185185186</v>
      </c>
      <c r="I178" s="162">
        <v>0.60870000000000002</v>
      </c>
      <c r="J178" s="65">
        <f t="shared" si="10"/>
        <v>438.26400000000001</v>
      </c>
      <c r="K178" s="164"/>
    </row>
    <row r="179" spans="1:11" hidden="1" x14ac:dyDescent="0.2">
      <c r="A179" s="57" t="s">
        <v>18</v>
      </c>
      <c r="B179" s="57">
        <v>1</v>
      </c>
      <c r="C179" s="57">
        <v>23</v>
      </c>
      <c r="D179" s="52">
        <v>37196</v>
      </c>
      <c r="E179" s="117">
        <v>160361</v>
      </c>
      <c r="F179" s="118">
        <v>744</v>
      </c>
      <c r="G179" s="113">
        <f t="shared" si="8"/>
        <v>159617</v>
      </c>
      <c r="H179" s="114">
        <f t="shared" si="9"/>
        <v>0.1484824074074074</v>
      </c>
      <c r="I179" s="119">
        <v>0.37719999999999998</v>
      </c>
      <c r="J179" s="65">
        <f t="shared" si="10"/>
        <v>271.584</v>
      </c>
      <c r="K179" s="164"/>
    </row>
    <row r="180" spans="1:11" hidden="1" x14ac:dyDescent="0.2">
      <c r="A180" s="57" t="s">
        <v>18</v>
      </c>
      <c r="B180" s="57">
        <v>1</v>
      </c>
      <c r="C180" s="57">
        <v>13</v>
      </c>
      <c r="D180" s="52">
        <v>37196</v>
      </c>
      <c r="E180" s="155">
        <v>161919</v>
      </c>
      <c r="F180" s="155">
        <v>1088</v>
      </c>
      <c r="G180" s="113">
        <f t="shared" si="8"/>
        <v>160831</v>
      </c>
      <c r="H180" s="114">
        <f t="shared" si="9"/>
        <v>0.149925</v>
      </c>
      <c r="I180" s="158">
        <v>0.6964302824516666</v>
      </c>
      <c r="J180" s="65">
        <f t="shared" si="10"/>
        <v>501.42980336519997</v>
      </c>
      <c r="K180" s="164"/>
    </row>
    <row r="181" spans="1:11" hidden="1" x14ac:dyDescent="0.2">
      <c r="A181" s="57" t="s">
        <v>18</v>
      </c>
      <c r="B181" s="57">
        <v>1</v>
      </c>
      <c r="C181" s="57">
        <v>81</v>
      </c>
      <c r="D181" s="52">
        <v>37196</v>
      </c>
      <c r="E181" s="117">
        <v>162579</v>
      </c>
      <c r="F181" s="118">
        <v>573</v>
      </c>
      <c r="G181" s="113">
        <f t="shared" si="8"/>
        <v>162006</v>
      </c>
      <c r="H181" s="114">
        <f t="shared" si="9"/>
        <v>0.15053611111111112</v>
      </c>
      <c r="I181" s="119">
        <v>0.94599999999999995</v>
      </c>
      <c r="J181" s="65">
        <f t="shared" si="10"/>
        <v>681.12</v>
      </c>
      <c r="K181" s="164"/>
    </row>
    <row r="182" spans="1:11" hidden="1" x14ac:dyDescent="0.2">
      <c r="A182" s="57" t="s">
        <v>18</v>
      </c>
      <c r="B182" s="57">
        <v>1</v>
      </c>
      <c r="C182" s="57">
        <v>70</v>
      </c>
      <c r="D182" s="52">
        <v>37196</v>
      </c>
      <c r="E182" s="153">
        <v>171450</v>
      </c>
      <c r="F182" s="153">
        <v>257</v>
      </c>
      <c r="G182" s="113">
        <f t="shared" si="8"/>
        <v>171193</v>
      </c>
      <c r="H182" s="114">
        <f t="shared" si="9"/>
        <v>0.15875</v>
      </c>
      <c r="I182" s="119">
        <v>0.72150000000000003</v>
      </c>
      <c r="J182" s="65">
        <f t="shared" si="10"/>
        <v>519.48</v>
      </c>
      <c r="K182" s="164"/>
    </row>
    <row r="183" spans="1:11" hidden="1" x14ac:dyDescent="0.2">
      <c r="A183" s="57" t="s">
        <v>18</v>
      </c>
      <c r="B183" s="57">
        <v>1</v>
      </c>
      <c r="C183" s="57">
        <v>95</v>
      </c>
      <c r="D183" s="52">
        <v>37196</v>
      </c>
      <c r="E183" s="152">
        <v>177966</v>
      </c>
      <c r="F183" s="147">
        <v>532</v>
      </c>
      <c r="G183" s="113">
        <f t="shared" si="8"/>
        <v>177434</v>
      </c>
      <c r="H183" s="114">
        <f t="shared" si="9"/>
        <v>0.16478333333333334</v>
      </c>
      <c r="I183" s="119">
        <v>0.84019999999999995</v>
      </c>
      <c r="J183" s="65">
        <f t="shared" si="10"/>
        <v>604.94399999999996</v>
      </c>
      <c r="K183" s="164"/>
    </row>
    <row r="184" spans="1:11" hidden="1" x14ac:dyDescent="0.2">
      <c r="A184" s="57" t="s">
        <v>18</v>
      </c>
      <c r="B184" s="57">
        <v>1</v>
      </c>
      <c r="C184" s="57">
        <v>10</v>
      </c>
      <c r="D184" s="52">
        <v>37196</v>
      </c>
      <c r="E184" s="152">
        <v>184866</v>
      </c>
      <c r="F184" s="147">
        <v>341</v>
      </c>
      <c r="G184" s="113">
        <f t="shared" si="8"/>
        <v>184525</v>
      </c>
      <c r="H184" s="114">
        <f t="shared" si="9"/>
        <v>0.17117222222222223</v>
      </c>
      <c r="I184" s="119">
        <v>0.85140000000000005</v>
      </c>
      <c r="J184" s="65">
        <f t="shared" si="10"/>
        <v>613.00800000000004</v>
      </c>
      <c r="K184" s="164"/>
    </row>
    <row r="185" spans="1:11" hidden="1" x14ac:dyDescent="0.2">
      <c r="A185" s="57" t="s">
        <v>18</v>
      </c>
      <c r="B185" s="57">
        <v>1</v>
      </c>
      <c r="C185" s="57">
        <v>53</v>
      </c>
      <c r="D185" s="52">
        <v>37196</v>
      </c>
      <c r="E185" s="117">
        <v>185958</v>
      </c>
      <c r="F185" s="118">
        <v>732</v>
      </c>
      <c r="G185" s="113">
        <f t="shared" si="8"/>
        <v>185226</v>
      </c>
      <c r="H185" s="114">
        <f t="shared" si="9"/>
        <v>0.17218333333333333</v>
      </c>
      <c r="I185" s="119">
        <v>0.77470000000000006</v>
      </c>
      <c r="J185" s="65">
        <f t="shared" si="10"/>
        <v>557.78399999999999</v>
      </c>
      <c r="K185" s="164"/>
    </row>
    <row r="186" spans="1:11" hidden="1" x14ac:dyDescent="0.2">
      <c r="A186" s="57" t="s">
        <v>18</v>
      </c>
      <c r="B186" s="57">
        <v>1</v>
      </c>
      <c r="C186" s="57">
        <v>55</v>
      </c>
      <c r="D186" s="52">
        <v>37196</v>
      </c>
      <c r="E186" s="117">
        <v>192710</v>
      </c>
      <c r="F186" s="118">
        <v>1379</v>
      </c>
      <c r="G186" s="113">
        <f t="shared" si="8"/>
        <v>191331</v>
      </c>
      <c r="H186" s="114">
        <f t="shared" si="9"/>
        <v>0.1784351851851852</v>
      </c>
      <c r="I186" s="119">
        <v>0.51100000000000001</v>
      </c>
      <c r="J186" s="65">
        <f t="shared" si="10"/>
        <v>367.92</v>
      </c>
      <c r="K186" s="164"/>
    </row>
    <row r="187" spans="1:11" hidden="1" x14ac:dyDescent="0.2">
      <c r="A187" s="57" t="s">
        <v>18</v>
      </c>
      <c r="B187" s="57">
        <v>1</v>
      </c>
      <c r="C187" s="57">
        <v>16</v>
      </c>
      <c r="D187" s="52">
        <v>37196</v>
      </c>
      <c r="E187" s="117">
        <v>195587</v>
      </c>
      <c r="F187" s="118">
        <v>525</v>
      </c>
      <c r="G187" s="113">
        <f t="shared" si="8"/>
        <v>195062</v>
      </c>
      <c r="H187" s="114">
        <f t="shared" si="9"/>
        <v>0.18109907407407408</v>
      </c>
      <c r="I187" s="119">
        <v>0.81850000000000001</v>
      </c>
      <c r="J187" s="65">
        <f t="shared" si="10"/>
        <v>589.32000000000005</v>
      </c>
      <c r="K187" s="164"/>
    </row>
    <row r="188" spans="1:11" hidden="1" x14ac:dyDescent="0.2">
      <c r="A188" s="57" t="s">
        <v>18</v>
      </c>
      <c r="B188" s="57">
        <v>1</v>
      </c>
      <c r="C188" s="57">
        <v>94</v>
      </c>
      <c r="D188" s="52">
        <v>37196</v>
      </c>
      <c r="E188" s="153">
        <v>225412</v>
      </c>
      <c r="F188" s="153">
        <v>1023</v>
      </c>
      <c r="G188" s="113">
        <f t="shared" si="8"/>
        <v>224389</v>
      </c>
      <c r="H188" s="114">
        <f t="shared" si="9"/>
        <v>0.20871481481481483</v>
      </c>
      <c r="I188" s="119">
        <v>0.72809999999999997</v>
      </c>
      <c r="J188" s="65">
        <f t="shared" si="10"/>
        <v>524.23199999999997</v>
      </c>
      <c r="K188" s="164"/>
    </row>
    <row r="189" spans="1:11" hidden="1" x14ac:dyDescent="0.2">
      <c r="A189" s="57" t="s">
        <v>18</v>
      </c>
      <c r="B189" s="57">
        <v>1</v>
      </c>
      <c r="C189" s="57">
        <v>36</v>
      </c>
      <c r="D189" s="52">
        <v>37196</v>
      </c>
      <c r="E189" s="153">
        <v>230180</v>
      </c>
      <c r="F189" s="153">
        <v>785</v>
      </c>
      <c r="G189" s="113">
        <f t="shared" si="8"/>
        <v>229395</v>
      </c>
      <c r="H189" s="114">
        <f t="shared" si="9"/>
        <v>0.21312962962962964</v>
      </c>
      <c r="I189" s="119">
        <v>0.68379999999999996</v>
      </c>
      <c r="J189" s="65">
        <f t="shared" si="10"/>
        <v>492.33599999999996</v>
      </c>
      <c r="K189" s="164"/>
    </row>
    <row r="190" spans="1:11" hidden="1" x14ac:dyDescent="0.2">
      <c r="A190" s="57" t="s">
        <v>18</v>
      </c>
      <c r="B190" s="57">
        <v>1</v>
      </c>
      <c r="C190" s="57">
        <v>79</v>
      </c>
      <c r="D190" s="52">
        <v>37196</v>
      </c>
      <c r="E190" s="152">
        <v>239194</v>
      </c>
      <c r="F190" s="147">
        <v>711</v>
      </c>
      <c r="G190" s="113">
        <f t="shared" si="8"/>
        <v>238483</v>
      </c>
      <c r="H190" s="114">
        <f t="shared" si="9"/>
        <v>0.22147592592592594</v>
      </c>
      <c r="I190" s="119">
        <v>0.88429999999999997</v>
      </c>
      <c r="J190" s="65">
        <f t="shared" si="10"/>
        <v>636.69600000000003</v>
      </c>
      <c r="K190" s="164"/>
    </row>
    <row r="191" spans="1:11" hidden="1" x14ac:dyDescent="0.2">
      <c r="A191" s="57" t="s">
        <v>18</v>
      </c>
      <c r="B191" s="57">
        <v>1</v>
      </c>
      <c r="C191" s="57">
        <v>75</v>
      </c>
      <c r="D191" s="52">
        <v>37196</v>
      </c>
      <c r="E191" s="117">
        <v>240975</v>
      </c>
      <c r="F191" s="118">
        <v>1303</v>
      </c>
      <c r="G191" s="113">
        <f t="shared" si="8"/>
        <v>239672</v>
      </c>
      <c r="H191" s="114">
        <f t="shared" si="9"/>
        <v>0.22312499999999999</v>
      </c>
      <c r="I191" s="159">
        <v>0.69610000000000005</v>
      </c>
      <c r="J191" s="65">
        <f t="shared" si="10"/>
        <v>501.19200000000006</v>
      </c>
      <c r="K191" s="164"/>
    </row>
    <row r="192" spans="1:11" hidden="1" x14ac:dyDescent="0.2">
      <c r="A192" s="57" t="s">
        <v>18</v>
      </c>
      <c r="B192" s="57">
        <v>1</v>
      </c>
      <c r="C192" s="57">
        <v>9</v>
      </c>
      <c r="D192" s="52">
        <v>37196</v>
      </c>
      <c r="E192" s="117">
        <v>245604</v>
      </c>
      <c r="F192" s="118">
        <v>470</v>
      </c>
      <c r="G192" s="113">
        <f t="shared" si="8"/>
        <v>245134</v>
      </c>
      <c r="H192" s="114">
        <f t="shared" si="9"/>
        <v>0.22741111111111112</v>
      </c>
      <c r="I192" s="119">
        <v>0.78239999999999998</v>
      </c>
      <c r="J192" s="65">
        <f t="shared" si="10"/>
        <v>563.32799999999997</v>
      </c>
      <c r="K192" s="164"/>
    </row>
    <row r="193" spans="1:11" hidden="1" x14ac:dyDescent="0.2">
      <c r="A193" s="57" t="s">
        <v>18</v>
      </c>
      <c r="B193" s="57">
        <v>1</v>
      </c>
      <c r="C193" s="57">
        <v>66</v>
      </c>
      <c r="D193" s="52">
        <v>37196</v>
      </c>
      <c r="E193" s="155">
        <v>252655</v>
      </c>
      <c r="F193" s="155">
        <v>962</v>
      </c>
      <c r="G193" s="113">
        <f t="shared" si="8"/>
        <v>251693</v>
      </c>
      <c r="H193" s="114">
        <f t="shared" si="9"/>
        <v>0.23393981481481482</v>
      </c>
      <c r="I193" s="119">
        <v>0.89590000000000003</v>
      </c>
      <c r="J193" s="65">
        <f t="shared" si="10"/>
        <v>645.048</v>
      </c>
      <c r="K193" s="164"/>
    </row>
    <row r="194" spans="1:11" hidden="1" x14ac:dyDescent="0.2">
      <c r="A194" s="57" t="s">
        <v>18</v>
      </c>
      <c r="B194" s="57">
        <v>1</v>
      </c>
      <c r="C194" s="57">
        <v>2</v>
      </c>
      <c r="D194" s="52">
        <v>37196</v>
      </c>
      <c r="E194" s="152">
        <v>255695</v>
      </c>
      <c r="F194" s="147">
        <v>823</v>
      </c>
      <c r="G194" s="113">
        <f t="shared" si="8"/>
        <v>254872</v>
      </c>
      <c r="H194" s="114">
        <f t="shared" si="9"/>
        <v>0.23675462962962962</v>
      </c>
      <c r="I194" s="158">
        <v>0.65949539826546222</v>
      </c>
      <c r="J194" s="65">
        <f t="shared" si="10"/>
        <v>474.83668675113279</v>
      </c>
      <c r="K194" s="164"/>
    </row>
    <row r="195" spans="1:11" hidden="1" x14ac:dyDescent="0.2">
      <c r="A195" s="57" t="s">
        <v>18</v>
      </c>
      <c r="B195" s="57">
        <v>1</v>
      </c>
      <c r="C195" s="57">
        <v>60</v>
      </c>
      <c r="D195" s="52">
        <v>37196</v>
      </c>
      <c r="E195" s="117">
        <v>260579</v>
      </c>
      <c r="F195" s="118">
        <v>996</v>
      </c>
      <c r="G195" s="113">
        <f t="shared" si="8"/>
        <v>259583</v>
      </c>
      <c r="H195" s="114">
        <f t="shared" si="9"/>
        <v>0.24127685185185185</v>
      </c>
      <c r="I195" s="158">
        <v>0.73103207231525691</v>
      </c>
      <c r="J195" s="65">
        <f t="shared" si="10"/>
        <v>526.34309206698492</v>
      </c>
      <c r="K195" s="164"/>
    </row>
    <row r="196" spans="1:11" hidden="1" x14ac:dyDescent="0.2">
      <c r="A196" s="57" t="s">
        <v>18</v>
      </c>
      <c r="B196" s="57">
        <v>1</v>
      </c>
      <c r="C196" s="57">
        <v>84</v>
      </c>
      <c r="D196" s="52">
        <v>37196</v>
      </c>
      <c r="E196" s="152">
        <v>260867</v>
      </c>
      <c r="F196" s="147">
        <v>332</v>
      </c>
      <c r="G196" s="113">
        <f t="shared" si="8"/>
        <v>260535</v>
      </c>
      <c r="H196" s="114">
        <f t="shared" si="9"/>
        <v>0.24154351851851852</v>
      </c>
      <c r="I196" s="119">
        <v>0.80249999999999999</v>
      </c>
      <c r="J196" s="65">
        <f t="shared" si="10"/>
        <v>577.79999999999995</v>
      </c>
      <c r="K196" s="164"/>
    </row>
    <row r="197" spans="1:11" hidden="1" x14ac:dyDescent="0.2">
      <c r="A197" s="57" t="s">
        <v>18</v>
      </c>
      <c r="B197" s="57">
        <v>1</v>
      </c>
      <c r="C197" s="57">
        <v>64</v>
      </c>
      <c r="D197" s="52">
        <v>37196</v>
      </c>
      <c r="E197" s="155">
        <v>262333</v>
      </c>
      <c r="F197" s="155">
        <v>782</v>
      </c>
      <c r="G197" s="113">
        <f t="shared" si="8"/>
        <v>261551</v>
      </c>
      <c r="H197" s="114">
        <f t="shared" si="9"/>
        <v>0.24290092592592594</v>
      </c>
      <c r="I197" s="119">
        <v>0.80959999999999999</v>
      </c>
      <c r="J197" s="65">
        <f t="shared" si="10"/>
        <v>582.91200000000003</v>
      </c>
      <c r="K197" s="164"/>
    </row>
    <row r="198" spans="1:11" hidden="1" x14ac:dyDescent="0.2">
      <c r="A198" s="57" t="s">
        <v>18</v>
      </c>
      <c r="B198" s="57">
        <v>1</v>
      </c>
      <c r="C198" s="57">
        <v>68</v>
      </c>
      <c r="D198" s="52">
        <v>37196</v>
      </c>
      <c r="E198" s="152">
        <v>275349</v>
      </c>
      <c r="F198" s="147">
        <v>718</v>
      </c>
      <c r="G198" s="113">
        <f t="shared" si="8"/>
        <v>274631</v>
      </c>
      <c r="H198" s="114">
        <f t="shared" si="9"/>
        <v>0.25495277777777775</v>
      </c>
      <c r="I198" s="119">
        <v>0.85340000000000005</v>
      </c>
      <c r="J198" s="65">
        <f t="shared" si="10"/>
        <v>614.44799999999998</v>
      </c>
      <c r="K198" s="164"/>
    </row>
    <row r="199" spans="1:11" hidden="1" x14ac:dyDescent="0.2">
      <c r="A199" s="57" t="s">
        <v>18</v>
      </c>
      <c r="B199" s="57">
        <v>1</v>
      </c>
      <c r="C199" s="57">
        <v>78</v>
      </c>
      <c r="D199" s="52">
        <v>37196</v>
      </c>
      <c r="E199" s="117">
        <v>276809</v>
      </c>
      <c r="F199" s="118">
        <v>496</v>
      </c>
      <c r="G199" s="113">
        <f t="shared" si="8"/>
        <v>276313</v>
      </c>
      <c r="H199" s="114">
        <f t="shared" si="9"/>
        <v>0.25630462962962963</v>
      </c>
      <c r="I199" s="119">
        <v>0.74819999999999998</v>
      </c>
      <c r="J199" s="65">
        <f t="shared" si="10"/>
        <v>538.70399999999995</v>
      </c>
      <c r="K199" s="164"/>
    </row>
    <row r="200" spans="1:11" hidden="1" x14ac:dyDescent="0.2">
      <c r="A200" s="57" t="s">
        <v>18</v>
      </c>
      <c r="B200" s="57">
        <v>1</v>
      </c>
      <c r="C200" s="57">
        <v>37</v>
      </c>
      <c r="D200" s="52">
        <v>37196</v>
      </c>
      <c r="E200" s="152">
        <v>278787</v>
      </c>
      <c r="F200" s="147">
        <v>301</v>
      </c>
      <c r="G200" s="113">
        <f t="shared" si="8"/>
        <v>278486</v>
      </c>
      <c r="H200" s="114">
        <f t="shared" si="9"/>
        <v>0.25813611111111112</v>
      </c>
      <c r="I200" s="119">
        <v>0.81540000000000001</v>
      </c>
      <c r="J200" s="65">
        <f t="shared" si="10"/>
        <v>587.08799999999997</v>
      </c>
      <c r="K200" s="164"/>
    </row>
    <row r="201" spans="1:11" hidden="1" x14ac:dyDescent="0.2">
      <c r="A201" s="57" t="s">
        <v>18</v>
      </c>
      <c r="B201" s="57">
        <v>1</v>
      </c>
      <c r="C201" s="57">
        <v>56</v>
      </c>
      <c r="D201" s="52">
        <v>37196</v>
      </c>
      <c r="E201" s="117">
        <v>279782</v>
      </c>
      <c r="F201" s="118">
        <v>1103</v>
      </c>
      <c r="G201" s="113">
        <f t="shared" si="8"/>
        <v>278679</v>
      </c>
      <c r="H201" s="114">
        <f t="shared" si="9"/>
        <v>0.2590574074074074</v>
      </c>
      <c r="I201" s="119">
        <v>0.83160000000000001</v>
      </c>
      <c r="J201" s="65">
        <f t="shared" si="10"/>
        <v>598.75199999999995</v>
      </c>
      <c r="K201" s="164"/>
    </row>
    <row r="202" spans="1:11" hidden="1" x14ac:dyDescent="0.2">
      <c r="A202" s="57" t="s">
        <v>18</v>
      </c>
      <c r="B202" s="57">
        <v>1</v>
      </c>
      <c r="C202" s="57">
        <v>63</v>
      </c>
      <c r="D202" s="52">
        <v>37196</v>
      </c>
      <c r="E202" s="152">
        <v>288479</v>
      </c>
      <c r="F202" s="147">
        <v>1119</v>
      </c>
      <c r="G202" s="113">
        <f t="shared" si="8"/>
        <v>287360</v>
      </c>
      <c r="H202" s="114">
        <f t="shared" si="9"/>
        <v>0.2671101851851852</v>
      </c>
      <c r="I202" s="119">
        <v>0.75529999999999997</v>
      </c>
      <c r="J202" s="65">
        <f t="shared" si="10"/>
        <v>543.81600000000003</v>
      </c>
      <c r="K202" s="164"/>
    </row>
    <row r="203" spans="1:11" hidden="1" x14ac:dyDescent="0.2">
      <c r="A203" s="57" t="s">
        <v>18</v>
      </c>
      <c r="B203" s="57">
        <v>1</v>
      </c>
      <c r="C203" s="57">
        <v>82</v>
      </c>
      <c r="D203" s="52">
        <v>37196</v>
      </c>
      <c r="E203" s="137">
        <v>289615</v>
      </c>
      <c r="F203" s="137">
        <v>1857</v>
      </c>
      <c r="G203" s="113">
        <f t="shared" si="8"/>
        <v>287758</v>
      </c>
      <c r="H203" s="114">
        <f t="shared" si="9"/>
        <v>0.26816203703703706</v>
      </c>
      <c r="I203" s="119">
        <v>0.74519999999999997</v>
      </c>
      <c r="J203" s="65">
        <f t="shared" si="10"/>
        <v>536.54399999999998</v>
      </c>
      <c r="K203" s="164"/>
    </row>
    <row r="204" spans="1:11" hidden="1" x14ac:dyDescent="0.2">
      <c r="A204" s="57" t="s">
        <v>18</v>
      </c>
      <c r="B204" s="57">
        <v>1</v>
      </c>
      <c r="C204" s="57">
        <v>87</v>
      </c>
      <c r="D204" s="52">
        <v>37196</v>
      </c>
      <c r="E204" s="152">
        <v>294856</v>
      </c>
      <c r="F204" s="147">
        <v>1401</v>
      </c>
      <c r="G204" s="113">
        <f t="shared" si="8"/>
        <v>293455</v>
      </c>
      <c r="H204" s="114">
        <f t="shared" si="9"/>
        <v>0.27301481481481482</v>
      </c>
      <c r="I204" s="119">
        <v>0.83420000000000005</v>
      </c>
      <c r="J204" s="65">
        <f t="shared" si="10"/>
        <v>600.62400000000002</v>
      </c>
      <c r="K204" s="164"/>
    </row>
    <row r="205" spans="1:11" hidden="1" x14ac:dyDescent="0.2">
      <c r="A205" s="57" t="s">
        <v>18</v>
      </c>
      <c r="B205" s="57">
        <v>1</v>
      </c>
      <c r="C205" s="57">
        <v>52</v>
      </c>
      <c r="D205" s="52">
        <v>37196</v>
      </c>
      <c r="E205" s="117">
        <v>298859</v>
      </c>
      <c r="F205" s="118">
        <v>430</v>
      </c>
      <c r="G205" s="113">
        <f t="shared" si="8"/>
        <v>298429</v>
      </c>
      <c r="H205" s="114">
        <f t="shared" si="9"/>
        <v>0.27672129629629627</v>
      </c>
      <c r="I205" s="119">
        <v>0.93030000000000002</v>
      </c>
      <c r="J205" s="65">
        <f t="shared" si="10"/>
        <v>669.81600000000003</v>
      </c>
      <c r="K205" s="164"/>
    </row>
    <row r="206" spans="1:11" hidden="1" x14ac:dyDescent="0.2">
      <c r="A206" s="57" t="s">
        <v>18</v>
      </c>
      <c r="B206" s="57">
        <v>1</v>
      </c>
      <c r="C206" s="57">
        <v>15</v>
      </c>
      <c r="D206" s="52">
        <v>37196</v>
      </c>
      <c r="E206" s="117">
        <v>301103</v>
      </c>
      <c r="F206" s="118">
        <v>1016</v>
      </c>
      <c r="G206" s="113">
        <f t="shared" si="8"/>
        <v>300087</v>
      </c>
      <c r="H206" s="114">
        <f t="shared" si="9"/>
        <v>0.27879907407407406</v>
      </c>
      <c r="I206" s="160">
        <v>0.98780000000000001</v>
      </c>
      <c r="J206" s="65">
        <f t="shared" si="10"/>
        <v>711.21600000000001</v>
      </c>
      <c r="K206" s="164"/>
    </row>
    <row r="207" spans="1:11" hidden="1" x14ac:dyDescent="0.2">
      <c r="A207" s="57" t="s">
        <v>18</v>
      </c>
      <c r="B207" s="57">
        <v>1</v>
      </c>
      <c r="C207" s="57">
        <v>83</v>
      </c>
      <c r="D207" s="52">
        <v>37196</v>
      </c>
      <c r="E207" s="117">
        <v>302585</v>
      </c>
      <c r="F207" s="118">
        <v>841</v>
      </c>
      <c r="G207" s="113">
        <f t="shared" si="8"/>
        <v>301744</v>
      </c>
      <c r="H207" s="114">
        <f t="shared" si="9"/>
        <v>0.28017129629629628</v>
      </c>
      <c r="I207" s="119">
        <v>0.77590000000000003</v>
      </c>
      <c r="J207" s="65">
        <f t="shared" si="10"/>
        <v>558.64800000000002</v>
      </c>
      <c r="K207" s="164"/>
    </row>
    <row r="208" spans="1:11" hidden="1" x14ac:dyDescent="0.2">
      <c r="A208" s="57" t="s">
        <v>18</v>
      </c>
      <c r="B208" s="57">
        <v>1</v>
      </c>
      <c r="C208" s="57">
        <v>7</v>
      </c>
      <c r="D208" s="52">
        <v>37196</v>
      </c>
      <c r="E208" s="117">
        <v>312661</v>
      </c>
      <c r="F208" s="118">
        <v>271</v>
      </c>
      <c r="G208" s="113">
        <f t="shared" si="8"/>
        <v>312390</v>
      </c>
      <c r="H208" s="114">
        <f t="shared" si="9"/>
        <v>0.28950092592592591</v>
      </c>
      <c r="I208" s="119">
        <v>0.89019999999999999</v>
      </c>
      <c r="J208" s="65">
        <f t="shared" si="10"/>
        <v>640.94399999999996</v>
      </c>
      <c r="K208" s="164"/>
    </row>
    <row r="209" spans="1:11" hidden="1" x14ac:dyDescent="0.2">
      <c r="A209" s="57" t="s">
        <v>18</v>
      </c>
      <c r="B209" s="57">
        <v>1</v>
      </c>
      <c r="C209" s="57">
        <v>72</v>
      </c>
      <c r="D209" s="52">
        <v>37196</v>
      </c>
      <c r="E209" s="117">
        <v>322151</v>
      </c>
      <c r="F209" s="118">
        <v>784</v>
      </c>
      <c r="G209" s="113">
        <f t="shared" si="8"/>
        <v>321367</v>
      </c>
      <c r="H209" s="114">
        <f t="shared" si="9"/>
        <v>0.29828796296296295</v>
      </c>
      <c r="I209" s="119">
        <v>0.88449999999999995</v>
      </c>
      <c r="J209" s="65">
        <f t="shared" si="10"/>
        <v>636.83999999999992</v>
      </c>
      <c r="K209" s="164"/>
    </row>
    <row r="210" spans="1:11" hidden="1" x14ac:dyDescent="0.2">
      <c r="A210" s="57" t="s">
        <v>18</v>
      </c>
      <c r="B210" s="57">
        <v>1</v>
      </c>
      <c r="C210" s="57">
        <v>49</v>
      </c>
      <c r="D210" s="52">
        <v>37196</v>
      </c>
      <c r="E210" s="120">
        <v>322551</v>
      </c>
      <c r="F210" s="121">
        <v>722</v>
      </c>
      <c r="G210" s="113">
        <f t="shared" si="8"/>
        <v>321829</v>
      </c>
      <c r="H210" s="114">
        <f t="shared" si="9"/>
        <v>0.29865833333333336</v>
      </c>
      <c r="I210" s="122">
        <v>0.92390000000000005</v>
      </c>
      <c r="J210" s="65">
        <f t="shared" si="10"/>
        <v>665.20800000000008</v>
      </c>
      <c r="K210" s="164"/>
    </row>
    <row r="211" spans="1:11" hidden="1" x14ac:dyDescent="0.2">
      <c r="A211" s="57" t="s">
        <v>18</v>
      </c>
      <c r="B211" s="57">
        <v>1</v>
      </c>
      <c r="C211" s="57">
        <v>11</v>
      </c>
      <c r="D211" s="52">
        <v>37196</v>
      </c>
      <c r="E211" s="120">
        <v>323854</v>
      </c>
      <c r="F211" s="121">
        <v>215</v>
      </c>
      <c r="G211" s="113">
        <f t="shared" si="8"/>
        <v>323639</v>
      </c>
      <c r="H211" s="114">
        <f t="shared" si="9"/>
        <v>0.29986481481481481</v>
      </c>
      <c r="I211" s="122">
        <v>0.84440000000000004</v>
      </c>
      <c r="J211" s="65">
        <f t="shared" si="10"/>
        <v>607.96800000000007</v>
      </c>
      <c r="K211" s="164"/>
    </row>
    <row r="212" spans="1:11" hidden="1" x14ac:dyDescent="0.2">
      <c r="A212" s="57" t="s">
        <v>18</v>
      </c>
      <c r="B212" s="57">
        <v>1</v>
      </c>
      <c r="C212" s="57">
        <v>14</v>
      </c>
      <c r="D212" s="52">
        <v>37196</v>
      </c>
      <c r="E212" s="120">
        <v>327300</v>
      </c>
      <c r="F212" s="121">
        <v>31</v>
      </c>
      <c r="G212" s="113">
        <f t="shared" si="8"/>
        <v>327269</v>
      </c>
      <c r="H212" s="114">
        <f t="shared" si="9"/>
        <v>0.30305555555555558</v>
      </c>
      <c r="I212" s="122">
        <v>0.88200000000000001</v>
      </c>
      <c r="J212" s="65">
        <f t="shared" si="10"/>
        <v>635.04</v>
      </c>
      <c r="K212" s="164"/>
    </row>
    <row r="213" spans="1:11" hidden="1" x14ac:dyDescent="0.2">
      <c r="A213" s="57" t="s">
        <v>18</v>
      </c>
      <c r="B213" s="57">
        <v>1</v>
      </c>
      <c r="C213" s="57">
        <v>3</v>
      </c>
      <c r="D213" s="52">
        <v>37196</v>
      </c>
      <c r="E213" s="120">
        <v>332891</v>
      </c>
      <c r="F213" s="121">
        <v>131</v>
      </c>
      <c r="G213" s="113">
        <f t="shared" si="8"/>
        <v>332760</v>
      </c>
      <c r="H213" s="114">
        <f t="shared" si="9"/>
        <v>0.30823240740740743</v>
      </c>
      <c r="I213" s="122">
        <v>0.8659</v>
      </c>
      <c r="J213" s="65">
        <f t="shared" si="10"/>
        <v>623.44799999999998</v>
      </c>
      <c r="K213" s="164"/>
    </row>
    <row r="214" spans="1:11" hidden="1" x14ac:dyDescent="0.2">
      <c r="A214" s="57" t="s">
        <v>18</v>
      </c>
      <c r="B214" s="57">
        <v>1</v>
      </c>
      <c r="C214" s="57">
        <v>18</v>
      </c>
      <c r="D214" s="52">
        <v>37196</v>
      </c>
      <c r="E214" s="153">
        <v>333963</v>
      </c>
      <c r="F214" s="153">
        <v>229</v>
      </c>
      <c r="G214" s="113">
        <f t="shared" si="8"/>
        <v>333734</v>
      </c>
      <c r="H214" s="114">
        <f t="shared" si="9"/>
        <v>0.30922500000000003</v>
      </c>
      <c r="I214" s="122">
        <v>0.97260000000000002</v>
      </c>
      <c r="J214" s="65">
        <f t="shared" si="10"/>
        <v>700.27200000000005</v>
      </c>
      <c r="K214" s="164"/>
    </row>
    <row r="215" spans="1:11" hidden="1" x14ac:dyDescent="0.2">
      <c r="A215" s="57" t="s">
        <v>18</v>
      </c>
      <c r="B215" s="57">
        <v>1</v>
      </c>
      <c r="C215" s="57">
        <v>80</v>
      </c>
      <c r="D215" s="52">
        <v>37196</v>
      </c>
      <c r="E215" s="120">
        <v>335051</v>
      </c>
      <c r="F215" s="121">
        <v>314</v>
      </c>
      <c r="G215" s="113">
        <f t="shared" si="8"/>
        <v>334737</v>
      </c>
      <c r="H215" s="114">
        <f t="shared" si="9"/>
        <v>0.31023240740740743</v>
      </c>
      <c r="I215" s="122">
        <v>0.93559999999999999</v>
      </c>
      <c r="J215" s="65">
        <f t="shared" si="10"/>
        <v>673.63199999999995</v>
      </c>
      <c r="K215" s="164"/>
    </row>
    <row r="216" spans="1:11" hidden="1" x14ac:dyDescent="0.2">
      <c r="A216" s="57" t="s">
        <v>18</v>
      </c>
      <c r="B216" s="57">
        <v>1</v>
      </c>
      <c r="C216" s="57">
        <v>62</v>
      </c>
      <c r="D216" s="52">
        <v>37196</v>
      </c>
      <c r="E216" s="154">
        <v>337206</v>
      </c>
      <c r="F216" s="157">
        <v>700</v>
      </c>
      <c r="G216" s="113">
        <f t="shared" si="8"/>
        <v>336506</v>
      </c>
      <c r="H216" s="114">
        <f t="shared" si="9"/>
        <v>0.31222777777777777</v>
      </c>
      <c r="I216" s="160">
        <v>0.79120000000000001</v>
      </c>
      <c r="J216" s="65">
        <f t="shared" si="10"/>
        <v>569.66399999999999</v>
      </c>
      <c r="K216" s="164"/>
    </row>
    <row r="217" spans="1:11" hidden="1" x14ac:dyDescent="0.2">
      <c r="A217" s="57" t="s">
        <v>18</v>
      </c>
      <c r="B217" s="57">
        <v>1</v>
      </c>
      <c r="C217" s="57">
        <v>54</v>
      </c>
      <c r="D217" s="52">
        <v>37196</v>
      </c>
      <c r="E217" s="120">
        <v>338482</v>
      </c>
      <c r="F217" s="121">
        <v>767</v>
      </c>
      <c r="G217" s="113">
        <f t="shared" si="8"/>
        <v>337715</v>
      </c>
      <c r="H217" s="114">
        <f t="shared" si="9"/>
        <v>0.31340925925925928</v>
      </c>
      <c r="I217" s="122">
        <v>0.94962999999999997</v>
      </c>
      <c r="J217" s="65">
        <f t="shared" si="10"/>
        <v>683.73360000000002</v>
      </c>
      <c r="K217" s="164"/>
    </row>
    <row r="218" spans="1:11" hidden="1" x14ac:dyDescent="0.2">
      <c r="A218" s="57" t="s">
        <v>18</v>
      </c>
      <c r="B218" s="57">
        <v>1</v>
      </c>
      <c r="C218" s="57">
        <v>21</v>
      </c>
      <c r="D218" s="52">
        <v>37196</v>
      </c>
      <c r="E218" s="153">
        <v>339269</v>
      </c>
      <c r="F218" s="153">
        <v>211</v>
      </c>
      <c r="G218" s="113">
        <f t="shared" si="8"/>
        <v>339058</v>
      </c>
      <c r="H218" s="114">
        <f t="shared" si="9"/>
        <v>0.31413796296296298</v>
      </c>
      <c r="I218" s="122">
        <v>0.73270000000000002</v>
      </c>
      <c r="J218" s="65">
        <f t="shared" si="10"/>
        <v>527.54399999999998</v>
      </c>
      <c r="K218" s="164"/>
    </row>
    <row r="219" spans="1:11" hidden="1" x14ac:dyDescent="0.2">
      <c r="A219" s="57" t="s">
        <v>18</v>
      </c>
      <c r="B219" s="57">
        <v>1</v>
      </c>
      <c r="C219" s="57">
        <v>71</v>
      </c>
      <c r="D219" s="52">
        <v>37196</v>
      </c>
      <c r="E219" s="153">
        <v>341325</v>
      </c>
      <c r="F219" s="153">
        <v>400</v>
      </c>
      <c r="G219" s="113">
        <f t="shared" si="8"/>
        <v>340925</v>
      </c>
      <c r="H219" s="114">
        <f t="shared" si="9"/>
        <v>0.31604166666666667</v>
      </c>
      <c r="I219" s="122">
        <v>0.93430000000000002</v>
      </c>
      <c r="J219" s="65">
        <f t="shared" si="10"/>
        <v>672.69600000000003</v>
      </c>
      <c r="K219" s="164"/>
    </row>
    <row r="220" spans="1:11" hidden="1" x14ac:dyDescent="0.2">
      <c r="A220" s="57" t="s">
        <v>18</v>
      </c>
      <c r="B220" s="57">
        <v>1</v>
      </c>
      <c r="C220" s="57">
        <v>74</v>
      </c>
      <c r="D220" s="52">
        <v>37196</v>
      </c>
      <c r="E220" s="153">
        <v>342360</v>
      </c>
      <c r="F220" s="153">
        <v>1122</v>
      </c>
      <c r="G220" s="113">
        <f t="shared" si="8"/>
        <v>341238</v>
      </c>
      <c r="H220" s="114">
        <f t="shared" si="9"/>
        <v>0.317</v>
      </c>
      <c r="I220" s="122">
        <v>0.95320000000000005</v>
      </c>
      <c r="J220" s="65">
        <f t="shared" si="10"/>
        <v>686.30400000000009</v>
      </c>
      <c r="K220" s="164"/>
    </row>
    <row r="221" spans="1:11" hidden="1" x14ac:dyDescent="0.2">
      <c r="A221" s="57" t="s">
        <v>18</v>
      </c>
      <c r="B221" s="57">
        <v>1</v>
      </c>
      <c r="C221" s="57">
        <v>86</v>
      </c>
      <c r="D221" s="52">
        <v>37196</v>
      </c>
      <c r="E221" s="154">
        <v>342674</v>
      </c>
      <c r="F221" s="157">
        <v>785</v>
      </c>
      <c r="G221" s="113">
        <f t="shared" si="8"/>
        <v>341889</v>
      </c>
      <c r="H221" s="114">
        <f t="shared" si="9"/>
        <v>0.31729074074074076</v>
      </c>
      <c r="I221" s="122">
        <v>0.98409999999999997</v>
      </c>
      <c r="J221" s="65">
        <f t="shared" si="10"/>
        <v>708.55200000000002</v>
      </c>
      <c r="K221" s="164"/>
    </row>
    <row r="222" spans="1:11" hidden="1" x14ac:dyDescent="0.2">
      <c r="A222" s="57" t="s">
        <v>18</v>
      </c>
      <c r="B222" s="57">
        <v>1</v>
      </c>
      <c r="C222" s="57">
        <v>43</v>
      </c>
      <c r="D222" s="52">
        <v>37196</v>
      </c>
      <c r="E222" s="153">
        <v>346671</v>
      </c>
      <c r="F222" s="153">
        <v>784</v>
      </c>
      <c r="G222" s="113">
        <f t="shared" ref="G222:G232" si="11">E222-F222</f>
        <v>345887</v>
      </c>
      <c r="H222" s="114">
        <f t="shared" ref="H222:H232" si="12">IF(G222&lt;0,0,E222/(30*1500*24))</f>
        <v>0.32099166666666668</v>
      </c>
      <c r="I222" s="122">
        <v>0.81369999999999998</v>
      </c>
      <c r="J222" s="65">
        <f t="shared" ref="J222:J232" si="13">I222*(24*30)</f>
        <v>585.86400000000003</v>
      </c>
      <c r="K222" s="164"/>
    </row>
    <row r="223" spans="1:11" hidden="1" x14ac:dyDescent="0.2">
      <c r="A223" s="57" t="s">
        <v>18</v>
      </c>
      <c r="B223" s="57">
        <v>1</v>
      </c>
      <c r="C223" s="57">
        <v>6</v>
      </c>
      <c r="D223" s="52">
        <v>37196</v>
      </c>
      <c r="E223" s="153">
        <v>348575</v>
      </c>
      <c r="F223" s="153">
        <v>257</v>
      </c>
      <c r="G223" s="113">
        <f t="shared" si="11"/>
        <v>348318</v>
      </c>
      <c r="H223" s="114">
        <f t="shared" si="12"/>
        <v>0.32275462962962964</v>
      </c>
      <c r="I223" s="122">
        <v>0.99329999999999996</v>
      </c>
      <c r="J223" s="65">
        <f t="shared" si="13"/>
        <v>715.17599999999993</v>
      </c>
      <c r="K223" s="164"/>
    </row>
    <row r="224" spans="1:11" hidden="1" x14ac:dyDescent="0.2">
      <c r="A224" s="57" t="s">
        <v>18</v>
      </c>
      <c r="B224" s="57">
        <v>1</v>
      </c>
      <c r="C224" s="57">
        <v>19</v>
      </c>
      <c r="D224" s="52">
        <v>37196</v>
      </c>
      <c r="E224" s="153">
        <v>348790</v>
      </c>
      <c r="F224" s="153">
        <v>279</v>
      </c>
      <c r="G224" s="113">
        <f t="shared" si="11"/>
        <v>348511</v>
      </c>
      <c r="H224" s="114">
        <f t="shared" si="12"/>
        <v>0.32295370370370369</v>
      </c>
      <c r="I224" s="122">
        <v>0.97199999999999998</v>
      </c>
      <c r="J224" s="65">
        <f t="shared" si="13"/>
        <v>699.84</v>
      </c>
      <c r="K224" s="164"/>
    </row>
    <row r="225" spans="1:11" hidden="1" x14ac:dyDescent="0.2">
      <c r="A225" s="57" t="s">
        <v>18</v>
      </c>
      <c r="B225" s="57">
        <v>1</v>
      </c>
      <c r="C225" s="57">
        <v>32</v>
      </c>
      <c r="D225" s="52">
        <v>37196</v>
      </c>
      <c r="E225" s="154">
        <v>349247</v>
      </c>
      <c r="F225" s="157">
        <v>283</v>
      </c>
      <c r="G225" s="113">
        <f t="shared" si="11"/>
        <v>348964</v>
      </c>
      <c r="H225" s="114">
        <f t="shared" si="12"/>
        <v>0.32337685185185183</v>
      </c>
      <c r="I225" s="122">
        <v>0.7278</v>
      </c>
      <c r="J225" s="65">
        <f t="shared" si="13"/>
        <v>524.01599999999996</v>
      </c>
      <c r="K225" s="164"/>
    </row>
    <row r="226" spans="1:11" hidden="1" x14ac:dyDescent="0.2">
      <c r="A226" s="57" t="s">
        <v>18</v>
      </c>
      <c r="B226" s="57">
        <v>1</v>
      </c>
      <c r="C226" s="57">
        <v>69</v>
      </c>
      <c r="D226" s="52">
        <v>37196</v>
      </c>
      <c r="E226" s="120">
        <v>354403</v>
      </c>
      <c r="F226" s="121">
        <v>646</v>
      </c>
      <c r="G226" s="113">
        <f t="shared" si="11"/>
        <v>353757</v>
      </c>
      <c r="H226" s="114">
        <f t="shared" si="12"/>
        <v>0.32815092592592593</v>
      </c>
      <c r="I226" s="122">
        <v>0.91690000000000005</v>
      </c>
      <c r="J226" s="65">
        <f t="shared" si="13"/>
        <v>660.16800000000001</v>
      </c>
      <c r="K226" s="164"/>
    </row>
    <row r="227" spans="1:11" hidden="1" x14ac:dyDescent="0.2">
      <c r="A227" s="57" t="s">
        <v>18</v>
      </c>
      <c r="B227" s="57">
        <v>1</v>
      </c>
      <c r="C227" s="57">
        <v>47</v>
      </c>
      <c r="D227" s="52">
        <v>37196</v>
      </c>
      <c r="E227" s="154">
        <v>354444</v>
      </c>
      <c r="F227" s="157">
        <v>355</v>
      </c>
      <c r="G227" s="113">
        <f t="shared" si="11"/>
        <v>354089</v>
      </c>
      <c r="H227" s="114">
        <f t="shared" si="12"/>
        <v>0.32818888888888886</v>
      </c>
      <c r="I227" s="122">
        <v>0.96499999999999997</v>
      </c>
      <c r="J227" s="65">
        <f t="shared" si="13"/>
        <v>694.8</v>
      </c>
      <c r="K227" s="164"/>
    </row>
    <row r="228" spans="1:11" hidden="1" x14ac:dyDescent="0.2">
      <c r="A228" s="57" t="s">
        <v>18</v>
      </c>
      <c r="B228" s="57">
        <v>1</v>
      </c>
      <c r="C228" s="57">
        <v>46</v>
      </c>
      <c r="D228" s="52">
        <v>37196</v>
      </c>
      <c r="E228" s="120">
        <v>357468</v>
      </c>
      <c r="F228" s="121">
        <v>720</v>
      </c>
      <c r="G228" s="113">
        <f t="shared" si="11"/>
        <v>356748</v>
      </c>
      <c r="H228" s="114">
        <f t="shared" si="12"/>
        <v>0.33098888888888889</v>
      </c>
      <c r="I228" s="122">
        <v>0.72840000000000005</v>
      </c>
      <c r="J228" s="65">
        <f t="shared" si="13"/>
        <v>524.44799999999998</v>
      </c>
      <c r="K228" s="164"/>
    </row>
    <row r="229" spans="1:11" hidden="1" x14ac:dyDescent="0.2">
      <c r="A229" s="57" t="s">
        <v>18</v>
      </c>
      <c r="B229" s="57">
        <v>1</v>
      </c>
      <c r="C229" s="57">
        <v>41</v>
      </c>
      <c r="D229" s="52">
        <v>37196</v>
      </c>
      <c r="E229" s="154">
        <v>359085</v>
      </c>
      <c r="F229" s="157">
        <v>116</v>
      </c>
      <c r="G229" s="113">
        <f t="shared" si="11"/>
        <v>358969</v>
      </c>
      <c r="H229" s="114">
        <f t="shared" si="12"/>
        <v>0.33248611111111109</v>
      </c>
      <c r="I229" s="122">
        <v>0.96020000000000005</v>
      </c>
      <c r="J229" s="65">
        <f t="shared" si="13"/>
        <v>691.34400000000005</v>
      </c>
      <c r="K229" s="164"/>
    </row>
    <row r="230" spans="1:11" hidden="1" x14ac:dyDescent="0.2">
      <c r="A230" s="57" t="s">
        <v>18</v>
      </c>
      <c r="B230" s="57">
        <v>1</v>
      </c>
      <c r="C230" s="57">
        <v>12</v>
      </c>
      <c r="D230" s="52">
        <v>37196</v>
      </c>
      <c r="E230" s="120">
        <v>359854</v>
      </c>
      <c r="F230" s="121">
        <v>22</v>
      </c>
      <c r="G230" s="113">
        <f t="shared" si="11"/>
        <v>359832</v>
      </c>
      <c r="H230" s="114">
        <f t="shared" si="12"/>
        <v>0.33319814814814813</v>
      </c>
      <c r="I230" s="122">
        <v>0.99690000000000001</v>
      </c>
      <c r="J230" s="65">
        <f t="shared" si="13"/>
        <v>717.76800000000003</v>
      </c>
      <c r="K230" s="164"/>
    </row>
    <row r="231" spans="1:11" hidden="1" x14ac:dyDescent="0.2">
      <c r="A231" s="57" t="s">
        <v>18</v>
      </c>
      <c r="B231" s="57">
        <v>1</v>
      </c>
      <c r="C231" s="57">
        <v>4</v>
      </c>
      <c r="D231" s="52">
        <v>37196</v>
      </c>
      <c r="E231" s="120">
        <v>360576</v>
      </c>
      <c r="F231" s="121">
        <v>120</v>
      </c>
      <c r="G231" s="113">
        <f t="shared" si="11"/>
        <v>360456</v>
      </c>
      <c r="H231" s="114">
        <f t="shared" si="12"/>
        <v>0.33386666666666664</v>
      </c>
      <c r="I231" s="122">
        <v>0.99060000000000004</v>
      </c>
      <c r="J231" s="65">
        <f t="shared" si="13"/>
        <v>713.23199999999997</v>
      </c>
      <c r="K231" s="164"/>
    </row>
    <row r="232" spans="1:11" hidden="1" x14ac:dyDescent="0.2">
      <c r="A232" s="57" t="s">
        <v>18</v>
      </c>
      <c r="B232" s="57">
        <v>1</v>
      </c>
      <c r="C232" s="57">
        <v>48</v>
      </c>
      <c r="D232" s="52">
        <v>37196</v>
      </c>
      <c r="E232" s="153">
        <v>360781</v>
      </c>
      <c r="F232" s="153">
        <v>151</v>
      </c>
      <c r="G232" s="113">
        <f t="shared" si="11"/>
        <v>360630</v>
      </c>
      <c r="H232" s="114">
        <f t="shared" si="12"/>
        <v>0.33405648148148148</v>
      </c>
      <c r="I232" s="122">
        <v>0.91310000000000002</v>
      </c>
      <c r="J232" s="65">
        <f t="shared" si="13"/>
        <v>657.43200000000002</v>
      </c>
      <c r="K232" s="164"/>
    </row>
    <row r="233" spans="1:11" hidden="1" x14ac:dyDescent="0.2">
      <c r="A233" s="57" t="s">
        <v>18</v>
      </c>
      <c r="B233" s="57">
        <v>1</v>
      </c>
      <c r="C233" s="57">
        <v>89</v>
      </c>
      <c r="D233" s="52">
        <v>37196</v>
      </c>
      <c r="E233" s="154">
        <v>367528</v>
      </c>
      <c r="F233" s="157">
        <v>805</v>
      </c>
      <c r="G233" s="113">
        <f t="shared" si="8"/>
        <v>366723</v>
      </c>
      <c r="H233" s="114">
        <f t="shared" si="9"/>
        <v>0.34030370370370372</v>
      </c>
      <c r="I233" s="122">
        <v>0.94899999999999995</v>
      </c>
      <c r="J233" s="65">
        <f t="shared" si="10"/>
        <v>683.28</v>
      </c>
      <c r="K233" s="164"/>
    </row>
    <row r="234" spans="1:11" hidden="1" x14ac:dyDescent="0.2">
      <c r="A234" s="57" t="s">
        <v>18</v>
      </c>
      <c r="B234" s="57">
        <v>1</v>
      </c>
      <c r="C234" s="57">
        <v>24</v>
      </c>
      <c r="D234" s="52">
        <v>37196</v>
      </c>
      <c r="E234" s="154">
        <v>381573</v>
      </c>
      <c r="F234" s="157">
        <v>306</v>
      </c>
      <c r="G234" s="113">
        <f t="shared" ref="G234:G254" si="14">E234-F234</f>
        <v>381267</v>
      </c>
      <c r="H234" s="114">
        <f t="shared" ref="H234:H254" si="15">IF(G234&lt;0,0,E234/(30*1500*24))</f>
        <v>0.35330833333333334</v>
      </c>
      <c r="I234" s="122">
        <v>0.9889</v>
      </c>
      <c r="J234" s="65">
        <f t="shared" ref="J234:J254" si="16">I234*(24*30)</f>
        <v>712.00800000000004</v>
      </c>
      <c r="K234" s="164"/>
    </row>
    <row r="235" spans="1:11" hidden="1" x14ac:dyDescent="0.2">
      <c r="A235" s="57" t="s">
        <v>18</v>
      </c>
      <c r="B235" s="57">
        <v>1</v>
      </c>
      <c r="C235" s="57">
        <v>20</v>
      </c>
      <c r="D235" s="52">
        <v>37196</v>
      </c>
      <c r="E235" s="153">
        <v>391474</v>
      </c>
      <c r="F235" s="153">
        <v>424</v>
      </c>
      <c r="G235" s="113">
        <f t="shared" si="14"/>
        <v>391050</v>
      </c>
      <c r="H235" s="114">
        <f t="shared" si="15"/>
        <v>0.36247592592592592</v>
      </c>
      <c r="I235" s="122">
        <v>0.96967000000000003</v>
      </c>
      <c r="J235" s="65">
        <f t="shared" si="16"/>
        <v>698.16240000000005</v>
      </c>
      <c r="K235" s="164"/>
    </row>
    <row r="236" spans="1:11" hidden="1" x14ac:dyDescent="0.2">
      <c r="A236" s="57" t="s">
        <v>18</v>
      </c>
      <c r="B236" s="57">
        <v>1</v>
      </c>
      <c r="C236" s="57">
        <v>1</v>
      </c>
      <c r="D236" s="52">
        <v>37196</v>
      </c>
      <c r="E236" s="120">
        <v>395472</v>
      </c>
      <c r="F236" s="121">
        <v>324</v>
      </c>
      <c r="G236" s="113">
        <f t="shared" si="14"/>
        <v>395148</v>
      </c>
      <c r="H236" s="114">
        <f t="shared" si="15"/>
        <v>0.36617777777777777</v>
      </c>
      <c r="I236" s="122">
        <v>0.85389999999999999</v>
      </c>
      <c r="J236" s="65">
        <f t="shared" si="16"/>
        <v>614.80799999999999</v>
      </c>
      <c r="K236" s="164"/>
    </row>
    <row r="237" spans="1:11" hidden="1" x14ac:dyDescent="0.2">
      <c r="A237" s="57" t="s">
        <v>18</v>
      </c>
      <c r="B237" s="57">
        <v>1</v>
      </c>
      <c r="C237" s="57">
        <v>59</v>
      </c>
      <c r="D237" s="52">
        <v>37196</v>
      </c>
      <c r="E237" s="120">
        <v>405216</v>
      </c>
      <c r="F237" s="121">
        <v>316</v>
      </c>
      <c r="G237" s="113">
        <f t="shared" si="14"/>
        <v>404900</v>
      </c>
      <c r="H237" s="114">
        <f t="shared" si="15"/>
        <v>0.37519999999999998</v>
      </c>
      <c r="I237" s="122">
        <v>0.95489999999999997</v>
      </c>
      <c r="J237" s="65">
        <f t="shared" si="16"/>
        <v>687.52800000000002</v>
      </c>
      <c r="K237" s="164"/>
    </row>
    <row r="238" spans="1:11" hidden="1" x14ac:dyDescent="0.2">
      <c r="A238" s="57" t="s">
        <v>18</v>
      </c>
      <c r="B238" s="57">
        <v>1</v>
      </c>
      <c r="C238" s="57">
        <v>22</v>
      </c>
      <c r="D238" s="52">
        <v>37196</v>
      </c>
      <c r="E238" s="153">
        <v>413736</v>
      </c>
      <c r="F238" s="153">
        <v>80</v>
      </c>
      <c r="G238" s="113">
        <f t="shared" si="14"/>
        <v>413656</v>
      </c>
      <c r="H238" s="114">
        <f t="shared" si="15"/>
        <v>0.38308888888888887</v>
      </c>
      <c r="I238" s="122">
        <v>0.89</v>
      </c>
      <c r="J238" s="65">
        <f t="shared" si="16"/>
        <v>640.79999999999995</v>
      </c>
      <c r="K238" s="164"/>
    </row>
    <row r="239" spans="1:11" hidden="1" x14ac:dyDescent="0.2">
      <c r="A239" s="57" t="s">
        <v>18</v>
      </c>
      <c r="B239" s="57">
        <v>1</v>
      </c>
      <c r="C239" s="57">
        <v>28</v>
      </c>
      <c r="D239" s="52">
        <v>37196</v>
      </c>
      <c r="E239" s="120">
        <v>420408</v>
      </c>
      <c r="F239" s="121">
        <v>203</v>
      </c>
      <c r="G239" s="113">
        <f t="shared" si="14"/>
        <v>420205</v>
      </c>
      <c r="H239" s="114">
        <f t="shared" si="15"/>
        <v>0.38926666666666665</v>
      </c>
      <c r="I239" s="122">
        <v>0.84060000000000001</v>
      </c>
      <c r="J239" s="65">
        <f t="shared" si="16"/>
        <v>605.23199999999997</v>
      </c>
      <c r="K239" s="164"/>
    </row>
    <row r="240" spans="1:11" hidden="1" x14ac:dyDescent="0.2">
      <c r="A240" s="57" t="s">
        <v>18</v>
      </c>
      <c r="B240" s="57">
        <v>1</v>
      </c>
      <c r="C240" s="57">
        <v>30</v>
      </c>
      <c r="D240" s="52">
        <v>37196</v>
      </c>
      <c r="E240" s="153">
        <v>424236</v>
      </c>
      <c r="F240" s="153">
        <v>410</v>
      </c>
      <c r="G240" s="113">
        <f t="shared" si="14"/>
        <v>423826</v>
      </c>
      <c r="H240" s="114">
        <f t="shared" si="15"/>
        <v>0.39281111111111111</v>
      </c>
      <c r="I240" s="122">
        <v>0.91149999999999998</v>
      </c>
      <c r="J240" s="65">
        <f t="shared" si="16"/>
        <v>656.28</v>
      </c>
      <c r="K240" s="164"/>
    </row>
    <row r="241" spans="1:11" hidden="1" x14ac:dyDescent="0.2">
      <c r="A241" s="57" t="s">
        <v>18</v>
      </c>
      <c r="B241" s="57">
        <v>1</v>
      </c>
      <c r="C241" s="57">
        <v>31</v>
      </c>
      <c r="D241" s="52">
        <v>37196</v>
      </c>
      <c r="E241" s="153">
        <v>432355</v>
      </c>
      <c r="F241" s="153">
        <v>694</v>
      </c>
      <c r="G241" s="113">
        <f t="shared" si="14"/>
        <v>431661</v>
      </c>
      <c r="H241" s="114">
        <f t="shared" si="15"/>
        <v>0.40032870370370371</v>
      </c>
      <c r="I241" s="160">
        <v>0.91579999999999995</v>
      </c>
      <c r="J241" s="65">
        <f t="shared" si="16"/>
        <v>659.37599999999998</v>
      </c>
      <c r="K241" s="164"/>
    </row>
    <row r="242" spans="1:11" hidden="1" x14ac:dyDescent="0.2">
      <c r="A242" s="57" t="s">
        <v>18</v>
      </c>
      <c r="B242" s="57">
        <v>1</v>
      </c>
      <c r="C242" s="57">
        <v>38</v>
      </c>
      <c r="D242" s="52">
        <v>37196</v>
      </c>
      <c r="E242" s="153">
        <v>435683</v>
      </c>
      <c r="F242" s="153">
        <v>226</v>
      </c>
      <c r="G242" s="113">
        <f t="shared" si="14"/>
        <v>435457</v>
      </c>
      <c r="H242" s="114">
        <f t="shared" si="15"/>
        <v>0.40341018518518518</v>
      </c>
      <c r="I242" s="122">
        <v>0.95509999999999995</v>
      </c>
      <c r="J242" s="65">
        <f t="shared" si="16"/>
        <v>687.67199999999991</v>
      </c>
      <c r="K242" s="164"/>
    </row>
    <row r="243" spans="1:11" hidden="1" x14ac:dyDescent="0.2">
      <c r="A243" s="57" t="s">
        <v>18</v>
      </c>
      <c r="B243" s="57">
        <v>1</v>
      </c>
      <c r="C243" s="57">
        <v>44</v>
      </c>
      <c r="D243" s="52">
        <v>37196</v>
      </c>
      <c r="E243" s="153">
        <v>443215</v>
      </c>
      <c r="F243" s="153">
        <v>241</v>
      </c>
      <c r="G243" s="113">
        <f t="shared" si="14"/>
        <v>442974</v>
      </c>
      <c r="H243" s="114">
        <f t="shared" si="15"/>
        <v>0.41038425925925925</v>
      </c>
      <c r="I243" s="122">
        <v>0.95489999999999997</v>
      </c>
      <c r="J243" s="65">
        <f t="shared" si="16"/>
        <v>687.52800000000002</v>
      </c>
      <c r="K243" s="164"/>
    </row>
    <row r="244" spans="1:11" hidden="1" x14ac:dyDescent="0.2">
      <c r="A244" s="57" t="s">
        <v>18</v>
      </c>
      <c r="B244" s="57">
        <v>1</v>
      </c>
      <c r="C244" s="57">
        <v>45</v>
      </c>
      <c r="D244" s="52">
        <v>37196</v>
      </c>
      <c r="E244" s="153">
        <v>446918</v>
      </c>
      <c r="F244" s="153">
        <v>356</v>
      </c>
      <c r="G244" s="113">
        <f t="shared" si="14"/>
        <v>446562</v>
      </c>
      <c r="H244" s="114">
        <f t="shared" si="15"/>
        <v>0.41381296296296294</v>
      </c>
      <c r="I244" s="122">
        <v>0.95479999999999998</v>
      </c>
      <c r="J244" s="65">
        <f t="shared" si="16"/>
        <v>687.45600000000002</v>
      </c>
      <c r="K244" s="164"/>
    </row>
    <row r="245" spans="1:11" hidden="1" x14ac:dyDescent="0.2">
      <c r="A245" s="57" t="s">
        <v>18</v>
      </c>
      <c r="B245" s="57">
        <v>1</v>
      </c>
      <c r="C245" s="57">
        <v>29</v>
      </c>
      <c r="D245" s="52">
        <v>37196</v>
      </c>
      <c r="E245" s="153">
        <v>451114</v>
      </c>
      <c r="F245" s="153">
        <v>653</v>
      </c>
      <c r="G245" s="113">
        <f t="shared" si="14"/>
        <v>450461</v>
      </c>
      <c r="H245" s="114">
        <f t="shared" si="15"/>
        <v>0.41769814814814815</v>
      </c>
      <c r="I245" s="122">
        <v>0.87849999999999995</v>
      </c>
      <c r="J245" s="65">
        <f t="shared" si="16"/>
        <v>632.52</v>
      </c>
      <c r="K245" s="164"/>
    </row>
    <row r="246" spans="1:11" hidden="1" x14ac:dyDescent="0.2">
      <c r="A246" s="57" t="s">
        <v>18</v>
      </c>
      <c r="B246" s="57">
        <v>1</v>
      </c>
      <c r="C246" s="57">
        <v>57</v>
      </c>
      <c r="D246" s="52">
        <v>37196</v>
      </c>
      <c r="E246" s="120">
        <v>458324</v>
      </c>
      <c r="F246" s="121">
        <v>699</v>
      </c>
      <c r="G246" s="113">
        <f t="shared" si="14"/>
        <v>457625</v>
      </c>
      <c r="H246" s="114">
        <f t="shared" si="15"/>
        <v>0.42437407407407407</v>
      </c>
      <c r="I246" s="122">
        <v>0.98460000000000003</v>
      </c>
      <c r="J246" s="65">
        <f t="shared" si="16"/>
        <v>708.91200000000003</v>
      </c>
      <c r="K246" s="164"/>
    </row>
    <row r="247" spans="1:11" hidden="1" x14ac:dyDescent="0.2">
      <c r="A247" s="57" t="s">
        <v>18</v>
      </c>
      <c r="B247" s="57">
        <v>1</v>
      </c>
      <c r="C247" s="57">
        <v>42</v>
      </c>
      <c r="D247" s="52">
        <v>37196</v>
      </c>
      <c r="E247" s="120">
        <v>465112</v>
      </c>
      <c r="F247" s="121">
        <v>402</v>
      </c>
      <c r="G247" s="113">
        <f t="shared" si="14"/>
        <v>464710</v>
      </c>
      <c r="H247" s="114">
        <f t="shared" si="15"/>
        <v>0.43065925925925924</v>
      </c>
      <c r="I247" s="122">
        <v>0.97399999999999998</v>
      </c>
      <c r="J247" s="65">
        <f t="shared" si="16"/>
        <v>701.28</v>
      </c>
      <c r="K247" s="164"/>
    </row>
    <row r="248" spans="1:11" hidden="1" x14ac:dyDescent="0.2">
      <c r="A248" s="57" t="s">
        <v>18</v>
      </c>
      <c r="B248" s="57">
        <v>1</v>
      </c>
      <c r="C248" s="57">
        <v>8</v>
      </c>
      <c r="D248" s="52">
        <v>37196</v>
      </c>
      <c r="E248" s="154">
        <v>469115</v>
      </c>
      <c r="F248" s="157">
        <v>3471</v>
      </c>
      <c r="G248" s="113">
        <f t="shared" si="14"/>
        <v>465644</v>
      </c>
      <c r="H248" s="114">
        <f t="shared" si="15"/>
        <v>0.43436574074074075</v>
      </c>
      <c r="I248" s="161">
        <v>0.50432686668109405</v>
      </c>
      <c r="J248" s="65">
        <f t="shared" si="16"/>
        <v>363.11534401038773</v>
      </c>
      <c r="K248" s="164"/>
    </row>
    <row r="249" spans="1:11" hidden="1" x14ac:dyDescent="0.2">
      <c r="A249" s="57" t="s">
        <v>18</v>
      </c>
      <c r="B249" s="57">
        <v>1</v>
      </c>
      <c r="C249" s="57">
        <v>26</v>
      </c>
      <c r="D249" s="52">
        <v>37196</v>
      </c>
      <c r="E249" s="155">
        <v>474389</v>
      </c>
      <c r="F249" s="155">
        <v>224</v>
      </c>
      <c r="G249" s="113">
        <f t="shared" si="14"/>
        <v>474165</v>
      </c>
      <c r="H249" s="114">
        <f t="shared" si="15"/>
        <v>0.4392490740740741</v>
      </c>
      <c r="I249" s="122">
        <v>0.97189999999999999</v>
      </c>
      <c r="J249" s="65">
        <f t="shared" si="16"/>
        <v>699.76800000000003</v>
      </c>
      <c r="K249" s="164"/>
    </row>
    <row r="250" spans="1:11" hidden="1" x14ac:dyDescent="0.2">
      <c r="A250" s="57" t="s">
        <v>18</v>
      </c>
      <c r="B250" s="57">
        <v>1</v>
      </c>
      <c r="C250" s="57">
        <v>40</v>
      </c>
      <c r="D250" s="52">
        <v>37196</v>
      </c>
      <c r="E250" s="120">
        <v>475089</v>
      </c>
      <c r="F250" s="121">
        <v>194</v>
      </c>
      <c r="G250" s="113">
        <f t="shared" si="14"/>
        <v>474895</v>
      </c>
      <c r="H250" s="114">
        <f t="shared" si="15"/>
        <v>0.43989722222222222</v>
      </c>
      <c r="I250" s="122">
        <v>0.92310000000000003</v>
      </c>
      <c r="J250" s="65">
        <f t="shared" si="16"/>
        <v>664.63200000000006</v>
      </c>
      <c r="K250" s="164"/>
    </row>
    <row r="251" spans="1:11" hidden="1" x14ac:dyDescent="0.2">
      <c r="A251" s="57" t="s">
        <v>18</v>
      </c>
      <c r="B251" s="57">
        <v>1</v>
      </c>
      <c r="C251" s="57">
        <v>27</v>
      </c>
      <c r="D251" s="52">
        <v>37196</v>
      </c>
      <c r="E251" s="118">
        <v>480294</v>
      </c>
      <c r="F251" s="118">
        <v>497</v>
      </c>
      <c r="G251" s="113">
        <f t="shared" si="14"/>
        <v>479797</v>
      </c>
      <c r="H251" s="114">
        <f t="shared" si="15"/>
        <v>0.44471666666666665</v>
      </c>
      <c r="I251" s="122">
        <v>0.99570000000000003</v>
      </c>
      <c r="J251" s="65">
        <f t="shared" si="16"/>
        <v>716.904</v>
      </c>
      <c r="K251" s="164"/>
    </row>
    <row r="252" spans="1:11" hidden="1" x14ac:dyDescent="0.2">
      <c r="A252" s="57" t="s">
        <v>18</v>
      </c>
      <c r="B252" s="57">
        <v>1</v>
      </c>
      <c r="C252" s="57">
        <v>39</v>
      </c>
      <c r="D252" s="52">
        <v>37196</v>
      </c>
      <c r="E252" s="118">
        <v>512052</v>
      </c>
      <c r="F252" s="118">
        <v>123</v>
      </c>
      <c r="G252" s="113">
        <f t="shared" si="14"/>
        <v>511929</v>
      </c>
      <c r="H252" s="114">
        <f t="shared" si="15"/>
        <v>0.47412222222222222</v>
      </c>
      <c r="I252" s="122">
        <v>0.98550000000000004</v>
      </c>
      <c r="J252" s="65">
        <f t="shared" si="16"/>
        <v>709.56000000000006</v>
      </c>
      <c r="K252" s="164"/>
    </row>
    <row r="253" spans="1:11" hidden="1" x14ac:dyDescent="0.2">
      <c r="A253" s="57" t="s">
        <v>18</v>
      </c>
      <c r="B253" s="57">
        <v>1</v>
      </c>
      <c r="C253" s="57">
        <v>25</v>
      </c>
      <c r="D253" s="52">
        <v>37196</v>
      </c>
      <c r="E253" s="118">
        <v>525205</v>
      </c>
      <c r="F253" s="118">
        <v>125</v>
      </c>
      <c r="G253" s="113">
        <f t="shared" si="14"/>
        <v>525080</v>
      </c>
      <c r="H253" s="114">
        <f t="shared" si="15"/>
        <v>0.48630092592592594</v>
      </c>
      <c r="I253" s="122">
        <v>0.9879</v>
      </c>
      <c r="J253" s="65">
        <f t="shared" si="16"/>
        <v>711.28800000000001</v>
      </c>
      <c r="K253" s="164"/>
    </row>
    <row r="254" spans="1:11" hidden="1" x14ac:dyDescent="0.2">
      <c r="A254" s="57" t="s">
        <v>18</v>
      </c>
      <c r="B254" s="57">
        <v>1</v>
      </c>
      <c r="C254" s="57">
        <v>17</v>
      </c>
      <c r="D254" s="52">
        <v>37196</v>
      </c>
      <c r="E254" s="120">
        <v>674754</v>
      </c>
      <c r="F254" s="121">
        <v>3713</v>
      </c>
      <c r="G254" s="113">
        <f t="shared" si="14"/>
        <v>671041</v>
      </c>
      <c r="H254" s="114">
        <f t="shared" si="15"/>
        <v>0.62477222222222217</v>
      </c>
      <c r="I254" s="122">
        <v>0.86829999999999996</v>
      </c>
      <c r="J254" s="65">
        <f t="shared" si="16"/>
        <v>625.17599999999993</v>
      </c>
      <c r="K254" s="164"/>
    </row>
    <row r="255" spans="1:11" ht="14.25" hidden="1" x14ac:dyDescent="0.2">
      <c r="A255" s="57" t="s">
        <v>18</v>
      </c>
      <c r="B255" s="57">
        <v>1</v>
      </c>
      <c r="C255" s="57">
        <v>77</v>
      </c>
      <c r="D255" s="52">
        <v>37196</v>
      </c>
      <c r="E255" s="120" t="s">
        <v>121</v>
      </c>
      <c r="F255" s="121"/>
      <c r="G255" s="113"/>
      <c r="H255" s="114"/>
      <c r="I255" s="122"/>
      <c r="J255" s="65"/>
      <c r="K255" s="164"/>
    </row>
    <row r="256" spans="1:11" hidden="1" x14ac:dyDescent="0.2">
      <c r="A256" s="57" t="s">
        <v>18</v>
      </c>
      <c r="B256" s="57">
        <v>1</v>
      </c>
      <c r="C256" s="57">
        <v>99</v>
      </c>
      <c r="D256" s="52">
        <v>37196</v>
      </c>
      <c r="E256" s="120" t="s">
        <v>119</v>
      </c>
      <c r="F256" s="121"/>
      <c r="G256" s="113"/>
      <c r="H256" s="114"/>
      <c r="I256" s="122">
        <v>0</v>
      </c>
      <c r="J256" s="65">
        <f>I256*(24*30)</f>
        <v>0</v>
      </c>
      <c r="K256" s="165"/>
    </row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hidden="1" x14ac:dyDescent="0.2"/>
    <row r="1122" hidden="1" x14ac:dyDescent="0.2"/>
    <row r="1123" hidden="1" x14ac:dyDescent="0.2"/>
    <row r="1124" hidden="1" x14ac:dyDescent="0.2"/>
    <row r="1125" hidden="1" x14ac:dyDescent="0.2"/>
    <row r="1126" hidden="1" x14ac:dyDescent="0.2"/>
    <row r="1127" hidden="1" x14ac:dyDescent="0.2"/>
    <row r="1128" hidden="1" x14ac:dyDescent="0.2"/>
    <row r="1129" hidden="1" x14ac:dyDescent="0.2"/>
    <row r="1130" hidden="1" x14ac:dyDescent="0.2"/>
    <row r="1131" hidden="1" x14ac:dyDescent="0.2"/>
    <row r="1132" hidden="1" x14ac:dyDescent="0.2"/>
    <row r="1133" hidden="1" x14ac:dyDescent="0.2"/>
    <row r="1134" hidden="1" x14ac:dyDescent="0.2"/>
    <row r="1135" hidden="1" x14ac:dyDescent="0.2"/>
    <row r="113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hidden="1" x14ac:dyDescent="0.2"/>
    <row r="1154" hidden="1" x14ac:dyDescent="0.2"/>
    <row r="1155" hidden="1" x14ac:dyDescent="0.2"/>
    <row r="1156" hidden="1" x14ac:dyDescent="0.2"/>
    <row r="1157" hidden="1" x14ac:dyDescent="0.2"/>
    <row r="1158" hidden="1" x14ac:dyDescent="0.2"/>
    <row r="1159" hidden="1" x14ac:dyDescent="0.2"/>
    <row r="1160" hidden="1" x14ac:dyDescent="0.2"/>
    <row r="1161" hidden="1" x14ac:dyDescent="0.2"/>
    <row r="1162" hidden="1" x14ac:dyDescent="0.2"/>
    <row r="1163" hidden="1" x14ac:dyDescent="0.2"/>
    <row r="1164" hidden="1" x14ac:dyDescent="0.2"/>
    <row r="1165" hidden="1" x14ac:dyDescent="0.2"/>
    <row r="1166" hidden="1" x14ac:dyDescent="0.2"/>
    <row r="1167" hidden="1" x14ac:dyDescent="0.2"/>
    <row r="1168" hidden="1" x14ac:dyDescent="0.2"/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hidden="1" x14ac:dyDescent="0.2"/>
    <row r="1186" hidden="1" x14ac:dyDescent="0.2"/>
    <row r="1187" hidden="1" x14ac:dyDescent="0.2"/>
    <row r="1188" hidden="1" x14ac:dyDescent="0.2"/>
    <row r="1189" hidden="1" x14ac:dyDescent="0.2"/>
    <row r="1190" hidden="1" x14ac:dyDescent="0.2"/>
    <row r="1191" hidden="1" x14ac:dyDescent="0.2"/>
    <row r="1192" hidden="1" x14ac:dyDescent="0.2"/>
    <row r="1193" hidden="1" x14ac:dyDescent="0.2"/>
    <row r="1194" hidden="1" x14ac:dyDescent="0.2"/>
    <row r="1195" hidden="1" x14ac:dyDescent="0.2"/>
    <row r="1196" hidden="1" x14ac:dyDescent="0.2"/>
    <row r="1197" hidden="1" x14ac:dyDescent="0.2"/>
    <row r="1198" hidden="1" x14ac:dyDescent="0.2"/>
    <row r="1199" hidden="1" x14ac:dyDescent="0.2"/>
    <row r="12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hidden="1" x14ac:dyDescent="0.2"/>
    <row r="1442" hidden="1" x14ac:dyDescent="0.2"/>
    <row r="1443" hidden="1" x14ac:dyDescent="0.2"/>
    <row r="1444" hidden="1" x14ac:dyDescent="0.2"/>
    <row r="1445" hidden="1" x14ac:dyDescent="0.2"/>
    <row r="1446" hidden="1" x14ac:dyDescent="0.2"/>
    <row r="1447" hidden="1" x14ac:dyDescent="0.2"/>
    <row r="1448" hidden="1" x14ac:dyDescent="0.2"/>
    <row r="1449" hidden="1" x14ac:dyDescent="0.2"/>
    <row r="1450" hidden="1" x14ac:dyDescent="0.2"/>
    <row r="1451" hidden="1" x14ac:dyDescent="0.2"/>
    <row r="1452" hidden="1" x14ac:dyDescent="0.2"/>
    <row r="1453" hidden="1" x14ac:dyDescent="0.2"/>
    <row r="1454" hidden="1" x14ac:dyDescent="0.2"/>
    <row r="1455" hidden="1" x14ac:dyDescent="0.2"/>
    <row r="145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hidden="1" x14ac:dyDescent="0.2"/>
    <row r="1634" hidden="1" x14ac:dyDescent="0.2"/>
    <row r="1635" hidden="1" x14ac:dyDescent="0.2"/>
    <row r="1636" hidden="1" x14ac:dyDescent="0.2"/>
    <row r="1637" hidden="1" x14ac:dyDescent="0.2"/>
    <row r="1638" hidden="1" x14ac:dyDescent="0.2"/>
    <row r="1639" hidden="1" x14ac:dyDescent="0.2"/>
    <row r="1640" hidden="1" x14ac:dyDescent="0.2"/>
    <row r="1641" hidden="1" x14ac:dyDescent="0.2"/>
    <row r="1642" hidden="1" x14ac:dyDescent="0.2"/>
    <row r="1643" hidden="1" x14ac:dyDescent="0.2"/>
    <row r="1644" hidden="1" x14ac:dyDescent="0.2"/>
    <row r="1645" hidden="1" x14ac:dyDescent="0.2"/>
    <row r="1646" hidden="1" x14ac:dyDescent="0.2"/>
    <row r="1647" hidden="1" x14ac:dyDescent="0.2"/>
    <row r="1648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hidden="1" x14ac:dyDescent="0.2"/>
    <row r="2098" hidden="1" x14ac:dyDescent="0.2"/>
    <row r="2099" hidden="1" x14ac:dyDescent="0.2"/>
    <row r="2100" hidden="1" x14ac:dyDescent="0.2"/>
    <row r="2101" hidden="1" x14ac:dyDescent="0.2"/>
    <row r="2102" hidden="1" x14ac:dyDescent="0.2"/>
    <row r="2103" hidden="1" x14ac:dyDescent="0.2"/>
    <row r="2104" hidden="1" x14ac:dyDescent="0.2"/>
    <row r="2105" hidden="1" x14ac:dyDescent="0.2"/>
    <row r="2106" hidden="1" x14ac:dyDescent="0.2"/>
    <row r="2107" hidden="1" x14ac:dyDescent="0.2"/>
    <row r="2108" hidden="1" x14ac:dyDescent="0.2"/>
    <row r="2109" hidden="1" x14ac:dyDescent="0.2"/>
    <row r="2110" hidden="1" x14ac:dyDescent="0.2"/>
    <row r="2111" hidden="1" x14ac:dyDescent="0.2"/>
    <row r="2112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hidden="1" x14ac:dyDescent="0.2"/>
    <row r="2146" hidden="1" x14ac:dyDescent="0.2"/>
    <row r="2147" hidden="1" x14ac:dyDescent="0.2"/>
    <row r="2148" hidden="1" x14ac:dyDescent="0.2"/>
    <row r="2149" hidden="1" x14ac:dyDescent="0.2"/>
    <row r="2150" hidden="1" x14ac:dyDescent="0.2"/>
    <row r="2151" hidden="1" x14ac:dyDescent="0.2"/>
    <row r="2152" hidden="1" x14ac:dyDescent="0.2"/>
    <row r="2153" hidden="1" x14ac:dyDescent="0.2"/>
    <row r="2154" hidden="1" x14ac:dyDescent="0.2"/>
    <row r="2155" hidden="1" x14ac:dyDescent="0.2"/>
    <row r="2156" hidden="1" x14ac:dyDescent="0.2"/>
    <row r="2157" hidden="1" x14ac:dyDescent="0.2"/>
    <row r="2158" hidden="1" x14ac:dyDescent="0.2"/>
    <row r="2159" hidden="1" x14ac:dyDescent="0.2"/>
    <row r="2160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hidden="1" x14ac:dyDescent="0.2"/>
    <row r="2258" hidden="1" x14ac:dyDescent="0.2"/>
    <row r="2259" hidden="1" x14ac:dyDescent="0.2"/>
    <row r="2260" hidden="1" x14ac:dyDescent="0.2"/>
    <row r="2261" hidden="1" x14ac:dyDescent="0.2"/>
    <row r="2262" hidden="1" x14ac:dyDescent="0.2"/>
    <row r="2263" hidden="1" x14ac:dyDescent="0.2"/>
    <row r="2264" hidden="1" x14ac:dyDescent="0.2"/>
    <row r="2265" hidden="1" x14ac:dyDescent="0.2"/>
    <row r="2266" hidden="1" x14ac:dyDescent="0.2"/>
    <row r="2267" hidden="1" x14ac:dyDescent="0.2"/>
    <row r="2268" hidden="1" x14ac:dyDescent="0.2"/>
    <row r="2269" hidden="1" x14ac:dyDescent="0.2"/>
    <row r="2270" hidden="1" x14ac:dyDescent="0.2"/>
    <row r="2271" hidden="1" x14ac:dyDescent="0.2"/>
    <row r="2272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hidden="1" x14ac:dyDescent="0.2"/>
    <row r="2290" hidden="1" x14ac:dyDescent="0.2"/>
    <row r="2291" hidden="1" x14ac:dyDescent="0.2"/>
    <row r="2292" hidden="1" x14ac:dyDescent="0.2"/>
    <row r="2293" hidden="1" x14ac:dyDescent="0.2"/>
    <row r="2294" hidden="1" x14ac:dyDescent="0.2"/>
    <row r="2295" hidden="1" x14ac:dyDescent="0.2"/>
    <row r="2296" hidden="1" x14ac:dyDescent="0.2"/>
    <row r="2297" hidden="1" x14ac:dyDescent="0.2"/>
    <row r="2298" hidden="1" x14ac:dyDescent="0.2"/>
    <row r="2299" hidden="1" x14ac:dyDescent="0.2"/>
    <row r="2300" hidden="1" x14ac:dyDescent="0.2"/>
    <row r="2301" hidden="1" x14ac:dyDescent="0.2"/>
    <row r="2302" hidden="1" x14ac:dyDescent="0.2"/>
    <row r="2303" hidden="1" x14ac:dyDescent="0.2"/>
    <row r="2304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hidden="1" x14ac:dyDescent="0.2"/>
    <row r="2338" hidden="1" x14ac:dyDescent="0.2"/>
    <row r="2339" hidden="1" x14ac:dyDescent="0.2"/>
    <row r="2340" hidden="1" x14ac:dyDescent="0.2"/>
    <row r="2341" hidden="1" x14ac:dyDescent="0.2"/>
    <row r="2342" hidden="1" x14ac:dyDescent="0.2"/>
    <row r="2343" hidden="1" x14ac:dyDescent="0.2"/>
    <row r="2344" hidden="1" x14ac:dyDescent="0.2"/>
    <row r="2345" hidden="1" x14ac:dyDescent="0.2"/>
    <row r="2346" hidden="1" x14ac:dyDescent="0.2"/>
    <row r="2347" hidden="1" x14ac:dyDescent="0.2"/>
    <row r="2348" hidden="1" x14ac:dyDescent="0.2"/>
    <row r="2349" hidden="1" x14ac:dyDescent="0.2"/>
    <row r="2350" hidden="1" x14ac:dyDescent="0.2"/>
    <row r="2351" hidden="1" x14ac:dyDescent="0.2"/>
    <row r="2352" hidden="1" x14ac:dyDescent="0.2"/>
    <row r="2353" hidden="1" x14ac:dyDescent="0.2"/>
    <row r="2354" hidden="1" x14ac:dyDescent="0.2"/>
    <row r="2355" hidden="1" x14ac:dyDescent="0.2"/>
    <row r="2356" hidden="1" x14ac:dyDescent="0.2"/>
    <row r="2357" hidden="1" x14ac:dyDescent="0.2"/>
    <row r="2358" hidden="1" x14ac:dyDescent="0.2"/>
    <row r="2359" hidden="1" x14ac:dyDescent="0.2"/>
    <row r="2360" hidden="1" x14ac:dyDescent="0.2"/>
    <row r="2361" hidden="1" x14ac:dyDescent="0.2"/>
    <row r="2362" hidden="1" x14ac:dyDescent="0.2"/>
    <row r="2363" hidden="1" x14ac:dyDescent="0.2"/>
    <row r="2364" hidden="1" x14ac:dyDescent="0.2"/>
    <row r="2365" hidden="1" x14ac:dyDescent="0.2"/>
    <row r="2366" hidden="1" x14ac:dyDescent="0.2"/>
    <row r="2367" hidden="1" x14ac:dyDescent="0.2"/>
    <row r="2368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hidden="1" x14ac:dyDescent="0.2"/>
    <row r="2402" hidden="1" x14ac:dyDescent="0.2"/>
    <row r="2403" hidden="1" x14ac:dyDescent="0.2"/>
    <row r="2404" hidden="1" x14ac:dyDescent="0.2"/>
    <row r="2405" hidden="1" x14ac:dyDescent="0.2"/>
    <row r="2406" hidden="1" x14ac:dyDescent="0.2"/>
    <row r="2407" hidden="1" x14ac:dyDescent="0.2"/>
    <row r="2408" hidden="1" x14ac:dyDescent="0.2"/>
    <row r="2409" hidden="1" x14ac:dyDescent="0.2"/>
    <row r="2410" hidden="1" x14ac:dyDescent="0.2"/>
    <row r="2411" hidden="1" x14ac:dyDescent="0.2"/>
    <row r="2412" hidden="1" x14ac:dyDescent="0.2"/>
    <row r="2413" hidden="1" x14ac:dyDescent="0.2"/>
    <row r="2414" hidden="1" x14ac:dyDescent="0.2"/>
    <row r="2415" hidden="1" x14ac:dyDescent="0.2"/>
    <row r="2416" hidden="1" x14ac:dyDescent="0.2"/>
    <row r="2417" hidden="1" x14ac:dyDescent="0.2"/>
    <row r="2418" hidden="1" x14ac:dyDescent="0.2"/>
    <row r="2419" hidden="1" x14ac:dyDescent="0.2"/>
    <row r="2420" hidden="1" x14ac:dyDescent="0.2"/>
    <row r="2421" hidden="1" x14ac:dyDescent="0.2"/>
    <row r="2422" hidden="1" x14ac:dyDescent="0.2"/>
    <row r="2423" hidden="1" x14ac:dyDescent="0.2"/>
    <row r="2424" hidden="1" x14ac:dyDescent="0.2"/>
    <row r="2425" hidden="1" x14ac:dyDescent="0.2"/>
    <row r="2426" hidden="1" x14ac:dyDescent="0.2"/>
    <row r="2427" hidden="1" x14ac:dyDescent="0.2"/>
    <row r="2428" hidden="1" x14ac:dyDescent="0.2"/>
    <row r="2429" hidden="1" x14ac:dyDescent="0.2"/>
    <row r="2430" hidden="1" x14ac:dyDescent="0.2"/>
    <row r="2431" hidden="1" x14ac:dyDescent="0.2"/>
    <row r="2432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hidden="1" x14ac:dyDescent="0.2"/>
    <row r="2450" hidden="1" x14ac:dyDescent="0.2"/>
    <row r="2451" hidden="1" x14ac:dyDescent="0.2"/>
    <row r="2452" hidden="1" x14ac:dyDescent="0.2"/>
    <row r="2453" hidden="1" x14ac:dyDescent="0.2"/>
    <row r="2454" hidden="1" x14ac:dyDescent="0.2"/>
    <row r="2455" hidden="1" x14ac:dyDescent="0.2"/>
    <row r="2456" hidden="1" x14ac:dyDescent="0.2"/>
    <row r="2457" hidden="1" x14ac:dyDescent="0.2"/>
    <row r="2458" hidden="1" x14ac:dyDescent="0.2"/>
    <row r="2459" hidden="1" x14ac:dyDescent="0.2"/>
    <row r="2460" hidden="1" x14ac:dyDescent="0.2"/>
    <row r="2461" hidden="1" x14ac:dyDescent="0.2"/>
    <row r="2462" hidden="1" x14ac:dyDescent="0.2"/>
    <row r="2463" hidden="1" x14ac:dyDescent="0.2"/>
    <row r="2464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hidden="1" x14ac:dyDescent="0.2"/>
    <row r="2482" hidden="1" x14ac:dyDescent="0.2"/>
    <row r="2483" hidden="1" x14ac:dyDescent="0.2"/>
    <row r="2484" hidden="1" x14ac:dyDescent="0.2"/>
    <row r="2485" hidden="1" x14ac:dyDescent="0.2"/>
    <row r="2486" hidden="1" x14ac:dyDescent="0.2"/>
    <row r="2487" hidden="1" x14ac:dyDescent="0.2"/>
    <row r="2488" hidden="1" x14ac:dyDescent="0.2"/>
    <row r="2489" hidden="1" x14ac:dyDescent="0.2"/>
    <row r="2490" hidden="1" x14ac:dyDescent="0.2"/>
    <row r="2491" hidden="1" x14ac:dyDescent="0.2"/>
    <row r="2492" hidden="1" x14ac:dyDescent="0.2"/>
    <row r="2493" hidden="1" x14ac:dyDescent="0.2"/>
    <row r="2494" hidden="1" x14ac:dyDescent="0.2"/>
    <row r="2495" hidden="1" x14ac:dyDescent="0.2"/>
    <row r="2496" hidden="1" x14ac:dyDescent="0.2"/>
    <row r="2497" hidden="1" x14ac:dyDescent="0.2"/>
    <row r="2498" hidden="1" x14ac:dyDescent="0.2"/>
    <row r="2499" hidden="1" x14ac:dyDescent="0.2"/>
    <row r="2500" hidden="1" x14ac:dyDescent="0.2"/>
    <row r="2501" hidden="1" x14ac:dyDescent="0.2"/>
    <row r="2502" hidden="1" x14ac:dyDescent="0.2"/>
    <row r="2503" hidden="1" x14ac:dyDescent="0.2"/>
    <row r="2504" hidden="1" x14ac:dyDescent="0.2"/>
    <row r="2505" hidden="1" x14ac:dyDescent="0.2"/>
    <row r="2506" hidden="1" x14ac:dyDescent="0.2"/>
    <row r="2507" hidden="1" x14ac:dyDescent="0.2"/>
    <row r="2508" hidden="1" x14ac:dyDescent="0.2"/>
    <row r="2509" hidden="1" x14ac:dyDescent="0.2"/>
    <row r="2510" hidden="1" x14ac:dyDescent="0.2"/>
    <row r="2511" hidden="1" x14ac:dyDescent="0.2"/>
    <row r="2512" hidden="1" x14ac:dyDescent="0.2"/>
    <row r="2513" hidden="1" x14ac:dyDescent="0.2"/>
    <row r="2514" hidden="1" x14ac:dyDescent="0.2"/>
    <row r="2515" hidden="1" x14ac:dyDescent="0.2"/>
    <row r="2516" hidden="1" x14ac:dyDescent="0.2"/>
    <row r="2517" hidden="1" x14ac:dyDescent="0.2"/>
    <row r="2518" hidden="1" x14ac:dyDescent="0.2"/>
    <row r="2519" hidden="1" x14ac:dyDescent="0.2"/>
    <row r="2520" hidden="1" x14ac:dyDescent="0.2"/>
    <row r="2521" hidden="1" x14ac:dyDescent="0.2"/>
    <row r="2522" hidden="1" x14ac:dyDescent="0.2"/>
    <row r="2523" hidden="1" x14ac:dyDescent="0.2"/>
    <row r="2524" hidden="1" x14ac:dyDescent="0.2"/>
    <row r="2525" hidden="1" x14ac:dyDescent="0.2"/>
    <row r="2526" hidden="1" x14ac:dyDescent="0.2"/>
    <row r="2527" hidden="1" x14ac:dyDescent="0.2"/>
    <row r="2528" hidden="1" x14ac:dyDescent="0.2"/>
    <row r="2529" hidden="1" x14ac:dyDescent="0.2"/>
    <row r="2530" hidden="1" x14ac:dyDescent="0.2"/>
    <row r="2531" hidden="1" x14ac:dyDescent="0.2"/>
    <row r="2532" hidden="1" x14ac:dyDescent="0.2"/>
    <row r="2533" hidden="1" x14ac:dyDescent="0.2"/>
    <row r="2534" hidden="1" x14ac:dyDescent="0.2"/>
    <row r="2535" hidden="1" x14ac:dyDescent="0.2"/>
    <row r="2536" hidden="1" x14ac:dyDescent="0.2"/>
    <row r="2537" hidden="1" x14ac:dyDescent="0.2"/>
    <row r="2538" hidden="1" x14ac:dyDescent="0.2"/>
    <row r="2539" hidden="1" x14ac:dyDescent="0.2"/>
    <row r="2540" hidden="1" x14ac:dyDescent="0.2"/>
    <row r="2541" hidden="1" x14ac:dyDescent="0.2"/>
    <row r="2542" hidden="1" x14ac:dyDescent="0.2"/>
    <row r="2543" hidden="1" x14ac:dyDescent="0.2"/>
    <row r="2544" hidden="1" x14ac:dyDescent="0.2"/>
    <row r="2545" hidden="1" x14ac:dyDescent="0.2"/>
    <row r="2546" hidden="1" x14ac:dyDescent="0.2"/>
    <row r="2547" hidden="1" x14ac:dyDescent="0.2"/>
    <row r="2548" hidden="1" x14ac:dyDescent="0.2"/>
    <row r="2549" hidden="1" x14ac:dyDescent="0.2"/>
    <row r="2550" hidden="1" x14ac:dyDescent="0.2"/>
    <row r="2551" hidden="1" x14ac:dyDescent="0.2"/>
    <row r="2552" hidden="1" x14ac:dyDescent="0.2"/>
    <row r="2553" hidden="1" x14ac:dyDescent="0.2"/>
    <row r="2554" hidden="1" x14ac:dyDescent="0.2"/>
    <row r="2555" hidden="1" x14ac:dyDescent="0.2"/>
    <row r="2556" hidden="1" x14ac:dyDescent="0.2"/>
    <row r="2557" hidden="1" x14ac:dyDescent="0.2"/>
    <row r="2558" hidden="1" x14ac:dyDescent="0.2"/>
    <row r="2559" hidden="1" x14ac:dyDescent="0.2"/>
    <row r="2560" hidden="1" x14ac:dyDescent="0.2"/>
    <row r="2561" hidden="1" x14ac:dyDescent="0.2"/>
    <row r="2562" hidden="1" x14ac:dyDescent="0.2"/>
    <row r="2563" hidden="1" x14ac:dyDescent="0.2"/>
    <row r="2564" hidden="1" x14ac:dyDescent="0.2"/>
    <row r="2565" hidden="1" x14ac:dyDescent="0.2"/>
    <row r="2566" hidden="1" x14ac:dyDescent="0.2"/>
    <row r="2567" hidden="1" x14ac:dyDescent="0.2"/>
    <row r="2568" hidden="1" x14ac:dyDescent="0.2"/>
    <row r="2569" hidden="1" x14ac:dyDescent="0.2"/>
    <row r="2570" hidden="1" x14ac:dyDescent="0.2"/>
    <row r="2571" hidden="1" x14ac:dyDescent="0.2"/>
    <row r="2572" hidden="1" x14ac:dyDescent="0.2"/>
    <row r="2573" hidden="1" x14ac:dyDescent="0.2"/>
    <row r="2574" hidden="1" x14ac:dyDescent="0.2"/>
    <row r="2575" hidden="1" x14ac:dyDescent="0.2"/>
    <row r="2576" hidden="1" x14ac:dyDescent="0.2"/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</sheetData>
  <pageMargins left="0.75" right="0.75" top="1" bottom="1" header="0.5" footer="0.5"/>
  <pageSetup scale="94" fitToHeight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40"/>
  <sheetViews>
    <sheetView workbookViewId="0">
      <selection activeCell="L21" sqref="L21"/>
    </sheetView>
  </sheetViews>
  <sheetFormatPr defaultRowHeight="12.75" x14ac:dyDescent="0.2"/>
  <cols>
    <col min="1" max="1" width="11" customWidth="1"/>
    <col min="2" max="2" width="5.5703125" customWidth="1"/>
    <col min="3" max="3" width="15.28515625" customWidth="1"/>
    <col min="4" max="8" width="12.7109375" customWidth="1"/>
    <col min="9" max="9" width="12.7109375" style="59" hidden="1" customWidth="1"/>
    <col min="10" max="10" width="12.7109375" customWidth="1"/>
    <col min="11" max="11" width="8.7109375" customWidth="1"/>
    <col min="12" max="12" width="9.140625" style="12"/>
  </cols>
  <sheetData>
    <row r="2" spans="1:13" ht="30" x14ac:dyDescent="0.4">
      <c r="A2" s="64" t="s">
        <v>54</v>
      </c>
      <c r="B2" s="62"/>
      <c r="C2" s="62"/>
      <c r="D2" s="32"/>
      <c r="E2" s="63"/>
      <c r="F2" s="63"/>
      <c r="G2" s="63"/>
      <c r="H2" s="62"/>
      <c r="J2" s="63"/>
    </row>
    <row r="3" spans="1:13" x14ac:dyDescent="0.2">
      <c r="A3" s="62"/>
      <c r="B3" s="62"/>
      <c r="C3" s="62"/>
      <c r="D3" s="32"/>
      <c r="E3" s="63"/>
      <c r="F3" s="63"/>
      <c r="G3" s="63"/>
      <c r="H3" s="62"/>
      <c r="J3" s="63"/>
    </row>
    <row r="4" spans="1:13" x14ac:dyDescent="0.2">
      <c r="A4" s="62" t="s">
        <v>0</v>
      </c>
      <c r="B4" s="62"/>
      <c r="C4" s="62"/>
      <c r="D4" s="32"/>
      <c r="E4" s="63"/>
      <c r="F4" s="63"/>
      <c r="G4" s="63"/>
      <c r="H4" s="62"/>
      <c r="J4" s="63"/>
    </row>
    <row r="5" spans="1:13" x14ac:dyDescent="0.2">
      <c r="A5" s="62" t="s">
        <v>1</v>
      </c>
      <c r="B5" s="62"/>
      <c r="C5" s="62"/>
      <c r="D5" s="32"/>
      <c r="E5" s="63"/>
      <c r="F5" s="63"/>
      <c r="G5" s="63"/>
      <c r="H5" s="62"/>
      <c r="J5" s="63"/>
    </row>
    <row r="6" spans="1:13" x14ac:dyDescent="0.2">
      <c r="A6" s="62" t="s">
        <v>2</v>
      </c>
      <c r="B6" s="62"/>
      <c r="C6" s="62"/>
      <c r="D6" s="32"/>
      <c r="E6" s="63"/>
      <c r="F6" s="63"/>
      <c r="G6" s="63"/>
      <c r="H6" s="62"/>
      <c r="J6" s="63"/>
    </row>
    <row r="7" spans="1:13" x14ac:dyDescent="0.2">
      <c r="A7" s="62" t="s">
        <v>3</v>
      </c>
      <c r="B7" s="62"/>
      <c r="C7" s="62"/>
      <c r="D7" s="32"/>
      <c r="E7" s="63"/>
      <c r="F7" s="63"/>
      <c r="G7" s="63"/>
      <c r="H7" s="62"/>
      <c r="J7" s="63"/>
    </row>
    <row r="8" spans="1:13" x14ac:dyDescent="0.2">
      <c r="A8" s="62"/>
      <c r="B8" s="62"/>
      <c r="C8" s="62"/>
      <c r="D8" s="32"/>
      <c r="E8" s="63"/>
      <c r="F8" s="63"/>
      <c r="G8" s="63"/>
      <c r="H8" s="62"/>
      <c r="J8" s="63"/>
    </row>
    <row r="9" spans="1:13" ht="25.5" x14ac:dyDescent="0.2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96"/>
      <c r="J9" s="41"/>
      <c r="K9" s="32"/>
      <c r="L9" s="104"/>
    </row>
    <row r="10" spans="1:13" ht="27.75" thickBot="1" x14ac:dyDescent="0.25">
      <c r="A10" s="42" t="s">
        <v>5</v>
      </c>
      <c r="B10" s="42" t="s">
        <v>6</v>
      </c>
      <c r="C10" s="42" t="s">
        <v>7</v>
      </c>
      <c r="D10" s="42" t="s">
        <v>67</v>
      </c>
      <c r="E10" s="43" t="s">
        <v>65</v>
      </c>
      <c r="F10" s="44" t="s">
        <v>64</v>
      </c>
      <c r="G10" s="44" t="s">
        <v>10</v>
      </c>
      <c r="H10" s="45" t="s">
        <v>11</v>
      </c>
      <c r="I10" s="97" t="s">
        <v>12</v>
      </c>
      <c r="J10" s="47" t="s">
        <v>13</v>
      </c>
      <c r="K10" s="32"/>
      <c r="L10" s="104"/>
    </row>
    <row r="11" spans="1:13" x14ac:dyDescent="0.2">
      <c r="A11" s="57" t="s">
        <v>18</v>
      </c>
      <c r="B11" s="57">
        <v>1</v>
      </c>
      <c r="C11" s="57">
        <v>1</v>
      </c>
      <c r="D11" s="52">
        <v>37226</v>
      </c>
      <c r="E11" s="111">
        <v>476326</v>
      </c>
      <c r="F11" s="112">
        <v>295</v>
      </c>
      <c r="G11" s="113">
        <f>E11-F11</f>
        <v>476031</v>
      </c>
      <c r="H11" s="114">
        <f>IF(G11&lt;0,0,E11/(31*1500*24))</f>
        <v>0.42681541218637992</v>
      </c>
      <c r="I11" s="115">
        <v>0.98939999999999995</v>
      </c>
      <c r="J11" s="116">
        <f>I11*(24*31)</f>
        <v>736.11359999999991</v>
      </c>
      <c r="M11" s="12"/>
    </row>
    <row r="12" spans="1:13" x14ac:dyDescent="0.2">
      <c r="A12" s="57" t="s">
        <v>18</v>
      </c>
      <c r="B12" s="57">
        <v>1</v>
      </c>
      <c r="C12" s="57">
        <v>2</v>
      </c>
      <c r="D12" s="52">
        <v>37226</v>
      </c>
      <c r="E12" s="117">
        <v>359804</v>
      </c>
      <c r="F12" s="118">
        <v>684</v>
      </c>
      <c r="G12" s="113">
        <f t="shared" ref="G12:G75" si="0">E12-F12</f>
        <v>359120</v>
      </c>
      <c r="H12" s="114">
        <f>IF(G12&lt;0,0,E12/(31*1500*24))</f>
        <v>0.32240501792114695</v>
      </c>
      <c r="I12" s="119">
        <v>0.82399999999999995</v>
      </c>
      <c r="J12" s="116">
        <f>I12*(24*31)</f>
        <v>613.05599999999993</v>
      </c>
      <c r="M12" s="12"/>
    </row>
    <row r="13" spans="1:13" x14ac:dyDescent="0.2">
      <c r="A13" s="57" t="s">
        <v>18</v>
      </c>
      <c r="B13" s="57">
        <v>1</v>
      </c>
      <c r="C13" s="57">
        <v>3</v>
      </c>
      <c r="D13" s="52">
        <v>37226</v>
      </c>
      <c r="E13" s="117">
        <v>388678</v>
      </c>
      <c r="F13" s="118">
        <v>189</v>
      </c>
      <c r="G13" s="113">
        <f t="shared" si="0"/>
        <v>388489</v>
      </c>
      <c r="H13" s="114">
        <f t="shared" ref="H13:H76" si="1">IF(G13&lt;0,0,E13/(31*1500*24))</f>
        <v>0.3482777777777778</v>
      </c>
      <c r="I13" s="119">
        <v>0.89829999999999999</v>
      </c>
      <c r="J13" s="116">
        <f t="shared" ref="J13:J76" si="2">I13*(24*31)</f>
        <v>668.33519999999999</v>
      </c>
      <c r="M13" s="12"/>
    </row>
    <row r="14" spans="1:13" x14ac:dyDescent="0.2">
      <c r="A14" s="57" t="s">
        <v>18</v>
      </c>
      <c r="B14" s="57">
        <v>1</v>
      </c>
      <c r="C14" s="57">
        <v>4</v>
      </c>
      <c r="D14" s="52">
        <v>37226</v>
      </c>
      <c r="E14" s="117">
        <v>453331</v>
      </c>
      <c r="F14" s="118">
        <v>187</v>
      </c>
      <c r="G14" s="113">
        <f t="shared" si="0"/>
        <v>453144</v>
      </c>
      <c r="H14" s="114">
        <f t="shared" si="1"/>
        <v>0.40621057347670253</v>
      </c>
      <c r="I14" s="119">
        <v>0.97829999999999995</v>
      </c>
      <c r="J14" s="116">
        <f t="shared" si="2"/>
        <v>727.85519999999997</v>
      </c>
      <c r="M14" s="12"/>
    </row>
    <row r="15" spans="1:13" x14ac:dyDescent="0.2">
      <c r="A15" s="57" t="s">
        <v>18</v>
      </c>
      <c r="B15" s="57">
        <v>1</v>
      </c>
      <c r="C15" s="57">
        <v>5</v>
      </c>
      <c r="D15" s="52">
        <v>37226</v>
      </c>
      <c r="E15" s="117">
        <v>427510</v>
      </c>
      <c r="F15" s="118">
        <v>457</v>
      </c>
      <c r="G15" s="113">
        <f t="shared" si="0"/>
        <v>427053</v>
      </c>
      <c r="H15" s="114">
        <f t="shared" si="1"/>
        <v>0.38307347670250896</v>
      </c>
      <c r="I15" s="119">
        <v>0.96899999999999997</v>
      </c>
      <c r="J15" s="116">
        <f t="shared" si="2"/>
        <v>720.93600000000004</v>
      </c>
      <c r="M15" s="12"/>
    </row>
    <row r="16" spans="1:13" x14ac:dyDescent="0.2">
      <c r="A16" s="57" t="s">
        <v>18</v>
      </c>
      <c r="B16" s="57">
        <v>1</v>
      </c>
      <c r="C16" s="57">
        <v>6</v>
      </c>
      <c r="D16" s="52">
        <v>37226</v>
      </c>
      <c r="E16" s="117">
        <v>427337</v>
      </c>
      <c r="F16" s="118">
        <v>467</v>
      </c>
      <c r="G16" s="113">
        <f t="shared" si="0"/>
        <v>426870</v>
      </c>
      <c r="H16" s="114">
        <f t="shared" si="1"/>
        <v>0.38291845878136199</v>
      </c>
      <c r="I16" s="119">
        <v>0.99309999999999998</v>
      </c>
      <c r="J16" s="116">
        <f t="shared" si="2"/>
        <v>738.8664</v>
      </c>
      <c r="M16" s="12"/>
    </row>
    <row r="17" spans="1:13" x14ac:dyDescent="0.2">
      <c r="A17" s="57" t="s">
        <v>18</v>
      </c>
      <c r="B17" s="57">
        <v>1</v>
      </c>
      <c r="C17" s="57">
        <v>7</v>
      </c>
      <c r="D17" s="52">
        <v>37226</v>
      </c>
      <c r="E17" s="117">
        <v>397039</v>
      </c>
      <c r="F17" s="118">
        <v>488</v>
      </c>
      <c r="G17" s="113">
        <f t="shared" si="0"/>
        <v>396551</v>
      </c>
      <c r="H17" s="114">
        <f t="shared" si="1"/>
        <v>0.35576971326164875</v>
      </c>
      <c r="I17" s="119">
        <v>0.99150000000000005</v>
      </c>
      <c r="J17" s="116">
        <f t="shared" si="2"/>
        <v>737.67600000000004</v>
      </c>
      <c r="M17" s="12"/>
    </row>
    <row r="18" spans="1:13" x14ac:dyDescent="0.2">
      <c r="A18" s="57" t="s">
        <v>18</v>
      </c>
      <c r="B18" s="57">
        <v>1</v>
      </c>
      <c r="C18" s="57">
        <v>8</v>
      </c>
      <c r="D18" s="52">
        <v>37226</v>
      </c>
      <c r="E18" s="117">
        <v>232296</v>
      </c>
      <c r="F18" s="118">
        <v>713</v>
      </c>
      <c r="G18" s="113">
        <f t="shared" si="0"/>
        <v>231583</v>
      </c>
      <c r="H18" s="114">
        <f t="shared" si="1"/>
        <v>0.20815053763440861</v>
      </c>
      <c r="I18" s="119">
        <v>0.76349999999999996</v>
      </c>
      <c r="J18" s="116">
        <f t="shared" si="2"/>
        <v>568.04399999999998</v>
      </c>
      <c r="M18" s="12"/>
    </row>
    <row r="19" spans="1:13" x14ac:dyDescent="0.2">
      <c r="A19" s="57" t="s">
        <v>18</v>
      </c>
      <c r="B19" s="57">
        <v>1</v>
      </c>
      <c r="C19" s="57">
        <v>9</v>
      </c>
      <c r="D19" s="52">
        <v>37226</v>
      </c>
      <c r="E19" s="117">
        <f>748229-382122</f>
        <v>366107</v>
      </c>
      <c r="F19" s="118">
        <f>1151-892</f>
        <v>259</v>
      </c>
      <c r="G19" s="113">
        <f t="shared" si="0"/>
        <v>365848</v>
      </c>
      <c r="H19" s="114">
        <f t="shared" si="1"/>
        <v>0.32805286738351253</v>
      </c>
      <c r="I19" s="119">
        <v>0.99860000000000004</v>
      </c>
      <c r="J19" s="116">
        <f t="shared" si="2"/>
        <v>742.95839999999998</v>
      </c>
      <c r="M19" s="12"/>
    </row>
    <row r="20" spans="1:13" x14ac:dyDescent="0.2">
      <c r="A20" s="57" t="s">
        <v>18</v>
      </c>
      <c r="B20" s="57">
        <v>1</v>
      </c>
      <c r="C20" s="57">
        <v>10</v>
      </c>
      <c r="D20" s="52">
        <v>37226</v>
      </c>
      <c r="E20" s="117">
        <v>306283</v>
      </c>
      <c r="F20" s="118">
        <v>310</v>
      </c>
      <c r="G20" s="113">
        <f t="shared" si="0"/>
        <v>305973</v>
      </c>
      <c r="H20" s="114">
        <f t="shared" si="1"/>
        <v>0.27444713261648745</v>
      </c>
      <c r="I20" s="119">
        <v>0.9516</v>
      </c>
      <c r="J20" s="116">
        <f t="shared" si="2"/>
        <v>707.99040000000002</v>
      </c>
      <c r="M20" s="12"/>
    </row>
    <row r="21" spans="1:13" x14ac:dyDescent="0.2">
      <c r="A21" s="57" t="s">
        <v>18</v>
      </c>
      <c r="B21" s="57">
        <v>1</v>
      </c>
      <c r="C21" s="57">
        <v>11</v>
      </c>
      <c r="D21" s="52">
        <v>37226</v>
      </c>
      <c r="E21" s="117">
        <v>355884</v>
      </c>
      <c r="F21" s="118">
        <v>419</v>
      </c>
      <c r="G21" s="113">
        <f t="shared" si="0"/>
        <v>355465</v>
      </c>
      <c r="H21" s="114">
        <f t="shared" si="1"/>
        <v>0.31889247311827956</v>
      </c>
      <c r="I21" s="119">
        <v>0.92559999999999998</v>
      </c>
      <c r="J21" s="116">
        <f t="shared" si="2"/>
        <v>688.64639999999997</v>
      </c>
      <c r="M21" s="12"/>
    </row>
    <row r="22" spans="1:13" x14ac:dyDescent="0.2">
      <c r="A22" s="57" t="s">
        <v>18</v>
      </c>
      <c r="B22" s="57">
        <v>1</v>
      </c>
      <c r="C22" s="57">
        <v>12</v>
      </c>
      <c r="D22" s="52">
        <v>37226</v>
      </c>
      <c r="E22" s="117">
        <v>386351</v>
      </c>
      <c r="F22" s="118">
        <v>19</v>
      </c>
      <c r="G22" s="113">
        <f t="shared" si="0"/>
        <v>386332</v>
      </c>
      <c r="H22" s="114">
        <f t="shared" si="1"/>
        <v>0.34619265232974911</v>
      </c>
      <c r="I22" s="119">
        <v>0.97450000000000003</v>
      </c>
      <c r="J22" s="116">
        <f t="shared" si="2"/>
        <v>725.02800000000002</v>
      </c>
      <c r="M22" s="12"/>
    </row>
    <row r="23" spans="1:13" x14ac:dyDescent="0.2">
      <c r="A23" s="57" t="s">
        <v>18</v>
      </c>
      <c r="B23" s="57">
        <v>1</v>
      </c>
      <c r="C23" s="57">
        <v>13</v>
      </c>
      <c r="D23" s="52">
        <v>37226</v>
      </c>
      <c r="E23" s="117">
        <v>390000</v>
      </c>
      <c r="F23" s="118">
        <v>526</v>
      </c>
      <c r="G23" s="113">
        <f t="shared" si="0"/>
        <v>389474</v>
      </c>
      <c r="H23" s="114">
        <f t="shared" si="1"/>
        <v>0.34946236559139787</v>
      </c>
      <c r="I23" s="119">
        <v>0.97209999999999996</v>
      </c>
      <c r="J23" s="116">
        <f t="shared" si="2"/>
        <v>723.24239999999998</v>
      </c>
      <c r="M23" s="12"/>
    </row>
    <row r="24" spans="1:13" x14ac:dyDescent="0.2">
      <c r="A24" s="57" t="s">
        <v>18</v>
      </c>
      <c r="B24" s="57">
        <v>1</v>
      </c>
      <c r="C24" s="57">
        <v>14</v>
      </c>
      <c r="D24" s="52">
        <v>37226</v>
      </c>
      <c r="E24" s="117">
        <v>420417</v>
      </c>
      <c r="F24" s="118">
        <v>51</v>
      </c>
      <c r="G24" s="113">
        <f t="shared" si="0"/>
        <v>420366</v>
      </c>
      <c r="H24" s="114">
        <f t="shared" si="1"/>
        <v>0.37671774193548385</v>
      </c>
      <c r="I24" s="119">
        <v>0.99950000000000006</v>
      </c>
      <c r="J24" s="116">
        <f t="shared" si="2"/>
        <v>743.62800000000004</v>
      </c>
      <c r="M24" s="12"/>
    </row>
    <row r="25" spans="1:13" x14ac:dyDescent="0.2">
      <c r="A25" s="57" t="s">
        <v>18</v>
      </c>
      <c r="B25" s="57">
        <v>1</v>
      </c>
      <c r="C25" s="57">
        <v>15</v>
      </c>
      <c r="D25" s="52">
        <v>37226</v>
      </c>
      <c r="E25" s="117">
        <v>413689</v>
      </c>
      <c r="F25" s="118">
        <v>845</v>
      </c>
      <c r="G25" s="113">
        <f t="shared" si="0"/>
        <v>412844</v>
      </c>
      <c r="H25" s="114">
        <f t="shared" si="1"/>
        <v>0.3706890681003584</v>
      </c>
      <c r="I25" s="119">
        <v>0.99560000000000004</v>
      </c>
      <c r="J25" s="116">
        <f t="shared" si="2"/>
        <v>740.72640000000001</v>
      </c>
      <c r="M25" s="12"/>
    </row>
    <row r="26" spans="1:13" x14ac:dyDescent="0.2">
      <c r="A26" s="57" t="s">
        <v>18</v>
      </c>
      <c r="B26" s="57">
        <v>1</v>
      </c>
      <c r="C26" s="57">
        <v>16</v>
      </c>
      <c r="D26" s="52">
        <v>37226</v>
      </c>
      <c r="E26" s="117">
        <v>431966</v>
      </c>
      <c r="F26" s="118">
        <v>236</v>
      </c>
      <c r="G26" s="113">
        <f t="shared" si="0"/>
        <v>431730</v>
      </c>
      <c r="H26" s="114">
        <f t="shared" si="1"/>
        <v>0.38706630824372762</v>
      </c>
      <c r="I26" s="119">
        <v>0.99960000000000004</v>
      </c>
      <c r="J26" s="116">
        <f t="shared" si="2"/>
        <v>743.70240000000001</v>
      </c>
      <c r="M26" s="12"/>
    </row>
    <row r="27" spans="1:13" x14ac:dyDescent="0.2">
      <c r="A27" s="57" t="s">
        <v>18</v>
      </c>
      <c r="B27" s="57">
        <v>1</v>
      </c>
      <c r="C27" s="57">
        <v>17</v>
      </c>
      <c r="D27" s="52">
        <v>37226</v>
      </c>
      <c r="E27" s="117">
        <v>425630</v>
      </c>
      <c r="F27" s="118">
        <v>560</v>
      </c>
      <c r="G27" s="113">
        <f t="shared" si="0"/>
        <v>425070</v>
      </c>
      <c r="H27" s="114">
        <f t="shared" si="1"/>
        <v>0.38138888888888889</v>
      </c>
      <c r="I27" s="119">
        <v>0.99039999999999995</v>
      </c>
      <c r="J27" s="116">
        <f t="shared" si="2"/>
        <v>736.85759999999993</v>
      </c>
      <c r="M27" s="12"/>
    </row>
    <row r="28" spans="1:13" x14ac:dyDescent="0.2">
      <c r="A28" s="57" t="s">
        <v>18</v>
      </c>
      <c r="B28" s="57">
        <v>1</v>
      </c>
      <c r="C28" s="57">
        <v>18</v>
      </c>
      <c r="D28" s="52">
        <v>37226</v>
      </c>
      <c r="E28" s="117">
        <v>425114</v>
      </c>
      <c r="F28" s="118">
        <v>331</v>
      </c>
      <c r="G28" s="113">
        <f t="shared" si="0"/>
        <v>424783</v>
      </c>
      <c r="H28" s="114">
        <f t="shared" si="1"/>
        <v>0.38092652329749105</v>
      </c>
      <c r="I28" s="119">
        <v>0.99739999999999995</v>
      </c>
      <c r="J28" s="116">
        <f t="shared" si="2"/>
        <v>742.06560000000002</v>
      </c>
      <c r="M28" s="12"/>
    </row>
    <row r="29" spans="1:13" x14ac:dyDescent="0.2">
      <c r="A29" s="57" t="s">
        <v>18</v>
      </c>
      <c r="B29" s="57">
        <v>1</v>
      </c>
      <c r="C29" s="57">
        <v>19</v>
      </c>
      <c r="D29" s="52">
        <v>37226</v>
      </c>
      <c r="E29" s="117">
        <v>386747</v>
      </c>
      <c r="F29" s="118">
        <v>152</v>
      </c>
      <c r="G29" s="113">
        <f t="shared" si="0"/>
        <v>386595</v>
      </c>
      <c r="H29" s="114">
        <f t="shared" si="1"/>
        <v>0.3465474910394265</v>
      </c>
      <c r="I29" s="119">
        <v>0.99650000000000005</v>
      </c>
      <c r="J29" s="116">
        <f t="shared" si="2"/>
        <v>741.39600000000007</v>
      </c>
      <c r="M29" s="12"/>
    </row>
    <row r="30" spans="1:13" x14ac:dyDescent="0.2">
      <c r="A30" s="57" t="s">
        <v>18</v>
      </c>
      <c r="B30" s="57">
        <v>1</v>
      </c>
      <c r="C30" s="57">
        <v>20</v>
      </c>
      <c r="D30" s="52">
        <v>37226</v>
      </c>
      <c r="E30" s="117">
        <v>461433</v>
      </c>
      <c r="F30" s="118">
        <v>298</v>
      </c>
      <c r="G30" s="113">
        <f t="shared" si="0"/>
        <v>461135</v>
      </c>
      <c r="H30" s="114">
        <f t="shared" si="1"/>
        <v>0.41347043010752688</v>
      </c>
      <c r="I30" s="119">
        <v>0.99929999999999997</v>
      </c>
      <c r="J30" s="116">
        <f t="shared" si="2"/>
        <v>743.47919999999999</v>
      </c>
      <c r="M30" s="12"/>
    </row>
    <row r="31" spans="1:13" x14ac:dyDescent="0.2">
      <c r="A31" s="57" t="s">
        <v>18</v>
      </c>
      <c r="B31" s="57">
        <v>1</v>
      </c>
      <c r="C31" s="57">
        <v>21</v>
      </c>
      <c r="D31" s="52">
        <v>37226</v>
      </c>
      <c r="E31" s="117">
        <v>458811</v>
      </c>
      <c r="F31" s="118">
        <v>192</v>
      </c>
      <c r="G31" s="113">
        <f t="shared" si="0"/>
        <v>458619</v>
      </c>
      <c r="H31" s="114">
        <f t="shared" si="1"/>
        <v>0.41112096774193546</v>
      </c>
      <c r="I31" s="119">
        <v>0.99539999999999995</v>
      </c>
      <c r="J31" s="116">
        <f t="shared" si="2"/>
        <v>740.57759999999996</v>
      </c>
      <c r="M31" s="12"/>
    </row>
    <row r="32" spans="1:13" x14ac:dyDescent="0.2">
      <c r="A32" s="57" t="s">
        <v>18</v>
      </c>
      <c r="B32" s="57">
        <v>1</v>
      </c>
      <c r="C32" s="57">
        <v>22</v>
      </c>
      <c r="D32" s="52">
        <v>37226</v>
      </c>
      <c r="E32" s="117">
        <v>486057</v>
      </c>
      <c r="F32" s="118">
        <v>131</v>
      </c>
      <c r="G32" s="113">
        <f t="shared" si="0"/>
        <v>485926</v>
      </c>
      <c r="H32" s="114">
        <f t="shared" si="1"/>
        <v>0.43553494623655914</v>
      </c>
      <c r="I32" s="119">
        <v>0.99229999999999996</v>
      </c>
      <c r="J32" s="116">
        <f t="shared" si="2"/>
        <v>738.27120000000002</v>
      </c>
      <c r="M32" s="12"/>
    </row>
    <row r="33" spans="1:13" x14ac:dyDescent="0.2">
      <c r="A33" s="57" t="s">
        <v>18</v>
      </c>
      <c r="B33" s="57">
        <v>1</v>
      </c>
      <c r="C33" s="57">
        <v>23</v>
      </c>
      <c r="D33" s="52">
        <v>37226</v>
      </c>
      <c r="E33" s="117">
        <v>380801</v>
      </c>
      <c r="F33" s="118">
        <v>0.42599999999999999</v>
      </c>
      <c r="G33" s="113">
        <f t="shared" si="0"/>
        <v>380800.57400000002</v>
      </c>
      <c r="H33" s="114">
        <f t="shared" si="1"/>
        <v>0.34121953405017919</v>
      </c>
      <c r="I33" s="119">
        <v>0.87619999999999998</v>
      </c>
      <c r="J33" s="116">
        <f t="shared" si="2"/>
        <v>651.89279999999997</v>
      </c>
      <c r="M33" s="12"/>
    </row>
    <row r="34" spans="1:13" x14ac:dyDescent="0.2">
      <c r="A34" s="57" t="s">
        <v>18</v>
      </c>
      <c r="B34" s="57">
        <v>1</v>
      </c>
      <c r="C34" s="57">
        <v>24</v>
      </c>
      <c r="D34" s="52">
        <v>37226</v>
      </c>
      <c r="E34" s="117">
        <v>451325</v>
      </c>
      <c r="F34" s="118">
        <v>363</v>
      </c>
      <c r="G34" s="113">
        <f t="shared" si="0"/>
        <v>450962</v>
      </c>
      <c r="H34" s="114">
        <f t="shared" si="1"/>
        <v>0.40441308243727597</v>
      </c>
      <c r="I34" s="119">
        <v>0.98180000000000001</v>
      </c>
      <c r="J34" s="116">
        <f t="shared" si="2"/>
        <v>730.45920000000001</v>
      </c>
      <c r="M34" s="12"/>
    </row>
    <row r="35" spans="1:13" x14ac:dyDescent="0.2">
      <c r="A35" s="57" t="s">
        <v>18</v>
      </c>
      <c r="B35" s="57">
        <v>1</v>
      </c>
      <c r="C35" s="57">
        <v>25</v>
      </c>
      <c r="D35" s="52">
        <v>37226</v>
      </c>
      <c r="E35" s="117">
        <v>534183</v>
      </c>
      <c r="F35" s="118">
        <v>154</v>
      </c>
      <c r="G35" s="113">
        <f t="shared" si="0"/>
        <v>534029</v>
      </c>
      <c r="H35" s="114">
        <f t="shared" si="1"/>
        <v>0.47865860215053763</v>
      </c>
      <c r="I35" s="119">
        <v>0.97540000000000004</v>
      </c>
      <c r="J35" s="116">
        <f t="shared" si="2"/>
        <v>725.69760000000008</v>
      </c>
      <c r="M35" s="12"/>
    </row>
    <row r="36" spans="1:13" x14ac:dyDescent="0.2">
      <c r="A36" s="57" t="s">
        <v>18</v>
      </c>
      <c r="B36" s="57">
        <v>1</v>
      </c>
      <c r="C36" s="57">
        <v>26</v>
      </c>
      <c r="D36" s="52">
        <v>37226</v>
      </c>
      <c r="E36" s="117">
        <v>486628</v>
      </c>
      <c r="F36" s="118">
        <v>254</v>
      </c>
      <c r="G36" s="113">
        <f t="shared" si="0"/>
        <v>486374</v>
      </c>
      <c r="H36" s="114">
        <f t="shared" si="1"/>
        <v>0.43604659498207887</v>
      </c>
      <c r="I36" s="119">
        <v>0.97450000000000003</v>
      </c>
      <c r="J36" s="116">
        <f t="shared" si="2"/>
        <v>725.02800000000002</v>
      </c>
      <c r="M36" s="12"/>
    </row>
    <row r="37" spans="1:13" x14ac:dyDescent="0.2">
      <c r="A37" s="57" t="s">
        <v>18</v>
      </c>
      <c r="B37" s="57">
        <v>1</v>
      </c>
      <c r="C37" s="57">
        <v>27</v>
      </c>
      <c r="D37" s="52">
        <v>37226</v>
      </c>
      <c r="E37" s="117">
        <v>408601</v>
      </c>
      <c r="F37" s="118">
        <v>806</v>
      </c>
      <c r="G37" s="113">
        <f t="shared" si="0"/>
        <v>407795</v>
      </c>
      <c r="H37" s="114">
        <f t="shared" si="1"/>
        <v>0.36612992831541219</v>
      </c>
      <c r="I37" s="119">
        <v>0.93659999999999999</v>
      </c>
      <c r="J37" s="116">
        <f t="shared" si="2"/>
        <v>696.83039999999994</v>
      </c>
      <c r="M37" s="12"/>
    </row>
    <row r="38" spans="1:13" x14ac:dyDescent="0.2">
      <c r="A38" s="57" t="s">
        <v>18</v>
      </c>
      <c r="B38" s="57">
        <v>1</v>
      </c>
      <c r="C38" s="57">
        <v>28</v>
      </c>
      <c r="D38" s="52">
        <v>37226</v>
      </c>
      <c r="E38" s="117">
        <v>458939</v>
      </c>
      <c r="F38" s="118">
        <v>252</v>
      </c>
      <c r="G38" s="113">
        <f t="shared" si="0"/>
        <v>458687</v>
      </c>
      <c r="H38" s="114">
        <f t="shared" si="1"/>
        <v>0.41123566308243725</v>
      </c>
      <c r="I38" s="119">
        <v>0.96919999999999995</v>
      </c>
      <c r="J38" s="116">
        <f t="shared" si="2"/>
        <v>721.08479999999997</v>
      </c>
      <c r="M38" s="12"/>
    </row>
    <row r="39" spans="1:13" x14ac:dyDescent="0.2">
      <c r="A39" s="57" t="s">
        <v>18</v>
      </c>
      <c r="B39" s="57">
        <v>1</v>
      </c>
      <c r="C39" s="57">
        <v>29</v>
      </c>
      <c r="D39" s="52">
        <v>37226</v>
      </c>
      <c r="E39" s="117">
        <v>479041</v>
      </c>
      <c r="F39" s="118">
        <v>357</v>
      </c>
      <c r="G39" s="113">
        <f t="shared" si="0"/>
        <v>478684</v>
      </c>
      <c r="H39" s="114">
        <f t="shared" si="1"/>
        <v>0.42924820788530466</v>
      </c>
      <c r="I39" s="119">
        <v>0.95879999999999999</v>
      </c>
      <c r="J39" s="116">
        <f t="shared" si="2"/>
        <v>713.34720000000004</v>
      </c>
      <c r="M39" s="12"/>
    </row>
    <row r="40" spans="1:13" x14ac:dyDescent="0.2">
      <c r="A40" s="57" t="s">
        <v>18</v>
      </c>
      <c r="B40" s="57">
        <v>1</v>
      </c>
      <c r="C40" s="57">
        <v>30</v>
      </c>
      <c r="D40" s="52">
        <v>37226</v>
      </c>
      <c r="E40" s="117">
        <v>447646</v>
      </c>
      <c r="F40" s="118">
        <v>361</v>
      </c>
      <c r="G40" s="113">
        <f t="shared" si="0"/>
        <v>447285</v>
      </c>
      <c r="H40" s="114">
        <f t="shared" si="1"/>
        <v>0.40111648745519712</v>
      </c>
      <c r="I40" s="119">
        <v>0.91590000000000005</v>
      </c>
      <c r="J40" s="116">
        <f t="shared" si="2"/>
        <v>681.42960000000005</v>
      </c>
      <c r="M40" s="12"/>
    </row>
    <row r="41" spans="1:13" x14ac:dyDescent="0.2">
      <c r="A41" s="57" t="s">
        <v>18</v>
      </c>
      <c r="B41" s="57">
        <v>1</v>
      </c>
      <c r="C41" s="57">
        <v>31</v>
      </c>
      <c r="D41" s="52">
        <v>37226</v>
      </c>
      <c r="E41" s="117">
        <v>525420</v>
      </c>
      <c r="F41" s="118">
        <v>419</v>
      </c>
      <c r="G41" s="113">
        <f t="shared" si="0"/>
        <v>525001</v>
      </c>
      <c r="H41" s="114">
        <f t="shared" si="1"/>
        <v>0.47080645161290324</v>
      </c>
      <c r="I41" s="119">
        <v>0.99780000000000002</v>
      </c>
      <c r="J41" s="116">
        <f t="shared" si="2"/>
        <v>742.36320000000001</v>
      </c>
      <c r="M41" s="12"/>
    </row>
    <row r="42" spans="1:13" x14ac:dyDescent="0.2">
      <c r="A42" s="57" t="s">
        <v>18</v>
      </c>
      <c r="B42" s="57">
        <v>1</v>
      </c>
      <c r="C42" s="57">
        <v>32</v>
      </c>
      <c r="D42" s="52">
        <v>37226</v>
      </c>
      <c r="E42" s="117">
        <v>486438</v>
      </c>
      <c r="F42" s="117">
        <v>254</v>
      </c>
      <c r="G42" s="113">
        <f t="shared" si="0"/>
        <v>486184</v>
      </c>
      <c r="H42" s="114">
        <f t="shared" si="1"/>
        <v>0.43587634408602149</v>
      </c>
      <c r="I42" s="119">
        <v>0.96340000000000003</v>
      </c>
      <c r="J42" s="116">
        <f t="shared" si="2"/>
        <v>716.76960000000008</v>
      </c>
      <c r="M42" s="12"/>
    </row>
    <row r="43" spans="1:13" x14ac:dyDescent="0.2">
      <c r="A43" s="57" t="s">
        <v>18</v>
      </c>
      <c r="B43" s="57">
        <v>1</v>
      </c>
      <c r="C43" s="57">
        <v>33</v>
      </c>
      <c r="D43" s="52">
        <v>37226</v>
      </c>
      <c r="E43" s="117">
        <v>449826</v>
      </c>
      <c r="F43" s="118">
        <v>535</v>
      </c>
      <c r="G43" s="113">
        <f t="shared" si="0"/>
        <v>449291</v>
      </c>
      <c r="H43" s="114">
        <f t="shared" si="1"/>
        <v>0.40306989247311825</v>
      </c>
      <c r="I43" s="119">
        <v>0.95169999999999999</v>
      </c>
      <c r="J43" s="116">
        <f t="shared" si="2"/>
        <v>708.06479999999999</v>
      </c>
      <c r="M43" s="12"/>
    </row>
    <row r="44" spans="1:13" x14ac:dyDescent="0.2">
      <c r="A44" s="57" t="s">
        <v>18</v>
      </c>
      <c r="B44" s="57">
        <v>1</v>
      </c>
      <c r="C44" s="57">
        <v>34</v>
      </c>
      <c r="D44" s="52">
        <v>37226</v>
      </c>
      <c r="E44" s="117">
        <v>424463</v>
      </c>
      <c r="F44" s="118">
        <v>326</v>
      </c>
      <c r="G44" s="113">
        <f t="shared" si="0"/>
        <v>424137</v>
      </c>
      <c r="H44" s="114">
        <f t="shared" si="1"/>
        <v>0.38034318996415772</v>
      </c>
      <c r="I44" s="119">
        <v>0.92400000000000004</v>
      </c>
      <c r="J44" s="116">
        <f t="shared" si="2"/>
        <v>687.45600000000002</v>
      </c>
      <c r="M44" s="12"/>
    </row>
    <row r="45" spans="1:13" x14ac:dyDescent="0.2">
      <c r="A45" s="57" t="s">
        <v>18</v>
      </c>
      <c r="B45" s="57">
        <v>1</v>
      </c>
      <c r="C45" s="57">
        <v>35</v>
      </c>
      <c r="D45" s="52">
        <v>37226</v>
      </c>
      <c r="E45" s="117">
        <v>406482</v>
      </c>
      <c r="F45" s="118">
        <v>980</v>
      </c>
      <c r="G45" s="113">
        <f t="shared" si="0"/>
        <v>405502</v>
      </c>
      <c r="H45" s="114">
        <f t="shared" si="1"/>
        <v>0.36423118279569894</v>
      </c>
      <c r="I45" s="119">
        <v>0.96240000000000003</v>
      </c>
      <c r="J45" s="116">
        <f t="shared" si="2"/>
        <v>716.02560000000005</v>
      </c>
      <c r="M45" s="12"/>
    </row>
    <row r="46" spans="1:13" x14ac:dyDescent="0.2">
      <c r="A46" s="57" t="s">
        <v>18</v>
      </c>
      <c r="B46" s="57">
        <v>1</v>
      </c>
      <c r="C46" s="57">
        <v>36</v>
      </c>
      <c r="D46" s="52">
        <v>37226</v>
      </c>
      <c r="E46" s="117">
        <v>444593</v>
      </c>
      <c r="F46" s="118">
        <v>593</v>
      </c>
      <c r="G46" s="113">
        <f t="shared" si="0"/>
        <v>444000</v>
      </c>
      <c r="H46" s="114">
        <f t="shared" si="1"/>
        <v>0.39838082437275985</v>
      </c>
      <c r="I46" s="119">
        <v>0.96</v>
      </c>
      <c r="J46" s="116">
        <f t="shared" si="2"/>
        <v>714.24</v>
      </c>
      <c r="M46" s="12"/>
    </row>
    <row r="47" spans="1:13" x14ac:dyDescent="0.2">
      <c r="A47" s="57" t="s">
        <v>18</v>
      </c>
      <c r="B47" s="57">
        <v>1</v>
      </c>
      <c r="C47" s="57">
        <v>37</v>
      </c>
      <c r="D47" s="52">
        <v>37226</v>
      </c>
      <c r="E47" s="117">
        <v>424510</v>
      </c>
      <c r="F47" s="118">
        <v>311</v>
      </c>
      <c r="G47" s="113">
        <f t="shared" si="0"/>
        <v>424199</v>
      </c>
      <c r="H47" s="114">
        <f t="shared" si="1"/>
        <v>0.38038530465949821</v>
      </c>
      <c r="I47" s="119">
        <v>0.97570000000000001</v>
      </c>
      <c r="J47" s="116">
        <f t="shared" si="2"/>
        <v>725.92079999999999</v>
      </c>
      <c r="M47" s="12"/>
    </row>
    <row r="48" spans="1:13" x14ac:dyDescent="0.2">
      <c r="A48" s="57" t="s">
        <v>18</v>
      </c>
      <c r="B48" s="57">
        <v>1</v>
      </c>
      <c r="C48" s="57">
        <v>38</v>
      </c>
      <c r="D48" s="52">
        <v>37226</v>
      </c>
      <c r="E48" s="117">
        <v>470112</v>
      </c>
      <c r="F48" s="118">
        <v>210</v>
      </c>
      <c r="G48" s="113">
        <f t="shared" si="0"/>
        <v>469902</v>
      </c>
      <c r="H48" s="114">
        <f t="shared" si="1"/>
        <v>0.42124731182795699</v>
      </c>
      <c r="I48" s="119">
        <v>0.97489999999999999</v>
      </c>
      <c r="J48" s="116">
        <f t="shared" si="2"/>
        <v>725.32560000000001</v>
      </c>
      <c r="M48" s="12"/>
    </row>
    <row r="49" spans="1:13" x14ac:dyDescent="0.2">
      <c r="A49" s="57" t="s">
        <v>18</v>
      </c>
      <c r="B49" s="57">
        <v>1</v>
      </c>
      <c r="C49" s="57">
        <v>39</v>
      </c>
      <c r="D49" s="52">
        <v>37226</v>
      </c>
      <c r="E49" s="117">
        <v>485511</v>
      </c>
      <c r="F49" s="118">
        <v>177</v>
      </c>
      <c r="G49" s="113">
        <f t="shared" si="0"/>
        <v>485334</v>
      </c>
      <c r="H49" s="114">
        <f t="shared" si="1"/>
        <v>0.43504569892473116</v>
      </c>
      <c r="I49" s="119">
        <v>0.99719999999999998</v>
      </c>
      <c r="J49" s="116">
        <f t="shared" si="2"/>
        <v>741.91679999999997</v>
      </c>
      <c r="M49" s="12"/>
    </row>
    <row r="50" spans="1:13" x14ac:dyDescent="0.2">
      <c r="A50" s="57" t="s">
        <v>18</v>
      </c>
      <c r="B50" s="57">
        <v>1</v>
      </c>
      <c r="C50" s="57">
        <v>40</v>
      </c>
      <c r="D50" s="52">
        <v>37226</v>
      </c>
      <c r="E50" s="117">
        <v>495028</v>
      </c>
      <c r="F50" s="118">
        <v>242</v>
      </c>
      <c r="G50" s="113">
        <f t="shared" si="0"/>
        <v>494786</v>
      </c>
      <c r="H50" s="114">
        <f t="shared" si="1"/>
        <v>0.44357347670250896</v>
      </c>
      <c r="I50" s="119">
        <v>0.97489999999999999</v>
      </c>
      <c r="J50" s="116">
        <f t="shared" si="2"/>
        <v>725.32560000000001</v>
      </c>
      <c r="M50" s="12"/>
    </row>
    <row r="51" spans="1:13" x14ac:dyDescent="0.2">
      <c r="A51" s="57" t="s">
        <v>18</v>
      </c>
      <c r="B51" s="57">
        <v>1</v>
      </c>
      <c r="C51" s="57">
        <v>41</v>
      </c>
      <c r="D51" s="52">
        <v>37226</v>
      </c>
      <c r="E51" s="117">
        <v>492911</v>
      </c>
      <c r="F51" s="118">
        <v>256</v>
      </c>
      <c r="G51" s="113">
        <f t="shared" si="0"/>
        <v>492655</v>
      </c>
      <c r="H51" s="114">
        <f t="shared" si="1"/>
        <v>0.44167652329749102</v>
      </c>
      <c r="I51" s="119">
        <v>0.97599999999999998</v>
      </c>
      <c r="J51" s="116">
        <f t="shared" si="2"/>
        <v>726.14400000000001</v>
      </c>
      <c r="M51" s="12"/>
    </row>
    <row r="52" spans="1:13" x14ac:dyDescent="0.2">
      <c r="A52" s="57" t="s">
        <v>18</v>
      </c>
      <c r="B52" s="57">
        <v>1</v>
      </c>
      <c r="C52" s="57">
        <v>42</v>
      </c>
      <c r="D52" s="52">
        <v>37226</v>
      </c>
      <c r="E52" s="117">
        <v>509026</v>
      </c>
      <c r="F52" s="118">
        <v>361</v>
      </c>
      <c r="G52" s="113">
        <f t="shared" si="0"/>
        <v>508665</v>
      </c>
      <c r="H52" s="114">
        <f t="shared" si="1"/>
        <v>0.45611648745519712</v>
      </c>
      <c r="I52" s="119">
        <v>0.99250000000000005</v>
      </c>
      <c r="J52" s="116">
        <f t="shared" si="2"/>
        <v>738.42000000000007</v>
      </c>
      <c r="M52" s="12"/>
    </row>
    <row r="53" spans="1:13" x14ac:dyDescent="0.2">
      <c r="A53" s="57" t="s">
        <v>18</v>
      </c>
      <c r="B53" s="57">
        <v>1</v>
      </c>
      <c r="C53" s="57">
        <v>43</v>
      </c>
      <c r="D53" s="52">
        <v>37226</v>
      </c>
      <c r="E53" s="117">
        <v>375042</v>
      </c>
      <c r="F53" s="118">
        <v>841</v>
      </c>
      <c r="G53" s="113">
        <f t="shared" si="0"/>
        <v>374201</v>
      </c>
      <c r="H53" s="114">
        <f t="shared" si="1"/>
        <v>0.33605913978494623</v>
      </c>
      <c r="I53" s="119">
        <v>0.83499999999999996</v>
      </c>
      <c r="J53" s="116">
        <f t="shared" si="2"/>
        <v>621.24</v>
      </c>
      <c r="M53" s="12"/>
    </row>
    <row r="54" spans="1:13" x14ac:dyDescent="0.2">
      <c r="A54" s="57" t="s">
        <v>18</v>
      </c>
      <c r="B54" s="57">
        <v>1</v>
      </c>
      <c r="C54" s="57">
        <v>44</v>
      </c>
      <c r="D54" s="52">
        <v>37226</v>
      </c>
      <c r="E54" s="117">
        <v>511439</v>
      </c>
      <c r="F54" s="118">
        <v>203</v>
      </c>
      <c r="G54" s="113">
        <f t="shared" si="0"/>
        <v>511236</v>
      </c>
      <c r="H54" s="114">
        <f t="shared" si="1"/>
        <v>0.45827867383512544</v>
      </c>
      <c r="I54" s="119">
        <v>0.99770000000000003</v>
      </c>
      <c r="J54" s="116">
        <f t="shared" si="2"/>
        <v>742.28880000000004</v>
      </c>
      <c r="M54" s="12"/>
    </row>
    <row r="55" spans="1:13" x14ac:dyDescent="0.2">
      <c r="A55" s="57" t="s">
        <v>18</v>
      </c>
      <c r="B55" s="57">
        <v>1</v>
      </c>
      <c r="C55" s="57">
        <v>45</v>
      </c>
      <c r="D55" s="52">
        <v>37226</v>
      </c>
      <c r="E55" s="117">
        <v>460188</v>
      </c>
      <c r="F55" s="118">
        <v>448</v>
      </c>
      <c r="G55" s="113">
        <f t="shared" si="0"/>
        <v>459740</v>
      </c>
      <c r="H55" s="114">
        <f t="shared" si="1"/>
        <v>0.41235483870967743</v>
      </c>
      <c r="I55" s="119">
        <v>0.89670000000000005</v>
      </c>
      <c r="J55" s="116">
        <f t="shared" si="2"/>
        <v>667.14480000000003</v>
      </c>
      <c r="M55" s="12"/>
    </row>
    <row r="56" spans="1:13" x14ac:dyDescent="0.2">
      <c r="A56" s="57" t="s">
        <v>18</v>
      </c>
      <c r="B56" s="57">
        <v>1</v>
      </c>
      <c r="C56" s="57">
        <v>46</v>
      </c>
      <c r="D56" s="52">
        <v>37226</v>
      </c>
      <c r="E56" s="117">
        <v>423467</v>
      </c>
      <c r="F56" s="118">
        <v>536</v>
      </c>
      <c r="G56" s="113">
        <f t="shared" si="0"/>
        <v>422931</v>
      </c>
      <c r="H56" s="114">
        <f t="shared" si="1"/>
        <v>0.37945071684587811</v>
      </c>
      <c r="I56" s="119">
        <v>0.95409999999999995</v>
      </c>
      <c r="J56" s="116">
        <f t="shared" si="2"/>
        <v>709.85039999999992</v>
      </c>
      <c r="M56" s="12"/>
    </row>
    <row r="57" spans="1:13" x14ac:dyDescent="0.2">
      <c r="A57" s="57" t="s">
        <v>18</v>
      </c>
      <c r="B57" s="57">
        <v>1</v>
      </c>
      <c r="C57" s="57">
        <v>47</v>
      </c>
      <c r="D57" s="52">
        <v>37226</v>
      </c>
      <c r="E57" s="117">
        <v>420189</v>
      </c>
      <c r="F57" s="118">
        <v>220</v>
      </c>
      <c r="G57" s="113">
        <f t="shared" si="0"/>
        <v>419969</v>
      </c>
      <c r="H57" s="114">
        <f t="shared" si="1"/>
        <v>0.37651344086021504</v>
      </c>
      <c r="I57" s="119">
        <v>0.99</v>
      </c>
      <c r="J57" s="116">
        <f t="shared" si="2"/>
        <v>736.56</v>
      </c>
      <c r="M57" s="12"/>
    </row>
    <row r="58" spans="1:13" x14ac:dyDescent="0.2">
      <c r="A58" s="57" t="s">
        <v>18</v>
      </c>
      <c r="B58" s="57">
        <v>1</v>
      </c>
      <c r="C58" s="57">
        <v>48</v>
      </c>
      <c r="D58" s="52">
        <v>37226</v>
      </c>
      <c r="E58" s="117">
        <v>440679</v>
      </c>
      <c r="F58" s="118">
        <v>126</v>
      </c>
      <c r="G58" s="113">
        <f t="shared" si="0"/>
        <v>440553</v>
      </c>
      <c r="H58" s="114">
        <f t="shared" si="1"/>
        <v>0.39487365591397849</v>
      </c>
      <c r="I58" s="119">
        <v>0.99570000000000003</v>
      </c>
      <c r="J58" s="116">
        <f t="shared" si="2"/>
        <v>740.80079999999998</v>
      </c>
      <c r="M58" s="12"/>
    </row>
    <row r="59" spans="1:13" x14ac:dyDescent="0.2">
      <c r="A59" s="57" t="s">
        <v>18</v>
      </c>
      <c r="B59" s="57">
        <v>1</v>
      </c>
      <c r="C59" s="57">
        <v>49</v>
      </c>
      <c r="D59" s="52">
        <v>37226</v>
      </c>
      <c r="E59" s="117">
        <v>415079</v>
      </c>
      <c r="F59" s="118">
        <v>497</v>
      </c>
      <c r="G59" s="113">
        <f t="shared" si="0"/>
        <v>414582</v>
      </c>
      <c r="H59" s="114">
        <f t="shared" si="1"/>
        <v>0.3719345878136201</v>
      </c>
      <c r="I59" s="119">
        <v>0.9647</v>
      </c>
      <c r="J59" s="116">
        <f t="shared" si="2"/>
        <v>717.73680000000002</v>
      </c>
      <c r="M59" s="12"/>
    </row>
    <row r="60" spans="1:13" x14ac:dyDescent="0.2">
      <c r="A60" s="57" t="s">
        <v>18</v>
      </c>
      <c r="B60" s="57">
        <v>1</v>
      </c>
      <c r="C60" s="57">
        <v>50</v>
      </c>
      <c r="D60" s="52">
        <v>37226</v>
      </c>
      <c r="E60" s="117">
        <v>389578</v>
      </c>
      <c r="F60" s="118">
        <v>461</v>
      </c>
      <c r="G60" s="113">
        <f t="shared" si="0"/>
        <v>389117</v>
      </c>
      <c r="H60" s="114">
        <f t="shared" si="1"/>
        <v>0.34908422939068101</v>
      </c>
      <c r="I60" s="119">
        <v>0.85509999999999997</v>
      </c>
      <c r="J60" s="116">
        <f t="shared" si="2"/>
        <v>636.19439999999997</v>
      </c>
      <c r="M60" s="12"/>
    </row>
    <row r="61" spans="1:13" x14ac:dyDescent="0.2">
      <c r="A61" s="57" t="s">
        <v>18</v>
      </c>
      <c r="B61" s="57">
        <v>1</v>
      </c>
      <c r="C61" s="57">
        <v>51</v>
      </c>
      <c r="D61" s="52">
        <v>37226</v>
      </c>
      <c r="E61" s="117">
        <v>445172</v>
      </c>
      <c r="F61" s="118">
        <v>9594</v>
      </c>
      <c r="G61" s="113">
        <f t="shared" si="0"/>
        <v>435578</v>
      </c>
      <c r="H61" s="114">
        <f t="shared" si="1"/>
        <v>0.39889964157706093</v>
      </c>
      <c r="I61" s="119">
        <v>0.97650000000000003</v>
      </c>
      <c r="J61" s="116">
        <f t="shared" si="2"/>
        <v>726.51600000000008</v>
      </c>
      <c r="M61" s="12"/>
    </row>
    <row r="62" spans="1:13" x14ac:dyDescent="0.2">
      <c r="A62" s="57" t="s">
        <v>18</v>
      </c>
      <c r="B62" s="57">
        <v>1</v>
      </c>
      <c r="C62" s="57">
        <v>52</v>
      </c>
      <c r="D62" s="52">
        <v>37226</v>
      </c>
      <c r="E62" s="117">
        <v>382037</v>
      </c>
      <c r="F62" s="118">
        <v>551</v>
      </c>
      <c r="G62" s="113">
        <f t="shared" si="0"/>
        <v>381486</v>
      </c>
      <c r="H62" s="114">
        <f t="shared" si="1"/>
        <v>0.34232706093189963</v>
      </c>
      <c r="I62" s="119">
        <v>0.95350000000000001</v>
      </c>
      <c r="J62" s="116">
        <f t="shared" si="2"/>
        <v>709.404</v>
      </c>
      <c r="M62" s="12"/>
    </row>
    <row r="63" spans="1:13" x14ac:dyDescent="0.2">
      <c r="A63" s="57" t="s">
        <v>18</v>
      </c>
      <c r="B63" s="57">
        <v>1</v>
      </c>
      <c r="C63" s="57">
        <v>53</v>
      </c>
      <c r="D63" s="52">
        <v>37226</v>
      </c>
      <c r="E63" s="117">
        <v>409588</v>
      </c>
      <c r="F63" s="118">
        <v>450</v>
      </c>
      <c r="G63" s="113">
        <f t="shared" si="0"/>
        <v>409138</v>
      </c>
      <c r="H63" s="114">
        <f t="shared" si="1"/>
        <v>0.36701433691756274</v>
      </c>
      <c r="I63" s="119">
        <v>0.95299999999999996</v>
      </c>
      <c r="J63" s="116">
        <f t="shared" si="2"/>
        <v>709.03199999999993</v>
      </c>
      <c r="M63" s="12"/>
    </row>
    <row r="64" spans="1:13" x14ac:dyDescent="0.2">
      <c r="A64" s="57" t="s">
        <v>18</v>
      </c>
      <c r="B64" s="57">
        <v>1</v>
      </c>
      <c r="C64" s="57">
        <v>54</v>
      </c>
      <c r="D64" s="52">
        <v>37226</v>
      </c>
      <c r="E64" s="120">
        <v>394846</v>
      </c>
      <c r="F64" s="121">
        <v>883</v>
      </c>
      <c r="G64" s="113">
        <f t="shared" si="0"/>
        <v>393963</v>
      </c>
      <c r="H64" s="114">
        <f t="shared" si="1"/>
        <v>0.35380465949820789</v>
      </c>
      <c r="I64" s="122">
        <v>0.83760000000000001</v>
      </c>
      <c r="J64" s="116">
        <f t="shared" si="2"/>
        <v>623.17439999999999</v>
      </c>
      <c r="M64" s="12"/>
    </row>
    <row r="65" spans="1:13" x14ac:dyDescent="0.2">
      <c r="A65" s="57" t="s">
        <v>18</v>
      </c>
      <c r="B65" s="57">
        <v>1</v>
      </c>
      <c r="C65" s="57">
        <v>55</v>
      </c>
      <c r="D65" s="52">
        <v>37226</v>
      </c>
      <c r="E65" s="120">
        <v>497837</v>
      </c>
      <c r="F65" s="121">
        <v>393</v>
      </c>
      <c r="G65" s="113">
        <f t="shared" si="0"/>
        <v>497444</v>
      </c>
      <c r="H65" s="114">
        <f t="shared" si="1"/>
        <v>0.44609050179211468</v>
      </c>
      <c r="I65" s="122">
        <v>0.92669999999999997</v>
      </c>
      <c r="J65" s="116">
        <f t="shared" si="2"/>
        <v>689.46479999999997</v>
      </c>
      <c r="M65" s="12"/>
    </row>
    <row r="66" spans="1:13" x14ac:dyDescent="0.2">
      <c r="A66" s="57" t="s">
        <v>18</v>
      </c>
      <c r="B66" s="57">
        <v>1</v>
      </c>
      <c r="C66" s="57">
        <v>56</v>
      </c>
      <c r="D66" s="52">
        <v>37226</v>
      </c>
      <c r="E66" s="120">
        <v>493198</v>
      </c>
      <c r="F66" s="121">
        <v>406</v>
      </c>
      <c r="G66" s="113">
        <f t="shared" si="0"/>
        <v>492792</v>
      </c>
      <c r="H66" s="114">
        <f t="shared" si="1"/>
        <v>0.4419336917562724</v>
      </c>
      <c r="I66" s="122">
        <v>0.99019999999999997</v>
      </c>
      <c r="J66" s="116">
        <f t="shared" si="2"/>
        <v>736.7088</v>
      </c>
      <c r="M66" s="12"/>
    </row>
    <row r="67" spans="1:13" x14ac:dyDescent="0.2">
      <c r="A67" s="57" t="s">
        <v>18</v>
      </c>
      <c r="B67" s="57">
        <v>1</v>
      </c>
      <c r="C67" s="57">
        <v>57</v>
      </c>
      <c r="D67" s="52">
        <v>37226</v>
      </c>
      <c r="E67" s="120">
        <v>491456</v>
      </c>
      <c r="F67" s="121">
        <v>348</v>
      </c>
      <c r="G67" s="113">
        <f t="shared" si="0"/>
        <v>491108</v>
      </c>
      <c r="H67" s="114">
        <f t="shared" si="1"/>
        <v>0.44037275985663082</v>
      </c>
      <c r="I67" s="122">
        <v>0.99790000000000001</v>
      </c>
      <c r="J67" s="116">
        <f t="shared" si="2"/>
        <v>742.43759999999997</v>
      </c>
      <c r="M67" s="12"/>
    </row>
    <row r="68" spans="1:13" x14ac:dyDescent="0.2">
      <c r="A68" s="57" t="s">
        <v>18</v>
      </c>
      <c r="B68" s="57">
        <v>1</v>
      </c>
      <c r="C68" s="57">
        <v>58</v>
      </c>
      <c r="D68" s="52">
        <v>37226</v>
      </c>
      <c r="E68" s="120">
        <v>89054</v>
      </c>
      <c r="F68" s="121">
        <v>1164</v>
      </c>
      <c r="G68" s="113">
        <f t="shared" si="0"/>
        <v>87890</v>
      </c>
      <c r="H68" s="114">
        <f t="shared" si="1"/>
        <v>7.979749103942653E-2</v>
      </c>
      <c r="I68" s="122">
        <v>0.3231</v>
      </c>
      <c r="J68" s="116">
        <f t="shared" si="2"/>
        <v>240.38640000000001</v>
      </c>
      <c r="M68" s="12"/>
    </row>
    <row r="69" spans="1:13" x14ac:dyDescent="0.2">
      <c r="A69" s="57" t="s">
        <v>18</v>
      </c>
      <c r="B69" s="57">
        <v>1</v>
      </c>
      <c r="C69" s="57">
        <v>59</v>
      </c>
      <c r="D69" s="52">
        <v>37226</v>
      </c>
      <c r="E69" s="120">
        <v>459744</v>
      </c>
      <c r="F69" s="121">
        <v>320</v>
      </c>
      <c r="G69" s="113">
        <f t="shared" si="0"/>
        <v>459424</v>
      </c>
      <c r="H69" s="114">
        <f t="shared" si="1"/>
        <v>0.41195698924731183</v>
      </c>
      <c r="I69" s="122">
        <v>0.99750000000000005</v>
      </c>
      <c r="J69" s="116">
        <f t="shared" si="2"/>
        <v>742.14</v>
      </c>
      <c r="M69" s="12"/>
    </row>
    <row r="70" spans="1:13" x14ac:dyDescent="0.2">
      <c r="A70" s="57" t="s">
        <v>18</v>
      </c>
      <c r="B70" s="57">
        <v>1</v>
      </c>
      <c r="C70" s="57">
        <v>60</v>
      </c>
      <c r="D70" s="52">
        <v>37226</v>
      </c>
      <c r="E70" s="120">
        <v>336500</v>
      </c>
      <c r="F70" s="121">
        <v>1316</v>
      </c>
      <c r="G70" s="113">
        <f t="shared" si="0"/>
        <v>335184</v>
      </c>
      <c r="H70" s="114">
        <f t="shared" si="1"/>
        <v>0.3015232974910394</v>
      </c>
      <c r="I70" s="122">
        <v>0.75270000000000004</v>
      </c>
      <c r="J70" s="116">
        <f t="shared" si="2"/>
        <v>560.00880000000006</v>
      </c>
      <c r="M70" s="12"/>
    </row>
    <row r="71" spans="1:13" x14ac:dyDescent="0.2">
      <c r="A71" s="57" t="s">
        <v>18</v>
      </c>
      <c r="B71" s="57">
        <v>1</v>
      </c>
      <c r="C71" s="57">
        <v>61</v>
      </c>
      <c r="D71" s="52">
        <v>37226</v>
      </c>
      <c r="E71" s="120">
        <v>397340</v>
      </c>
      <c r="F71" s="121">
        <v>838</v>
      </c>
      <c r="G71" s="113">
        <f t="shared" si="0"/>
        <v>396502</v>
      </c>
      <c r="H71" s="114">
        <f t="shared" si="1"/>
        <v>0.35603942652329751</v>
      </c>
      <c r="I71" s="122">
        <v>0.96020000000000005</v>
      </c>
      <c r="J71" s="116">
        <f t="shared" si="2"/>
        <v>714.38880000000006</v>
      </c>
      <c r="M71" s="12"/>
    </row>
    <row r="72" spans="1:13" x14ac:dyDescent="0.2">
      <c r="A72" s="57" t="s">
        <v>18</v>
      </c>
      <c r="B72" s="57">
        <v>1</v>
      </c>
      <c r="C72" s="57">
        <v>62</v>
      </c>
      <c r="D72" s="52">
        <v>37226</v>
      </c>
      <c r="E72" s="120">
        <v>460777</v>
      </c>
      <c r="F72" s="121">
        <v>402</v>
      </c>
      <c r="G72" s="113">
        <f t="shared" si="0"/>
        <v>460375</v>
      </c>
      <c r="H72" s="114">
        <f t="shared" si="1"/>
        <v>0.41288261648745522</v>
      </c>
      <c r="I72" s="122">
        <v>0.99739999999999995</v>
      </c>
      <c r="J72" s="116">
        <f t="shared" si="2"/>
        <v>742.06560000000002</v>
      </c>
      <c r="M72" s="12"/>
    </row>
    <row r="73" spans="1:13" x14ac:dyDescent="0.2">
      <c r="A73" s="57" t="s">
        <v>18</v>
      </c>
      <c r="B73" s="57">
        <v>1</v>
      </c>
      <c r="C73" s="57">
        <v>63</v>
      </c>
      <c r="D73" s="52">
        <v>37226</v>
      </c>
      <c r="E73" s="120">
        <v>372900</v>
      </c>
      <c r="F73" s="121">
        <v>1091</v>
      </c>
      <c r="G73" s="113">
        <f t="shared" si="0"/>
        <v>371809</v>
      </c>
      <c r="H73" s="114">
        <f t="shared" si="1"/>
        <v>0.33413978494623658</v>
      </c>
      <c r="I73" s="122">
        <v>0.7944</v>
      </c>
      <c r="J73" s="116">
        <f t="shared" si="2"/>
        <v>591.03359999999998</v>
      </c>
      <c r="M73" s="12"/>
    </row>
    <row r="74" spans="1:13" x14ac:dyDescent="0.2">
      <c r="A74" s="57" t="s">
        <v>18</v>
      </c>
      <c r="B74" s="57">
        <v>1</v>
      </c>
      <c r="C74" s="57">
        <v>64</v>
      </c>
      <c r="D74" s="52">
        <v>37226</v>
      </c>
      <c r="E74" s="120">
        <f>968609-612069</f>
        <v>356540</v>
      </c>
      <c r="F74" s="121">
        <f>3197-2816</f>
        <v>381</v>
      </c>
      <c r="G74" s="113">
        <f t="shared" si="0"/>
        <v>356159</v>
      </c>
      <c r="H74" s="114">
        <f t="shared" si="1"/>
        <v>0.31948028673835127</v>
      </c>
      <c r="I74" s="122">
        <v>0.91600000000000004</v>
      </c>
      <c r="J74" s="116">
        <f t="shared" si="2"/>
        <v>681.50400000000002</v>
      </c>
      <c r="M74" s="12"/>
    </row>
    <row r="75" spans="1:13" x14ac:dyDescent="0.2">
      <c r="A75" s="57" t="s">
        <v>18</v>
      </c>
      <c r="B75" s="57">
        <v>1</v>
      </c>
      <c r="C75" s="57">
        <v>65</v>
      </c>
      <c r="D75" s="52">
        <v>37226</v>
      </c>
      <c r="E75" s="120">
        <v>309179</v>
      </c>
      <c r="F75" s="121">
        <v>634</v>
      </c>
      <c r="G75" s="113">
        <f t="shared" si="0"/>
        <v>308545</v>
      </c>
      <c r="H75" s="114">
        <f t="shared" si="1"/>
        <v>0.27704211469534051</v>
      </c>
      <c r="I75" s="122">
        <v>0.83509999999999995</v>
      </c>
      <c r="J75" s="116">
        <f t="shared" si="2"/>
        <v>621.31439999999998</v>
      </c>
      <c r="M75" s="12"/>
    </row>
    <row r="76" spans="1:13" x14ac:dyDescent="0.2">
      <c r="A76" s="57" t="s">
        <v>18</v>
      </c>
      <c r="B76" s="57">
        <v>1</v>
      </c>
      <c r="C76" s="57">
        <v>66</v>
      </c>
      <c r="D76" s="52">
        <v>37226</v>
      </c>
      <c r="E76" s="120">
        <v>425507</v>
      </c>
      <c r="F76" s="121">
        <v>536</v>
      </c>
      <c r="G76" s="113">
        <f t="shared" ref="G76:G111" si="3">E76-F76</f>
        <v>424971</v>
      </c>
      <c r="H76" s="114">
        <f t="shared" si="1"/>
        <v>0.38127867383512543</v>
      </c>
      <c r="I76" s="122">
        <v>0.99199999999999999</v>
      </c>
      <c r="J76" s="116">
        <f t="shared" si="2"/>
        <v>738.048</v>
      </c>
      <c r="M76" s="12"/>
    </row>
    <row r="77" spans="1:13" x14ac:dyDescent="0.2">
      <c r="A77" s="57" t="s">
        <v>18</v>
      </c>
      <c r="B77" s="57">
        <v>1</v>
      </c>
      <c r="C77" s="57">
        <v>67</v>
      </c>
      <c r="D77" s="52">
        <v>37226</v>
      </c>
      <c r="E77" s="120">
        <v>417115</v>
      </c>
      <c r="F77" s="121">
        <v>261</v>
      </c>
      <c r="G77" s="113">
        <f t="shared" si="3"/>
        <v>416854</v>
      </c>
      <c r="H77" s="114">
        <f t="shared" ref="H77:H110" si="4">IF(G77&lt;0,0,E77/(31*1500*24))</f>
        <v>0.37375896057347668</v>
      </c>
      <c r="I77" s="122">
        <v>0.99209999999999998</v>
      </c>
      <c r="J77" s="116">
        <f t="shared" ref="J77:J110" si="5">I77*(24*31)</f>
        <v>738.12239999999997</v>
      </c>
      <c r="M77" s="12"/>
    </row>
    <row r="78" spans="1:13" x14ac:dyDescent="0.2">
      <c r="A78" s="57" t="s">
        <v>18</v>
      </c>
      <c r="B78" s="57">
        <v>1</v>
      </c>
      <c r="C78" s="57">
        <v>68</v>
      </c>
      <c r="D78" s="52">
        <v>37226</v>
      </c>
      <c r="E78" s="120">
        <v>469408</v>
      </c>
      <c r="F78" s="121">
        <v>445</v>
      </c>
      <c r="G78" s="113">
        <f t="shared" si="3"/>
        <v>468963</v>
      </c>
      <c r="H78" s="114">
        <f t="shared" si="4"/>
        <v>0.42061648745519714</v>
      </c>
      <c r="I78" s="122">
        <v>0.94940000000000002</v>
      </c>
      <c r="J78" s="116">
        <f t="shared" si="5"/>
        <v>706.35360000000003</v>
      </c>
      <c r="M78" s="12"/>
    </row>
    <row r="79" spans="1:13" x14ac:dyDescent="0.2">
      <c r="A79" s="57" t="s">
        <v>18</v>
      </c>
      <c r="B79" s="57">
        <v>1</v>
      </c>
      <c r="C79" s="57">
        <v>69</v>
      </c>
      <c r="D79" s="52">
        <v>37226</v>
      </c>
      <c r="E79" s="120">
        <v>510234</v>
      </c>
      <c r="F79" s="121">
        <v>385</v>
      </c>
      <c r="G79" s="113">
        <f t="shared" si="3"/>
        <v>509849</v>
      </c>
      <c r="H79" s="114">
        <f t="shared" si="4"/>
        <v>0.45719892473118279</v>
      </c>
      <c r="I79" s="122">
        <v>0.99639999999999995</v>
      </c>
      <c r="J79" s="116">
        <f t="shared" si="5"/>
        <v>741.32159999999999</v>
      </c>
      <c r="M79" s="12"/>
    </row>
    <row r="80" spans="1:13" x14ac:dyDescent="0.2">
      <c r="A80" s="57" t="s">
        <v>18</v>
      </c>
      <c r="B80" s="57">
        <v>1</v>
      </c>
      <c r="C80" s="57">
        <v>70</v>
      </c>
      <c r="D80" s="52">
        <v>37226</v>
      </c>
      <c r="E80" s="120">
        <v>395665</v>
      </c>
      <c r="F80" s="121">
        <v>384</v>
      </c>
      <c r="G80" s="113">
        <f t="shared" si="3"/>
        <v>395281</v>
      </c>
      <c r="H80" s="114">
        <f t="shared" si="4"/>
        <v>0.3545385304659498</v>
      </c>
      <c r="I80" s="122">
        <v>0.82940000000000003</v>
      </c>
      <c r="J80" s="116">
        <f t="shared" si="5"/>
        <v>617.07360000000006</v>
      </c>
      <c r="M80" s="12"/>
    </row>
    <row r="81" spans="1:13" x14ac:dyDescent="0.2">
      <c r="A81" s="57" t="s">
        <v>18</v>
      </c>
      <c r="B81" s="57">
        <v>1</v>
      </c>
      <c r="C81" s="57">
        <v>71</v>
      </c>
      <c r="D81" s="52">
        <v>37226</v>
      </c>
      <c r="E81" s="120">
        <v>482761</v>
      </c>
      <c r="F81" s="121">
        <v>236</v>
      </c>
      <c r="G81" s="113">
        <f t="shared" si="3"/>
        <v>482525</v>
      </c>
      <c r="H81" s="114">
        <f t="shared" si="4"/>
        <v>0.43258154121863801</v>
      </c>
      <c r="I81" s="122">
        <v>0.99680000000000002</v>
      </c>
      <c r="J81" s="116">
        <f t="shared" si="5"/>
        <v>741.61919999999998</v>
      </c>
      <c r="M81" s="12"/>
    </row>
    <row r="82" spans="1:13" x14ac:dyDescent="0.2">
      <c r="A82" s="57" t="s">
        <v>18</v>
      </c>
      <c r="B82" s="57">
        <v>1</v>
      </c>
      <c r="C82" s="57">
        <v>72</v>
      </c>
      <c r="D82" s="52">
        <v>37226</v>
      </c>
      <c r="E82" s="120">
        <v>518406</v>
      </c>
      <c r="F82" s="121">
        <v>305</v>
      </c>
      <c r="G82" s="113">
        <f t="shared" si="3"/>
        <v>518101</v>
      </c>
      <c r="H82" s="114">
        <f t="shared" si="4"/>
        <v>0.46452150537634407</v>
      </c>
      <c r="I82" s="122">
        <v>0.998</v>
      </c>
      <c r="J82" s="116">
        <f t="shared" si="5"/>
        <v>742.51199999999994</v>
      </c>
      <c r="M82" s="12"/>
    </row>
    <row r="83" spans="1:13" x14ac:dyDescent="0.2">
      <c r="A83" s="57" t="s">
        <v>18</v>
      </c>
      <c r="B83" s="57">
        <v>1</v>
      </c>
      <c r="C83" s="57">
        <v>73</v>
      </c>
      <c r="D83" s="52">
        <v>37226</v>
      </c>
      <c r="E83" s="120">
        <v>488713</v>
      </c>
      <c r="F83" s="121">
        <v>627</v>
      </c>
      <c r="G83" s="113">
        <f t="shared" si="3"/>
        <v>488086</v>
      </c>
      <c r="H83" s="114">
        <f t="shared" si="4"/>
        <v>0.43791487455197131</v>
      </c>
      <c r="I83" s="122">
        <v>0.9909</v>
      </c>
      <c r="J83" s="116">
        <f t="shared" si="5"/>
        <v>737.2296</v>
      </c>
      <c r="M83" s="12"/>
    </row>
    <row r="84" spans="1:13" x14ac:dyDescent="0.2">
      <c r="A84" s="57" t="s">
        <v>18</v>
      </c>
      <c r="B84" s="57">
        <v>1</v>
      </c>
      <c r="C84" s="57">
        <v>74</v>
      </c>
      <c r="D84" s="52">
        <v>37226</v>
      </c>
      <c r="E84" s="120">
        <v>466694</v>
      </c>
      <c r="F84" s="121">
        <v>475</v>
      </c>
      <c r="G84" s="113">
        <f t="shared" si="3"/>
        <v>466219</v>
      </c>
      <c r="H84" s="114">
        <f t="shared" si="4"/>
        <v>0.41818458781362006</v>
      </c>
      <c r="I84" s="122">
        <v>0.99660000000000004</v>
      </c>
      <c r="J84" s="116">
        <f t="shared" si="5"/>
        <v>741.47040000000004</v>
      </c>
      <c r="M84" s="12"/>
    </row>
    <row r="85" spans="1:13" x14ac:dyDescent="0.2">
      <c r="A85" s="57" t="s">
        <v>18</v>
      </c>
      <c r="B85" s="57">
        <v>1</v>
      </c>
      <c r="C85" s="57">
        <v>75</v>
      </c>
      <c r="D85" s="52">
        <v>37226</v>
      </c>
      <c r="E85" s="120">
        <v>413250</v>
      </c>
      <c r="F85" s="121">
        <v>394</v>
      </c>
      <c r="G85" s="113">
        <f t="shared" si="3"/>
        <v>412856</v>
      </c>
      <c r="H85" s="114">
        <f t="shared" si="4"/>
        <v>0.37029569892473119</v>
      </c>
      <c r="I85" s="122">
        <v>0.99039999999999995</v>
      </c>
      <c r="J85" s="116">
        <f t="shared" si="5"/>
        <v>736.85759999999993</v>
      </c>
      <c r="M85" s="12"/>
    </row>
    <row r="86" spans="1:13" x14ac:dyDescent="0.2">
      <c r="A86" s="57" t="s">
        <v>18</v>
      </c>
      <c r="B86" s="57">
        <v>1</v>
      </c>
      <c r="C86" s="57">
        <v>76</v>
      </c>
      <c r="D86" s="52">
        <v>37226</v>
      </c>
      <c r="E86" s="120">
        <v>435358</v>
      </c>
      <c r="F86" s="121">
        <v>611</v>
      </c>
      <c r="G86" s="113">
        <f t="shared" si="3"/>
        <v>434747</v>
      </c>
      <c r="H86" s="114">
        <f t="shared" si="4"/>
        <v>0.39010573476702509</v>
      </c>
      <c r="I86" s="122">
        <v>0.87380000000000002</v>
      </c>
      <c r="J86" s="116">
        <f t="shared" si="5"/>
        <v>650.10720000000003</v>
      </c>
      <c r="M86" s="12"/>
    </row>
    <row r="87" spans="1:13" x14ac:dyDescent="0.2">
      <c r="A87" s="57" t="s">
        <v>18</v>
      </c>
      <c r="B87" s="57">
        <v>1</v>
      </c>
      <c r="C87" s="57">
        <v>77</v>
      </c>
      <c r="D87" s="52">
        <v>37226</v>
      </c>
      <c r="E87" s="120">
        <v>366622</v>
      </c>
      <c r="F87" s="121">
        <v>278</v>
      </c>
      <c r="G87" s="113">
        <f t="shared" si="3"/>
        <v>366344</v>
      </c>
      <c r="H87" s="114">
        <f t="shared" si="4"/>
        <v>0.32851433691756271</v>
      </c>
      <c r="I87" s="122">
        <v>0.91100000000000003</v>
      </c>
      <c r="J87" s="116">
        <f t="shared" si="5"/>
        <v>677.78399999999999</v>
      </c>
      <c r="M87" s="12"/>
    </row>
    <row r="88" spans="1:13" x14ac:dyDescent="0.2">
      <c r="A88" s="57" t="s">
        <v>18</v>
      </c>
      <c r="B88" s="57">
        <v>1</v>
      </c>
      <c r="C88" s="57">
        <v>78</v>
      </c>
      <c r="D88" s="52">
        <v>37226</v>
      </c>
      <c r="E88" s="120">
        <v>378562</v>
      </c>
      <c r="F88" s="121">
        <v>429</v>
      </c>
      <c r="G88" s="113">
        <f t="shared" si="3"/>
        <v>378133</v>
      </c>
      <c r="H88" s="114">
        <f t="shared" si="4"/>
        <v>0.33921326164874555</v>
      </c>
      <c r="I88" s="122">
        <v>0.91290000000000004</v>
      </c>
      <c r="J88" s="116">
        <f t="shared" si="5"/>
        <v>679.19760000000008</v>
      </c>
      <c r="M88" s="12"/>
    </row>
    <row r="89" spans="1:13" x14ac:dyDescent="0.2">
      <c r="A89" s="57" t="s">
        <v>18</v>
      </c>
      <c r="B89" s="57">
        <v>1</v>
      </c>
      <c r="C89" s="57">
        <v>79</v>
      </c>
      <c r="D89" s="52">
        <v>37226</v>
      </c>
      <c r="E89" s="120">
        <v>454194</v>
      </c>
      <c r="F89" s="121">
        <v>404</v>
      </c>
      <c r="G89" s="113">
        <f t="shared" si="3"/>
        <v>453790</v>
      </c>
      <c r="H89" s="114">
        <f t="shared" si="4"/>
        <v>0.40698387096774191</v>
      </c>
      <c r="I89" s="122">
        <f>I55</f>
        <v>0.89670000000000005</v>
      </c>
      <c r="J89" s="116">
        <f t="shared" si="5"/>
        <v>667.14480000000003</v>
      </c>
      <c r="M89" s="12"/>
    </row>
    <row r="90" spans="1:13" x14ac:dyDescent="0.2">
      <c r="A90" s="57" t="s">
        <v>18</v>
      </c>
      <c r="B90" s="57">
        <v>1</v>
      </c>
      <c r="C90" s="57">
        <v>80</v>
      </c>
      <c r="D90" s="52">
        <v>37226</v>
      </c>
      <c r="E90" s="120">
        <v>506108</v>
      </c>
      <c r="F90" s="121">
        <v>135</v>
      </c>
      <c r="G90" s="113">
        <f t="shared" si="3"/>
        <v>505973</v>
      </c>
      <c r="H90" s="114">
        <f t="shared" si="4"/>
        <v>0.45350179211469532</v>
      </c>
      <c r="I90" s="122">
        <v>0.97860000000000003</v>
      </c>
      <c r="J90" s="116">
        <f t="shared" si="5"/>
        <v>728.07839999999999</v>
      </c>
      <c r="M90" s="12"/>
    </row>
    <row r="91" spans="1:13" x14ac:dyDescent="0.2">
      <c r="A91" s="57" t="s">
        <v>18</v>
      </c>
      <c r="B91" s="57">
        <v>1</v>
      </c>
      <c r="C91" s="57">
        <v>81</v>
      </c>
      <c r="D91" s="52">
        <v>37226</v>
      </c>
      <c r="E91" s="120">
        <v>448101</v>
      </c>
      <c r="F91" s="121">
        <v>497</v>
      </c>
      <c r="G91" s="113">
        <f t="shared" si="3"/>
        <v>447604</v>
      </c>
      <c r="H91" s="114">
        <f t="shared" si="4"/>
        <v>0.40152419354838709</v>
      </c>
      <c r="I91" s="122">
        <v>0.90549999999999997</v>
      </c>
      <c r="J91" s="116">
        <f t="shared" si="5"/>
        <v>673.69200000000001</v>
      </c>
      <c r="M91" s="12"/>
    </row>
    <row r="92" spans="1:13" x14ac:dyDescent="0.2">
      <c r="A92" s="57" t="s">
        <v>18</v>
      </c>
      <c r="B92" s="57">
        <v>1</v>
      </c>
      <c r="C92" s="57">
        <v>82</v>
      </c>
      <c r="D92" s="52">
        <v>37226</v>
      </c>
      <c r="E92" s="120">
        <v>476688</v>
      </c>
      <c r="F92" s="121">
        <v>805</v>
      </c>
      <c r="G92" s="113">
        <f t="shared" si="3"/>
        <v>475883</v>
      </c>
      <c r="H92" s="114">
        <f t="shared" si="4"/>
        <v>0.42713978494623656</v>
      </c>
      <c r="I92" s="122">
        <v>0.93779999999999997</v>
      </c>
      <c r="J92" s="116">
        <f t="shared" si="5"/>
        <v>697.72320000000002</v>
      </c>
      <c r="M92" s="12"/>
    </row>
    <row r="93" spans="1:13" x14ac:dyDescent="0.2">
      <c r="A93" s="57" t="s">
        <v>18</v>
      </c>
      <c r="B93" s="57">
        <v>1</v>
      </c>
      <c r="C93" s="57">
        <v>83</v>
      </c>
      <c r="D93" s="52">
        <v>37226</v>
      </c>
      <c r="E93" s="120">
        <v>486339</v>
      </c>
      <c r="F93" s="121">
        <v>374</v>
      </c>
      <c r="G93" s="113">
        <f t="shared" si="3"/>
        <v>485965</v>
      </c>
      <c r="H93" s="114">
        <f t="shared" si="4"/>
        <v>0.43578763440860213</v>
      </c>
      <c r="I93" s="122">
        <v>0.99560000000000004</v>
      </c>
      <c r="J93" s="116">
        <f t="shared" si="5"/>
        <v>740.72640000000001</v>
      </c>
      <c r="M93" s="12"/>
    </row>
    <row r="94" spans="1:13" x14ac:dyDescent="0.2">
      <c r="A94" s="57" t="s">
        <v>18</v>
      </c>
      <c r="B94" s="57">
        <v>1</v>
      </c>
      <c r="C94" s="57">
        <v>84</v>
      </c>
      <c r="D94" s="52">
        <v>37226</v>
      </c>
      <c r="E94" s="120">
        <v>539218</v>
      </c>
      <c r="F94" s="121">
        <v>143</v>
      </c>
      <c r="G94" s="113">
        <f t="shared" si="3"/>
        <v>539075</v>
      </c>
      <c r="H94" s="114">
        <f t="shared" si="4"/>
        <v>0.48317025089605736</v>
      </c>
      <c r="I94" s="122">
        <v>0.99729999999999996</v>
      </c>
      <c r="J94" s="116">
        <f t="shared" si="5"/>
        <v>741.99119999999994</v>
      </c>
      <c r="M94" s="12"/>
    </row>
    <row r="95" spans="1:13" x14ac:dyDescent="0.2">
      <c r="A95" s="57" t="s">
        <v>18</v>
      </c>
      <c r="B95" s="57">
        <v>1</v>
      </c>
      <c r="C95" s="57">
        <v>85</v>
      </c>
      <c r="D95" s="52">
        <v>37226</v>
      </c>
      <c r="E95" s="120">
        <v>381405</v>
      </c>
      <c r="F95" s="121">
        <v>230</v>
      </c>
      <c r="G95" s="113">
        <f t="shared" si="3"/>
        <v>381175</v>
      </c>
      <c r="H95" s="114">
        <f t="shared" si="4"/>
        <v>0.34176075268817202</v>
      </c>
      <c r="I95" s="122">
        <v>0.90369999999999995</v>
      </c>
      <c r="J95" s="116">
        <f t="shared" si="5"/>
        <v>672.3528</v>
      </c>
      <c r="M95" s="12"/>
    </row>
    <row r="96" spans="1:13" x14ac:dyDescent="0.2">
      <c r="A96" s="57" t="s">
        <v>18</v>
      </c>
      <c r="B96" s="57">
        <v>1</v>
      </c>
      <c r="C96" s="57">
        <v>86</v>
      </c>
      <c r="D96" s="52">
        <v>37226</v>
      </c>
      <c r="E96" s="120">
        <v>447772</v>
      </c>
      <c r="F96" s="121">
        <v>496</v>
      </c>
      <c r="G96" s="113">
        <f t="shared" si="3"/>
        <v>447276</v>
      </c>
      <c r="H96" s="114">
        <f t="shared" si="4"/>
        <v>0.40122939068100361</v>
      </c>
      <c r="I96" s="122">
        <v>0.89810000000000001</v>
      </c>
      <c r="J96" s="116">
        <f t="shared" si="5"/>
        <v>668.18640000000005</v>
      </c>
      <c r="M96" s="12"/>
    </row>
    <row r="97" spans="1:13" x14ac:dyDescent="0.2">
      <c r="A97" s="57" t="s">
        <v>18</v>
      </c>
      <c r="B97" s="57">
        <v>1</v>
      </c>
      <c r="C97" s="57">
        <v>87</v>
      </c>
      <c r="D97" s="52">
        <v>37226</v>
      </c>
      <c r="E97" s="120">
        <f>384148+42523</f>
        <v>426671</v>
      </c>
      <c r="F97" s="121">
        <f>438+150</f>
        <v>588</v>
      </c>
      <c r="G97" s="113">
        <f t="shared" si="3"/>
        <v>426083</v>
      </c>
      <c r="H97" s="114">
        <f t="shared" si="4"/>
        <v>0.38232168458781363</v>
      </c>
      <c r="I97" s="122">
        <v>0.93469999999999998</v>
      </c>
      <c r="J97" s="116">
        <f t="shared" si="5"/>
        <v>695.41679999999997</v>
      </c>
      <c r="M97" s="12"/>
    </row>
    <row r="98" spans="1:13" x14ac:dyDescent="0.2">
      <c r="A98" s="57" t="s">
        <v>18</v>
      </c>
      <c r="B98" s="57">
        <v>1</v>
      </c>
      <c r="C98" s="57">
        <v>88</v>
      </c>
      <c r="D98" s="52">
        <v>37226</v>
      </c>
      <c r="E98" s="120">
        <v>452796</v>
      </c>
      <c r="F98" s="121">
        <v>894</v>
      </c>
      <c r="G98" s="113">
        <f t="shared" si="3"/>
        <v>451902</v>
      </c>
      <c r="H98" s="114">
        <f t="shared" si="4"/>
        <v>0.40573118279569892</v>
      </c>
      <c r="I98" s="122">
        <v>0.86470000000000002</v>
      </c>
      <c r="J98" s="116">
        <f t="shared" si="5"/>
        <v>643.33680000000004</v>
      </c>
      <c r="M98" s="12"/>
    </row>
    <row r="99" spans="1:13" x14ac:dyDescent="0.2">
      <c r="A99" s="57" t="s">
        <v>18</v>
      </c>
      <c r="B99" s="57">
        <v>1</v>
      </c>
      <c r="C99" s="57">
        <v>89</v>
      </c>
      <c r="D99" s="52">
        <v>37226</v>
      </c>
      <c r="E99" s="120">
        <v>466872</v>
      </c>
      <c r="F99" s="121">
        <v>346</v>
      </c>
      <c r="G99" s="113">
        <f t="shared" si="3"/>
        <v>466526</v>
      </c>
      <c r="H99" s="114">
        <f t="shared" si="4"/>
        <v>0.41834408602150536</v>
      </c>
      <c r="I99" s="122">
        <v>0.99860000000000004</v>
      </c>
      <c r="J99" s="116">
        <f t="shared" si="5"/>
        <v>742.95839999999998</v>
      </c>
      <c r="M99" s="12"/>
    </row>
    <row r="100" spans="1:13" x14ac:dyDescent="0.2">
      <c r="A100" s="57" t="s">
        <v>18</v>
      </c>
      <c r="B100" s="57">
        <v>1</v>
      </c>
      <c r="C100" s="57">
        <v>90</v>
      </c>
      <c r="D100" s="52">
        <v>37226</v>
      </c>
      <c r="E100" s="120">
        <v>442502</v>
      </c>
      <c r="F100" s="121">
        <v>326</v>
      </c>
      <c r="G100" s="113">
        <f t="shared" si="3"/>
        <v>442176</v>
      </c>
      <c r="H100" s="114">
        <f t="shared" si="4"/>
        <v>0.39650716845878137</v>
      </c>
      <c r="I100" s="122">
        <v>0.98409999999999997</v>
      </c>
      <c r="J100" s="116">
        <f t="shared" si="5"/>
        <v>732.17039999999997</v>
      </c>
      <c r="M100" s="12"/>
    </row>
    <row r="101" spans="1:13" x14ac:dyDescent="0.2">
      <c r="A101" s="57" t="s">
        <v>18</v>
      </c>
      <c r="B101" s="57">
        <v>1</v>
      </c>
      <c r="C101" s="57">
        <v>91</v>
      </c>
      <c r="D101" s="52">
        <v>37226</v>
      </c>
      <c r="E101" s="120">
        <v>499306</v>
      </c>
      <c r="F101" s="121">
        <v>459</v>
      </c>
      <c r="G101" s="113">
        <f t="shared" si="3"/>
        <v>498847</v>
      </c>
      <c r="H101" s="114">
        <f t="shared" si="4"/>
        <v>0.44740681003584232</v>
      </c>
      <c r="I101" s="122">
        <v>0.97170000000000001</v>
      </c>
      <c r="J101" s="116">
        <f t="shared" si="5"/>
        <v>722.94479999999999</v>
      </c>
      <c r="M101" s="12"/>
    </row>
    <row r="102" spans="1:13" x14ac:dyDescent="0.2">
      <c r="A102" s="57" t="s">
        <v>18</v>
      </c>
      <c r="B102" s="57">
        <v>1</v>
      </c>
      <c r="C102" s="57">
        <v>92</v>
      </c>
      <c r="D102" s="52">
        <v>37226</v>
      </c>
      <c r="E102" s="120">
        <v>486629</v>
      </c>
      <c r="F102" s="121">
        <v>713</v>
      </c>
      <c r="G102" s="113">
        <f t="shared" si="3"/>
        <v>485916</v>
      </c>
      <c r="H102" s="114">
        <f t="shared" si="4"/>
        <v>0.43604749103942653</v>
      </c>
      <c r="I102" s="122">
        <v>0.98540000000000005</v>
      </c>
      <c r="J102" s="116">
        <f t="shared" si="5"/>
        <v>733.13760000000002</v>
      </c>
      <c r="M102" s="12"/>
    </row>
    <row r="103" spans="1:13" x14ac:dyDescent="0.2">
      <c r="A103" s="57" t="s">
        <v>18</v>
      </c>
      <c r="B103" s="57">
        <v>1</v>
      </c>
      <c r="C103" s="57">
        <v>93</v>
      </c>
      <c r="D103" s="52">
        <v>37226</v>
      </c>
      <c r="E103" s="120">
        <v>467679</v>
      </c>
      <c r="F103" s="121">
        <v>153</v>
      </c>
      <c r="G103" s="113">
        <f t="shared" si="3"/>
        <v>467526</v>
      </c>
      <c r="H103" s="114">
        <f t="shared" si="4"/>
        <v>0.41906720430107525</v>
      </c>
      <c r="I103" s="122">
        <v>0.95230000000000004</v>
      </c>
      <c r="J103" s="116">
        <f t="shared" si="5"/>
        <v>708.51120000000003</v>
      </c>
      <c r="M103" s="12"/>
    </row>
    <row r="104" spans="1:13" x14ac:dyDescent="0.2">
      <c r="A104" s="57" t="s">
        <v>18</v>
      </c>
      <c r="B104" s="57">
        <v>1</v>
      </c>
      <c r="C104" s="57">
        <v>94</v>
      </c>
      <c r="D104" s="52">
        <v>37226</v>
      </c>
      <c r="E104" s="120">
        <v>464897</v>
      </c>
      <c r="F104" s="121">
        <v>377</v>
      </c>
      <c r="G104" s="113">
        <f t="shared" si="3"/>
        <v>464520</v>
      </c>
      <c r="H104" s="114">
        <f t="shared" si="4"/>
        <v>0.41657437275985665</v>
      </c>
      <c r="I104" s="122">
        <v>0.98280000000000001</v>
      </c>
      <c r="J104" s="116">
        <f t="shared" si="5"/>
        <v>731.20320000000004</v>
      </c>
      <c r="M104" s="12"/>
    </row>
    <row r="105" spans="1:13" x14ac:dyDescent="0.2">
      <c r="A105" s="57" t="s">
        <v>18</v>
      </c>
      <c r="B105" s="57">
        <v>1</v>
      </c>
      <c r="C105" s="57">
        <v>95</v>
      </c>
      <c r="D105" s="52">
        <v>37226</v>
      </c>
      <c r="E105" s="120">
        <v>341216</v>
      </c>
      <c r="F105" s="121">
        <v>454</v>
      </c>
      <c r="G105" s="113">
        <f t="shared" si="3"/>
        <v>340762</v>
      </c>
      <c r="H105" s="114">
        <f t="shared" si="4"/>
        <v>0.30574910394265231</v>
      </c>
      <c r="I105" s="122">
        <v>0.88300000000000001</v>
      </c>
      <c r="J105" s="116">
        <f t="shared" si="5"/>
        <v>656.952</v>
      </c>
      <c r="M105" s="12"/>
    </row>
    <row r="106" spans="1:13" x14ac:dyDescent="0.2">
      <c r="A106" s="57" t="s">
        <v>18</v>
      </c>
      <c r="B106" s="57">
        <v>1</v>
      </c>
      <c r="C106" s="57">
        <v>96</v>
      </c>
      <c r="D106" s="52">
        <v>37226</v>
      </c>
      <c r="E106" s="120">
        <v>475575</v>
      </c>
      <c r="F106" s="121">
        <v>255</v>
      </c>
      <c r="G106" s="113">
        <f t="shared" si="3"/>
        <v>475320</v>
      </c>
      <c r="H106" s="114">
        <f t="shared" si="4"/>
        <v>0.42614247311827957</v>
      </c>
      <c r="I106" s="122">
        <v>0.97789999999999999</v>
      </c>
      <c r="J106" s="116">
        <f t="shared" si="5"/>
        <v>727.55759999999998</v>
      </c>
      <c r="M106" s="12"/>
    </row>
    <row r="107" spans="1:13" x14ac:dyDescent="0.2">
      <c r="A107" s="57" t="s">
        <v>18</v>
      </c>
      <c r="B107" s="57">
        <v>1</v>
      </c>
      <c r="C107" s="57">
        <v>97</v>
      </c>
      <c r="D107" s="52">
        <v>37226</v>
      </c>
      <c r="E107" s="120">
        <v>374342</v>
      </c>
      <c r="F107" s="121">
        <v>860</v>
      </c>
      <c r="G107" s="113">
        <f t="shared" si="3"/>
        <v>373482</v>
      </c>
      <c r="H107" s="114">
        <f t="shared" si="4"/>
        <v>0.33543189964157705</v>
      </c>
      <c r="I107" s="122">
        <v>0.9224</v>
      </c>
      <c r="J107" s="116">
        <f t="shared" si="5"/>
        <v>686.26559999999995</v>
      </c>
      <c r="M107" s="12"/>
    </row>
    <row r="108" spans="1:13" x14ac:dyDescent="0.2">
      <c r="A108" s="57" t="s">
        <v>18</v>
      </c>
      <c r="B108" s="57">
        <v>1</v>
      </c>
      <c r="C108" s="57">
        <v>98</v>
      </c>
      <c r="D108" s="52">
        <v>37226</v>
      </c>
      <c r="E108" s="120">
        <v>398004</v>
      </c>
      <c r="F108" s="121">
        <v>419</v>
      </c>
      <c r="G108" s="113">
        <f t="shared" si="3"/>
        <v>397585</v>
      </c>
      <c r="H108" s="114">
        <f t="shared" si="4"/>
        <v>0.35663440860215051</v>
      </c>
      <c r="I108" s="122">
        <v>0.8468</v>
      </c>
      <c r="J108" s="116">
        <f t="shared" si="5"/>
        <v>630.01919999999996</v>
      </c>
      <c r="M108" s="12"/>
    </row>
    <row r="109" spans="1:13" x14ac:dyDescent="0.2">
      <c r="A109" s="57" t="s">
        <v>18</v>
      </c>
      <c r="B109" s="57">
        <v>1</v>
      </c>
      <c r="C109" s="57">
        <v>99</v>
      </c>
      <c r="D109" s="52">
        <v>37226</v>
      </c>
      <c r="E109" s="120">
        <f>(197489-77290)+(412027-138502)</f>
        <v>393724</v>
      </c>
      <c r="F109" s="121">
        <f>(442-209)+(1324-1109)</f>
        <v>448</v>
      </c>
      <c r="G109" s="113">
        <f t="shared" si="3"/>
        <v>393276</v>
      </c>
      <c r="H109" s="114">
        <f t="shared" si="4"/>
        <v>0.35279928315412185</v>
      </c>
      <c r="I109" s="122">
        <v>0.98270000000000002</v>
      </c>
      <c r="J109" s="116">
        <f t="shared" si="5"/>
        <v>731.12880000000007</v>
      </c>
      <c r="M109" s="12"/>
    </row>
    <row r="110" spans="1:13" x14ac:dyDescent="0.2">
      <c r="A110" s="57" t="s">
        <v>18</v>
      </c>
      <c r="B110" s="57">
        <v>1</v>
      </c>
      <c r="C110" s="57">
        <v>100</v>
      </c>
      <c r="D110" s="52">
        <v>37226</v>
      </c>
      <c r="E110" s="120">
        <f>438279-51482</f>
        <v>386797</v>
      </c>
      <c r="F110" s="121">
        <f>3619-3146</f>
        <v>473</v>
      </c>
      <c r="G110" s="113">
        <f t="shared" si="3"/>
        <v>386324</v>
      </c>
      <c r="H110" s="114">
        <f t="shared" si="4"/>
        <v>0.34659229390681001</v>
      </c>
      <c r="I110" s="122">
        <v>0.98260000000000003</v>
      </c>
      <c r="J110" s="116">
        <f t="shared" si="5"/>
        <v>731.05439999999999</v>
      </c>
      <c r="M110" s="12"/>
    </row>
    <row r="111" spans="1:13" x14ac:dyDescent="0.2">
      <c r="A111" s="57"/>
      <c r="B111" s="57"/>
      <c r="C111" s="8" t="s">
        <v>60</v>
      </c>
      <c r="D111" s="52">
        <v>37226</v>
      </c>
      <c r="E111" s="113">
        <f>SUM(E11:E110)</f>
        <v>43055253</v>
      </c>
      <c r="F111" s="113">
        <f>SUM(F11:F110)</f>
        <v>52338.425999999999</v>
      </c>
      <c r="G111" s="113">
        <f t="shared" si="3"/>
        <v>43002914.574000001</v>
      </c>
      <c r="H111" s="114">
        <f>AVERAGE(H11:H110)</f>
        <v>0.38579975806451616</v>
      </c>
      <c r="I111" s="123">
        <f>AVERAGE(I11:I110)</f>
        <v>0.94347899999999962</v>
      </c>
      <c r="J111" s="116">
        <f>SUM(J11:J110)</f>
        <v>70194.837600000028</v>
      </c>
    </row>
    <row r="112" spans="1:13" x14ac:dyDescent="0.2">
      <c r="A112" s="68"/>
      <c r="B112" s="69"/>
      <c r="C112" s="9" t="s">
        <v>59</v>
      </c>
      <c r="D112" s="52">
        <v>37226</v>
      </c>
      <c r="E112" s="108">
        <f>0.02*E111</f>
        <v>861105.06</v>
      </c>
      <c r="F112" s="108">
        <f>0.02*F111</f>
        <v>1046.7685200000001</v>
      </c>
      <c r="G112" s="108">
        <f>0.02*G111</f>
        <v>860058.29148000001</v>
      </c>
      <c r="H112" s="107"/>
      <c r="I112" s="109"/>
      <c r="J112" s="110"/>
    </row>
    <row r="113" spans="1:12" x14ac:dyDescent="0.2">
      <c r="A113" s="68"/>
      <c r="B113" s="69"/>
      <c r="C113" s="8" t="s">
        <v>61</v>
      </c>
      <c r="D113" s="52">
        <v>37226</v>
      </c>
      <c r="E113" s="108">
        <f>E111-E112</f>
        <v>42194147.939999998</v>
      </c>
      <c r="F113" s="108">
        <f>F111-F112</f>
        <v>51291.657480000002</v>
      </c>
      <c r="G113" s="108">
        <f>G111-G112</f>
        <v>42142856.282520004</v>
      </c>
      <c r="H113" s="107">
        <f>0.98*H111</f>
        <v>0.37808376290322582</v>
      </c>
      <c r="I113" s="109">
        <f>I111</f>
        <v>0.94347899999999962</v>
      </c>
      <c r="J113" s="110">
        <f>J111</f>
        <v>70194.837600000028</v>
      </c>
    </row>
    <row r="114" spans="1:12" x14ac:dyDescent="0.2">
      <c r="A114" s="68"/>
      <c r="B114" s="69"/>
      <c r="C114" s="8" t="s">
        <v>61</v>
      </c>
      <c r="D114" s="52" t="s">
        <v>63</v>
      </c>
      <c r="E114" s="108">
        <f>E113+'1101'!E114</f>
        <v>99917767.879999995</v>
      </c>
      <c r="F114" s="108">
        <f>F113+'1101'!F114</f>
        <v>346494.11747999996</v>
      </c>
      <c r="G114" s="108">
        <f>G113+'1101'!G114</f>
        <v>99573964.842519999</v>
      </c>
      <c r="H114" s="107">
        <f>AVERAGE(H113,'1101'!H113,'1001'!H113,'0901'!H113)</f>
        <v>0.24013765951228389</v>
      </c>
      <c r="I114" s="107">
        <f>AVERAGE(I113,'1101'!I113,'1001'!I113,'0901'!I113)</f>
        <v>0.77159150246762265</v>
      </c>
      <c r="J114" s="108">
        <f>J113+'1101'!J114</f>
        <v>212625.73491232842</v>
      </c>
    </row>
    <row r="115" spans="1:12" x14ac:dyDescent="0.2">
      <c r="A115" s="62"/>
      <c r="B115" s="62"/>
      <c r="C115" s="62"/>
      <c r="D115" s="53"/>
      <c r="E115" s="63"/>
      <c r="F115" s="63"/>
      <c r="G115" s="63"/>
      <c r="H115" s="63"/>
      <c r="I115" s="98"/>
      <c r="J115" s="63"/>
    </row>
    <row r="116" spans="1:12" x14ac:dyDescent="0.2">
      <c r="A116" s="62" t="s">
        <v>14</v>
      </c>
      <c r="B116" s="62"/>
      <c r="C116" s="62"/>
      <c r="D116" s="53"/>
      <c r="E116" s="63"/>
      <c r="F116" s="63"/>
      <c r="G116" s="63"/>
      <c r="H116" s="63"/>
      <c r="I116" s="98"/>
      <c r="J116" s="62"/>
    </row>
    <row r="117" spans="1:12" x14ac:dyDescent="0.2">
      <c r="A117" s="62" t="s">
        <v>15</v>
      </c>
      <c r="B117" s="62"/>
      <c r="C117" s="62"/>
      <c r="D117" s="53"/>
      <c r="E117" s="63"/>
      <c r="F117" s="63"/>
      <c r="G117" s="63"/>
      <c r="H117" s="63"/>
      <c r="I117" s="98"/>
      <c r="J117" s="63"/>
    </row>
    <row r="118" spans="1:12" x14ac:dyDescent="0.2">
      <c r="A118" s="62" t="s">
        <v>62</v>
      </c>
      <c r="B118" s="62"/>
      <c r="C118" s="62"/>
      <c r="D118" s="32"/>
      <c r="E118" s="63"/>
      <c r="F118" s="63"/>
      <c r="G118" s="63"/>
      <c r="H118" s="63"/>
      <c r="J118" s="63"/>
    </row>
    <row r="119" spans="1:12" x14ac:dyDescent="0.2">
      <c r="A119" s="62" t="s">
        <v>66</v>
      </c>
      <c r="B119" s="62"/>
      <c r="C119" s="62"/>
      <c r="D119" s="32"/>
      <c r="E119" s="63"/>
      <c r="F119" s="63"/>
      <c r="G119" s="63"/>
      <c r="H119" s="63"/>
      <c r="J119" s="63"/>
    </row>
    <row r="120" spans="1:12" x14ac:dyDescent="0.2">
      <c r="A120" s="62"/>
      <c r="B120" s="62"/>
      <c r="C120" s="62"/>
      <c r="D120" s="32"/>
      <c r="E120" s="63"/>
      <c r="F120" s="63"/>
      <c r="G120" s="63"/>
      <c r="H120" s="63"/>
      <c r="J120" s="63"/>
    </row>
    <row r="121" spans="1:12" x14ac:dyDescent="0.2">
      <c r="A121" s="62"/>
      <c r="B121" s="62"/>
      <c r="C121" s="62"/>
      <c r="D121" s="32"/>
      <c r="E121" s="63"/>
      <c r="F121" s="63"/>
      <c r="G121" s="63"/>
      <c r="H121" s="62"/>
      <c r="J121" s="62"/>
    </row>
    <row r="122" spans="1:12" ht="15.75" x14ac:dyDescent="0.25">
      <c r="A122" s="50"/>
      <c r="B122" s="51"/>
      <c r="C122" s="51"/>
      <c r="D122" s="51"/>
      <c r="E122" s="27" t="s">
        <v>57</v>
      </c>
      <c r="F122" s="51"/>
      <c r="G122" s="51"/>
      <c r="H122" s="75"/>
      <c r="I122" s="99"/>
      <c r="J122" s="62"/>
    </row>
    <row r="123" spans="1:12" ht="15.75" x14ac:dyDescent="0.25">
      <c r="A123" s="48"/>
      <c r="B123" s="49"/>
      <c r="C123" s="49"/>
      <c r="D123" s="49"/>
      <c r="E123" s="49" t="s">
        <v>22</v>
      </c>
      <c r="F123" s="49"/>
      <c r="G123" s="49"/>
      <c r="H123" s="76"/>
      <c r="I123" s="100"/>
      <c r="J123" s="62"/>
    </row>
    <row r="124" spans="1:12" x14ac:dyDescent="0.2">
      <c r="A124" s="77" t="s">
        <v>45</v>
      </c>
      <c r="B124" s="61"/>
      <c r="C124" s="78">
        <f>K140</f>
        <v>1</v>
      </c>
      <c r="D124" s="54"/>
      <c r="E124" s="79"/>
      <c r="F124" s="79"/>
      <c r="G124" s="80"/>
      <c r="H124" s="80"/>
      <c r="I124" s="101"/>
      <c r="J124" s="62"/>
    </row>
    <row r="125" spans="1:12" ht="25.5" x14ac:dyDescent="0.2">
      <c r="A125" s="28" t="s">
        <v>41</v>
      </c>
      <c r="B125" s="35"/>
      <c r="C125" s="34" t="s">
        <v>23</v>
      </c>
      <c r="D125" s="29" t="s">
        <v>24</v>
      </c>
      <c r="E125" s="30" t="s">
        <v>25</v>
      </c>
      <c r="F125" s="31"/>
      <c r="G125" s="32"/>
      <c r="H125" s="28" t="s">
        <v>26</v>
      </c>
      <c r="I125" s="103" t="s">
        <v>38</v>
      </c>
      <c r="J125" s="33" t="s">
        <v>40</v>
      </c>
      <c r="K125" s="33" t="s">
        <v>39</v>
      </c>
      <c r="L125" s="104"/>
    </row>
    <row r="126" spans="1:12" x14ac:dyDescent="0.2">
      <c r="A126" s="81"/>
      <c r="B126" s="82"/>
      <c r="C126" s="83"/>
      <c r="D126" s="33"/>
      <c r="E126" s="57" t="s">
        <v>58</v>
      </c>
      <c r="F126" s="84"/>
      <c r="G126" s="73"/>
      <c r="H126" s="57"/>
      <c r="I126" s="8"/>
      <c r="J126" s="57"/>
      <c r="K126" s="5"/>
    </row>
    <row r="127" spans="1:12" x14ac:dyDescent="0.2">
      <c r="A127" s="81"/>
      <c r="B127" s="82"/>
      <c r="C127" s="83"/>
      <c r="D127" s="33"/>
      <c r="E127" s="68"/>
      <c r="F127" s="84"/>
      <c r="G127" s="73"/>
      <c r="H127" s="57"/>
      <c r="I127" s="8"/>
      <c r="J127" s="57"/>
      <c r="K127" s="5"/>
    </row>
    <row r="128" spans="1:12" x14ac:dyDescent="0.2">
      <c r="A128" s="81"/>
      <c r="B128" s="82"/>
      <c r="C128" s="83"/>
      <c r="D128" s="33"/>
      <c r="E128" s="68"/>
      <c r="F128" s="84"/>
      <c r="G128" s="73"/>
      <c r="H128" s="57"/>
      <c r="I128" s="8"/>
      <c r="J128" s="57"/>
      <c r="K128" s="5"/>
    </row>
    <row r="129" spans="1:11" x14ac:dyDescent="0.2">
      <c r="A129" s="81"/>
      <c r="B129" s="82"/>
      <c r="C129" s="83"/>
      <c r="D129" s="33"/>
      <c r="E129" s="68"/>
      <c r="F129" s="55"/>
      <c r="G129" s="56"/>
      <c r="H129" s="57"/>
      <c r="I129" s="8"/>
      <c r="J129" s="57"/>
      <c r="K129" s="5"/>
    </row>
    <row r="130" spans="1:11" x14ac:dyDescent="0.2">
      <c r="A130" s="81"/>
      <c r="B130" s="82"/>
      <c r="C130" s="83"/>
      <c r="D130" s="33"/>
      <c r="E130" s="68"/>
      <c r="F130" s="55"/>
      <c r="G130" s="56"/>
      <c r="H130" s="57"/>
      <c r="I130" s="8"/>
      <c r="J130" s="57"/>
      <c r="K130" s="5"/>
    </row>
    <row r="131" spans="1:11" x14ac:dyDescent="0.2">
      <c r="A131" s="81"/>
      <c r="B131" s="82"/>
      <c r="C131" s="83"/>
      <c r="D131" s="33"/>
      <c r="E131" s="68"/>
      <c r="F131" s="84"/>
      <c r="G131" s="73"/>
      <c r="H131" s="57"/>
      <c r="I131" s="8"/>
      <c r="J131" s="57"/>
      <c r="K131" s="5"/>
    </row>
    <row r="132" spans="1:11" x14ac:dyDescent="0.2">
      <c r="A132" s="57"/>
      <c r="B132" s="21"/>
      <c r="C132" s="57"/>
      <c r="D132" s="58"/>
      <c r="E132" s="68"/>
      <c r="F132" s="69"/>
      <c r="G132" s="73"/>
      <c r="H132" s="57"/>
      <c r="I132" s="8"/>
      <c r="J132" s="57"/>
      <c r="K132" s="4"/>
    </row>
    <row r="133" spans="1:11" x14ac:dyDescent="0.2">
      <c r="A133" s="57"/>
      <c r="B133" s="57"/>
      <c r="C133" s="57"/>
      <c r="D133" s="33"/>
      <c r="E133" s="105"/>
      <c r="F133" s="84"/>
      <c r="G133" s="106"/>
      <c r="H133" s="57"/>
      <c r="I133" s="8"/>
      <c r="J133" s="57"/>
      <c r="K133" s="4"/>
    </row>
    <row r="134" spans="1:11" x14ac:dyDescent="0.2">
      <c r="A134" s="57"/>
      <c r="B134" s="57"/>
      <c r="C134" s="57"/>
      <c r="D134" s="33"/>
      <c r="E134" s="105"/>
      <c r="F134" s="84"/>
      <c r="G134" s="106"/>
      <c r="H134" s="57"/>
      <c r="I134" s="8"/>
      <c r="J134" s="57"/>
      <c r="K134" s="4"/>
    </row>
    <row r="135" spans="1:11" x14ac:dyDescent="0.2">
      <c r="A135" s="57"/>
      <c r="B135" s="57"/>
      <c r="C135" s="57"/>
      <c r="D135" s="33"/>
      <c r="E135" s="105"/>
      <c r="F135" s="84"/>
      <c r="G135" s="106"/>
      <c r="H135" s="57"/>
      <c r="I135" s="8"/>
      <c r="J135" s="57"/>
      <c r="K135" s="4"/>
    </row>
    <row r="136" spans="1:11" x14ac:dyDescent="0.2">
      <c r="A136" s="57"/>
      <c r="B136" s="57"/>
      <c r="C136" s="57"/>
      <c r="D136" s="33"/>
      <c r="E136" s="105"/>
      <c r="F136" s="84"/>
      <c r="G136" s="106"/>
      <c r="H136" s="57"/>
      <c r="I136" s="8"/>
      <c r="J136" s="57"/>
      <c r="K136" s="4"/>
    </row>
    <row r="137" spans="1:11" x14ac:dyDescent="0.2">
      <c r="A137" s="57"/>
      <c r="B137" s="57"/>
      <c r="C137" s="57"/>
      <c r="D137" s="33"/>
      <c r="E137" s="105"/>
      <c r="F137" s="84"/>
      <c r="G137" s="106"/>
      <c r="H137" s="57"/>
      <c r="I137" s="8"/>
      <c r="J137" s="57"/>
      <c r="K137" s="4"/>
    </row>
    <row r="138" spans="1:11" x14ac:dyDescent="0.2">
      <c r="A138" s="62"/>
      <c r="B138" s="62"/>
      <c r="C138" s="62"/>
      <c r="D138" s="32"/>
      <c r="E138" s="63"/>
      <c r="F138" s="63"/>
      <c r="G138" s="63"/>
      <c r="H138" s="62"/>
      <c r="J138" s="62"/>
      <c r="K138" s="2">
        <f>SUM(K131:K137)</f>
        <v>0</v>
      </c>
    </row>
    <row r="139" spans="1:11" x14ac:dyDescent="0.2">
      <c r="A139" s="62"/>
      <c r="B139" s="62"/>
      <c r="C139" s="62"/>
      <c r="D139" s="32"/>
      <c r="E139" s="63"/>
      <c r="F139" s="63"/>
      <c r="G139" s="63"/>
      <c r="H139" s="62"/>
      <c r="J139" s="62"/>
      <c r="K139">
        <f>31*24*100</f>
        <v>74400</v>
      </c>
    </row>
    <row r="140" spans="1:11" x14ac:dyDescent="0.2">
      <c r="A140" s="62"/>
      <c r="B140" s="62"/>
      <c r="C140" s="62"/>
      <c r="D140" s="32"/>
      <c r="E140" s="63"/>
      <c r="F140" s="63"/>
      <c r="G140" s="63"/>
      <c r="H140" s="62"/>
      <c r="J140" s="62"/>
      <c r="K140">
        <f>1-(K138/K139)</f>
        <v>1</v>
      </c>
    </row>
  </sheetData>
  <pageMargins left="0.75" right="0.75" top="1" bottom="1" header="0.5" footer="0.5"/>
  <pageSetup scale="65" fitToHeight="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ContractRef</vt:lpstr>
      <vt:lpstr>0901</vt:lpstr>
      <vt:lpstr>1001</vt:lpstr>
      <vt:lpstr>1101</vt:lpstr>
      <vt:lpstr>1201</vt:lpstr>
      <vt:lpstr>'1001'!Print_Area</vt:lpstr>
      <vt:lpstr>'1101'!Print_Area</vt:lpstr>
      <vt:lpstr>ContractRef!Print_Area</vt:lpstr>
      <vt:lpstr>'0901'!Print_Titles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Sweet</dc:creator>
  <cp:lastModifiedBy>Felienne</cp:lastModifiedBy>
  <cp:lastPrinted>2002-01-29T22:33:55Z</cp:lastPrinted>
  <dcterms:created xsi:type="dcterms:W3CDTF">2001-05-01T12:05:08Z</dcterms:created>
  <dcterms:modified xsi:type="dcterms:W3CDTF">2014-09-05T09:59:00Z</dcterms:modified>
</cp:coreProperties>
</file>