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45" windowWidth="15180" windowHeight="8580" tabRatio="286"/>
  </bookViews>
  <sheets>
    <sheet name="TIS" sheetId="8" r:id="rId1"/>
    <sheet name="Summary (2)" sheetId="9" r:id="rId2"/>
    <sheet name="Summary" sheetId="2" r:id="rId3"/>
    <sheet name="Buyout" sheetId="5" r:id="rId4"/>
    <sheet name="Note1" sheetId="1" r:id="rId5"/>
    <sheet name="Note2" sheetId="6" r:id="rId6"/>
    <sheet name="Note 3" sheetId="4" r:id="rId7"/>
  </sheets>
  <calcPr calcId="152511"/>
</workbook>
</file>

<file path=xl/calcChain.xml><?xml version="1.0" encoding="utf-8"?>
<calcChain xmlns="http://schemas.openxmlformats.org/spreadsheetml/2006/main">
  <c r="D28" i="5" l="1"/>
  <c r="G28" i="5"/>
  <c r="D29" i="5"/>
  <c r="G29" i="5"/>
  <c r="D30" i="5"/>
  <c r="D44" i="5" s="1"/>
  <c r="G30" i="5"/>
  <c r="G44" i="5" s="1"/>
  <c r="D42" i="5"/>
  <c r="G42" i="5"/>
  <c r="C49" i="5"/>
  <c r="I49" i="5"/>
  <c r="K49" i="5"/>
  <c r="C50" i="5"/>
  <c r="D50" i="5"/>
  <c r="I50" i="5"/>
  <c r="K50" i="5"/>
  <c r="C51" i="5"/>
  <c r="G51" i="5" s="1"/>
  <c r="K51" i="5"/>
  <c r="C52" i="5"/>
  <c r="G52" i="5"/>
  <c r="I52" i="5" s="1"/>
  <c r="K52" i="5"/>
  <c r="K53" i="5"/>
  <c r="C57" i="5"/>
  <c r="D57" i="5"/>
  <c r="I57" i="5"/>
  <c r="K57" i="5"/>
  <c r="C58" i="5"/>
  <c r="I58" i="5"/>
  <c r="K58" i="5"/>
  <c r="C59" i="5"/>
  <c r="G59" i="5"/>
  <c r="I59" i="5" s="1"/>
  <c r="H14" i="2" s="1"/>
  <c r="K59" i="5"/>
  <c r="C60" i="5"/>
  <c r="G60" i="5" s="1"/>
  <c r="I60" i="5" s="1"/>
  <c r="K60" i="5"/>
  <c r="D93" i="5"/>
  <c r="D94" i="5"/>
  <c r="D97" i="5" s="1"/>
  <c r="D95" i="5"/>
  <c r="D96" i="5"/>
  <c r="D100" i="5"/>
  <c r="D101" i="5"/>
  <c r="D102" i="5"/>
  <c r="D103" i="5"/>
  <c r="D104" i="5"/>
  <c r="D23" i="4"/>
  <c r="G23" i="4"/>
  <c r="G28" i="4"/>
  <c r="G30" i="4"/>
  <c r="G32" i="4" s="1"/>
  <c r="D70" i="4" s="1"/>
  <c r="D74" i="4" s="1"/>
  <c r="D77" i="4" s="1"/>
  <c r="G34" i="4"/>
  <c r="D83" i="4" s="1"/>
  <c r="D86" i="4" s="1"/>
  <c r="D44" i="4"/>
  <c r="D75" i="4"/>
  <c r="D79" i="4"/>
  <c r="D84" i="4"/>
  <c r="D85" i="4"/>
  <c r="D2" i="1"/>
  <c r="D21" i="1"/>
  <c r="G21" i="1"/>
  <c r="D26" i="1"/>
  <c r="D28" i="1" s="1"/>
  <c r="D32" i="1" s="1"/>
  <c r="D30" i="1"/>
  <c r="K95" i="1" s="1"/>
  <c r="D48" i="1"/>
  <c r="D63" i="1"/>
  <c r="D65" i="1" s="1"/>
  <c r="G63" i="1"/>
  <c r="D64" i="1"/>
  <c r="G64" i="1"/>
  <c r="G65" i="1"/>
  <c r="G79" i="1" s="1"/>
  <c r="D77" i="1"/>
  <c r="G77" i="1"/>
  <c r="D79" i="1"/>
  <c r="D84" i="1"/>
  <c r="G84" i="1" s="1"/>
  <c r="I84" i="1" s="1"/>
  <c r="D85" i="1"/>
  <c r="G85" i="1" s="1"/>
  <c r="I85" i="1" s="1"/>
  <c r="D86" i="1"/>
  <c r="D87" i="1"/>
  <c r="G87" i="1"/>
  <c r="D92" i="1"/>
  <c r="G92" i="1"/>
  <c r="I92" i="1"/>
  <c r="D93" i="1"/>
  <c r="G93" i="1"/>
  <c r="I93" i="1"/>
  <c r="D94" i="1"/>
  <c r="G94" i="1"/>
  <c r="D95" i="1"/>
  <c r="G95" i="1" s="1"/>
  <c r="D102" i="1"/>
  <c r="D16" i="6"/>
  <c r="D22" i="6"/>
  <c r="D24" i="6" s="1"/>
  <c r="D29" i="6" s="1"/>
  <c r="D34" i="6" s="1"/>
  <c r="D23" i="6"/>
  <c r="A3" i="2"/>
  <c r="S8" i="2"/>
  <c r="U8" i="2"/>
  <c r="F10" i="2"/>
  <c r="H10" i="2"/>
  <c r="J10" i="2"/>
  <c r="L10" i="2"/>
  <c r="N10" i="2"/>
  <c r="N23" i="2" s="1"/>
  <c r="F13" i="2"/>
  <c r="D15" i="2"/>
  <c r="J15" i="2"/>
  <c r="L15" i="2"/>
  <c r="N15" i="2"/>
  <c r="B17" i="2"/>
  <c r="D17" i="2"/>
  <c r="J17" i="2"/>
  <c r="N17" i="2"/>
  <c r="F20" i="2"/>
  <c r="D21" i="2"/>
  <c r="J23" i="2"/>
  <c r="J85" i="2" s="1"/>
  <c r="J86" i="2" s="1"/>
  <c r="J92" i="2" s="1"/>
  <c r="L23" i="2"/>
  <c r="B24" i="2"/>
  <c r="D24" i="2"/>
  <c r="J24" i="2"/>
  <c r="L24" i="2"/>
  <c r="B26" i="2"/>
  <c r="D26" i="2"/>
  <c r="J26" i="2"/>
  <c r="B28" i="2"/>
  <c r="D28" i="2"/>
  <c r="J28" i="2"/>
  <c r="B30" i="2"/>
  <c r="D30" i="2"/>
  <c r="J30" i="2"/>
  <c r="L30" i="2"/>
  <c r="B32" i="2"/>
  <c r="D32" i="2"/>
  <c r="J32" i="2"/>
  <c r="B62" i="2"/>
  <c r="D62" i="2"/>
  <c r="J62" i="2"/>
  <c r="L62" i="2"/>
  <c r="L65" i="2" s="1"/>
  <c r="N62" i="2"/>
  <c r="Q62" i="2"/>
  <c r="B63" i="2"/>
  <c r="D63" i="2"/>
  <c r="J63" i="2"/>
  <c r="L63" i="2"/>
  <c r="B64" i="2"/>
  <c r="D64" i="2"/>
  <c r="F64" i="2"/>
  <c r="H64" i="2"/>
  <c r="J64" i="2"/>
  <c r="L64" i="2"/>
  <c r="N64" i="2"/>
  <c r="Q64" i="2"/>
  <c r="B65" i="2"/>
  <c r="D65" i="2"/>
  <c r="J65" i="2"/>
  <c r="J74" i="2"/>
  <c r="N74" i="2"/>
  <c r="F78" i="2"/>
  <c r="F79" i="2" s="1"/>
  <c r="H78" i="2"/>
  <c r="H79" i="2"/>
  <c r="H88" i="2" s="1"/>
  <c r="J79" i="2"/>
  <c r="L79" i="2"/>
  <c r="N79" i="2"/>
  <c r="Q79" i="2"/>
  <c r="F82" i="2"/>
  <c r="H82" i="2"/>
  <c r="H86" i="2" s="1"/>
  <c r="H92" i="2" s="1"/>
  <c r="L85" i="2"/>
  <c r="L86" i="2" s="1"/>
  <c r="L92" i="2" s="1"/>
  <c r="B86" i="2"/>
  <c r="D86" i="2"/>
  <c r="F86" i="2"/>
  <c r="B88" i="2"/>
  <c r="B90" i="2" s="1"/>
  <c r="B94" i="2" s="1"/>
  <c r="D88" i="2"/>
  <c r="D90" i="2"/>
  <c r="B92" i="2"/>
  <c r="D92" i="2"/>
  <c r="F92" i="2"/>
  <c r="D94" i="2"/>
  <c r="A3" i="9"/>
  <c r="S8" i="9"/>
  <c r="U8" i="9"/>
  <c r="F10" i="9"/>
  <c r="H10" i="9"/>
  <c r="J10" i="9"/>
  <c r="L10" i="9"/>
  <c r="N10" i="9"/>
  <c r="N74" i="9" s="1"/>
  <c r="H13" i="9"/>
  <c r="D15" i="9"/>
  <c r="J15" i="9"/>
  <c r="L15" i="9"/>
  <c r="L26" i="9" s="1"/>
  <c r="L28" i="9" s="1"/>
  <c r="L32" i="9" s="1"/>
  <c r="N15" i="9"/>
  <c r="B17" i="9"/>
  <c r="D17" i="9"/>
  <c r="L17" i="9"/>
  <c r="N17" i="9"/>
  <c r="D21" i="9"/>
  <c r="J23" i="9"/>
  <c r="J85" i="9" s="1"/>
  <c r="J86" i="9" s="1"/>
  <c r="J92" i="9" s="1"/>
  <c r="L23" i="9"/>
  <c r="L85" i="9" s="1"/>
  <c r="L86" i="9" s="1"/>
  <c r="L92" i="9" s="1"/>
  <c r="N23" i="9"/>
  <c r="N85" i="9" s="1"/>
  <c r="N86" i="9" s="1"/>
  <c r="N92" i="9" s="1"/>
  <c r="B24" i="9"/>
  <c r="D24" i="9"/>
  <c r="J24" i="9"/>
  <c r="J26" i="9" s="1"/>
  <c r="J28" i="9" s="1"/>
  <c r="L24" i="9"/>
  <c r="N24" i="9"/>
  <c r="B26" i="9"/>
  <c r="D26" i="9"/>
  <c r="N26" i="9"/>
  <c r="N28" i="9" s="1"/>
  <c r="N32" i="9" s="1"/>
  <c r="B28" i="9"/>
  <c r="B32" i="9" s="1"/>
  <c r="D28" i="9"/>
  <c r="B30" i="9"/>
  <c r="D30" i="9"/>
  <c r="D32" i="9" s="1"/>
  <c r="L30" i="9"/>
  <c r="N30" i="9"/>
  <c r="B62" i="9"/>
  <c r="D62" i="9"/>
  <c r="J62" i="9"/>
  <c r="L62" i="9"/>
  <c r="N62" i="9"/>
  <c r="Q62" i="9"/>
  <c r="B63" i="9"/>
  <c r="D63" i="9"/>
  <c r="L63" i="9"/>
  <c r="N63" i="9"/>
  <c r="B64" i="9"/>
  <c r="D64" i="9"/>
  <c r="F64" i="9"/>
  <c r="H64" i="9"/>
  <c r="J64" i="9"/>
  <c r="L64" i="9"/>
  <c r="N64" i="9"/>
  <c r="Q64" i="9"/>
  <c r="B65" i="9"/>
  <c r="D65" i="9"/>
  <c r="L65" i="9"/>
  <c r="N65" i="9"/>
  <c r="L74" i="9"/>
  <c r="F78" i="9"/>
  <c r="F79" i="9" s="1"/>
  <c r="H78" i="9"/>
  <c r="H79" i="9" s="1"/>
  <c r="J79" i="9"/>
  <c r="L79" i="9"/>
  <c r="N79" i="9"/>
  <c r="Q79" i="9"/>
  <c r="F82" i="9"/>
  <c r="H82" i="9"/>
  <c r="B86" i="9"/>
  <c r="D86" i="9"/>
  <c r="F86" i="9"/>
  <c r="H86" i="9"/>
  <c r="B88" i="9"/>
  <c r="D88" i="9"/>
  <c r="B90" i="9"/>
  <c r="D90" i="9"/>
  <c r="B92" i="9"/>
  <c r="D92" i="9"/>
  <c r="F92" i="9"/>
  <c r="H92" i="9"/>
  <c r="B94" i="9"/>
  <c r="D94" i="9"/>
  <c r="A6" i="8"/>
  <c r="F14" i="8"/>
  <c r="AB14" i="8" s="1"/>
  <c r="H14" i="8"/>
  <c r="J14" i="8"/>
  <c r="J22" i="8" s="1"/>
  <c r="L14" i="8"/>
  <c r="F18" i="8"/>
  <c r="H18" i="8"/>
  <c r="D20" i="8"/>
  <c r="D33" i="8" s="1"/>
  <c r="D35" i="8" s="1"/>
  <c r="D39" i="8" s="1"/>
  <c r="J20" i="8"/>
  <c r="L20" i="8"/>
  <c r="N20" i="8"/>
  <c r="N22" i="8" s="1"/>
  <c r="P20" i="8"/>
  <c r="R20" i="8"/>
  <c r="T20" i="8"/>
  <c r="T33" i="8" s="1"/>
  <c r="T35" i="8" s="1"/>
  <c r="T39" i="8" s="1"/>
  <c r="V20" i="8"/>
  <c r="X20" i="8"/>
  <c r="Z20" i="8"/>
  <c r="Z22" i="8" s="1"/>
  <c r="B22" i="8"/>
  <c r="R22" i="8"/>
  <c r="T22" i="8"/>
  <c r="V22" i="8"/>
  <c r="X22" i="8"/>
  <c r="AB25" i="8"/>
  <c r="D27" i="8"/>
  <c r="F27" i="8"/>
  <c r="AB28" i="8"/>
  <c r="AB45" i="8" s="1"/>
  <c r="B31" i="8"/>
  <c r="B37" i="8" s="1"/>
  <c r="D31" i="8"/>
  <c r="D37" i="8" s="1"/>
  <c r="N31" i="8"/>
  <c r="P31" i="8"/>
  <c r="R31" i="8"/>
  <c r="R37" i="8" s="1"/>
  <c r="T31" i="8"/>
  <c r="T37" i="8" s="1"/>
  <c r="V31" i="8"/>
  <c r="X31" i="8"/>
  <c r="X37" i="8" s="1"/>
  <c r="Z31" i="8"/>
  <c r="B33" i="8"/>
  <c r="B35" i="8" s="1"/>
  <c r="B39" i="8" s="1"/>
  <c r="R33" i="8"/>
  <c r="R35" i="8" s="1"/>
  <c r="R39" i="8" s="1"/>
  <c r="V33" i="8"/>
  <c r="X33" i="8"/>
  <c r="X35" i="8" s="1"/>
  <c r="X39" i="8" s="1"/>
  <c r="V35" i="8"/>
  <c r="P37" i="8"/>
  <c r="V37" i="8"/>
  <c r="Z37" i="8"/>
  <c r="B43" i="8"/>
  <c r="B46" i="8" s="1"/>
  <c r="D43" i="8"/>
  <c r="J43" i="8"/>
  <c r="L43" i="8"/>
  <c r="N43" i="8"/>
  <c r="N46" i="8" s="1"/>
  <c r="P43" i="8"/>
  <c r="R43" i="8"/>
  <c r="R46" i="8" s="1"/>
  <c r="T43" i="8"/>
  <c r="V43" i="8"/>
  <c r="B44" i="8"/>
  <c r="F44" i="8"/>
  <c r="N44" i="8"/>
  <c r="R44" i="8"/>
  <c r="T44" i="8"/>
  <c r="X44" i="8"/>
  <c r="Z44" i="8"/>
  <c r="B45" i="8"/>
  <c r="D45" i="8"/>
  <c r="F45" i="8"/>
  <c r="H45" i="8"/>
  <c r="J45" i="8"/>
  <c r="L45" i="8"/>
  <c r="N45" i="8"/>
  <c r="T46" i="8"/>
  <c r="V46" i="8"/>
  <c r="X46" i="8"/>
  <c r="Z46" i="8"/>
  <c r="K63" i="5" l="1"/>
  <c r="F88" i="9"/>
  <c r="F90" i="9"/>
  <c r="F94" i="9" s="1"/>
  <c r="H90" i="2"/>
  <c r="H94" i="2" s="1"/>
  <c r="N85" i="2"/>
  <c r="N86" i="2" s="1"/>
  <c r="N92" i="2" s="1"/>
  <c r="N24" i="2"/>
  <c r="N30" i="2" s="1"/>
  <c r="N63" i="2"/>
  <c r="N65" i="2" s="1"/>
  <c r="G96" i="1"/>
  <c r="G53" i="5"/>
  <c r="I51" i="5"/>
  <c r="H19" i="8"/>
  <c r="L88" i="9"/>
  <c r="L90" i="9" s="1"/>
  <c r="L94" i="9" s="1"/>
  <c r="J63" i="9"/>
  <c r="J65" i="9" s="1"/>
  <c r="J74" i="9"/>
  <c r="J88" i="9" s="1"/>
  <c r="J90" i="9" s="1"/>
  <c r="J94" i="9" s="1"/>
  <c r="J17" i="9"/>
  <c r="L74" i="2"/>
  <c r="L88" i="2" s="1"/>
  <c r="L90" i="2" s="1"/>
  <c r="L94" i="2" s="1"/>
  <c r="L17" i="2"/>
  <c r="D31" i="6"/>
  <c r="D33" i="6" s="1"/>
  <c r="D35" i="6" s="1"/>
  <c r="I95" i="1"/>
  <c r="D106" i="5"/>
  <c r="D35" i="1"/>
  <c r="K94" i="1"/>
  <c r="K96" i="1" s="1"/>
  <c r="K87" i="1"/>
  <c r="I87" i="1" s="1"/>
  <c r="V39" i="8"/>
  <c r="P22" i="8"/>
  <c r="P33" i="8"/>
  <c r="P35" i="8" s="1"/>
  <c r="P39" i="8" s="1"/>
  <c r="L22" i="8"/>
  <c r="L29" i="8"/>
  <c r="H14" i="9"/>
  <c r="H15" i="9" s="1"/>
  <c r="F88" i="2"/>
  <c r="F90" i="2"/>
  <c r="F94" i="2" s="1"/>
  <c r="F24" i="2"/>
  <c r="F30" i="2" s="1"/>
  <c r="F62" i="2"/>
  <c r="F65" i="2" s="1"/>
  <c r="Q10" i="2"/>
  <c r="D47" i="1"/>
  <c r="D49" i="1" s="1"/>
  <c r="D101" i="1"/>
  <c r="H27" i="8"/>
  <c r="H44" i="8" s="1"/>
  <c r="K61" i="5"/>
  <c r="H21" i="2"/>
  <c r="H63" i="2" s="1"/>
  <c r="H21" i="9"/>
  <c r="H63" i="9" s="1"/>
  <c r="Q10" i="9"/>
  <c r="N88" i="2"/>
  <c r="N90" i="2" s="1"/>
  <c r="N94" i="2" s="1"/>
  <c r="I61" i="5"/>
  <c r="F21" i="2"/>
  <c r="F63" i="2" s="1"/>
  <c r="F21" i="9"/>
  <c r="F63" i="9" s="1"/>
  <c r="J30" i="9"/>
  <c r="J32" i="9" s="1"/>
  <c r="J88" i="2"/>
  <c r="J90" i="2" s="1"/>
  <c r="J94" i="2" s="1"/>
  <c r="G61" i="5"/>
  <c r="D49" i="5"/>
  <c r="D53" i="5" s="1"/>
  <c r="H20" i="8"/>
  <c r="H17" i="2"/>
  <c r="D22" i="8"/>
  <c r="N33" i="8"/>
  <c r="N35" i="8" s="1"/>
  <c r="N37" i="8"/>
  <c r="H88" i="9"/>
  <c r="H90" i="9"/>
  <c r="H94" i="9" s="1"/>
  <c r="N88" i="9"/>
  <c r="N90" i="9" s="1"/>
  <c r="N94" i="9" s="1"/>
  <c r="L26" i="2"/>
  <c r="L28" i="2" s="1"/>
  <c r="L32" i="2" s="1"/>
  <c r="K86" i="1"/>
  <c r="G86" i="1"/>
  <c r="H20" i="2"/>
  <c r="H20" i="9"/>
  <c r="H26" i="8"/>
  <c r="F20" i="9"/>
  <c r="D79" i="5"/>
  <c r="D87" i="5" s="1"/>
  <c r="F26" i="8"/>
  <c r="N26" i="2"/>
  <c r="N28" i="2" s="1"/>
  <c r="N32" i="2" s="1"/>
  <c r="D74" i="5"/>
  <c r="Q13" i="2"/>
  <c r="J29" i="8"/>
  <c r="AB18" i="8"/>
  <c r="F13" i="9"/>
  <c r="H13" i="2"/>
  <c r="H15" i="2" s="1"/>
  <c r="D58" i="5"/>
  <c r="D61" i="5" s="1"/>
  <c r="D44" i="8"/>
  <c r="D46" i="8" s="1"/>
  <c r="Z33" i="8"/>
  <c r="Z35" i="8" s="1"/>
  <c r="Z39" i="8" s="1"/>
  <c r="H17" i="9" l="1"/>
  <c r="F31" i="8"/>
  <c r="F37" i="8" s="1"/>
  <c r="F43" i="8"/>
  <c r="F46" i="8" s="1"/>
  <c r="AB26" i="8"/>
  <c r="I86" i="1"/>
  <c r="I88" i="1" s="1"/>
  <c r="G88" i="1"/>
  <c r="G98" i="1" s="1"/>
  <c r="H22" i="8"/>
  <c r="K88" i="1"/>
  <c r="K98" i="1" s="1"/>
  <c r="D104" i="1" s="1"/>
  <c r="D63" i="5"/>
  <c r="I53" i="5"/>
  <c r="I63" i="5" s="1"/>
  <c r="F19" i="8"/>
  <c r="F14" i="9"/>
  <c r="Q14" i="9" s="1"/>
  <c r="F14" i="2"/>
  <c r="D75" i="5"/>
  <c r="N39" i="8"/>
  <c r="F24" i="9"/>
  <c r="F30" i="9" s="1"/>
  <c r="F62" i="9"/>
  <c r="F65" i="9" s="1"/>
  <c r="L31" i="8"/>
  <c r="L44" i="8"/>
  <c r="L46" i="8" s="1"/>
  <c r="F15" i="9"/>
  <c r="Q13" i="9"/>
  <c r="Q15" i="9" s="1"/>
  <c r="Q17" i="9" s="1"/>
  <c r="G63" i="5"/>
  <c r="G109" i="5" s="1"/>
  <c r="J31" i="8"/>
  <c r="J44" i="8"/>
  <c r="J46" i="8" s="1"/>
  <c r="AB29" i="8"/>
  <c r="AB44" i="8" s="1"/>
  <c r="H31" i="8"/>
  <c r="H37" i="8" s="1"/>
  <c r="H43" i="8"/>
  <c r="H46" i="8" s="1"/>
  <c r="D78" i="5"/>
  <c r="D86" i="5" s="1"/>
  <c r="D88" i="5" s="1"/>
  <c r="D81" i="5"/>
  <c r="H24" i="9"/>
  <c r="H30" i="9" s="1"/>
  <c r="H62" i="9"/>
  <c r="H65" i="9" s="1"/>
  <c r="AB27" i="8"/>
  <c r="Q23" i="9"/>
  <c r="Q74" i="9"/>
  <c r="Q74" i="2"/>
  <c r="Q23" i="2"/>
  <c r="D105" i="1"/>
  <c r="H24" i="2"/>
  <c r="H62" i="2"/>
  <c r="H65" i="2" s="1"/>
  <c r="I94" i="1"/>
  <c r="I96" i="1" s="1"/>
  <c r="H30" i="2" l="1"/>
  <c r="H26" i="2"/>
  <c r="H28" i="2" s="1"/>
  <c r="H32" i="2" s="1"/>
  <c r="AB19" i="8"/>
  <c r="AB20" i="8" s="1"/>
  <c r="F20" i="8"/>
  <c r="L37" i="8"/>
  <c r="L33" i="8"/>
  <c r="L35" i="8" s="1"/>
  <c r="L39" i="8" s="1"/>
  <c r="J37" i="8"/>
  <c r="J33" i="8"/>
  <c r="J35" i="8" s="1"/>
  <c r="J39" i="8" s="1"/>
  <c r="H33" i="8"/>
  <c r="H35" i="8" s="1"/>
  <c r="H39" i="8" s="1"/>
  <c r="H26" i="9"/>
  <c r="H28" i="9" s="1"/>
  <c r="H32" i="9" s="1"/>
  <c r="F17" i="9"/>
  <c r="F26" i="9"/>
  <c r="F28" i="9" s="1"/>
  <c r="F32" i="9" s="1"/>
  <c r="Q14" i="2"/>
  <c r="Q15" i="2" s="1"/>
  <c r="F15" i="2"/>
  <c r="I98" i="1"/>
  <c r="Q24" i="9"/>
  <c r="Q63" i="9"/>
  <c r="Q65" i="9" s="1"/>
  <c r="Q85" i="9"/>
  <c r="Q86" i="9" s="1"/>
  <c r="Q92" i="9" s="1"/>
  <c r="AB43" i="8"/>
  <c r="AB46" i="8" s="1"/>
  <c r="AB31" i="8"/>
  <c r="AB37" i="8" s="1"/>
  <c r="Q85" i="2"/>
  <c r="Q86" i="2" s="1"/>
  <c r="Q92" i="2" s="1"/>
  <c r="Q24" i="2"/>
  <c r="Q30" i="2" s="1"/>
  <c r="Q63" i="2"/>
  <c r="Q65" i="2" s="1"/>
  <c r="AB33" i="8" l="1"/>
  <c r="AB35" i="8" s="1"/>
  <c r="AB39" i="8" s="1"/>
  <c r="AB22" i="8"/>
  <c r="Q30" i="9"/>
  <c r="Q26" i="9"/>
  <c r="Q28" i="9" s="1"/>
  <c r="Q32" i="9" s="1"/>
  <c r="Q88" i="9"/>
  <c r="Q90" i="9" s="1"/>
  <c r="Q94" i="9" s="1"/>
  <c r="F26" i="2"/>
  <c r="F28" i="2" s="1"/>
  <c r="F32" i="2" s="1"/>
  <c r="F17" i="2"/>
  <c r="F33" i="8"/>
  <c r="F35" i="8" s="1"/>
  <c r="F39" i="8" s="1"/>
  <c r="F22" i="8"/>
  <c r="Q17" i="2"/>
  <c r="Q26" i="2"/>
  <c r="Q28" i="2" s="1"/>
  <c r="Q32" i="2" s="1"/>
  <c r="Q88" i="2"/>
  <c r="Q90" i="2" s="1"/>
  <c r="Q94" i="2" s="1"/>
</calcChain>
</file>

<file path=xl/sharedStrings.xml><?xml version="1.0" encoding="utf-8"?>
<sst xmlns="http://schemas.openxmlformats.org/spreadsheetml/2006/main" count="518" uniqueCount="231">
  <si>
    <t>EMW = EMW Energy Services Corp.</t>
  </si>
  <si>
    <t>EES = Enron Energy Services, LLC</t>
  </si>
  <si>
    <t>EMW is a subsidiary of EES</t>
  </si>
  <si>
    <t>The issuance reduces EES's interest from 100% to 75%</t>
  </si>
  <si>
    <t>Special Warrants</t>
  </si>
  <si>
    <t>Common Stock</t>
  </si>
  <si>
    <t>EMW Shares sold to outside investors</t>
  </si>
  <si>
    <t>EES's interest in EMW after additional issuance</t>
  </si>
  <si>
    <t>Number</t>
  </si>
  <si>
    <t>Ownership % retained by Parent (EES)</t>
  </si>
  <si>
    <t>Net BOOK Gain--Booked on 51V in 1999</t>
  </si>
  <si>
    <t>Less: Unidentified BOOK Expenses</t>
  </si>
  <si>
    <t xml:space="preserve"> Less: Issuance Expenses incurred but not billed</t>
  </si>
  <si>
    <t>SAB 51 Gain/Total Shares Controlled</t>
  </si>
  <si>
    <t>BOOK basis per unit Computation:</t>
  </si>
  <si>
    <t>TAX Treatment</t>
  </si>
  <si>
    <t>SAB 51 Gain on Common Stock Issuance</t>
  </si>
  <si>
    <t xml:space="preserve">Deferred Tax Liability </t>
  </si>
  <si>
    <t>share of EMW's reported losses will reverse the temporary</t>
  </si>
  <si>
    <t>difference between BOOK and TAX.</t>
  </si>
  <si>
    <t>Assumed no BOOK gain was recorded in this phase.</t>
  </si>
  <si>
    <t>OTPPB Buyout Steps</t>
  </si>
  <si>
    <t xml:space="preserve">   OTPPB</t>
  </si>
  <si>
    <t>Per Unit Value Allocation</t>
  </si>
  <si>
    <t>CalPERS Buyout Steps</t>
  </si>
  <si>
    <t xml:space="preserve">   CalPERS</t>
  </si>
  <si>
    <t>EES distributes EMW warrants and common stock to:</t>
  </si>
  <si>
    <t xml:space="preserve">    CalPERS</t>
  </si>
  <si>
    <t xml:space="preserve">   ECM II and III --sell to Enron-- exchanges w/ CalPERS</t>
  </si>
  <si>
    <t xml:space="preserve">    Enron/Enron exchanges w/ CalPERS</t>
  </si>
  <si>
    <t>OTPPB Buyout</t>
  </si>
  <si>
    <t xml:space="preserve">     Warrants through Enron</t>
  </si>
  <si>
    <t xml:space="preserve">     Common Stock thourgh Enron</t>
  </si>
  <si>
    <t xml:space="preserve">     Common Stock directly from EES</t>
  </si>
  <si>
    <t xml:space="preserve">     Warrants directly from EES (Dividends)</t>
  </si>
  <si>
    <t>CalPERS</t>
  </si>
  <si>
    <t>Tax Gain</t>
  </si>
  <si>
    <t>Difference</t>
  </si>
  <si>
    <t>Temporary</t>
  </si>
  <si>
    <t>Permanent</t>
  </si>
  <si>
    <r>
      <t xml:space="preserve">JEDI distributes EMW interest </t>
    </r>
    <r>
      <rPr>
        <b/>
        <sz val="10"/>
        <rFont val="Arial"/>
        <family val="2"/>
      </rPr>
      <t>from OTPPB Buyout to:</t>
    </r>
  </si>
  <si>
    <t>Total Warrants and Common Shares issued for Buyouts</t>
  </si>
  <si>
    <t>Gain Computation--OTPPB and CalPERS Buyout</t>
  </si>
  <si>
    <t xml:space="preserve">   Enron/ Enron exchanges with OTPPB</t>
  </si>
  <si>
    <r>
      <t xml:space="preserve">   JEDI II </t>
    </r>
    <r>
      <rPr>
        <b/>
        <sz val="10"/>
        <rFont val="Arial"/>
        <family val="2"/>
      </rPr>
      <t>(will be used in CalPERS buyout)</t>
    </r>
  </si>
  <si>
    <t xml:space="preserve">     ECM II &amp; III/ ECM II &amp; III sell to Enron/Enron exchanges w/ CalPERS</t>
  </si>
  <si>
    <t>SAB 51 BOOK Gain * 35%--Established in 1999</t>
  </si>
  <si>
    <t>BUYOUT SUMMARY</t>
  </si>
  <si>
    <t xml:space="preserve">      Temporary Gain from Buyout * 35%</t>
  </si>
  <si>
    <t xml:space="preserve">      Common Stock </t>
  </si>
  <si>
    <t xml:space="preserve">      Special Warrant</t>
  </si>
  <si>
    <t xml:space="preserve">      Investor Warrant</t>
  </si>
  <si>
    <t>Warrants and Common Stock Issued to EES and Outside Investors</t>
  </si>
  <si>
    <t>No gain recognized on warrants.</t>
  </si>
  <si>
    <t>Value of 25K newly issued shares to outside investors</t>
  </si>
  <si>
    <t xml:space="preserve">Gain BOOKS recognized under SAB 51 </t>
  </si>
  <si>
    <t>EES's disposal of its common shares in EMW and its booking of its</t>
  </si>
  <si>
    <t>EES deducted the $1,500,000 of transaction expenses--deferred tax liability established</t>
  </si>
  <si>
    <t>to buyout CalPERS and OTPPB's interest in EES.</t>
  </si>
  <si>
    <r>
      <t>PHASE I</t>
    </r>
    <r>
      <rPr>
        <b/>
        <sz val="10"/>
        <rFont val="Arial"/>
        <family val="2"/>
      </rPr>
      <t>:</t>
    </r>
    <r>
      <rPr>
        <sz val="10"/>
        <rFont val="Arial"/>
      </rPr>
      <t xml:space="preserve">  In 1999 EMW issues additional common voting shares and warrants (investor and special)</t>
    </r>
  </si>
  <si>
    <r>
      <t>PHASE II</t>
    </r>
    <r>
      <rPr>
        <sz val="10"/>
        <rFont val="Arial"/>
      </rPr>
      <t xml:space="preserve">:  EES distributes some of its EMW common shares and special warrants </t>
    </r>
  </si>
  <si>
    <r>
      <t xml:space="preserve">Less: JEDI  II </t>
    </r>
    <r>
      <rPr>
        <b/>
        <sz val="10"/>
        <rFont val="Arial"/>
        <family val="2"/>
      </rPr>
      <t>(will be used in CalPERS buyout)</t>
    </r>
  </si>
  <si>
    <t>Total EMW warrants and common stock from EES used for OTPPB Buyout</t>
  </si>
  <si>
    <t>Total EMW warrants and common stock from EES used for CalPERS Buyout</t>
  </si>
  <si>
    <t>Net BOOK Gain  $39,814,000* 35%</t>
  </si>
  <si>
    <t>Transaction Expenses:  $1,500,000 * 35%</t>
  </si>
  <si>
    <t>EES distributed appreciated property. Triggers tax gain when distributed to outside investors.</t>
  </si>
  <si>
    <t>Note 1.</t>
  </si>
  <si>
    <t>Note 1:  Computation of Temporary Adjustments for Common</t>
  </si>
  <si>
    <t>(Common Shares/75,000)*BOOK gain per SAB 51</t>
  </si>
  <si>
    <t>Transaction Expenses * 35%--Established in 1999</t>
  </si>
  <si>
    <t>Turning Event:</t>
  </si>
  <si>
    <t xml:space="preserve">DEFERRED TAX LIABILITY--Dr/(Cr)  on 51V </t>
  </si>
  <si>
    <t>SAB 51 gain not recognized by TAX-- deferred tax liability established.</t>
  </si>
  <si>
    <t>BOOK Treatment</t>
  </si>
  <si>
    <t xml:space="preserve">b/c property transferred in exchange for stock and EES, </t>
  </si>
  <si>
    <t xml:space="preserve"> in control of the corporation immediately after the exchange.</t>
  </si>
  <si>
    <r>
      <t>Common Stock</t>
    </r>
    <r>
      <rPr>
        <sz val="10"/>
        <rFont val="Arial"/>
        <family val="2"/>
      </rPr>
      <t>--no gain recognized- IRC 351-</t>
    </r>
  </si>
  <si>
    <t>deferred tax liability established.</t>
  </si>
  <si>
    <t xml:space="preserve">Reversed the SAB 51 gain recognized by BOOKS-- </t>
  </si>
  <si>
    <r>
      <t>Stock Warranty</t>
    </r>
    <r>
      <rPr>
        <sz val="10"/>
        <rFont val="Arial"/>
        <family val="2"/>
      </rPr>
      <t>--gain recognized--IRC 1.351-1(a)(1)</t>
    </r>
  </si>
  <si>
    <t>Warranty Value--225,000 * $ 591.16</t>
  </si>
  <si>
    <t>EES deducted the $1,500,000 of transaction expenses--</t>
  </si>
  <si>
    <t>Deferred Tax Liability   Dr/(Cr)</t>
  </si>
  <si>
    <t>Permanent Adjustments</t>
  </si>
  <si>
    <t xml:space="preserve">Net (Income)/Loss before Tax </t>
  </si>
  <si>
    <t>Temporary Adjustments</t>
  </si>
  <si>
    <t xml:space="preserve">    SAB 51 Gain on Common Stock to Outside Investors</t>
  </si>
  <si>
    <t xml:space="preserve">     Value of Warrants Transferred to EES</t>
  </si>
  <si>
    <t xml:space="preserve">     Transaction Expense</t>
  </si>
  <si>
    <t>EES disposal of its EMW stock warrants will reverse related DFIT</t>
  </si>
  <si>
    <t>Value of EMW Warrants before Buyout=225,000 *$591.16</t>
  </si>
  <si>
    <t>Less:  warrants distributed for Buyout =14,329 *591.16</t>
  </si>
  <si>
    <t>FAS 125 Monetization of Warrants</t>
  </si>
  <si>
    <t>EES, LLC</t>
  </si>
  <si>
    <t xml:space="preserve">Value per Unit: </t>
  </si>
  <si>
    <t>SUMMARY</t>
  </si>
  <si>
    <t>Net (Income)/Loss before Tax ---SAB 51 Gain</t>
  </si>
  <si>
    <t>Total  Temporary Adjustments</t>
  </si>
  <si>
    <t>Taxable (Income)/Loss</t>
  </si>
  <si>
    <t>Warrants</t>
  </si>
  <si>
    <t>Net (Income)/Loss Before Tax</t>
  </si>
  <si>
    <t xml:space="preserve">    SAB 51 Gain on Common Stock </t>
  </si>
  <si>
    <t xml:space="preserve">     Gain on Warrants Transferred to EES</t>
  </si>
  <si>
    <t xml:space="preserve">    Gain From  Warrants Distributed for Buyout</t>
  </si>
  <si>
    <t xml:space="preserve">    FAS 125 Monetization of Warrants</t>
  </si>
  <si>
    <t xml:space="preserve">     SAB 51 Gain on Common Stock </t>
  </si>
  <si>
    <t>Total Taxable (Income)/Loss</t>
  </si>
  <si>
    <t xml:space="preserve">    Gain From  Common Shares Distributed for Buyout</t>
  </si>
  <si>
    <t>Total Permanent Adjustments</t>
  </si>
  <si>
    <t>Total Temporary Adjustments</t>
  </si>
  <si>
    <t xml:space="preserve">    Gain From  Warrant Distribution for Buyout</t>
  </si>
  <si>
    <t xml:space="preserve">    Gain From  Common Stock Distribution for Buyout</t>
  </si>
  <si>
    <t xml:space="preserve">     Warrants Transferred to EES</t>
  </si>
  <si>
    <t>Total Tax Expense</t>
  </si>
  <si>
    <t>Current Tax Expense/(benefit)</t>
  </si>
  <si>
    <t>Deferred Tax Expense/(benefit)</t>
  </si>
  <si>
    <t>In 1999 EMW issues additional common voting shares and warrants (investor and special)</t>
  </si>
  <si>
    <t xml:space="preserve"> Gain on Common Stock </t>
  </si>
  <si>
    <t>Realized Tax Gain</t>
  </si>
  <si>
    <t>Units</t>
  </si>
  <si>
    <t>Gain</t>
  </si>
  <si>
    <t>July 2000</t>
  </si>
  <si>
    <t>WHAT'S IN TIS</t>
  </si>
  <si>
    <t>Current Tax Expense/(Benefit)</t>
  </si>
  <si>
    <t>Deferred Tax Expense/(Benefit)</t>
  </si>
  <si>
    <t xml:space="preserve"> (Income)/Loss Before Tax</t>
  </si>
  <si>
    <t>Monetization</t>
  </si>
  <si>
    <t>Deferred Federal Income Tax Asset/(Liability)</t>
  </si>
  <si>
    <t>Total Tax Expense/(benefit)</t>
  </si>
  <si>
    <t>OTPPB Buyouts</t>
  </si>
  <si>
    <t xml:space="preserve"> (Income)/Loss After Permanent Adjustments</t>
  </si>
  <si>
    <t xml:space="preserve">       Common Stock</t>
  </si>
  <si>
    <t xml:space="preserve">       Warrants</t>
  </si>
  <si>
    <t xml:space="preserve">       Transaction Expenses</t>
  </si>
  <si>
    <t xml:space="preserve">      Computation:   22,270,703 less 988,314</t>
  </si>
  <si>
    <t>Warrant</t>
  </si>
  <si>
    <t>Common Shares</t>
  </si>
  <si>
    <t>Total</t>
  </si>
  <si>
    <t>OTPPB and CalPERS Buyout</t>
  </si>
  <si>
    <t>1.  Section 351 Transaction -gain deferred.</t>
  </si>
  <si>
    <t>Notes:</t>
  </si>
  <si>
    <t>See Reg.1.351-1(a)(1)ii.</t>
  </si>
  <si>
    <t>3.  Common shares used in buyout triggered recognition</t>
  </si>
  <si>
    <t>of the temporary difference established on January 6.</t>
  </si>
  <si>
    <t>4.  Warrants used in buyout triggered the reversal</t>
  </si>
  <si>
    <t>5.  The warrant monetizations reverse the temporary</t>
  </si>
  <si>
    <t>Sept 2000</t>
  </si>
  <si>
    <t xml:space="preserve">EES, LLC- Initial Equity Capitalization of TNPC, Inc.; Buyout; TNPC, Inc. Warrant  Monetization   </t>
  </si>
  <si>
    <t>Note 7.  Adjustment on Entity 51V</t>
  </si>
  <si>
    <t xml:space="preserve">Note 8.  Adjustment on Entity 25D  </t>
  </si>
  <si>
    <t>differences established on January 6, 2000.</t>
  </si>
  <si>
    <t>EES distributes TNPC warrants and common stock to:</t>
  </si>
  <si>
    <t>Total TNPC warrants and common stock from EES used for OTPPB Buyout</t>
  </si>
  <si>
    <t>EES           Enron Energy Services, LLC</t>
  </si>
  <si>
    <t>OTPPB       Ontario Teachers' Pension Plan Board</t>
  </si>
  <si>
    <t>CalPERS    California Public Employees' Retirement Systems</t>
  </si>
  <si>
    <t>JEDI II        Joint Energy Development Investments II L.P.</t>
  </si>
  <si>
    <t>ECM II        Enron Capital Management II L.P.</t>
  </si>
  <si>
    <t>ECM III       Enron Capital Management III L.P.</t>
  </si>
  <si>
    <t>Enron Energy Services, LLC</t>
  </si>
  <si>
    <t>TNPC         TNPC, Inc. (fka as EMW Energy Services Corp.)</t>
  </si>
  <si>
    <r>
      <t xml:space="preserve">JEDI II distributes TNPC interest </t>
    </r>
    <r>
      <rPr>
        <b/>
        <sz val="10"/>
        <rFont val="Arial"/>
        <family val="2"/>
      </rPr>
      <t>from OTPPB Buyout to:</t>
    </r>
  </si>
  <si>
    <t>Total TNPC warrants and common stock from EES used for CalPERS Buyout</t>
  </si>
  <si>
    <t>Gain from Warrants not recognized--permanent difference</t>
  </si>
  <si>
    <t xml:space="preserve">Warrants </t>
  </si>
  <si>
    <t xml:space="preserve">of $13.8 million of deferred gain. The number of buyout </t>
  </si>
  <si>
    <t>common shares divided by the number of shares</t>
  </si>
  <si>
    <t xml:space="preserve">EES had when the temporary difference was established </t>
  </si>
  <si>
    <t>in 1999 represents the amount of the temporary</t>
  </si>
  <si>
    <t>difference reversed.</t>
  </si>
  <si>
    <t>Warrant Monetization</t>
  </si>
  <si>
    <t>Gain Computation--Subsidiary Stock Issuance</t>
  </si>
  <si>
    <t>Definitions</t>
  </si>
  <si>
    <t>These gains were distributed for the buyouts.</t>
  </si>
  <si>
    <t>Execution</t>
  </si>
  <si>
    <t>Funding</t>
  </si>
  <si>
    <t>CalPERS Buyout</t>
  </si>
  <si>
    <t>33,832 Warrants</t>
  </si>
  <si>
    <t>Monetized</t>
  </si>
  <si>
    <t>42,290 Warrants</t>
  </si>
  <si>
    <t>13,959 Warrants</t>
  </si>
  <si>
    <t xml:space="preserve">    Equity in TNPC</t>
  </si>
  <si>
    <t>51V</t>
  </si>
  <si>
    <t>25D</t>
  </si>
  <si>
    <t>BOOKs did not recognize gain on warrants.</t>
  </si>
  <si>
    <t>TAX deferral wiil reverse as warrants are monetized.</t>
  </si>
  <si>
    <t>3, 1</t>
  </si>
  <si>
    <t>TIS OVERVIEW</t>
  </si>
  <si>
    <t>Entity</t>
  </si>
  <si>
    <t>is sold/transferred to 3rd party.</t>
  </si>
  <si>
    <t>1.  Section 351 Transaction - BOOK's SAB 51 gain is deferred.</t>
  </si>
  <si>
    <t>2. For tax purposes, stock warrants considered boot--gain recognized.</t>
  </si>
  <si>
    <t xml:space="preserve">Note 1: Computation of Temporary Adjustments </t>
  </si>
  <si>
    <t>Common Shares:</t>
  </si>
  <si>
    <t>(Common Shares/75000)* BOOK gain per SAB 51</t>
  </si>
  <si>
    <t>(used 10,184 Warrants)</t>
  </si>
  <si>
    <t>(used 4,145 Warrants)</t>
  </si>
  <si>
    <t>Remaining:</t>
  </si>
  <si>
    <t>2.  For tax purposes warrants considered boot--gain not deferred.</t>
  </si>
  <si>
    <t xml:space="preserve">    See Reg.1.351-1(a)(1)ii.</t>
  </si>
  <si>
    <t xml:space="preserve">     BOOKS did not recognize gain on warrants.</t>
  </si>
  <si>
    <t xml:space="preserve">     TAX deferral will reverse as warrants are monetized or</t>
  </si>
  <si>
    <t xml:space="preserve">      exchanged with 3rd party.</t>
  </si>
  <si>
    <t xml:space="preserve">     Recorded on entity 51V, a division of 985.</t>
  </si>
  <si>
    <t>Formula for temporary adjustment allocation:</t>
  </si>
  <si>
    <t>(Common Shares used in Buyout divided by 75,000 Common Shares ) times BOOK gain per SAB 51</t>
  </si>
  <si>
    <t>3,1</t>
  </si>
  <si>
    <t>3.  Common shares used in buyouts triggered recognition</t>
  </si>
  <si>
    <t>Allocate gain between temporary and permanent adjustments.</t>
  </si>
  <si>
    <t xml:space="preserve">    Deferral will reverse as equity losses are recorded and/or</t>
  </si>
  <si>
    <t xml:space="preserve">    stock is exchanged with 3rd party.</t>
  </si>
  <si>
    <t xml:space="preserve">    Monetizations recorded on entity 985.</t>
  </si>
  <si>
    <t xml:space="preserve">of $13.8 million of $41,314,000 deferred gain. </t>
  </si>
  <si>
    <t>(received 225,000 warrants )</t>
  </si>
  <si>
    <t>Value per Warrant:  591.16</t>
  </si>
  <si>
    <t>Value per Warrant:  2,149.75</t>
  </si>
  <si>
    <t>Deferral will reverse as equity losses are recorded and/or stock</t>
  </si>
  <si>
    <t>Execution--99</t>
  </si>
  <si>
    <t>Funding--Jan 00</t>
  </si>
  <si>
    <t>OTPPB Buyouts--Apr 00</t>
  </si>
  <si>
    <t>CalPERS Buyout--Jun 00</t>
  </si>
  <si>
    <t>Monetization--Mar 00</t>
  </si>
  <si>
    <t>Monetization--Jun 00</t>
  </si>
  <si>
    <t>Monetization--Sept 00</t>
  </si>
  <si>
    <t xml:space="preserve">  In 1999, TAX deducted 1.5 million of transaction expenses.</t>
  </si>
  <si>
    <t>Equity Earnings</t>
  </si>
  <si>
    <t>Monetization--Mar 01</t>
  </si>
  <si>
    <t>Monetization--Jun 01</t>
  </si>
  <si>
    <t>13,961 Warrants</t>
  </si>
  <si>
    <t>through Aug-01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</si>
</sst>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_);_(* \(#,##0\);_(* &quot;-&quot;??_);_(@_)"/>
    <numFmt numFmtId="168" formatCode="_(&quot;$&quot;* #,##0_);_(&quot;$&quot;* \(#,##0\);_(&quot;$&quot;* &quot;-&quot;??_);_(@_)"/>
    <numFmt numFmtId="171" formatCode="dd\-mmm\-yy"/>
  </numFmts>
  <fonts count="9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i/>
      <sz val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i/>
      <sz val="10"/>
      <name val="Arial"/>
      <family val="2"/>
    </font>
    <font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49">
    <xf numFmtId="0" fontId="0" fillId="0" borderId="0" xfId="0"/>
    <xf numFmtId="8" fontId="0" fillId="0" borderId="0" xfId="0" applyNumberFormat="1"/>
    <xf numFmtId="3" fontId="0" fillId="0" borderId="0" xfId="0" applyNumberFormat="1"/>
    <xf numFmtId="3" fontId="0" fillId="0" borderId="1" xfId="0" applyNumberFormat="1" applyBorder="1"/>
    <xf numFmtId="3" fontId="0" fillId="0" borderId="0" xfId="0" applyNumberFormat="1" applyBorder="1"/>
    <xf numFmtId="43" fontId="0" fillId="0" borderId="0" xfId="1" applyFont="1"/>
    <xf numFmtId="9" fontId="0" fillId="0" borderId="1" xfId="1" applyNumberFormat="1" applyFont="1" applyBorder="1"/>
    <xf numFmtId="6" fontId="0" fillId="0" borderId="0" xfId="0" applyNumberFormat="1"/>
    <xf numFmtId="166" fontId="0" fillId="0" borderId="0" xfId="1" applyNumberFormat="1" applyFont="1"/>
    <xf numFmtId="166" fontId="0" fillId="0" borderId="0" xfId="0" applyNumberFormat="1"/>
    <xf numFmtId="166" fontId="0" fillId="0" borderId="2" xfId="1" applyNumberFormat="1" applyFont="1" applyBorder="1"/>
    <xf numFmtId="0" fontId="2" fillId="0" borderId="0" xfId="0" applyFont="1"/>
    <xf numFmtId="166" fontId="0" fillId="0" borderId="1" xfId="1" applyNumberFormat="1" applyFont="1" applyBorder="1"/>
    <xf numFmtId="168" fontId="0" fillId="0" borderId="2" xfId="2" applyNumberFormat="1" applyFont="1" applyBorder="1"/>
    <xf numFmtId="44" fontId="0" fillId="0" borderId="0" xfId="2" applyFont="1"/>
    <xf numFmtId="168" fontId="0" fillId="0" borderId="0" xfId="2" applyNumberFormat="1" applyFont="1"/>
    <xf numFmtId="0" fontId="3" fillId="0" borderId="0" xfId="0" applyFont="1"/>
    <xf numFmtId="166" fontId="0" fillId="0" borderId="3" xfId="1" applyNumberFormat="1" applyFont="1" applyBorder="1"/>
    <xf numFmtId="0" fontId="0" fillId="0" borderId="0" xfId="0" applyBorder="1"/>
    <xf numFmtId="166" fontId="0" fillId="0" borderId="0" xfId="1" applyNumberFormat="1" applyFont="1" applyBorder="1"/>
    <xf numFmtId="0" fontId="0" fillId="0" borderId="1" xfId="0" applyBorder="1"/>
    <xf numFmtId="0" fontId="0" fillId="0" borderId="0" xfId="0" applyFill="1"/>
    <xf numFmtId="166" fontId="0" fillId="0" borderId="0" xfId="1" applyNumberFormat="1" applyFont="1" applyFill="1"/>
    <xf numFmtId="43" fontId="0" fillId="0" borderId="0" xfId="1" applyFont="1" applyBorder="1"/>
    <xf numFmtId="166" fontId="2" fillId="0" borderId="0" xfId="1" applyNumberFormat="1" applyFont="1" applyAlignment="1">
      <alignment horizontal="center"/>
    </xf>
    <xf numFmtId="166" fontId="2" fillId="0" borderId="1" xfId="1" applyNumberFormat="1" applyFont="1" applyBorder="1" applyAlignment="1">
      <alignment horizontal="center"/>
    </xf>
    <xf numFmtId="0" fontId="4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Border="1" applyAlignment="1">
      <alignment horizontal="center"/>
    </xf>
    <xf numFmtId="3" fontId="0" fillId="0" borderId="3" xfId="0" applyNumberFormat="1" applyBorder="1"/>
    <xf numFmtId="166" fontId="2" fillId="0" borderId="0" xfId="1" applyNumberFormat="1" applyFont="1"/>
    <xf numFmtId="0" fontId="0" fillId="0" borderId="3" xfId="0" applyBorder="1"/>
    <xf numFmtId="166" fontId="0" fillId="0" borderId="0" xfId="1" applyNumberFormat="1" applyFont="1" applyFill="1" applyBorder="1"/>
    <xf numFmtId="0" fontId="0" fillId="0" borderId="3" xfId="0" applyFill="1" applyBorder="1"/>
    <xf numFmtId="166" fontId="0" fillId="0" borderId="3" xfId="1" applyNumberFormat="1" applyFont="1" applyFill="1" applyBorder="1"/>
    <xf numFmtId="0" fontId="2" fillId="0" borderId="0" xfId="0" applyFont="1" applyBorder="1"/>
    <xf numFmtId="166" fontId="2" fillId="0" borderId="0" xfId="1" applyNumberFormat="1" applyFont="1" applyBorder="1"/>
    <xf numFmtId="0" fontId="5" fillId="0" borderId="0" xfId="0" applyFont="1"/>
    <xf numFmtId="168" fontId="1" fillId="0" borderId="0" xfId="2" applyNumberFormat="1"/>
    <xf numFmtId="9" fontId="1" fillId="0" borderId="1" xfId="1" applyNumberFormat="1" applyBorder="1"/>
    <xf numFmtId="166" fontId="1" fillId="0" borderId="1" xfId="1" applyNumberFormat="1" applyBorder="1"/>
    <xf numFmtId="43" fontId="1" fillId="0" borderId="0" xfId="1"/>
    <xf numFmtId="166" fontId="1" fillId="0" borderId="0" xfId="1" applyNumberFormat="1"/>
    <xf numFmtId="168" fontId="1" fillId="0" borderId="2" xfId="2" applyNumberFormat="1" applyBorder="1"/>
    <xf numFmtId="166" fontId="1" fillId="0" borderId="3" xfId="1" applyNumberFormat="1" applyBorder="1"/>
    <xf numFmtId="166" fontId="1" fillId="0" borderId="0" xfId="1" applyNumberFormat="1" applyFont="1"/>
    <xf numFmtId="166" fontId="1" fillId="0" borderId="0" xfId="1" applyNumberFormat="1" applyBorder="1"/>
    <xf numFmtId="166" fontId="1" fillId="0" borderId="0" xfId="1" applyNumberFormat="1" applyFill="1"/>
    <xf numFmtId="166" fontId="1" fillId="0" borderId="0" xfId="1" applyNumberFormat="1" applyFill="1" applyBorder="1"/>
    <xf numFmtId="166" fontId="1" fillId="0" borderId="3" xfId="1" applyNumberFormat="1" applyFill="1" applyBorder="1"/>
    <xf numFmtId="43" fontId="1" fillId="0" borderId="0" xfId="1" applyFont="1"/>
    <xf numFmtId="166" fontId="1" fillId="0" borderId="2" xfId="1" applyNumberFormat="1" applyBorder="1"/>
    <xf numFmtId="0" fontId="6" fillId="0" borderId="0" xfId="0" applyFont="1"/>
    <xf numFmtId="0" fontId="0" fillId="0" borderId="2" xfId="0" applyBorder="1"/>
    <xf numFmtId="0" fontId="2" fillId="0" borderId="1" xfId="0" applyFont="1" applyBorder="1" applyAlignment="1">
      <alignment horizontal="center"/>
    </xf>
    <xf numFmtId="0" fontId="0" fillId="0" borderId="4" xfId="0" applyBorder="1"/>
    <xf numFmtId="43" fontId="1" fillId="0" borderId="5" xfId="1" applyBorder="1"/>
    <xf numFmtId="0" fontId="0" fillId="0" borderId="5" xfId="0" applyBorder="1"/>
    <xf numFmtId="0" fontId="2" fillId="0" borderId="4" xfId="0" applyFont="1" applyBorder="1"/>
    <xf numFmtId="166" fontId="1" fillId="0" borderId="5" xfId="1" applyNumberFormat="1" applyBorder="1"/>
    <xf numFmtId="0" fontId="3" fillId="0" borderId="4" xfId="0" applyFont="1" applyBorder="1"/>
    <xf numFmtId="166" fontId="1" fillId="0" borderId="6" xfId="1" applyNumberFormat="1" applyBorder="1"/>
    <xf numFmtId="37" fontId="1" fillId="0" borderId="5" xfId="2" applyNumberFormat="1" applyBorder="1"/>
    <xf numFmtId="37" fontId="1" fillId="0" borderId="6" xfId="2" applyNumberFormat="1" applyBorder="1"/>
    <xf numFmtId="0" fontId="0" fillId="0" borderId="7" xfId="0" applyBorder="1"/>
    <xf numFmtId="166" fontId="0" fillId="0" borderId="3" xfId="0" applyNumberFormat="1" applyBorder="1"/>
    <xf numFmtId="166" fontId="1" fillId="0" borderId="8" xfId="1" applyNumberFormat="1" applyBorder="1"/>
    <xf numFmtId="0" fontId="3" fillId="0" borderId="0" xfId="0" applyFont="1" applyBorder="1"/>
    <xf numFmtId="0" fontId="0" fillId="0" borderId="0" xfId="0" applyAlignment="1">
      <alignment horizontal="center"/>
    </xf>
    <xf numFmtId="166" fontId="1" fillId="0" borderId="9" xfId="1" applyNumberFormat="1" applyBorder="1"/>
    <xf numFmtId="43" fontId="1" fillId="0" borderId="6" xfId="1" applyBorder="1"/>
    <xf numFmtId="17" fontId="0" fillId="0" borderId="0" xfId="0" applyNumberFormat="1"/>
    <xf numFmtId="17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0" fontId="2" fillId="0" borderId="3" xfId="0" applyFont="1" applyBorder="1"/>
    <xf numFmtId="43" fontId="1" fillId="0" borderId="0" xfId="1" applyBorder="1"/>
    <xf numFmtId="0" fontId="0" fillId="0" borderId="0" xfId="0" applyBorder="1" applyAlignment="1">
      <alignment horizontal="center"/>
    </xf>
    <xf numFmtId="43" fontId="1" fillId="0" borderId="5" xfId="1" applyFont="1" applyBorder="1" applyAlignment="1">
      <alignment horizontal="center"/>
    </xf>
    <xf numFmtId="166" fontId="0" fillId="0" borderId="0" xfId="0" applyNumberFormat="1" applyBorder="1"/>
    <xf numFmtId="0" fontId="0" fillId="0" borderId="0" xfId="0" applyFill="1" applyBorder="1"/>
    <xf numFmtId="166" fontId="0" fillId="0" borderId="3" xfId="0" applyNumberFormat="1" applyFill="1" applyBorder="1"/>
    <xf numFmtId="166" fontId="5" fillId="0" borderId="3" xfId="1" applyNumberFormat="1" applyFont="1" applyBorder="1" applyAlignment="1">
      <alignment horizontal="left"/>
    </xf>
    <xf numFmtId="17" fontId="0" fillId="0" borderId="0" xfId="0" applyNumberFormat="1" applyBorder="1" applyAlignment="1">
      <alignment horizontal="center"/>
    </xf>
    <xf numFmtId="17" fontId="0" fillId="0" borderId="0" xfId="0" applyNumberFormat="1" applyBorder="1"/>
    <xf numFmtId="171" fontId="0" fillId="0" borderId="0" xfId="0" quotePrefix="1" applyNumberFormat="1" applyBorder="1" applyAlignment="1">
      <alignment horizontal="center"/>
    </xf>
    <xf numFmtId="0" fontId="2" fillId="0" borderId="10" xfId="0" applyFont="1" applyBorder="1"/>
    <xf numFmtId="166" fontId="5" fillId="0" borderId="0" xfId="1" applyNumberFormat="1" applyFont="1" applyBorder="1" applyAlignment="1">
      <alignment horizontal="left"/>
    </xf>
    <xf numFmtId="0" fontId="4" fillId="0" borderId="10" xfId="0" applyFont="1" applyBorder="1"/>
    <xf numFmtId="0" fontId="2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7" fillId="0" borderId="0" xfId="0" applyFont="1" applyBorder="1"/>
    <xf numFmtId="0" fontId="7" fillId="0" borderId="4" xfId="0" applyFont="1" applyBorder="1"/>
    <xf numFmtId="43" fontId="1" fillId="0" borderId="3" xfId="1" applyBorder="1"/>
    <xf numFmtId="0" fontId="7" fillId="0" borderId="0" xfId="0" applyFont="1"/>
    <xf numFmtId="17" fontId="2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2" fillId="0" borderId="0" xfId="0" applyFont="1" applyFill="1" applyBorder="1"/>
    <xf numFmtId="166" fontId="0" fillId="0" borderId="0" xfId="0" applyNumberFormat="1" applyFill="1" applyBorder="1"/>
    <xf numFmtId="171" fontId="0" fillId="0" borderId="0" xfId="0" applyNumberFormat="1" applyBorder="1"/>
    <xf numFmtId="166" fontId="5" fillId="0" borderId="0" xfId="1" applyNumberFormat="1" applyFont="1"/>
    <xf numFmtId="0" fontId="6" fillId="0" borderId="0" xfId="0" applyFont="1" applyBorder="1"/>
    <xf numFmtId="166" fontId="5" fillId="0" borderId="1" xfId="1" applyNumberFormat="1" applyFont="1" applyBorder="1"/>
    <xf numFmtId="0" fontId="2" fillId="2" borderId="0" xfId="0" applyFont="1" applyFill="1" applyBorder="1" applyAlignment="1">
      <alignment horizontal="center"/>
    </xf>
    <xf numFmtId="0" fontId="0" fillId="2" borderId="3" xfId="0" applyFill="1" applyBorder="1"/>
    <xf numFmtId="166" fontId="0" fillId="2" borderId="0" xfId="1" applyNumberFormat="1" applyFont="1" applyFill="1" applyBorder="1"/>
    <xf numFmtId="166" fontId="0" fillId="2" borderId="1" xfId="1" applyNumberFormat="1" applyFont="1" applyFill="1" applyBorder="1"/>
    <xf numFmtId="166" fontId="0" fillId="2" borderId="3" xfId="0" applyNumberFormat="1" applyFill="1" applyBorder="1"/>
    <xf numFmtId="166" fontId="0" fillId="2" borderId="0" xfId="0" applyNumberFormat="1" applyFill="1" applyBorder="1"/>
    <xf numFmtId="166" fontId="0" fillId="2" borderId="3" xfId="1" applyNumberFormat="1" applyFont="1" applyFill="1" applyBorder="1"/>
    <xf numFmtId="166" fontId="0" fillId="2" borderId="0" xfId="1" applyNumberFormat="1" applyFont="1" applyFill="1"/>
    <xf numFmtId="0" fontId="0" fillId="2" borderId="0" xfId="0" applyFill="1"/>
    <xf numFmtId="166" fontId="0" fillId="2" borderId="0" xfId="0" applyNumberFormat="1" applyFill="1"/>
    <xf numFmtId="171" fontId="2" fillId="2" borderId="0" xfId="0" quotePrefix="1" applyNumberFormat="1" applyFont="1" applyFill="1" applyBorder="1" applyAlignment="1">
      <alignment horizontal="center"/>
    </xf>
    <xf numFmtId="171" fontId="2" fillId="0" borderId="0" xfId="0" applyNumberFormat="1" applyFont="1" applyAlignment="1">
      <alignment horizontal="center"/>
    </xf>
    <xf numFmtId="0" fontId="8" fillId="0" borderId="0" xfId="0" applyFont="1"/>
    <xf numFmtId="17" fontId="2" fillId="0" borderId="3" xfId="0" applyNumberFormat="1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171" fontId="0" fillId="0" borderId="0" xfId="0" applyNumberFormat="1" applyBorder="1" applyAlignment="1">
      <alignment horizontal="center"/>
    </xf>
    <xf numFmtId="0" fontId="6" fillId="0" borderId="0" xfId="0" applyFont="1" applyBorder="1" applyAlignment="1">
      <alignment horizontal="center"/>
    </xf>
    <xf numFmtId="166" fontId="5" fillId="0" borderId="0" xfId="1" applyNumberFormat="1" applyFont="1" applyBorder="1"/>
    <xf numFmtId="166" fontId="2" fillId="0" borderId="0" xfId="0" applyNumberFormat="1" applyFont="1" applyBorder="1" applyAlignment="1">
      <alignment horizontal="center"/>
    </xf>
    <xf numFmtId="166" fontId="2" fillId="2" borderId="11" xfId="0" applyNumberFormat="1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3" fontId="2" fillId="2" borderId="13" xfId="0" applyNumberFormat="1" applyFont="1" applyFill="1" applyBorder="1" applyAlignment="1">
      <alignment horizontal="center"/>
    </xf>
    <xf numFmtId="0" fontId="5" fillId="2" borderId="0" xfId="0" applyFont="1" applyFill="1" applyAlignment="1">
      <alignment horizontal="center"/>
    </xf>
    <xf numFmtId="171" fontId="5" fillId="2" borderId="0" xfId="0" applyNumberFormat="1" applyFont="1" applyFill="1" applyAlignment="1">
      <alignment horizontal="center"/>
    </xf>
    <xf numFmtId="3" fontId="2" fillId="3" borderId="13" xfId="0" applyNumberFormat="1" applyFont="1" applyFill="1" applyBorder="1" applyAlignment="1">
      <alignment horizontal="center"/>
    </xf>
    <xf numFmtId="0" fontId="2" fillId="3" borderId="11" xfId="0" applyFont="1" applyFill="1" applyBorder="1"/>
    <xf numFmtId="0" fontId="2" fillId="3" borderId="12" xfId="0" applyFont="1" applyFill="1" applyBorder="1"/>
    <xf numFmtId="166" fontId="1" fillId="0" borderId="0" xfId="1" applyNumberFormat="1" applyFont="1" applyFill="1" applyBorder="1"/>
    <xf numFmtId="0" fontId="5" fillId="0" borderId="0" xfId="0" applyFont="1" applyFill="1"/>
    <xf numFmtId="171" fontId="0" fillId="0" borderId="0" xfId="0" applyNumberFormat="1" applyFill="1" applyAlignment="1">
      <alignment horizontal="center"/>
    </xf>
    <xf numFmtId="166" fontId="1" fillId="0" borderId="1" xfId="1" applyNumberFormat="1" applyFill="1" applyBorder="1"/>
    <xf numFmtId="166" fontId="0" fillId="0" borderId="0" xfId="0" applyNumberFormat="1" applyFill="1"/>
    <xf numFmtId="166" fontId="1" fillId="2" borderId="3" xfId="1" applyNumberFormat="1" applyFill="1" applyBorder="1"/>
    <xf numFmtId="166" fontId="1" fillId="2" borderId="0" xfId="1" applyNumberFormat="1" applyFill="1" applyBorder="1"/>
    <xf numFmtId="166" fontId="1" fillId="2" borderId="0" xfId="1" applyNumberFormat="1" applyFill="1"/>
    <xf numFmtId="166" fontId="1" fillId="2" borderId="1" xfId="1" applyNumberFormat="1" applyFill="1" applyBorder="1"/>
    <xf numFmtId="166" fontId="1" fillId="0" borderId="1" xfId="1" applyNumberFormat="1" applyFont="1" applyBorder="1"/>
    <xf numFmtId="166" fontId="6" fillId="0" borderId="1" xfId="1" applyNumberFormat="1" applyFont="1" applyBorder="1"/>
    <xf numFmtId="166" fontId="6" fillId="0" borderId="0" xfId="1" applyNumberFormat="1" applyFont="1" applyBorder="1"/>
    <xf numFmtId="17" fontId="6" fillId="0" borderId="0" xfId="0" applyNumberFormat="1" applyFont="1" applyAlignment="1">
      <alignment horizontal="center"/>
    </xf>
    <xf numFmtId="166" fontId="6" fillId="0" borderId="0" xfId="1" applyNumberFormat="1" applyFont="1"/>
    <xf numFmtId="0" fontId="3" fillId="0" borderId="0" xfId="0" applyFont="1" applyFill="1" applyBorder="1"/>
    <xf numFmtId="166" fontId="6" fillId="0" borderId="0" xfId="0" applyNumberFormat="1" applyFont="1" applyFill="1" applyBorder="1"/>
    <xf numFmtId="166" fontId="5" fillId="0" borderId="3" xfId="1" applyNumberFormat="1" applyFont="1" applyBorder="1"/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714375</xdr:colOff>
      <xdr:row>63</xdr:row>
      <xdr:rowOff>9525</xdr:rowOff>
    </xdr:from>
    <xdr:to>
      <xdr:col>6</xdr:col>
      <xdr:colOff>733425</xdr:colOff>
      <xdr:row>107</xdr:row>
      <xdr:rowOff>142875</xdr:rowOff>
    </xdr:to>
    <xdr:sp macro="" textlink="">
      <xdr:nvSpPr>
        <xdr:cNvPr id="1026" name="Line 2"/>
        <xdr:cNvSpPr>
          <a:spLocks noChangeShapeType="1"/>
        </xdr:cNvSpPr>
      </xdr:nvSpPr>
      <xdr:spPr bwMode="auto">
        <a:xfrm>
          <a:off x="6791325" y="10344150"/>
          <a:ext cx="19050" cy="72675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1133475</xdr:colOff>
      <xdr:row>105</xdr:row>
      <xdr:rowOff>123825</xdr:rowOff>
    </xdr:from>
    <xdr:to>
      <xdr:col>6</xdr:col>
      <xdr:colOff>714375</xdr:colOff>
      <xdr:row>107</xdr:row>
      <xdr:rowOff>38100</xdr:rowOff>
    </xdr:to>
    <xdr:sp macro="" textlink="">
      <xdr:nvSpPr>
        <xdr:cNvPr id="1027" name="Line 3"/>
        <xdr:cNvSpPr>
          <a:spLocks noChangeShapeType="1"/>
        </xdr:cNvSpPr>
      </xdr:nvSpPr>
      <xdr:spPr bwMode="auto">
        <a:xfrm>
          <a:off x="5438775" y="17268825"/>
          <a:ext cx="1352550" cy="2381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82"/>
  <sheetViews>
    <sheetView tabSelected="1" zoomScale="60" workbookViewId="0">
      <pane xSplit="1" ySplit="8" topLeftCell="N9" activePane="bottomRight" state="frozen"/>
      <selection pane="topRight" activeCell="B1" sqref="B1"/>
      <selection pane="bottomLeft" activeCell="A6" sqref="A6"/>
      <selection pane="bottomRight" activeCell="AC23" sqref="AC23"/>
    </sheetView>
  </sheetViews>
  <sheetFormatPr defaultRowHeight="12.75" x14ac:dyDescent="0.2"/>
  <cols>
    <col min="1" max="1" width="45.42578125" bestFit="1" customWidth="1"/>
    <col min="2" max="2" width="13.7109375" customWidth="1"/>
    <col min="3" max="3" width="3.7109375" bestFit="1" customWidth="1"/>
    <col min="4" max="4" width="20.28515625" bestFit="1" customWidth="1"/>
    <col min="5" max="5" width="3" customWidth="1"/>
    <col min="6" max="6" width="23.7109375" customWidth="1"/>
    <col min="7" max="7" width="4.7109375" bestFit="1" customWidth="1"/>
    <col min="8" max="8" width="23.7109375" bestFit="1" customWidth="1"/>
    <col min="9" max="9" width="4.7109375" bestFit="1" customWidth="1"/>
    <col min="10" max="10" width="21.28515625" bestFit="1" customWidth="1"/>
    <col min="11" max="11" width="3" bestFit="1" customWidth="1"/>
    <col min="12" max="12" width="20.42578125" bestFit="1" customWidth="1"/>
    <col min="13" max="13" width="3" bestFit="1" customWidth="1"/>
    <col min="14" max="14" width="21.85546875" bestFit="1" customWidth="1"/>
    <col min="15" max="15" width="3" customWidth="1"/>
    <col min="16" max="16" width="14.7109375" bestFit="1" customWidth="1"/>
    <col min="17" max="17" width="4.140625" customWidth="1"/>
    <col min="18" max="18" width="14.85546875" bestFit="1" customWidth="1"/>
    <col min="19" max="19" width="3" bestFit="1" customWidth="1"/>
    <col min="20" max="20" width="14.85546875" bestFit="1" customWidth="1"/>
    <col min="21" max="21" width="3" bestFit="1" customWidth="1"/>
    <col min="22" max="22" width="14.85546875" bestFit="1" customWidth="1"/>
    <col min="23" max="23" width="3" bestFit="1" customWidth="1"/>
    <col min="24" max="24" width="20.5703125" bestFit="1" customWidth="1"/>
    <col min="25" max="25" width="3" bestFit="1" customWidth="1"/>
    <col min="26" max="26" width="19.85546875" bestFit="1" customWidth="1"/>
    <col min="27" max="27" width="3" bestFit="1" customWidth="1"/>
    <col min="28" max="28" width="14.7109375" bestFit="1" customWidth="1"/>
    <col min="29" max="29" width="3" customWidth="1"/>
    <col min="31" max="31" width="14.85546875" bestFit="1" customWidth="1"/>
  </cols>
  <sheetData>
    <row r="1" spans="1:29" ht="15.75" x14ac:dyDescent="0.25">
      <c r="A1" s="26" t="s">
        <v>148</v>
      </c>
    </row>
    <row r="2" spans="1:29" ht="15" x14ac:dyDescent="0.2">
      <c r="A2" s="114" t="s">
        <v>188</v>
      </c>
    </row>
    <row r="4" spans="1:29" ht="15.75" x14ac:dyDescent="0.25">
      <c r="B4" s="26"/>
      <c r="C4" s="26"/>
    </row>
    <row r="6" spans="1:29" x14ac:dyDescent="0.2">
      <c r="A6" t="str">
        <f ca="1">CELL("filename",A1)</f>
        <v>C:\Users\Felienne\Enron\EnronSpreadsheets\[mary_fischer__25749__CalPERS-OTP Transaction.xls]TIS</v>
      </c>
    </row>
    <row r="8" spans="1:29" x14ac:dyDescent="0.2">
      <c r="U8" s="20"/>
      <c r="V8" s="20"/>
      <c r="W8" s="20"/>
      <c r="X8" s="20"/>
      <c r="Y8" s="20"/>
      <c r="Z8" s="20"/>
      <c r="AA8" s="18"/>
    </row>
    <row r="9" spans="1:29" x14ac:dyDescent="0.2">
      <c r="A9" s="74" t="s">
        <v>189</v>
      </c>
      <c r="B9" s="115" t="s">
        <v>183</v>
      </c>
      <c r="C9" s="31"/>
      <c r="D9" s="116" t="s">
        <v>184</v>
      </c>
      <c r="E9" s="31"/>
      <c r="F9" s="116" t="s">
        <v>184</v>
      </c>
      <c r="G9" s="31"/>
      <c r="H9" s="116" t="s">
        <v>184</v>
      </c>
      <c r="I9" s="31"/>
      <c r="J9" s="116">
        <v>985</v>
      </c>
      <c r="K9" s="44"/>
      <c r="L9" s="116">
        <v>985</v>
      </c>
      <c r="M9" s="44"/>
      <c r="N9" s="116">
        <v>985</v>
      </c>
      <c r="O9" s="116"/>
      <c r="P9" s="116" t="s">
        <v>183</v>
      </c>
      <c r="Q9" s="116"/>
      <c r="R9" s="116" t="s">
        <v>183</v>
      </c>
      <c r="S9" s="116"/>
      <c r="T9" s="116" t="s">
        <v>183</v>
      </c>
      <c r="U9" s="54"/>
      <c r="V9" s="54" t="s">
        <v>183</v>
      </c>
      <c r="W9" s="54"/>
      <c r="X9" s="54">
        <v>985</v>
      </c>
      <c r="Y9" s="54"/>
      <c r="Z9" s="54">
        <v>985</v>
      </c>
      <c r="AA9" s="28"/>
      <c r="AB9" s="42"/>
    </row>
    <row r="10" spans="1:29" x14ac:dyDescent="0.2">
      <c r="B10" s="94"/>
      <c r="D10" s="27"/>
      <c r="F10" s="27"/>
      <c r="H10" s="27"/>
      <c r="J10" s="27"/>
      <c r="K10" s="42"/>
      <c r="L10" s="27"/>
      <c r="M10" s="42"/>
      <c r="N10" s="129"/>
      <c r="O10" s="42"/>
      <c r="P10" s="42"/>
      <c r="Q10" s="42"/>
      <c r="R10" s="42"/>
      <c r="AB10" s="42"/>
    </row>
    <row r="11" spans="1:29" x14ac:dyDescent="0.2">
      <c r="B11" s="94"/>
      <c r="D11" s="37" t="s">
        <v>215</v>
      </c>
      <c r="F11" s="37" t="s">
        <v>215</v>
      </c>
      <c r="H11" s="37" t="s">
        <v>215</v>
      </c>
      <c r="J11" s="37" t="s">
        <v>215</v>
      </c>
      <c r="K11" s="8"/>
      <c r="L11" s="37" t="s">
        <v>215</v>
      </c>
      <c r="M11" s="8"/>
      <c r="N11" s="130" t="s">
        <v>216</v>
      </c>
      <c r="O11" s="8"/>
      <c r="P11" s="8"/>
      <c r="Q11" s="8"/>
      <c r="R11" s="8"/>
      <c r="S11" s="72"/>
      <c r="T11" s="72"/>
      <c r="U11" s="72"/>
      <c r="V11" s="72"/>
      <c r="W11" s="72"/>
      <c r="X11" s="72"/>
      <c r="Y11" s="72"/>
      <c r="Z11" s="72"/>
      <c r="AA11" s="72"/>
      <c r="AB11" s="94" t="s">
        <v>138</v>
      </c>
      <c r="AC11" s="72"/>
    </row>
    <row r="12" spans="1:29" x14ac:dyDescent="0.2">
      <c r="C12" s="71"/>
      <c r="H12" s="73"/>
      <c r="J12" s="73" t="s">
        <v>178</v>
      </c>
      <c r="L12" s="73" t="s">
        <v>180</v>
      </c>
      <c r="N12" s="131" t="s">
        <v>229</v>
      </c>
      <c r="O12" s="73"/>
      <c r="P12" s="73" t="s">
        <v>127</v>
      </c>
      <c r="Q12" s="73"/>
      <c r="R12" s="73" t="s">
        <v>226</v>
      </c>
      <c r="S12" s="73"/>
      <c r="T12" s="73" t="s">
        <v>226</v>
      </c>
      <c r="U12" s="73"/>
      <c r="V12" s="73" t="s">
        <v>226</v>
      </c>
      <c r="W12" s="73"/>
      <c r="X12" s="73" t="s">
        <v>100</v>
      </c>
      <c r="Y12" s="73"/>
      <c r="Z12" s="73" t="s">
        <v>165</v>
      </c>
      <c r="AA12" s="73"/>
      <c r="AB12" s="73"/>
      <c r="AC12" s="73"/>
    </row>
    <row r="13" spans="1:29" x14ac:dyDescent="0.2">
      <c r="B13" s="68" t="s">
        <v>218</v>
      </c>
      <c r="C13" s="27"/>
      <c r="D13" s="68" t="s">
        <v>219</v>
      </c>
      <c r="E13" s="68"/>
      <c r="F13" s="95" t="s">
        <v>220</v>
      </c>
      <c r="G13" s="68"/>
      <c r="H13" s="73" t="s">
        <v>221</v>
      </c>
      <c r="I13" s="68"/>
      <c r="J13" s="95" t="s">
        <v>222</v>
      </c>
      <c r="K13" s="68"/>
      <c r="L13" s="95" t="s">
        <v>223</v>
      </c>
      <c r="M13" s="68"/>
      <c r="N13" s="95" t="s">
        <v>224</v>
      </c>
      <c r="O13" s="95"/>
      <c r="P13" s="95">
        <v>2000</v>
      </c>
      <c r="Q13" s="95"/>
      <c r="R13" s="95">
        <v>2000</v>
      </c>
      <c r="S13" s="95"/>
      <c r="T13" s="95" t="s">
        <v>230</v>
      </c>
      <c r="U13" s="95"/>
      <c r="V13" s="141">
        <v>37135</v>
      </c>
      <c r="W13" s="95"/>
      <c r="X13" s="95" t="s">
        <v>227</v>
      </c>
      <c r="Y13" s="95"/>
      <c r="Z13" s="95" t="s">
        <v>228</v>
      </c>
      <c r="AA13" s="95"/>
      <c r="AB13" s="95"/>
      <c r="AC13" s="95"/>
    </row>
    <row r="14" spans="1:29" x14ac:dyDescent="0.2">
      <c r="A14" s="74" t="s">
        <v>126</v>
      </c>
      <c r="B14" s="44">
        <v>-39814000</v>
      </c>
      <c r="C14" s="44">
        <v>1</v>
      </c>
      <c r="D14" s="31"/>
      <c r="E14" s="44"/>
      <c r="F14" s="44">
        <f>Buyout!D72</f>
        <v>0</v>
      </c>
      <c r="G14" s="44"/>
      <c r="H14" s="44">
        <f>Buyout!F72</f>
        <v>0</v>
      </c>
      <c r="I14" s="44"/>
      <c r="J14" s="44">
        <f>-33832*591.16</f>
        <v>-20000125.119999997</v>
      </c>
      <c r="K14" s="145">
        <v>2</v>
      </c>
      <c r="L14" s="44">
        <f>-42290*591.16</f>
        <v>-25000156.399999999</v>
      </c>
      <c r="M14" s="145">
        <v>2</v>
      </c>
      <c r="N14" s="49">
        <v>-30011768</v>
      </c>
      <c r="O14" s="44"/>
      <c r="P14" s="44">
        <v>-120823536</v>
      </c>
      <c r="Q14" s="44"/>
      <c r="R14" s="44">
        <v>59756951</v>
      </c>
      <c r="S14" s="44"/>
      <c r="T14" s="44">
        <v>28197187</v>
      </c>
      <c r="U14" s="44"/>
      <c r="V14" s="44">
        <v>75414140</v>
      </c>
      <c r="W14" s="44"/>
      <c r="X14" s="44">
        <v>-30000001</v>
      </c>
      <c r="Y14" s="44"/>
      <c r="Z14" s="44">
        <v>-20000000</v>
      </c>
      <c r="AA14" s="44"/>
      <c r="AB14" s="44">
        <f>B14+D14+F14+H14+J14+L14+N14+R14+T14+X14+Z14+V14</f>
        <v>-1457772.5199999958</v>
      </c>
      <c r="AC14" s="44"/>
    </row>
    <row r="15" spans="1:29" x14ac:dyDescent="0.2"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7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  <c r="AA15" s="42"/>
      <c r="AB15" s="42"/>
      <c r="AC15" s="42"/>
    </row>
    <row r="16" spans="1:29" x14ac:dyDescent="0.2">
      <c r="A16" s="90" t="s">
        <v>84</v>
      </c>
      <c r="B16" s="67"/>
      <c r="C16" s="67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7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42"/>
      <c r="AB16" s="42"/>
      <c r="AC16" s="42"/>
    </row>
    <row r="17" spans="1:29" x14ac:dyDescent="0.2">
      <c r="A17" s="100" t="s">
        <v>182</v>
      </c>
      <c r="B17" s="143"/>
      <c r="C17" s="67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7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  <c r="AA17" s="42"/>
      <c r="AB17" s="42"/>
      <c r="AC17" s="42"/>
    </row>
    <row r="18" spans="1:29" x14ac:dyDescent="0.2">
      <c r="A18" t="s">
        <v>104</v>
      </c>
      <c r="D18" s="42"/>
      <c r="E18" s="42"/>
      <c r="F18" s="42">
        <f>Buyout!I49+Buyout!I50</f>
        <v>-6020373.4399999995</v>
      </c>
      <c r="G18" s="99">
        <v>4</v>
      </c>
      <c r="H18" s="42">
        <f>Buyout!I57+Buyout!I58</f>
        <v>-2450358.2000000002</v>
      </c>
      <c r="I18" s="99">
        <v>4</v>
      </c>
      <c r="J18" s="42"/>
      <c r="K18" s="42"/>
      <c r="L18" s="42"/>
      <c r="M18" s="42"/>
      <c r="N18" s="47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  <c r="AA18" s="42"/>
      <c r="AB18" s="42">
        <f>B18+D18+F18+H18+J18+L18+N18+R18+T18+X18+Z18+P18+V14</f>
        <v>66943408.359999999</v>
      </c>
      <c r="AC18" s="42"/>
    </row>
    <row r="19" spans="1:29" x14ac:dyDescent="0.2">
      <c r="A19" s="20" t="s">
        <v>108</v>
      </c>
      <c r="B19" s="20"/>
      <c r="C19" s="20"/>
      <c r="D19" s="40"/>
      <c r="E19" s="40"/>
      <c r="F19" s="40">
        <f>Buyout!I51+Buyout!I52</f>
        <v>-8070010.666666667</v>
      </c>
      <c r="G19" s="101">
        <v>3</v>
      </c>
      <c r="H19" s="40">
        <f>Buyout!I59+Buyout!I60</f>
        <v>-2315771.333333333</v>
      </c>
      <c r="I19" s="101">
        <v>3</v>
      </c>
      <c r="J19" s="40"/>
      <c r="K19" s="40"/>
      <c r="L19" s="40"/>
      <c r="M19" s="40"/>
      <c r="N19" s="132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  <c r="AA19" s="40"/>
      <c r="AB19" s="40">
        <f>B19+D19+F19+H19+J19+L19+N19+R19+T19+X19+Z19+P19+V15</f>
        <v>-10385782</v>
      </c>
      <c r="AC19" s="40"/>
    </row>
    <row r="20" spans="1:29" x14ac:dyDescent="0.2">
      <c r="A20" s="18" t="s">
        <v>109</v>
      </c>
      <c r="B20" s="18"/>
      <c r="C20" s="18"/>
      <c r="D20" s="46">
        <f>SUM(D18:D19)</f>
        <v>0</v>
      </c>
      <c r="E20" s="46"/>
      <c r="F20" s="46">
        <f>SUM(F18:F19)</f>
        <v>-14090384.106666666</v>
      </c>
      <c r="G20" s="46"/>
      <c r="H20" s="46">
        <f>SUM(H18:H19)</f>
        <v>-4766129.5333333332</v>
      </c>
      <c r="I20" s="46"/>
      <c r="J20" s="46">
        <f>SUM(J18:J19)</f>
        <v>0</v>
      </c>
      <c r="K20" s="46"/>
      <c r="L20" s="46">
        <f>SUM(L18:L19)</f>
        <v>0</v>
      </c>
      <c r="M20" s="46"/>
      <c r="N20" s="48">
        <f>SUM(N18:N19)</f>
        <v>0</v>
      </c>
      <c r="O20" s="48"/>
      <c r="P20" s="48">
        <f>SUM(P18:P19)</f>
        <v>0</v>
      </c>
      <c r="Q20" s="48"/>
      <c r="R20" s="48">
        <f>SUM(R18:R19)</f>
        <v>0</v>
      </c>
      <c r="S20" s="48"/>
      <c r="T20" s="48">
        <f>SUM(T18:T19)</f>
        <v>0</v>
      </c>
      <c r="U20" s="48"/>
      <c r="V20" s="48">
        <f>SUM(V18:V19)</f>
        <v>0</v>
      </c>
      <c r="W20" s="48"/>
      <c r="X20" s="48">
        <f>SUM(X18:X19)</f>
        <v>0</v>
      </c>
      <c r="Y20" s="48"/>
      <c r="Z20" s="48">
        <f>SUM(Z18:Z19)</f>
        <v>0</v>
      </c>
      <c r="AA20" s="46"/>
      <c r="AB20" s="46">
        <f>SUM(AB17:AB19)</f>
        <v>56557626.359999999</v>
      </c>
      <c r="AC20" s="46"/>
    </row>
    <row r="21" spans="1:29" x14ac:dyDescent="0.2">
      <c r="A21" s="18"/>
      <c r="B21" s="18"/>
      <c r="C21" s="18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8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</row>
    <row r="22" spans="1:29" x14ac:dyDescent="0.2">
      <c r="A22" s="74" t="s">
        <v>131</v>
      </c>
      <c r="B22" s="65">
        <f>B14+B20</f>
        <v>-39814000</v>
      </c>
      <c r="C22" s="31"/>
      <c r="D22" s="65">
        <f>D14+D20</f>
        <v>0</v>
      </c>
      <c r="E22" s="44"/>
      <c r="F22" s="65">
        <f>F14+F20</f>
        <v>-14090384.106666666</v>
      </c>
      <c r="G22" s="44"/>
      <c r="H22" s="65">
        <f>H14+H20</f>
        <v>-4766129.5333333332</v>
      </c>
      <c r="I22" s="44"/>
      <c r="J22" s="65">
        <f>J14+J20</f>
        <v>-20000125.119999997</v>
      </c>
      <c r="K22" s="44"/>
      <c r="L22" s="65">
        <f>L14+L20</f>
        <v>-25000156.399999999</v>
      </c>
      <c r="M22" s="44"/>
      <c r="N22" s="80">
        <f>N14+N20</f>
        <v>-30011768</v>
      </c>
      <c r="O22" s="80"/>
      <c r="P22" s="80">
        <f>P14+P20</f>
        <v>-120823536</v>
      </c>
      <c r="Q22" s="80"/>
      <c r="R22" s="80">
        <f t="shared" ref="R22:Z22" si="0">R14+R20</f>
        <v>59756951</v>
      </c>
      <c r="S22" s="80"/>
      <c r="T22" s="80">
        <f t="shared" si="0"/>
        <v>28197187</v>
      </c>
      <c r="U22" s="80"/>
      <c r="V22" s="80">
        <f t="shared" si="0"/>
        <v>75414140</v>
      </c>
      <c r="W22" s="80"/>
      <c r="X22" s="80">
        <f t="shared" si="0"/>
        <v>-30000001</v>
      </c>
      <c r="Y22" s="80"/>
      <c r="Z22" s="80">
        <f t="shared" si="0"/>
        <v>-20000000</v>
      </c>
      <c r="AA22" s="80"/>
      <c r="AB22" s="65">
        <f>AB14+AB20</f>
        <v>55099853.840000004</v>
      </c>
      <c r="AC22" s="65"/>
    </row>
    <row r="23" spans="1:29" x14ac:dyDescent="0.2">
      <c r="A23" s="18"/>
      <c r="B23" s="18"/>
      <c r="C23" s="18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7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  <c r="AA23" s="42"/>
      <c r="AB23" s="42"/>
      <c r="AC23" s="42"/>
    </row>
    <row r="24" spans="1:29" x14ac:dyDescent="0.2">
      <c r="A24" s="90" t="s">
        <v>86</v>
      </c>
      <c r="B24" s="67"/>
      <c r="C24" s="67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7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42"/>
      <c r="AC24" s="42"/>
    </row>
    <row r="25" spans="1:29" x14ac:dyDescent="0.2">
      <c r="A25" s="100" t="s">
        <v>182</v>
      </c>
      <c r="B25" s="144"/>
      <c r="C25" s="99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7"/>
      <c r="O25" s="42"/>
      <c r="P25" s="42"/>
      <c r="Q25" s="42"/>
      <c r="R25" s="42">
        <v>-59756951</v>
      </c>
      <c r="S25" s="99">
        <v>1</v>
      </c>
      <c r="T25" s="42">
        <v>-28197187</v>
      </c>
      <c r="U25" s="99">
        <v>1</v>
      </c>
      <c r="V25" s="142">
        <v>-75414140</v>
      </c>
      <c r="W25" s="99">
        <v>1</v>
      </c>
      <c r="X25" s="42"/>
      <c r="Y25" s="42"/>
      <c r="Z25" s="42"/>
      <c r="AA25" s="42"/>
      <c r="AB25" s="42">
        <f>B25+D25+F25+H25+J25+L25+N25+R25+T25+X25+Z25+P25+V25</f>
        <v>-163368278</v>
      </c>
      <c r="AC25" s="42"/>
    </row>
    <row r="26" spans="1:29" x14ac:dyDescent="0.2">
      <c r="A26" s="18" t="s">
        <v>106</v>
      </c>
      <c r="B26" s="42">
        <v>39814000</v>
      </c>
      <c r="C26" s="99">
        <v>1</v>
      </c>
      <c r="E26" s="42"/>
      <c r="F26" s="42">
        <f>Buyout!K51+Buyout!K52</f>
        <v>-2652909.6533333333</v>
      </c>
      <c r="G26" s="99" t="s">
        <v>187</v>
      </c>
      <c r="H26" s="42">
        <f>Buyout!K59+Buyout!K60</f>
        <v>-761279.30666666676</v>
      </c>
      <c r="I26" s="99" t="s">
        <v>187</v>
      </c>
      <c r="J26" s="42"/>
      <c r="K26" s="42"/>
      <c r="L26" s="42"/>
      <c r="M26" s="42"/>
      <c r="N26" s="47"/>
      <c r="O26" s="42"/>
      <c r="P26" s="42">
        <v>120823536</v>
      </c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>
        <f>B26+D26+F26+H26+J26+L26+N26+R26+T26+X26+Z26+P26+V26</f>
        <v>157223347.03999999</v>
      </c>
      <c r="AC26" s="42"/>
    </row>
    <row r="27" spans="1:29" x14ac:dyDescent="0.2">
      <c r="A27" s="18" t="s">
        <v>103</v>
      </c>
      <c r="B27" s="18"/>
      <c r="C27" s="18"/>
      <c r="D27" s="42">
        <f>'Note 3'!D75</f>
        <v>-133011000</v>
      </c>
      <c r="E27" s="99">
        <v>2</v>
      </c>
      <c r="F27" s="42">
        <f>Buyout!K49+Buyout!K50</f>
        <v>6020373.4399999995</v>
      </c>
      <c r="G27" s="99">
        <v>4</v>
      </c>
      <c r="H27" s="42">
        <f>Buyout!K57+Buyout!K58</f>
        <v>2450358.2000000002</v>
      </c>
      <c r="I27" s="99">
        <v>4</v>
      </c>
      <c r="J27" s="42"/>
      <c r="K27" s="42"/>
      <c r="L27" s="42"/>
      <c r="M27" s="42"/>
      <c r="N27" s="47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  <c r="AA27" s="42"/>
      <c r="AB27" s="42">
        <f>B27+D27+F27+H27+J27+L27+N27+R27+T27+X27+Z27+P27+V27</f>
        <v>-124540268.36</v>
      </c>
      <c r="AC27" s="42"/>
    </row>
    <row r="28" spans="1:29" x14ac:dyDescent="0.2">
      <c r="A28" s="18" t="s">
        <v>89</v>
      </c>
      <c r="B28" s="42">
        <v>1500000</v>
      </c>
      <c r="C28" s="42"/>
      <c r="E28" s="42"/>
      <c r="F28" s="42"/>
      <c r="G28" s="42"/>
      <c r="H28" s="42"/>
      <c r="I28" s="42"/>
      <c r="J28" s="42"/>
      <c r="K28" s="42"/>
      <c r="L28" s="42"/>
      <c r="M28" s="42"/>
      <c r="N28" s="47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  <c r="AA28" s="42"/>
      <c r="AB28" s="42">
        <f>B28+D28+F28+H28+J28+L28+N28+R28+T28+X28+Z28+P28+V28</f>
        <v>1500000</v>
      </c>
      <c r="AC28" s="42"/>
    </row>
    <row r="29" spans="1:29" x14ac:dyDescent="0.2">
      <c r="A29" s="18" t="s">
        <v>105</v>
      </c>
      <c r="B29" s="18"/>
      <c r="C29" s="18"/>
      <c r="D29" s="46"/>
      <c r="E29" s="46"/>
      <c r="F29" s="46"/>
      <c r="G29" s="46"/>
      <c r="H29" s="46"/>
      <c r="I29" s="46"/>
      <c r="J29" s="46">
        <f>-J14</f>
        <v>20000125.119999997</v>
      </c>
      <c r="K29" s="119">
        <v>2</v>
      </c>
      <c r="L29" s="46">
        <f>-L14</f>
        <v>25000156.399999999</v>
      </c>
      <c r="M29" s="119">
        <v>2</v>
      </c>
      <c r="N29" s="48">
        <v>30011768</v>
      </c>
      <c r="O29" s="119">
        <v>2</v>
      </c>
      <c r="P29" s="119"/>
      <c r="Q29" s="119"/>
      <c r="R29" s="119"/>
      <c r="S29" s="119"/>
      <c r="T29" s="119"/>
      <c r="U29" s="119"/>
      <c r="V29" s="119"/>
      <c r="W29" s="119"/>
      <c r="X29" s="140">
        <v>30000001</v>
      </c>
      <c r="Y29" s="119">
        <v>2</v>
      </c>
      <c r="Z29" s="140">
        <v>20000000</v>
      </c>
      <c r="AA29" s="119">
        <v>2</v>
      </c>
      <c r="AB29" s="42">
        <f>B29+D29+F29+H29+J29+L29+N29+R29+T29+X29+Z29+P29+V29</f>
        <v>125012050.52</v>
      </c>
      <c r="AC29" s="119"/>
    </row>
    <row r="30" spans="1:29" x14ac:dyDescent="0.2">
      <c r="A30" s="20"/>
      <c r="B30" s="20"/>
      <c r="C30" s="20"/>
      <c r="D30" s="40"/>
      <c r="E30" s="40"/>
      <c r="F30" s="40"/>
      <c r="G30" s="40"/>
      <c r="H30" s="40"/>
      <c r="I30" s="40"/>
      <c r="J30" s="40"/>
      <c r="K30" s="101"/>
      <c r="L30" s="40"/>
      <c r="M30" s="101"/>
      <c r="N30" s="132"/>
      <c r="O30" s="101"/>
      <c r="P30" s="101"/>
      <c r="Q30" s="101"/>
      <c r="R30" s="139"/>
      <c r="S30" s="101"/>
      <c r="T30" s="101"/>
      <c r="U30" s="101"/>
      <c r="V30" s="101"/>
      <c r="W30" s="101"/>
      <c r="X30" s="101"/>
      <c r="Y30" s="101"/>
      <c r="Z30" s="101"/>
      <c r="AA30" s="101"/>
      <c r="AB30" s="40"/>
      <c r="AC30" s="101"/>
    </row>
    <row r="31" spans="1:29" x14ac:dyDescent="0.2">
      <c r="A31" s="18" t="s">
        <v>110</v>
      </c>
      <c r="B31" s="46">
        <f>SUM(B25:B29)</f>
        <v>41314000</v>
      </c>
      <c r="C31" s="46"/>
      <c r="D31" s="46">
        <f>SUM(D25:D29)</f>
        <v>-133011000</v>
      </c>
      <c r="E31" s="46"/>
      <c r="F31" s="46">
        <f>SUM(F25:F29)</f>
        <v>3367463.7866666662</v>
      </c>
      <c r="G31" s="46"/>
      <c r="H31" s="46">
        <f>SUM(H25:H29)</f>
        <v>1689078.8933333335</v>
      </c>
      <c r="I31" s="46"/>
      <c r="J31" s="46">
        <f>SUM(J25:J29)</f>
        <v>20000125.119999997</v>
      </c>
      <c r="K31" s="46"/>
      <c r="L31" s="46">
        <f>SUM(L25:L29)</f>
        <v>25000156.399999999</v>
      </c>
      <c r="M31" s="46"/>
      <c r="N31" s="48">
        <f>SUM(N26:N29)</f>
        <v>30011768</v>
      </c>
      <c r="O31" s="48"/>
      <c r="P31" s="48">
        <f>SUM(P26:P29)</f>
        <v>120823536</v>
      </c>
      <c r="Q31" s="48"/>
      <c r="R31" s="48">
        <f>SUM(R25:R30)</f>
        <v>-59756951</v>
      </c>
      <c r="S31" s="48"/>
      <c r="T31" s="48">
        <f>SUM(T25:T30)</f>
        <v>-28197187</v>
      </c>
      <c r="U31" s="48"/>
      <c r="V31" s="48">
        <f>SUM(V25:V30)</f>
        <v>-75414140</v>
      </c>
      <c r="W31" s="48"/>
      <c r="X31" s="48">
        <f>SUM(X25:X30)</f>
        <v>30000001</v>
      </c>
      <c r="Y31" s="48"/>
      <c r="Z31" s="48">
        <f>SUM(Z25:Z30)</f>
        <v>20000000</v>
      </c>
      <c r="AA31" s="48"/>
      <c r="AB31" s="46">
        <f>SUM(AB25:AB30)</f>
        <v>-4173148.8000000119</v>
      </c>
      <c r="AC31" s="46"/>
    </row>
    <row r="32" spans="1:29" x14ac:dyDescent="0.2"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7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  <c r="AB32" s="42"/>
      <c r="AC32" s="42"/>
    </row>
    <row r="33" spans="1:31" x14ac:dyDescent="0.2">
      <c r="A33" s="74" t="s">
        <v>99</v>
      </c>
      <c r="B33" s="65">
        <f>B14+B20+B31</f>
        <v>1500000</v>
      </c>
      <c r="C33" s="65"/>
      <c r="D33" s="65">
        <f>D14+D20+D31</f>
        <v>-133011000</v>
      </c>
      <c r="E33" s="31"/>
      <c r="F33" s="65">
        <f>F14+F20+F31</f>
        <v>-10722920.32</v>
      </c>
      <c r="G33" s="31"/>
      <c r="H33" s="65">
        <f>H14+H20+H31</f>
        <v>-3077050.6399999997</v>
      </c>
      <c r="I33" s="31"/>
      <c r="J33" s="65">
        <f>J14+J20+J31</f>
        <v>0</v>
      </c>
      <c r="K33" s="31"/>
      <c r="L33" s="65">
        <f>L14+L20+L31</f>
        <v>0</v>
      </c>
      <c r="M33" s="31"/>
      <c r="N33" s="80">
        <f>N14+N20+N31</f>
        <v>0</v>
      </c>
      <c r="O33" s="80"/>
      <c r="P33" s="80">
        <f>P14+P20+P31</f>
        <v>0</v>
      </c>
      <c r="Q33" s="80"/>
      <c r="R33" s="80">
        <f t="shared" ref="R33:Z33" si="1">R14+R20+R31</f>
        <v>0</v>
      </c>
      <c r="S33" s="80"/>
      <c r="T33" s="80">
        <f t="shared" si="1"/>
        <v>0</v>
      </c>
      <c r="U33" s="80"/>
      <c r="V33" s="80">
        <f t="shared" si="1"/>
        <v>0</v>
      </c>
      <c r="W33" s="80"/>
      <c r="X33" s="80">
        <f t="shared" si="1"/>
        <v>0</v>
      </c>
      <c r="Y33" s="80"/>
      <c r="Z33" s="80">
        <f t="shared" si="1"/>
        <v>0</v>
      </c>
      <c r="AA33" s="80"/>
      <c r="AB33" s="65">
        <f>AB14+AB20+AB31</f>
        <v>50926705.039999992</v>
      </c>
      <c r="AC33" s="65"/>
    </row>
    <row r="34" spans="1:31" ht="6.75" customHeight="1" x14ac:dyDescent="0.2">
      <c r="A34" s="18"/>
      <c r="B34" s="78"/>
      <c r="C34" s="78"/>
      <c r="D34" s="78"/>
      <c r="E34" s="18"/>
      <c r="F34" s="78"/>
      <c r="G34" s="18"/>
      <c r="H34" s="78"/>
      <c r="I34" s="18"/>
      <c r="J34" s="78"/>
      <c r="K34" s="18"/>
      <c r="L34" s="78"/>
      <c r="M34" s="18"/>
      <c r="N34" s="97"/>
      <c r="O34" s="78"/>
      <c r="P34" s="78"/>
      <c r="Q34" s="78"/>
      <c r="R34" s="78"/>
      <c r="S34" s="78"/>
      <c r="T34" s="78"/>
      <c r="U34" s="78"/>
      <c r="V34" s="78"/>
      <c r="W34" s="78"/>
      <c r="X34" s="78"/>
      <c r="Y34" s="78"/>
      <c r="Z34" s="78"/>
      <c r="AA34" s="78"/>
      <c r="AB34" s="78"/>
      <c r="AC34" s="78"/>
    </row>
    <row r="35" spans="1:31" x14ac:dyDescent="0.2">
      <c r="A35" t="s">
        <v>115</v>
      </c>
      <c r="B35" s="42">
        <f>B33*-0.35</f>
        <v>-525000</v>
      </c>
      <c r="C35" s="42"/>
      <c r="D35" s="42">
        <f>D33*-0.35</f>
        <v>46553850</v>
      </c>
      <c r="F35" s="42">
        <f>F33*-0.35</f>
        <v>3753022.1119999997</v>
      </c>
      <c r="H35" s="42">
        <f>H33*-0.35</f>
        <v>1076967.7239999999</v>
      </c>
      <c r="J35" s="42">
        <f>J33*-0.35</f>
        <v>0</v>
      </c>
      <c r="L35" s="42">
        <f>L33*-0.35</f>
        <v>0</v>
      </c>
      <c r="N35" s="47">
        <f>N33*-0.35</f>
        <v>0</v>
      </c>
      <c r="O35" s="47"/>
      <c r="P35" s="47">
        <f>P33*-0.35</f>
        <v>0</v>
      </c>
      <c r="Q35" s="47"/>
      <c r="R35" s="47">
        <f t="shared" ref="R35:Z35" si="2">R33*-0.35</f>
        <v>0</v>
      </c>
      <c r="S35" s="47"/>
      <c r="T35" s="47">
        <f t="shared" si="2"/>
        <v>0</v>
      </c>
      <c r="U35" s="47"/>
      <c r="V35" s="47">
        <f t="shared" si="2"/>
        <v>0</v>
      </c>
      <c r="W35" s="47"/>
      <c r="X35" s="47">
        <f t="shared" si="2"/>
        <v>0</v>
      </c>
      <c r="Y35" s="47"/>
      <c r="Z35" s="47">
        <f t="shared" si="2"/>
        <v>0</v>
      </c>
      <c r="AA35" s="47"/>
      <c r="AB35" s="42">
        <f>AB33*-0.35</f>
        <v>-17824346.763999995</v>
      </c>
      <c r="AC35" s="42"/>
    </row>
    <row r="36" spans="1:31" ht="5.25" customHeight="1" x14ac:dyDescent="0.2">
      <c r="N36" s="21"/>
    </row>
    <row r="37" spans="1:31" x14ac:dyDescent="0.2">
      <c r="A37" t="s">
        <v>116</v>
      </c>
      <c r="B37" s="9">
        <f>B31*0.35</f>
        <v>14459900</v>
      </c>
      <c r="C37" s="9"/>
      <c r="D37" s="9">
        <f>D31*0.35</f>
        <v>-46553850</v>
      </c>
      <c r="F37" s="9">
        <f>F31*0.35</f>
        <v>1178612.3253333331</v>
      </c>
      <c r="H37" s="9">
        <f>H31*0.35</f>
        <v>591177.61266666674</v>
      </c>
      <c r="J37" s="9">
        <f>J31*0.35</f>
        <v>7000043.7919999985</v>
      </c>
      <c r="L37" s="9">
        <f>L31*0.35</f>
        <v>8750054.7399999984</v>
      </c>
      <c r="N37" s="133">
        <f>N31*0.35</f>
        <v>10504118.799999999</v>
      </c>
      <c r="O37" s="133"/>
      <c r="P37" s="133">
        <f>P31*0.35</f>
        <v>42288237.599999994</v>
      </c>
      <c r="Q37" s="133"/>
      <c r="R37" s="133">
        <f t="shared" ref="R37:Z37" si="3">R31*0.35</f>
        <v>-20914932.849999998</v>
      </c>
      <c r="S37" s="133"/>
      <c r="T37" s="133">
        <f t="shared" si="3"/>
        <v>-9869015.4499999993</v>
      </c>
      <c r="U37" s="133"/>
      <c r="V37" s="133">
        <f t="shared" si="3"/>
        <v>-26394949</v>
      </c>
      <c r="W37" s="133"/>
      <c r="X37" s="133">
        <f t="shared" si="3"/>
        <v>10500000.35</v>
      </c>
      <c r="Y37" s="133"/>
      <c r="Z37" s="133">
        <f t="shared" si="3"/>
        <v>7000000</v>
      </c>
      <c r="AA37" s="133"/>
      <c r="AB37" s="9">
        <f>AB31*0.35</f>
        <v>-1460602.080000004</v>
      </c>
      <c r="AC37" s="9"/>
    </row>
    <row r="38" spans="1:31" x14ac:dyDescent="0.2">
      <c r="N38" s="21"/>
    </row>
    <row r="39" spans="1:31" x14ac:dyDescent="0.2">
      <c r="A39" s="74" t="s">
        <v>129</v>
      </c>
      <c r="B39" s="65">
        <f>B35+B37</f>
        <v>13934900</v>
      </c>
      <c r="C39" s="65"/>
      <c r="D39" s="65">
        <f>D35+D37</f>
        <v>0</v>
      </c>
      <c r="E39" s="31"/>
      <c r="F39" s="65">
        <f>F35+F37</f>
        <v>4931634.4373333324</v>
      </c>
      <c r="G39" s="31"/>
      <c r="H39" s="65">
        <f>H35+H37</f>
        <v>1668145.3366666667</v>
      </c>
      <c r="I39" s="31"/>
      <c r="J39" s="65">
        <f>J35+J37</f>
        <v>7000043.7919999985</v>
      </c>
      <c r="K39" s="31"/>
      <c r="L39" s="65">
        <f>L35+L37</f>
        <v>8750054.7399999984</v>
      </c>
      <c r="M39" s="31"/>
      <c r="N39" s="80">
        <f>N35+N37</f>
        <v>10504118.799999999</v>
      </c>
      <c r="O39" s="80"/>
      <c r="P39" s="80">
        <f>P35+P37</f>
        <v>42288237.599999994</v>
      </c>
      <c r="Q39" s="80"/>
      <c r="R39" s="80">
        <f t="shared" ref="R39:Z39" si="4">R35+R37</f>
        <v>-20914932.849999998</v>
      </c>
      <c r="S39" s="80"/>
      <c r="T39" s="80">
        <f t="shared" si="4"/>
        <v>-9869015.4499999993</v>
      </c>
      <c r="U39" s="80"/>
      <c r="V39" s="80">
        <f t="shared" si="4"/>
        <v>-26394949</v>
      </c>
      <c r="W39" s="80"/>
      <c r="X39" s="80">
        <f t="shared" si="4"/>
        <v>10500000.35</v>
      </c>
      <c r="Y39" s="80"/>
      <c r="Z39" s="80">
        <f t="shared" si="4"/>
        <v>7000000</v>
      </c>
      <c r="AA39" s="80"/>
      <c r="AB39" s="65">
        <f>AB35+AB37</f>
        <v>-19284948.844000001</v>
      </c>
      <c r="AC39" s="65"/>
    </row>
    <row r="40" spans="1:31" x14ac:dyDescent="0.2">
      <c r="A40" s="35"/>
      <c r="B40" s="78"/>
      <c r="C40" s="78"/>
      <c r="D40" s="78"/>
      <c r="E40" s="18"/>
      <c r="F40" s="78"/>
      <c r="G40" s="18"/>
      <c r="H40" s="78"/>
      <c r="I40" s="18"/>
      <c r="J40" s="78"/>
      <c r="K40" s="18"/>
      <c r="L40" s="78"/>
      <c r="M40" s="18"/>
      <c r="N40" s="97"/>
      <c r="O40" s="78"/>
      <c r="P40" s="78"/>
      <c r="Q40" s="78"/>
      <c r="R40" s="78"/>
      <c r="S40" s="78"/>
      <c r="T40" s="78"/>
      <c r="U40" s="78"/>
      <c r="V40" s="78"/>
      <c r="W40" s="78"/>
      <c r="X40" s="78"/>
      <c r="Y40" s="78"/>
      <c r="Z40" s="78"/>
      <c r="AA40" s="78"/>
      <c r="AB40" s="78"/>
      <c r="AC40" s="78"/>
    </row>
    <row r="41" spans="1:31" x14ac:dyDescent="0.2">
      <c r="A41" s="35"/>
      <c r="B41" s="78"/>
      <c r="C41" s="78"/>
      <c r="D41" s="78"/>
      <c r="E41" s="18"/>
      <c r="F41" s="78"/>
      <c r="G41" s="18"/>
      <c r="H41" s="78"/>
      <c r="I41" s="18"/>
      <c r="J41" s="78"/>
      <c r="K41" s="18"/>
      <c r="L41" s="78"/>
      <c r="M41" s="18"/>
      <c r="N41" s="97"/>
      <c r="O41" s="78"/>
      <c r="P41" s="78"/>
      <c r="Q41" s="78"/>
      <c r="R41" s="78"/>
      <c r="S41" s="78"/>
      <c r="T41" s="78"/>
      <c r="U41" s="78"/>
      <c r="V41" s="78"/>
      <c r="W41" s="78"/>
      <c r="X41" s="78"/>
      <c r="Y41" s="78"/>
      <c r="Z41" s="78"/>
      <c r="AA41" s="78"/>
      <c r="AB41" s="78"/>
      <c r="AC41" s="78"/>
    </row>
    <row r="42" spans="1:31" x14ac:dyDescent="0.2">
      <c r="A42" s="96" t="s">
        <v>128</v>
      </c>
      <c r="B42" s="88"/>
      <c r="C42" s="88"/>
      <c r="D42" s="88"/>
      <c r="E42" s="89"/>
      <c r="F42" s="88"/>
      <c r="G42" s="89"/>
      <c r="H42" s="88"/>
      <c r="I42" s="89"/>
      <c r="J42" s="88"/>
      <c r="K42" s="89"/>
      <c r="L42" s="88"/>
      <c r="M42" s="89"/>
      <c r="N42" s="88"/>
      <c r="O42" s="88"/>
      <c r="P42" s="88"/>
      <c r="Q42" s="88"/>
      <c r="R42" s="88"/>
      <c r="S42" s="88"/>
      <c r="T42" s="88"/>
      <c r="U42" s="88"/>
      <c r="V42" s="88"/>
      <c r="W42" s="88"/>
      <c r="X42" s="88"/>
      <c r="Y42" s="88"/>
      <c r="Z42" s="88"/>
      <c r="AA42" s="88"/>
      <c r="AB42" s="88"/>
      <c r="AC42" s="88"/>
    </row>
    <row r="43" spans="1:31" x14ac:dyDescent="0.2">
      <c r="A43" s="79" t="s">
        <v>132</v>
      </c>
      <c r="B43" s="48">
        <f>(B26+B25)*-0.35</f>
        <v>-13934900</v>
      </c>
      <c r="C43" s="48"/>
      <c r="D43" s="48">
        <f>D26*-0.35</f>
        <v>0</v>
      </c>
      <c r="E43" s="48"/>
      <c r="F43" s="48">
        <f>F26*-0.35</f>
        <v>928518.37866666657</v>
      </c>
      <c r="G43" s="48"/>
      <c r="H43" s="48">
        <f>H26*-0.35</f>
        <v>266447.75733333337</v>
      </c>
      <c r="I43" s="48"/>
      <c r="J43" s="48">
        <f>J26*-0.35</f>
        <v>0</v>
      </c>
      <c r="K43" s="48"/>
      <c r="L43" s="48">
        <f>L26*-0.35</f>
        <v>0</v>
      </c>
      <c r="M43" s="48"/>
      <c r="N43" s="48">
        <f>N26*-0.35</f>
        <v>0</v>
      </c>
      <c r="O43" s="48"/>
      <c r="P43" s="48">
        <f>P26*-0.35</f>
        <v>-42288237.599999994</v>
      </c>
      <c r="Q43" s="48"/>
      <c r="R43" s="48">
        <f>R25*-0.35</f>
        <v>20914932.849999998</v>
      </c>
      <c r="S43" s="48"/>
      <c r="T43" s="48">
        <f>T25*-0.35</f>
        <v>9869015.4499999993</v>
      </c>
      <c r="U43" s="48"/>
      <c r="V43" s="48">
        <f>V25*-0.35</f>
        <v>26394949</v>
      </c>
      <c r="W43" s="48"/>
      <c r="X43" s="48"/>
      <c r="Y43" s="48"/>
      <c r="Z43" s="48"/>
      <c r="AA43" s="48"/>
      <c r="AB43" s="48">
        <f>(AB26+AB25)*-0.35</f>
        <v>2150725.8360000029</v>
      </c>
      <c r="AC43" s="48"/>
      <c r="AE43" s="42"/>
    </row>
    <row r="44" spans="1:31" x14ac:dyDescent="0.2">
      <c r="A44" s="79" t="s">
        <v>133</v>
      </c>
      <c r="B44" s="48">
        <f>B27*-0.35</f>
        <v>0</v>
      </c>
      <c r="C44" s="79"/>
      <c r="D44" s="48">
        <f>D27*-0.35</f>
        <v>46553850</v>
      </c>
      <c r="E44" s="48"/>
      <c r="F44" s="48">
        <f>F27*-0.35</f>
        <v>-2107130.7039999999</v>
      </c>
      <c r="G44" s="48"/>
      <c r="H44" s="48">
        <f>H27*-0.35</f>
        <v>-857625.37</v>
      </c>
      <c r="I44" s="48"/>
      <c r="J44" s="48">
        <f>J29*-0.35</f>
        <v>-7000043.7919999985</v>
      </c>
      <c r="K44" s="48"/>
      <c r="L44" s="48">
        <f>L29*-0.35</f>
        <v>-8750054.7399999984</v>
      </c>
      <c r="M44" s="48"/>
      <c r="N44" s="48">
        <f>N29*-0.35</f>
        <v>-10504118.799999999</v>
      </c>
      <c r="O44" s="48"/>
      <c r="P44" s="48"/>
      <c r="Q44" s="48"/>
      <c r="R44" s="48">
        <f t="shared" ref="R44:Z44" si="5">R29*-0.35</f>
        <v>0</v>
      </c>
      <c r="S44" s="48"/>
      <c r="T44" s="48">
        <f t="shared" si="5"/>
        <v>0</v>
      </c>
      <c r="U44" s="48"/>
      <c r="V44" s="48"/>
      <c r="W44" s="48"/>
      <c r="X44" s="48">
        <f t="shared" si="5"/>
        <v>-10500000.35</v>
      </c>
      <c r="Y44" s="48"/>
      <c r="Z44" s="48">
        <f t="shared" si="5"/>
        <v>-7000000</v>
      </c>
      <c r="AA44" s="48"/>
      <c r="AB44" s="48">
        <f>(AB29+AB27)*-0.35</f>
        <v>-165123.75599999874</v>
      </c>
      <c r="AC44" s="48"/>
      <c r="AE44" s="42"/>
    </row>
    <row r="45" spans="1:31" x14ac:dyDescent="0.2">
      <c r="A45" s="79" t="s">
        <v>134</v>
      </c>
      <c r="B45" s="48">
        <f>B28*-0.35</f>
        <v>-525000</v>
      </c>
      <c r="C45" s="48"/>
      <c r="D45" s="48">
        <f>D28*-0.35</f>
        <v>0</v>
      </c>
      <c r="E45" s="79"/>
      <c r="F45" s="48">
        <f>F28*-0.35</f>
        <v>0</v>
      </c>
      <c r="G45" s="79"/>
      <c r="H45" s="48">
        <f>H28*-0.35</f>
        <v>0</v>
      </c>
      <c r="I45" s="79"/>
      <c r="J45" s="48">
        <f>J28*-0.35</f>
        <v>0</v>
      </c>
      <c r="K45" s="79"/>
      <c r="L45" s="48">
        <f>L28*-0.35</f>
        <v>0</v>
      </c>
      <c r="M45" s="79"/>
      <c r="N45" s="48">
        <f>N28*-0.35</f>
        <v>0</v>
      </c>
      <c r="O45" s="48"/>
      <c r="P45" s="48"/>
      <c r="Q45" s="48"/>
      <c r="R45" s="48"/>
      <c r="S45" s="48"/>
      <c r="T45" s="48"/>
      <c r="U45" s="48"/>
      <c r="V45" s="48"/>
      <c r="W45" s="48"/>
      <c r="X45" s="48"/>
      <c r="Y45" s="48"/>
      <c r="Z45" s="48"/>
      <c r="AA45" s="48"/>
      <c r="AB45" s="48">
        <f>AB28*-0.35</f>
        <v>-525000</v>
      </c>
      <c r="AC45" s="48"/>
    </row>
    <row r="46" spans="1:31" x14ac:dyDescent="0.2">
      <c r="A46" s="79"/>
      <c r="B46" s="80">
        <f>SUM(B43:B45)</f>
        <v>-14459900</v>
      </c>
      <c r="C46" s="80"/>
      <c r="D46" s="80">
        <f>SUM(D43:D45)</f>
        <v>46553850</v>
      </c>
      <c r="E46" s="33"/>
      <c r="F46" s="80">
        <f>SUM(F43:F45)</f>
        <v>-1178612.3253333333</v>
      </c>
      <c r="G46" s="33"/>
      <c r="H46" s="80">
        <f>SUM(H43:H45)</f>
        <v>-591177.61266666662</v>
      </c>
      <c r="I46" s="33"/>
      <c r="J46" s="80">
        <f>SUM(J43:J45)</f>
        <v>-7000043.7919999985</v>
      </c>
      <c r="K46" s="33"/>
      <c r="L46" s="80">
        <f>SUM(L43:L45)</f>
        <v>-8750054.7399999984</v>
      </c>
      <c r="M46" s="33"/>
      <c r="N46" s="80">
        <f>SUM(N43:N45)</f>
        <v>-10504118.799999999</v>
      </c>
      <c r="O46" s="80"/>
      <c r="P46" s="80"/>
      <c r="Q46" s="80"/>
      <c r="R46" s="80">
        <f>SUM(R43:R45)</f>
        <v>20914932.849999998</v>
      </c>
      <c r="S46" s="80"/>
      <c r="T46" s="80">
        <f>SUM(T43:T45)</f>
        <v>9869015.4499999993</v>
      </c>
      <c r="U46" s="80"/>
      <c r="V46" s="80">
        <f>SUM(V43:V45)</f>
        <v>26394949</v>
      </c>
      <c r="W46" s="80"/>
      <c r="X46" s="80">
        <f>SUM(X43:X45)</f>
        <v>-10500000.35</v>
      </c>
      <c r="Y46" s="80"/>
      <c r="Z46" s="80">
        <f>SUM(Z43:Z45)</f>
        <v>-7000000</v>
      </c>
      <c r="AA46" s="80"/>
      <c r="AB46" s="80">
        <f>SUM(AB43:AB45)</f>
        <v>1460602.0800000043</v>
      </c>
      <c r="AC46" s="80"/>
    </row>
    <row r="47" spans="1:31" x14ac:dyDescent="0.2">
      <c r="A47" s="79"/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  <c r="R47" s="79"/>
      <c r="S47" s="79"/>
      <c r="T47" s="79"/>
      <c r="U47" s="79"/>
      <c r="V47" s="79"/>
      <c r="W47" s="79"/>
      <c r="X47" s="79"/>
      <c r="Y47" s="79"/>
      <c r="Z47" s="79"/>
      <c r="AA47" s="79"/>
      <c r="AB47" s="79"/>
      <c r="AC47" s="79"/>
      <c r="AE47" s="1"/>
    </row>
    <row r="48" spans="1:31" x14ac:dyDescent="0.2">
      <c r="A48" s="35"/>
      <c r="B48" s="78"/>
      <c r="C48" s="78"/>
      <c r="D48" s="78"/>
      <c r="E48" s="18"/>
      <c r="F48" s="78"/>
      <c r="G48" s="18"/>
      <c r="H48" s="78"/>
      <c r="I48" s="18"/>
      <c r="J48" s="78"/>
      <c r="K48" s="18"/>
      <c r="L48" s="78"/>
      <c r="M48" s="18"/>
      <c r="N48" s="78"/>
      <c r="O48" s="78"/>
      <c r="P48" s="78"/>
      <c r="Q48" s="78"/>
      <c r="R48" s="78"/>
      <c r="S48" s="78"/>
      <c r="T48" s="78"/>
      <c r="U48" s="78"/>
      <c r="V48" s="78"/>
      <c r="W48" s="78"/>
      <c r="X48" s="78"/>
      <c r="Y48" s="78"/>
      <c r="Z48" s="78"/>
      <c r="AA48" s="78"/>
      <c r="AB48" s="78"/>
      <c r="AC48" s="78"/>
    </row>
    <row r="49" spans="1:29" x14ac:dyDescent="0.2">
      <c r="A49" s="35"/>
      <c r="B49" s="78"/>
      <c r="C49" s="78"/>
      <c r="D49" s="78"/>
      <c r="E49" s="18"/>
      <c r="F49" s="78"/>
      <c r="G49" s="18"/>
      <c r="H49" s="78"/>
      <c r="I49" s="18"/>
      <c r="J49" s="78"/>
      <c r="K49" s="18"/>
      <c r="L49" s="78"/>
      <c r="M49" s="18"/>
      <c r="N49" s="78"/>
      <c r="O49" s="78"/>
      <c r="P49" s="78"/>
      <c r="Q49" s="78"/>
      <c r="R49" s="78"/>
      <c r="S49" s="78"/>
      <c r="T49" s="78"/>
      <c r="U49" s="78"/>
      <c r="V49" s="78"/>
      <c r="W49" s="78"/>
      <c r="X49" s="78"/>
      <c r="Y49" s="78"/>
      <c r="Z49" s="78"/>
      <c r="AA49" s="78"/>
      <c r="AB49" s="78"/>
      <c r="AC49" s="78"/>
    </row>
    <row r="50" spans="1:29" x14ac:dyDescent="0.2">
      <c r="A50" s="35" t="s">
        <v>141</v>
      </c>
      <c r="B50" s="78"/>
      <c r="C50" s="78"/>
      <c r="D50" s="78"/>
      <c r="E50" s="18"/>
      <c r="F50" s="78"/>
      <c r="G50" s="18"/>
      <c r="H50" s="78"/>
      <c r="I50" s="18"/>
      <c r="J50" s="78"/>
      <c r="K50" s="18"/>
      <c r="L50" s="78"/>
      <c r="M50" s="18"/>
      <c r="N50" s="78"/>
      <c r="O50" s="78"/>
      <c r="P50" s="78"/>
      <c r="Q50" s="78"/>
      <c r="R50" s="78"/>
      <c r="S50" s="78"/>
      <c r="T50" s="78"/>
      <c r="U50" s="78"/>
      <c r="V50" s="78"/>
      <c r="W50" s="78"/>
      <c r="X50" s="78"/>
      <c r="Y50" s="78"/>
      <c r="Z50" s="78"/>
      <c r="AA50" s="78"/>
      <c r="AB50" s="78"/>
      <c r="AC50" s="78"/>
    </row>
    <row r="51" spans="1:29" x14ac:dyDescent="0.2">
      <c r="A51" s="100" t="s">
        <v>191</v>
      </c>
      <c r="B51" s="78"/>
      <c r="C51" s="78"/>
      <c r="D51" s="78"/>
      <c r="E51" s="18"/>
      <c r="F51" s="78"/>
      <c r="G51" s="18"/>
      <c r="H51" s="78"/>
      <c r="I51" s="18"/>
      <c r="J51" s="78"/>
      <c r="K51" s="18"/>
      <c r="L51" s="78"/>
      <c r="M51" s="18"/>
      <c r="N51" s="78"/>
      <c r="O51" s="78"/>
      <c r="P51" s="78"/>
      <c r="Q51" s="78"/>
      <c r="R51" s="78"/>
      <c r="S51" s="78"/>
      <c r="T51" s="78"/>
      <c r="U51" s="78"/>
      <c r="V51" s="78"/>
      <c r="W51" s="78"/>
      <c r="X51" s="78"/>
      <c r="Y51" s="78"/>
      <c r="Z51" s="78"/>
      <c r="AA51" s="78"/>
      <c r="AB51" s="78"/>
      <c r="AC51" s="78"/>
    </row>
    <row r="52" spans="1:29" x14ac:dyDescent="0.2">
      <c r="A52" s="100" t="s">
        <v>217</v>
      </c>
      <c r="B52" s="78"/>
      <c r="C52" s="78"/>
      <c r="D52" s="78"/>
      <c r="E52" s="18"/>
      <c r="F52" s="78"/>
      <c r="G52" s="18"/>
      <c r="H52" s="78"/>
      <c r="I52" s="18"/>
      <c r="J52" s="78"/>
      <c r="K52" s="18"/>
      <c r="L52" s="78"/>
      <c r="M52" s="18"/>
      <c r="N52" s="78"/>
      <c r="O52" s="78"/>
      <c r="P52" s="78"/>
      <c r="Q52" s="78"/>
      <c r="R52" s="78"/>
      <c r="S52" s="78"/>
      <c r="T52" s="78"/>
      <c r="U52" s="78"/>
      <c r="V52" s="78"/>
      <c r="W52" s="78"/>
      <c r="X52" s="78"/>
      <c r="Y52" s="78"/>
      <c r="Z52" s="78"/>
      <c r="AA52" s="78"/>
      <c r="AB52" s="78"/>
      <c r="AC52" s="78"/>
    </row>
    <row r="53" spans="1:29" x14ac:dyDescent="0.2">
      <c r="A53" s="100" t="s">
        <v>190</v>
      </c>
      <c r="B53" s="78"/>
      <c r="C53" s="78"/>
      <c r="D53" s="78"/>
      <c r="E53" s="18"/>
      <c r="F53" s="78"/>
      <c r="G53" s="18"/>
      <c r="H53" s="78"/>
      <c r="I53" s="18"/>
      <c r="J53" s="78"/>
      <c r="K53" s="18"/>
      <c r="L53" s="78"/>
      <c r="M53" s="18"/>
      <c r="N53" s="78"/>
      <c r="O53" s="78"/>
      <c r="P53" s="78"/>
      <c r="Q53" s="78"/>
      <c r="R53" s="78"/>
      <c r="S53" s="78"/>
      <c r="T53" s="78"/>
      <c r="U53" s="78"/>
      <c r="V53" s="78"/>
      <c r="W53" s="78"/>
      <c r="X53" s="78"/>
      <c r="Y53" s="78"/>
      <c r="Z53" s="78"/>
      <c r="AA53" s="78"/>
      <c r="AB53" s="78"/>
      <c r="AC53" s="78"/>
    </row>
    <row r="54" spans="1:29" x14ac:dyDescent="0.2">
      <c r="A54" s="100" t="s">
        <v>192</v>
      </c>
      <c r="B54" s="78"/>
      <c r="C54" s="78"/>
      <c r="D54" s="78"/>
      <c r="E54" s="18"/>
      <c r="F54" s="78"/>
      <c r="G54" s="18"/>
      <c r="H54" s="78"/>
      <c r="I54" s="18"/>
      <c r="J54" s="78"/>
      <c r="K54" s="18"/>
      <c r="L54" s="78"/>
      <c r="M54" s="18"/>
      <c r="N54" s="78"/>
      <c r="O54" s="78"/>
      <c r="P54" s="78"/>
      <c r="Q54" s="78"/>
      <c r="R54" s="78"/>
      <c r="S54" s="78"/>
      <c r="T54" s="78"/>
      <c r="U54" s="78"/>
      <c r="V54" s="78"/>
      <c r="W54" s="78"/>
      <c r="X54" s="78"/>
      <c r="Y54" s="78"/>
      <c r="Z54" s="78"/>
      <c r="AA54" s="78"/>
      <c r="AB54" s="78"/>
      <c r="AC54" s="78"/>
    </row>
    <row r="55" spans="1:29" x14ac:dyDescent="0.2">
      <c r="A55" s="100" t="s">
        <v>142</v>
      </c>
      <c r="B55" s="78"/>
      <c r="C55" s="78"/>
      <c r="D55" s="78"/>
      <c r="E55" s="18"/>
      <c r="F55" s="78"/>
      <c r="G55" s="18"/>
      <c r="H55" s="78"/>
      <c r="I55" s="18"/>
      <c r="J55" s="78"/>
      <c r="K55" s="18"/>
      <c r="L55" s="78"/>
      <c r="M55" s="18"/>
      <c r="N55" s="78"/>
      <c r="O55" s="78"/>
      <c r="P55" s="78"/>
      <c r="Q55" s="78"/>
      <c r="R55" s="78"/>
      <c r="S55" s="78"/>
      <c r="T55" s="78"/>
      <c r="U55" s="78"/>
      <c r="V55" s="78"/>
      <c r="W55" s="78"/>
      <c r="X55" s="78"/>
      <c r="Y55" s="78"/>
      <c r="Z55" s="78"/>
      <c r="AA55" s="78"/>
      <c r="AB55" s="78"/>
      <c r="AC55" s="78"/>
    </row>
    <row r="56" spans="1:29" x14ac:dyDescent="0.2">
      <c r="A56" s="100" t="s">
        <v>185</v>
      </c>
      <c r="B56" s="78"/>
      <c r="C56" s="78"/>
      <c r="D56" s="78"/>
      <c r="E56" s="18"/>
      <c r="F56" s="78"/>
      <c r="G56" s="18"/>
      <c r="H56" s="78"/>
      <c r="I56" s="18"/>
      <c r="J56" s="78"/>
      <c r="K56" s="18"/>
      <c r="L56" s="78"/>
      <c r="M56" s="18"/>
      <c r="N56" s="78"/>
      <c r="O56" s="78"/>
      <c r="P56" s="78"/>
      <c r="Q56" s="78"/>
      <c r="R56" s="78"/>
      <c r="S56" s="78"/>
      <c r="T56" s="78"/>
      <c r="U56" s="78"/>
      <c r="V56" s="78"/>
      <c r="W56" s="78"/>
      <c r="X56" s="78"/>
      <c r="Y56" s="78"/>
      <c r="Z56" s="78"/>
      <c r="AA56" s="78"/>
      <c r="AB56" s="78"/>
      <c r="AC56" s="78"/>
    </row>
    <row r="57" spans="1:29" x14ac:dyDescent="0.2">
      <c r="A57" s="100" t="s">
        <v>186</v>
      </c>
      <c r="B57" s="78"/>
      <c r="C57" s="78"/>
      <c r="D57" s="78"/>
      <c r="E57" s="18"/>
      <c r="F57" s="78"/>
      <c r="G57" s="18"/>
      <c r="H57" s="78"/>
      <c r="I57" s="18"/>
      <c r="J57" s="78"/>
      <c r="K57" s="18"/>
      <c r="L57" s="78"/>
      <c r="M57" s="18"/>
      <c r="N57" s="78"/>
      <c r="O57" s="78"/>
      <c r="P57" s="78"/>
      <c r="Q57" s="78"/>
      <c r="R57" s="78"/>
      <c r="S57" s="78"/>
      <c r="T57" s="78"/>
      <c r="U57" s="78"/>
      <c r="V57" s="78"/>
      <c r="W57" s="78"/>
      <c r="X57" s="78"/>
      <c r="Y57" s="78"/>
      <c r="Z57" s="78"/>
      <c r="AA57" s="78"/>
      <c r="AB57" s="78"/>
      <c r="AC57" s="78"/>
    </row>
    <row r="58" spans="1:29" x14ac:dyDescent="0.2">
      <c r="A58" s="100"/>
      <c r="B58" s="78"/>
      <c r="C58" s="78"/>
      <c r="D58" s="78"/>
      <c r="E58" s="18"/>
      <c r="F58" s="78"/>
      <c r="G58" s="18"/>
      <c r="H58" s="78"/>
      <c r="I58" s="18"/>
      <c r="J58" s="78"/>
      <c r="K58" s="18"/>
      <c r="L58" s="78"/>
      <c r="M58" s="18"/>
      <c r="N58" s="78"/>
      <c r="O58" s="78"/>
      <c r="P58" s="78"/>
      <c r="Q58" s="78"/>
      <c r="R58" s="78"/>
      <c r="S58" s="78"/>
      <c r="T58" s="78"/>
      <c r="U58" s="78"/>
      <c r="V58" s="78"/>
      <c r="W58" s="78"/>
      <c r="X58" s="78"/>
      <c r="Y58" s="78"/>
      <c r="Z58" s="78"/>
      <c r="AA58" s="78"/>
      <c r="AB58" s="78"/>
      <c r="AC58" s="78"/>
    </row>
    <row r="59" spans="1:29" x14ac:dyDescent="0.2">
      <c r="A59" s="100"/>
      <c r="B59" s="78"/>
      <c r="C59" s="78"/>
      <c r="D59" s="78"/>
      <c r="E59" s="18"/>
      <c r="F59" s="78"/>
      <c r="G59" s="18"/>
      <c r="H59" s="78"/>
      <c r="I59" s="18"/>
      <c r="J59" s="78"/>
      <c r="K59" s="18"/>
      <c r="L59" s="78"/>
      <c r="M59" s="18"/>
      <c r="N59" s="78"/>
      <c r="O59" s="78"/>
      <c r="P59" s="78"/>
      <c r="Q59" s="78"/>
      <c r="R59" s="78"/>
      <c r="S59" s="78"/>
      <c r="T59" s="78"/>
      <c r="U59" s="78"/>
      <c r="V59" s="78"/>
      <c r="W59" s="78"/>
      <c r="X59" s="78"/>
      <c r="Y59" s="78"/>
      <c r="Z59" s="78"/>
      <c r="AA59" s="78"/>
      <c r="AB59" s="78"/>
      <c r="AC59" s="78"/>
    </row>
    <row r="60" spans="1:29" x14ac:dyDescent="0.2">
      <c r="A60" s="100"/>
      <c r="B60" s="78"/>
      <c r="C60" s="78"/>
      <c r="D60" s="78"/>
      <c r="E60" s="18"/>
      <c r="F60" s="78"/>
      <c r="G60" s="18"/>
      <c r="H60" s="78"/>
      <c r="I60" s="18"/>
      <c r="J60" s="78"/>
      <c r="K60" s="18"/>
      <c r="L60" s="78"/>
      <c r="M60" s="18"/>
      <c r="N60" s="78"/>
      <c r="O60" s="78"/>
      <c r="P60" s="78"/>
      <c r="Q60" s="78"/>
      <c r="R60" s="78"/>
      <c r="S60" s="78"/>
      <c r="T60" s="78"/>
      <c r="U60" s="78"/>
      <c r="V60" s="78"/>
      <c r="W60" s="78"/>
      <c r="X60" s="78"/>
      <c r="Y60" s="78"/>
      <c r="Z60" s="78"/>
      <c r="AA60" s="78"/>
      <c r="AB60" s="78"/>
      <c r="AC60" s="78"/>
    </row>
    <row r="61" spans="1:29" x14ac:dyDescent="0.2">
      <c r="A61" s="100" t="s">
        <v>143</v>
      </c>
      <c r="B61" s="78"/>
      <c r="C61" s="78"/>
      <c r="D61" s="78"/>
      <c r="E61" s="18"/>
      <c r="F61" s="78"/>
      <c r="G61" s="18"/>
      <c r="H61" s="78"/>
      <c r="I61" s="18"/>
      <c r="J61" s="78"/>
      <c r="K61" s="18"/>
      <c r="L61" s="78"/>
      <c r="M61" s="18"/>
      <c r="N61" s="78"/>
      <c r="O61" s="78"/>
      <c r="P61" s="78"/>
      <c r="Q61" s="78"/>
      <c r="R61" s="78"/>
      <c r="S61" s="78"/>
      <c r="T61" s="78"/>
      <c r="U61" s="78"/>
      <c r="V61" s="78"/>
      <c r="W61" s="78"/>
      <c r="X61" s="78"/>
      <c r="Y61" s="78"/>
      <c r="Z61" s="78"/>
      <c r="AA61" s="78"/>
      <c r="AB61" s="78"/>
      <c r="AC61" s="78"/>
    </row>
    <row r="62" spans="1:29" x14ac:dyDescent="0.2">
      <c r="A62" s="100" t="s">
        <v>166</v>
      </c>
      <c r="B62" s="78"/>
      <c r="C62" s="78"/>
      <c r="D62" s="78"/>
      <c r="E62" s="18"/>
      <c r="F62" s="78"/>
      <c r="G62" s="18"/>
      <c r="H62" s="78"/>
      <c r="I62" s="18"/>
      <c r="J62" s="78"/>
      <c r="K62" s="18"/>
      <c r="L62" s="78"/>
      <c r="M62" s="18"/>
      <c r="N62" s="78"/>
      <c r="O62" s="78"/>
      <c r="P62" s="78"/>
      <c r="Q62" s="78"/>
      <c r="R62" s="78"/>
      <c r="S62" s="78"/>
      <c r="T62" s="78"/>
      <c r="U62" s="78"/>
      <c r="V62" s="78"/>
      <c r="W62" s="78"/>
      <c r="X62" s="78"/>
      <c r="Y62" s="78"/>
      <c r="Z62" s="78"/>
      <c r="AA62" s="78"/>
      <c r="AB62" s="78"/>
      <c r="AC62" s="78"/>
    </row>
    <row r="63" spans="1:29" x14ac:dyDescent="0.2">
      <c r="A63" s="100" t="s">
        <v>167</v>
      </c>
      <c r="B63" s="78"/>
      <c r="C63" s="78"/>
      <c r="D63" s="78"/>
      <c r="E63" s="18"/>
      <c r="F63" s="78"/>
      <c r="G63" s="18"/>
      <c r="H63" s="78"/>
      <c r="I63" s="18"/>
      <c r="J63" s="78"/>
      <c r="K63" s="18"/>
      <c r="L63" s="78"/>
      <c r="M63" s="18"/>
      <c r="N63" s="78"/>
      <c r="O63" s="78"/>
      <c r="P63" s="78"/>
      <c r="Q63" s="78"/>
      <c r="R63" s="78"/>
      <c r="S63" s="78"/>
      <c r="T63" s="78"/>
      <c r="U63" s="78"/>
      <c r="V63" s="78"/>
      <c r="W63" s="78"/>
      <c r="X63" s="78"/>
      <c r="Y63" s="78"/>
      <c r="Z63" s="78"/>
      <c r="AA63" s="78"/>
      <c r="AB63" s="78"/>
      <c r="AC63" s="78"/>
    </row>
    <row r="64" spans="1:29" x14ac:dyDescent="0.2">
      <c r="A64" t="s">
        <v>168</v>
      </c>
    </row>
    <row r="65" spans="1:29" x14ac:dyDescent="0.2">
      <c r="A65" t="s">
        <v>169</v>
      </c>
    </row>
    <row r="66" spans="1:29" x14ac:dyDescent="0.2">
      <c r="A66" t="s">
        <v>170</v>
      </c>
    </row>
    <row r="67" spans="1:29" x14ac:dyDescent="0.2">
      <c r="A67" s="79" t="s">
        <v>145</v>
      </c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  <c r="Q67" s="79"/>
      <c r="R67" s="79"/>
      <c r="S67" s="79"/>
      <c r="T67" s="79"/>
      <c r="U67" s="79"/>
      <c r="V67" s="79"/>
      <c r="W67" s="79"/>
      <c r="X67" s="79"/>
      <c r="Y67" s="79"/>
      <c r="Z67" s="79"/>
      <c r="AA67" s="79"/>
      <c r="AB67" s="79"/>
      <c r="AC67" s="79"/>
    </row>
    <row r="68" spans="1:29" x14ac:dyDescent="0.2">
      <c r="A68" s="79" t="s">
        <v>144</v>
      </c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  <c r="Q68" s="79"/>
      <c r="R68" s="79"/>
      <c r="S68" s="79"/>
      <c r="T68" s="79"/>
      <c r="U68" s="79"/>
      <c r="V68" s="79"/>
      <c r="W68" s="79"/>
      <c r="X68" s="79"/>
      <c r="Y68" s="79"/>
      <c r="Z68" s="79"/>
      <c r="AA68" s="79"/>
      <c r="AB68" s="79"/>
      <c r="AC68" s="79"/>
    </row>
    <row r="69" spans="1:29" x14ac:dyDescent="0.2">
      <c r="A69" s="79" t="s">
        <v>146</v>
      </c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  <c r="Q69" s="79"/>
      <c r="R69" s="79"/>
      <c r="S69" s="79"/>
      <c r="T69" s="79"/>
      <c r="U69" s="79"/>
      <c r="V69" s="79"/>
      <c r="W69" s="79"/>
      <c r="X69" s="79"/>
      <c r="Y69" s="79"/>
      <c r="Z69" s="79"/>
      <c r="AA69" s="79"/>
      <c r="AB69" s="79"/>
      <c r="AC69" s="79"/>
    </row>
    <row r="70" spans="1:29" x14ac:dyDescent="0.2">
      <c r="A70" s="79" t="s">
        <v>151</v>
      </c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  <c r="Q70" s="79"/>
      <c r="R70" s="79"/>
      <c r="S70" s="79"/>
      <c r="T70" s="79"/>
      <c r="U70" s="79"/>
      <c r="V70" s="79"/>
      <c r="W70" s="79"/>
      <c r="X70" s="79"/>
      <c r="Y70" s="79"/>
      <c r="Z70" s="79"/>
      <c r="AA70" s="79"/>
      <c r="AB70" s="79"/>
      <c r="AC70" s="79"/>
    </row>
    <row r="71" spans="1:29" x14ac:dyDescent="0.2">
      <c r="A71" s="79"/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  <c r="Q71" s="79"/>
      <c r="R71" s="79"/>
      <c r="S71" s="79"/>
      <c r="T71" s="79"/>
      <c r="U71" s="79"/>
      <c r="V71" s="79"/>
      <c r="W71" s="79"/>
      <c r="X71" s="79"/>
      <c r="Y71" s="79"/>
      <c r="Z71" s="79"/>
      <c r="AA71" s="79"/>
      <c r="AB71" s="79"/>
      <c r="AC71" s="79"/>
    </row>
    <row r="72" spans="1:29" x14ac:dyDescent="0.2">
      <c r="A72" s="79"/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  <c r="Q72" s="79"/>
      <c r="R72" s="79"/>
      <c r="S72" s="79"/>
      <c r="T72" s="79"/>
      <c r="U72" s="79"/>
      <c r="V72" s="79"/>
      <c r="W72" s="79"/>
      <c r="X72" s="79"/>
      <c r="Y72" s="79"/>
      <c r="Z72" s="79"/>
      <c r="AA72" s="79"/>
      <c r="AB72" s="79"/>
      <c r="AC72" s="79"/>
    </row>
    <row r="73" spans="1:29" x14ac:dyDescent="0.2">
      <c r="A73" s="79"/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  <c r="Q73" s="79"/>
      <c r="R73" s="79"/>
      <c r="S73" s="79"/>
      <c r="T73" s="79"/>
      <c r="U73" s="79"/>
      <c r="V73" s="79"/>
      <c r="W73" s="79"/>
      <c r="X73" s="79"/>
      <c r="Y73" s="79"/>
      <c r="Z73" s="79"/>
      <c r="AA73" s="79"/>
      <c r="AB73" s="79"/>
      <c r="AC73" s="79"/>
    </row>
    <row r="81" spans="1:8" x14ac:dyDescent="0.2">
      <c r="B81" s="11"/>
      <c r="C81" s="11"/>
      <c r="F81" s="11"/>
      <c r="H81" s="11"/>
    </row>
    <row r="82" spans="1:8" x14ac:dyDescent="0.2">
      <c r="A82" s="11"/>
      <c r="B82" s="11"/>
      <c r="C82" s="11"/>
      <c r="F82" s="11"/>
      <c r="H82" s="11"/>
    </row>
  </sheetData>
  <phoneticPr fontId="0" type="noConversion"/>
  <pageMargins left="0.5" right="0.25" top="0.5" bottom="0.5" header="0.5" footer="0.5"/>
  <pageSetup paperSize="5" scale="48" orientation="landscape" r:id="rId1"/>
  <headerFooter alignWithMargins="0">
    <oddFooter>&amp;R&amp;D 
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21"/>
  <sheetViews>
    <sheetView workbookViewId="0">
      <selection activeCell="E12" sqref="E12"/>
    </sheetView>
  </sheetViews>
  <sheetFormatPr defaultRowHeight="12.75" x14ac:dyDescent="0.2"/>
  <cols>
    <col min="1" max="1" width="45.42578125" bestFit="1" customWidth="1"/>
    <col min="2" max="2" width="11.85546875" bestFit="1" customWidth="1"/>
    <col min="3" max="3" width="3.140625" bestFit="1" customWidth="1"/>
    <col min="4" max="4" width="21.42578125" bestFit="1" customWidth="1"/>
    <col min="5" max="5" width="3" bestFit="1" customWidth="1"/>
    <col min="6" max="6" width="20.42578125" bestFit="1" customWidth="1"/>
    <col min="7" max="7" width="3.140625" bestFit="1" customWidth="1"/>
    <col min="8" max="8" width="19.42578125" bestFit="1" customWidth="1"/>
    <col min="9" max="9" width="3.140625" customWidth="1"/>
    <col min="10" max="10" width="19.7109375" bestFit="1" customWidth="1"/>
    <col min="11" max="11" width="3" customWidth="1"/>
    <col min="12" max="12" width="19.7109375" bestFit="1" customWidth="1"/>
    <col min="13" max="13" width="3" customWidth="1"/>
    <col min="14" max="14" width="21" bestFit="1" customWidth="1"/>
    <col min="15" max="16" width="3" bestFit="1" customWidth="1"/>
    <col min="17" max="17" width="14" customWidth="1"/>
    <col min="18" max="18" width="3" style="18" customWidth="1"/>
    <col min="19" max="19" width="12.85546875" customWidth="1"/>
    <col min="20" max="20" width="2.7109375" style="18" customWidth="1"/>
    <col min="21" max="21" width="10.28515625" bestFit="1" customWidth="1"/>
    <col min="22" max="22" width="14.85546875" bestFit="1" customWidth="1"/>
  </cols>
  <sheetData>
    <row r="1" spans="1:21" ht="15.75" x14ac:dyDescent="0.25">
      <c r="A1" s="26" t="s">
        <v>148</v>
      </c>
      <c r="B1" s="26"/>
      <c r="C1" s="26"/>
    </row>
    <row r="3" spans="1:21" x14ac:dyDescent="0.2">
      <c r="A3" s="37" t="str">
        <f ca="1">CELL("filename",A1)</f>
        <v>C:\Users\Felienne\Enron\EnronSpreadsheets\[mary_fischer__25749__CalPERS-OTP Transaction.xls]Summary (2)</v>
      </c>
    </row>
    <row r="4" spans="1:21" x14ac:dyDescent="0.2">
      <c r="S4" s="9"/>
    </row>
    <row r="5" spans="1:21" ht="13.5" thickBot="1" x14ac:dyDescent="0.25">
      <c r="S5" s="120"/>
    </row>
    <row r="6" spans="1:21" x14ac:dyDescent="0.2">
      <c r="D6" s="37" t="s">
        <v>215</v>
      </c>
      <c r="F6" s="37" t="s">
        <v>215</v>
      </c>
      <c r="H6" s="37" t="s">
        <v>215</v>
      </c>
      <c r="J6" s="37" t="s">
        <v>215</v>
      </c>
      <c r="K6" s="42"/>
      <c r="L6" s="37" t="s">
        <v>215</v>
      </c>
      <c r="M6" s="42"/>
      <c r="N6" s="37" t="s">
        <v>216</v>
      </c>
      <c r="O6" s="42"/>
      <c r="Q6" s="42"/>
      <c r="S6" s="121" t="s">
        <v>165</v>
      </c>
      <c r="U6" s="127" t="s">
        <v>165</v>
      </c>
    </row>
    <row r="7" spans="1:21" x14ac:dyDescent="0.2">
      <c r="B7" s="94">
        <v>36495</v>
      </c>
      <c r="D7" s="113">
        <v>36531</v>
      </c>
      <c r="F7" s="94">
        <v>36617</v>
      </c>
      <c r="H7" s="94">
        <v>36678</v>
      </c>
      <c r="J7" s="94">
        <v>36586</v>
      </c>
      <c r="L7" s="94">
        <v>36678</v>
      </c>
      <c r="N7" s="94">
        <v>36770</v>
      </c>
      <c r="O7" s="72"/>
      <c r="P7" s="72"/>
      <c r="Q7" s="94" t="s">
        <v>138</v>
      </c>
      <c r="R7" s="82"/>
      <c r="S7" s="122" t="s">
        <v>198</v>
      </c>
      <c r="U7" s="128" t="s">
        <v>179</v>
      </c>
    </row>
    <row r="8" spans="1:21" ht="13.5" thickBot="1" x14ac:dyDescent="0.25">
      <c r="C8" s="71"/>
      <c r="D8" s="124" t="s">
        <v>214</v>
      </c>
      <c r="F8" s="124" t="s">
        <v>196</v>
      </c>
      <c r="H8" s="125" t="s">
        <v>197</v>
      </c>
      <c r="J8" s="125" t="s">
        <v>178</v>
      </c>
      <c r="L8" s="125" t="s">
        <v>180</v>
      </c>
      <c r="M8" s="37"/>
      <c r="N8" s="125" t="s">
        <v>181</v>
      </c>
      <c r="O8" s="73"/>
      <c r="P8" s="73"/>
      <c r="Q8" s="73"/>
      <c r="R8" s="117"/>
      <c r="S8" s="123">
        <f>225000-4145-10184-33832-42290-13959</f>
        <v>120590</v>
      </c>
      <c r="U8" s="126">
        <f>33832+42290+13959</f>
        <v>90081</v>
      </c>
    </row>
    <row r="9" spans="1:21" x14ac:dyDescent="0.2">
      <c r="B9" s="68" t="s">
        <v>175</v>
      </c>
      <c r="C9" s="27"/>
      <c r="D9" s="68" t="s">
        <v>176</v>
      </c>
      <c r="E9" s="68"/>
      <c r="F9" s="95" t="s">
        <v>130</v>
      </c>
      <c r="G9" s="68"/>
      <c r="H9" s="73" t="s">
        <v>177</v>
      </c>
      <c r="I9" s="68"/>
      <c r="J9" s="95" t="s">
        <v>127</v>
      </c>
      <c r="K9" s="68"/>
      <c r="L9" s="95" t="s">
        <v>127</v>
      </c>
      <c r="M9" s="68"/>
      <c r="N9" s="95" t="s">
        <v>127</v>
      </c>
      <c r="O9" s="95"/>
      <c r="P9" s="95"/>
      <c r="Q9" s="95"/>
      <c r="R9" s="118"/>
      <c r="S9" s="118"/>
    </row>
    <row r="10" spans="1:21" x14ac:dyDescent="0.2">
      <c r="A10" s="74" t="s">
        <v>126</v>
      </c>
      <c r="B10" s="44">
        <v>-39814000</v>
      </c>
      <c r="C10" s="44"/>
      <c r="D10" s="31"/>
      <c r="E10" s="44"/>
      <c r="F10" s="44">
        <f>Buyout!D72</f>
        <v>0</v>
      </c>
      <c r="G10" s="44"/>
      <c r="H10" s="44">
        <f>Buyout!F72</f>
        <v>0</v>
      </c>
      <c r="I10" s="44"/>
      <c r="J10" s="44">
        <f>-33832*591.16</f>
        <v>-20000125.119999997</v>
      </c>
      <c r="K10" s="44"/>
      <c r="L10" s="44">
        <f>-42290*591.16</f>
        <v>-25000156.399999999</v>
      </c>
      <c r="M10" s="44"/>
      <c r="N10" s="44">
        <f>-13959*2149.75</f>
        <v>-30008360.25</v>
      </c>
      <c r="O10" s="44"/>
      <c r="P10" s="44"/>
      <c r="Q10" s="44">
        <f>B10+D10+F10+H10+J10+L10+N10</f>
        <v>-114822641.77</v>
      </c>
      <c r="R10" s="46"/>
      <c r="S10" s="46"/>
      <c r="T10" s="46"/>
      <c r="U10" s="2"/>
    </row>
    <row r="11" spans="1:21" x14ac:dyDescent="0.2"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6"/>
      <c r="S11" s="46"/>
      <c r="T11" s="46"/>
      <c r="U11" s="42"/>
    </row>
    <row r="12" spans="1:21" x14ac:dyDescent="0.2">
      <c r="A12" s="90" t="s">
        <v>84</v>
      </c>
      <c r="B12" s="67"/>
      <c r="C12" s="67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6"/>
      <c r="S12" s="46"/>
      <c r="T12" s="46"/>
      <c r="U12" s="2"/>
    </row>
    <row r="13" spans="1:21" x14ac:dyDescent="0.2">
      <c r="A13" t="s">
        <v>104</v>
      </c>
      <c r="D13" s="42"/>
      <c r="E13" s="42"/>
      <c r="F13" s="42">
        <f>Buyout!I49+Buyout!I50</f>
        <v>-6020373.4399999995</v>
      </c>
      <c r="G13" s="99">
        <v>2</v>
      </c>
      <c r="H13" s="42">
        <f>Buyout!I57+Buyout!I58</f>
        <v>-2450358.2000000002</v>
      </c>
      <c r="I13" s="99">
        <v>2</v>
      </c>
      <c r="J13" s="42"/>
      <c r="K13" s="42"/>
      <c r="L13" s="42"/>
      <c r="M13" s="42"/>
      <c r="N13" s="42"/>
      <c r="O13" s="42"/>
      <c r="P13" s="42"/>
      <c r="Q13" s="42">
        <f>B13+D13+F13+H13+J13+L13+N13</f>
        <v>-8470731.6400000006</v>
      </c>
      <c r="R13" s="46"/>
      <c r="S13" s="46"/>
      <c r="T13" s="46"/>
    </row>
    <row r="14" spans="1:21" x14ac:dyDescent="0.2">
      <c r="A14" s="20" t="s">
        <v>108</v>
      </c>
      <c r="B14" s="20"/>
      <c r="C14" s="20"/>
      <c r="D14" s="40"/>
      <c r="E14" s="40"/>
      <c r="F14" s="40">
        <f>Buyout!I51+Buyout!I52</f>
        <v>-8070010.666666667</v>
      </c>
      <c r="G14" s="101" t="s">
        <v>207</v>
      </c>
      <c r="H14" s="40">
        <f>Buyout!I59+Buyout!I60</f>
        <v>-2315771.333333333</v>
      </c>
      <c r="I14" s="101" t="s">
        <v>207</v>
      </c>
      <c r="J14" s="40"/>
      <c r="K14" s="40"/>
      <c r="L14" s="40"/>
      <c r="M14" s="40"/>
      <c r="N14" s="40"/>
      <c r="O14" s="40"/>
      <c r="P14" s="40"/>
      <c r="Q14" s="40">
        <f>B14+D14+F14+H14+J14+L14+N14</f>
        <v>-10385782</v>
      </c>
      <c r="R14" s="46"/>
      <c r="S14" s="46"/>
      <c r="T14" s="46"/>
    </row>
    <row r="15" spans="1:21" x14ac:dyDescent="0.2">
      <c r="A15" s="18" t="s">
        <v>109</v>
      </c>
      <c r="B15" s="18"/>
      <c r="C15" s="18"/>
      <c r="D15" s="46">
        <f>SUM(D13:D14)</f>
        <v>0</v>
      </c>
      <c r="E15" s="46"/>
      <c r="F15" s="46">
        <f>SUM(F13:F14)</f>
        <v>-14090384.106666666</v>
      </c>
      <c r="G15" s="46"/>
      <c r="H15" s="46">
        <f>SUM(H13:H14)</f>
        <v>-4766129.5333333332</v>
      </c>
      <c r="I15" s="46"/>
      <c r="J15" s="46">
        <f>SUM(J13:J14)</f>
        <v>0</v>
      </c>
      <c r="K15" s="46"/>
      <c r="L15" s="46">
        <f>SUM(L13:L14)</f>
        <v>0</v>
      </c>
      <c r="M15" s="46"/>
      <c r="N15" s="46">
        <f>SUM(N13:N14)</f>
        <v>0</v>
      </c>
      <c r="O15" s="46"/>
      <c r="P15" s="46"/>
      <c r="Q15" s="46">
        <f>SUM(Q13:Q14)</f>
        <v>-18856513.640000001</v>
      </c>
      <c r="R15" s="46"/>
      <c r="S15" s="46"/>
      <c r="T15" s="46"/>
    </row>
    <row r="16" spans="1:21" x14ac:dyDescent="0.2">
      <c r="A16" s="18"/>
      <c r="B16" s="18"/>
      <c r="C16" s="18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</row>
    <row r="17" spans="1:20" x14ac:dyDescent="0.2">
      <c r="A17" s="74" t="s">
        <v>131</v>
      </c>
      <c r="B17" s="65">
        <f>B10+B15</f>
        <v>-39814000</v>
      </c>
      <c r="C17" s="31"/>
      <c r="D17" s="65">
        <f>D10+D15</f>
        <v>0</v>
      </c>
      <c r="E17" s="44"/>
      <c r="F17" s="65">
        <f>F10+F15</f>
        <v>-14090384.106666666</v>
      </c>
      <c r="G17" s="44"/>
      <c r="H17" s="65">
        <f>H10+H15</f>
        <v>-4766129.5333333332</v>
      </c>
      <c r="I17" s="44"/>
      <c r="J17" s="65">
        <f>J10+J15</f>
        <v>-20000125.119999997</v>
      </c>
      <c r="K17" s="44"/>
      <c r="L17" s="65">
        <f>L10+L15</f>
        <v>-25000156.399999999</v>
      </c>
      <c r="M17" s="44"/>
      <c r="N17" s="65">
        <f>N10+N15</f>
        <v>-30008360.25</v>
      </c>
      <c r="O17" s="65"/>
      <c r="P17" s="65"/>
      <c r="Q17" s="65">
        <f>Q10+Q15</f>
        <v>-133679155.41</v>
      </c>
      <c r="R17" s="78"/>
      <c r="S17" s="78"/>
      <c r="T17" s="46"/>
    </row>
    <row r="18" spans="1:20" x14ac:dyDescent="0.2">
      <c r="A18" s="18"/>
      <c r="B18" s="18"/>
      <c r="C18" s="18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6"/>
      <c r="S18" s="46"/>
      <c r="T18" s="46"/>
    </row>
    <row r="19" spans="1:20" x14ac:dyDescent="0.2">
      <c r="A19" s="90" t="s">
        <v>86</v>
      </c>
      <c r="B19" s="67"/>
      <c r="C19" s="67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6"/>
      <c r="S19" s="46"/>
      <c r="T19" s="46"/>
    </row>
    <row r="20" spans="1:20" x14ac:dyDescent="0.2">
      <c r="A20" s="18" t="s">
        <v>106</v>
      </c>
      <c r="B20" s="42">
        <v>41747250</v>
      </c>
      <c r="C20" s="99">
        <v>1</v>
      </c>
      <c r="E20" s="42"/>
      <c r="F20" s="42">
        <f>Buyout!K51+Buyout!K52</f>
        <v>-2652909.6533333333</v>
      </c>
      <c r="G20" s="119" t="s">
        <v>207</v>
      </c>
      <c r="H20" s="42">
        <f>Buyout!K59+Buyout!K60</f>
        <v>-761279.30666666676</v>
      </c>
      <c r="I20" s="119" t="s">
        <v>207</v>
      </c>
      <c r="J20" s="42"/>
      <c r="K20" s="42"/>
      <c r="L20" s="42"/>
      <c r="M20" s="42"/>
      <c r="N20" s="42"/>
      <c r="O20" s="42"/>
      <c r="P20" s="42"/>
      <c r="Q20" s="42"/>
      <c r="R20" s="46"/>
      <c r="S20" s="46"/>
      <c r="T20" s="46"/>
    </row>
    <row r="21" spans="1:20" x14ac:dyDescent="0.2">
      <c r="A21" s="18" t="s">
        <v>103</v>
      </c>
      <c r="B21" s="18"/>
      <c r="C21" s="18"/>
      <c r="D21" s="42">
        <f>'Note 3'!D75</f>
        <v>-133011000</v>
      </c>
      <c r="E21" s="99">
        <v>2</v>
      </c>
      <c r="F21" s="42">
        <f>Buyout!K49+Buyout!K50</f>
        <v>6020373.4399999995</v>
      </c>
      <c r="G21" s="99">
        <v>2</v>
      </c>
      <c r="H21" s="42">
        <f>Buyout!K57+Buyout!K58</f>
        <v>2450358.2000000002</v>
      </c>
      <c r="I21" s="99">
        <v>2</v>
      </c>
      <c r="J21" s="42"/>
      <c r="K21" s="42"/>
      <c r="L21" s="42"/>
      <c r="M21" s="42"/>
      <c r="N21" s="42"/>
      <c r="O21" s="42"/>
      <c r="P21" s="42"/>
      <c r="Q21" s="42"/>
      <c r="R21" s="46"/>
      <c r="S21" s="46"/>
      <c r="T21" s="46"/>
    </row>
    <row r="22" spans="1:20" x14ac:dyDescent="0.2">
      <c r="A22" s="18" t="s">
        <v>89</v>
      </c>
      <c r="B22" s="42">
        <v>-433250</v>
      </c>
      <c r="C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6"/>
      <c r="S22" s="46"/>
      <c r="T22" s="46"/>
    </row>
    <row r="23" spans="1:20" x14ac:dyDescent="0.2">
      <c r="A23" s="20" t="s">
        <v>105</v>
      </c>
      <c r="B23" s="20"/>
      <c r="C23" s="20"/>
      <c r="D23" s="40"/>
      <c r="E23" s="40"/>
      <c r="F23" s="40"/>
      <c r="G23" s="40"/>
      <c r="H23" s="40"/>
      <c r="I23" s="40"/>
      <c r="J23" s="40">
        <f>-J10</f>
        <v>20000125.119999997</v>
      </c>
      <c r="K23" s="101">
        <v>2</v>
      </c>
      <c r="L23" s="40">
        <f>-L10</f>
        <v>25000156.399999999</v>
      </c>
      <c r="M23" s="101">
        <v>2</v>
      </c>
      <c r="N23" s="40">
        <f>-N10</f>
        <v>30008360.25</v>
      </c>
      <c r="O23" s="101">
        <v>2</v>
      </c>
      <c r="P23" s="101"/>
      <c r="Q23" s="40">
        <f>-Q10</f>
        <v>114822641.77</v>
      </c>
      <c r="R23" s="119"/>
      <c r="S23" s="46"/>
      <c r="T23" s="119"/>
    </row>
    <row r="24" spans="1:20" x14ac:dyDescent="0.2">
      <c r="A24" s="18" t="s">
        <v>110</v>
      </c>
      <c r="B24" s="46">
        <f>SUM(B20:B23)</f>
        <v>41314000</v>
      </c>
      <c r="C24" s="46"/>
      <c r="D24" s="46">
        <f>SUM(D20:D23)</f>
        <v>-133011000</v>
      </c>
      <c r="E24" s="46"/>
      <c r="F24" s="46">
        <f>SUM(F20:F23)</f>
        <v>3367463.7866666662</v>
      </c>
      <c r="G24" s="46"/>
      <c r="H24" s="46">
        <f>SUM(H20:H23)</f>
        <v>1689078.8933333335</v>
      </c>
      <c r="I24" s="46"/>
      <c r="J24" s="46">
        <f>SUM(J20:J23)</f>
        <v>20000125.119999997</v>
      </c>
      <c r="K24" s="46"/>
      <c r="L24" s="46">
        <f>SUM(L20:L23)</f>
        <v>25000156.399999999</v>
      </c>
      <c r="M24" s="46"/>
      <c r="N24" s="46">
        <f>SUM(N20:N23)</f>
        <v>30008360.25</v>
      </c>
      <c r="O24" s="46"/>
      <c r="P24" s="46"/>
      <c r="Q24" s="46">
        <f>SUM(Q20:Q23)</f>
        <v>114822641.77</v>
      </c>
      <c r="R24" s="46"/>
      <c r="S24" s="46"/>
      <c r="T24" s="46"/>
    </row>
    <row r="25" spans="1:20" x14ac:dyDescent="0.2"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6"/>
      <c r="S25" s="46"/>
      <c r="T25" s="46"/>
    </row>
    <row r="26" spans="1:20" x14ac:dyDescent="0.2">
      <c r="A26" s="74" t="s">
        <v>99</v>
      </c>
      <c r="B26" s="65">
        <f>B10+B15+B24</f>
        <v>1500000</v>
      </c>
      <c r="C26" s="99">
        <v>1</v>
      </c>
      <c r="D26" s="65">
        <f>D10+D15+D24</f>
        <v>-133011000</v>
      </c>
      <c r="E26" s="31"/>
      <c r="F26" s="65">
        <f>F10+F15+F24</f>
        <v>-10722920.32</v>
      </c>
      <c r="G26" s="31"/>
      <c r="H26" s="65">
        <f>H10+H15+H24</f>
        <v>-3077050.6399999997</v>
      </c>
      <c r="I26" s="31"/>
      <c r="J26" s="65">
        <f>J10+J15+J24</f>
        <v>0</v>
      </c>
      <c r="K26" s="31"/>
      <c r="L26" s="65">
        <f>L10+L15+L24</f>
        <v>0</v>
      </c>
      <c r="M26" s="31"/>
      <c r="N26" s="65">
        <f>N10+N15+N24</f>
        <v>0</v>
      </c>
      <c r="O26" s="65"/>
      <c r="P26" s="65"/>
      <c r="Q26" s="65">
        <f>Q10+Q15+Q24</f>
        <v>-18856513.640000001</v>
      </c>
      <c r="R26" s="78"/>
      <c r="S26" s="78"/>
    </row>
    <row r="27" spans="1:20" ht="6.75" customHeight="1" x14ac:dyDescent="0.2">
      <c r="A27" s="18"/>
      <c r="B27" s="78"/>
      <c r="C27" s="78"/>
      <c r="D27" s="78"/>
      <c r="E27" s="18"/>
      <c r="F27" s="78"/>
      <c r="G27" s="18"/>
      <c r="H27" s="78"/>
      <c r="I27" s="18"/>
      <c r="J27" s="78"/>
      <c r="K27" s="18"/>
      <c r="L27" s="78"/>
      <c r="M27" s="18"/>
      <c r="N27" s="78"/>
      <c r="O27" s="78"/>
      <c r="P27" s="78"/>
      <c r="Q27" s="78"/>
      <c r="R27" s="78"/>
      <c r="S27" s="78"/>
    </row>
    <row r="28" spans="1:20" x14ac:dyDescent="0.2">
      <c r="A28" t="s">
        <v>115</v>
      </c>
      <c r="B28" s="42">
        <f>B26*-0.35</f>
        <v>-525000</v>
      </c>
      <c r="C28" s="42"/>
      <c r="D28" s="42">
        <f>D26*-0.35</f>
        <v>46553850</v>
      </c>
      <c r="F28" s="42">
        <f>F26*-0.35</f>
        <v>3753022.1119999997</v>
      </c>
      <c r="H28" s="42">
        <f>H26*-0.35</f>
        <v>1076967.7239999999</v>
      </c>
      <c r="J28" s="42">
        <f>J26*-0.35</f>
        <v>0</v>
      </c>
      <c r="L28" s="42">
        <f>L26*-0.35</f>
        <v>0</v>
      </c>
      <c r="N28" s="42">
        <f>N26*-0.35</f>
        <v>0</v>
      </c>
      <c r="O28" s="42"/>
      <c r="P28" s="42"/>
      <c r="Q28" s="42">
        <f>Q26*-0.35</f>
        <v>6599779.7740000002</v>
      </c>
      <c r="R28" s="46"/>
      <c r="S28" s="46"/>
    </row>
    <row r="29" spans="1:20" ht="5.25" customHeight="1" x14ac:dyDescent="0.2">
      <c r="S29" s="18"/>
    </row>
    <row r="30" spans="1:20" x14ac:dyDescent="0.2">
      <c r="A30" t="s">
        <v>116</v>
      </c>
      <c r="B30" s="9">
        <f>B24*0.35</f>
        <v>14459900</v>
      </c>
      <c r="C30" s="9"/>
      <c r="D30" s="9">
        <f>D24*0.35</f>
        <v>-46553850</v>
      </c>
      <c r="F30" s="9">
        <f>F24*0.35</f>
        <v>1178612.3253333331</v>
      </c>
      <c r="H30" s="9">
        <f>H24*0.35</f>
        <v>591177.61266666674</v>
      </c>
      <c r="J30" s="9">
        <f>J24*0.35</f>
        <v>7000043.7919999985</v>
      </c>
      <c r="L30" s="9">
        <f>L24*0.35</f>
        <v>8750054.7399999984</v>
      </c>
      <c r="N30" s="9">
        <f>N24*0.35</f>
        <v>10502926.087499999</v>
      </c>
      <c r="O30" s="9"/>
      <c r="P30" s="9"/>
      <c r="Q30" s="9">
        <f>Q24*0.35</f>
        <v>40187924.619499996</v>
      </c>
      <c r="R30" s="78"/>
      <c r="S30" s="78"/>
    </row>
    <row r="31" spans="1:20" x14ac:dyDescent="0.2">
      <c r="S31" s="18"/>
    </row>
    <row r="32" spans="1:20" x14ac:dyDescent="0.2">
      <c r="A32" s="74" t="s">
        <v>129</v>
      </c>
      <c r="B32" s="65">
        <f>B28+B30</f>
        <v>13934900</v>
      </c>
      <c r="C32" s="65"/>
      <c r="D32" s="65">
        <f>D28+D30</f>
        <v>0</v>
      </c>
      <c r="E32" s="31"/>
      <c r="F32" s="65">
        <f>F28+F30</f>
        <v>4931634.4373333324</v>
      </c>
      <c r="G32" s="31"/>
      <c r="H32" s="65">
        <f>H28+H30</f>
        <v>1668145.3366666667</v>
      </c>
      <c r="I32" s="31"/>
      <c r="J32" s="65">
        <f>J28+J30</f>
        <v>7000043.7919999985</v>
      </c>
      <c r="K32" s="31"/>
      <c r="L32" s="65">
        <f>L28+L30</f>
        <v>8750054.7399999984</v>
      </c>
      <c r="M32" s="31"/>
      <c r="N32" s="65">
        <f>N28+N30</f>
        <v>10502926.087499999</v>
      </c>
      <c r="O32" s="65"/>
      <c r="P32" s="65"/>
      <c r="Q32" s="65">
        <f>Q28+Q30</f>
        <v>46787704.3935</v>
      </c>
      <c r="R32" s="78"/>
      <c r="S32" s="78"/>
    </row>
    <row r="33" spans="1:19" x14ac:dyDescent="0.2">
      <c r="A33" s="35"/>
      <c r="B33" s="78"/>
      <c r="C33" s="78"/>
      <c r="D33" s="78"/>
      <c r="E33" s="18"/>
      <c r="F33" s="78"/>
      <c r="G33" s="18"/>
      <c r="H33" s="78"/>
      <c r="I33" s="18"/>
      <c r="J33" s="78"/>
      <c r="K33" s="18"/>
      <c r="L33" s="78"/>
      <c r="M33" s="18"/>
      <c r="N33" s="78"/>
      <c r="O33" s="78"/>
      <c r="P33" s="78"/>
      <c r="Q33" s="78"/>
      <c r="R33" s="78"/>
      <c r="S33" s="78"/>
    </row>
    <row r="34" spans="1:19" x14ac:dyDescent="0.2">
      <c r="A34" s="35" t="s">
        <v>141</v>
      </c>
      <c r="B34" s="78"/>
      <c r="C34" s="78"/>
      <c r="D34" s="78"/>
      <c r="E34" s="18"/>
      <c r="F34" s="78"/>
      <c r="G34" s="18"/>
      <c r="H34" s="78"/>
      <c r="I34" s="18"/>
      <c r="J34" s="78"/>
      <c r="K34" s="18"/>
      <c r="L34" s="78"/>
      <c r="M34" s="18"/>
      <c r="N34" s="78"/>
      <c r="O34" s="78"/>
      <c r="P34" s="78"/>
      <c r="Q34" s="78"/>
      <c r="R34" s="78"/>
      <c r="S34" s="78"/>
    </row>
    <row r="35" spans="1:19" x14ac:dyDescent="0.2">
      <c r="A35" s="100" t="s">
        <v>140</v>
      </c>
      <c r="B35" s="78"/>
      <c r="C35" s="78"/>
      <c r="D35" s="78"/>
      <c r="E35" s="18"/>
      <c r="F35" s="78"/>
      <c r="G35" s="18"/>
      <c r="H35" s="78"/>
      <c r="I35" s="18"/>
      <c r="J35" s="78"/>
      <c r="K35" s="18"/>
      <c r="L35" s="78"/>
      <c r="M35" s="18"/>
      <c r="N35" s="78"/>
      <c r="O35" s="78"/>
      <c r="P35" s="78"/>
      <c r="Q35" s="78"/>
      <c r="R35" s="78"/>
      <c r="S35" s="78"/>
    </row>
    <row r="36" spans="1:19" x14ac:dyDescent="0.2">
      <c r="A36" s="100" t="s">
        <v>210</v>
      </c>
      <c r="B36" s="78"/>
      <c r="C36" s="78"/>
      <c r="D36" s="78"/>
      <c r="E36" s="18"/>
      <c r="F36" s="78"/>
      <c r="G36" s="18"/>
      <c r="H36" s="78"/>
      <c r="I36" s="18"/>
      <c r="J36" s="78"/>
      <c r="K36" s="18"/>
      <c r="L36" s="78"/>
      <c r="M36" s="18"/>
      <c r="N36" s="78"/>
      <c r="O36" s="78"/>
      <c r="P36" s="78"/>
      <c r="Q36" s="78"/>
      <c r="R36" s="78"/>
      <c r="S36" s="78"/>
    </row>
    <row r="37" spans="1:19" x14ac:dyDescent="0.2">
      <c r="A37" s="100" t="s">
        <v>211</v>
      </c>
      <c r="B37" s="78"/>
      <c r="C37" s="78"/>
      <c r="D37" s="78"/>
      <c r="E37" s="18"/>
      <c r="F37" s="78"/>
      <c r="G37" s="18"/>
      <c r="H37" s="78"/>
      <c r="I37" s="18"/>
      <c r="J37" s="78"/>
      <c r="K37" s="18"/>
      <c r="L37" s="78"/>
      <c r="M37" s="18"/>
      <c r="N37" s="78"/>
      <c r="O37" s="78"/>
      <c r="P37" s="78"/>
      <c r="Q37" s="78"/>
      <c r="R37" s="78"/>
      <c r="S37" s="78"/>
    </row>
    <row r="38" spans="1:19" x14ac:dyDescent="0.2">
      <c r="A38" s="100" t="s">
        <v>204</v>
      </c>
      <c r="B38" s="78"/>
      <c r="C38" s="78"/>
      <c r="D38" s="78"/>
      <c r="E38" s="18"/>
      <c r="F38" s="78"/>
      <c r="G38" s="18"/>
      <c r="H38" s="78"/>
      <c r="I38" s="18"/>
      <c r="J38" s="78"/>
      <c r="K38" s="18"/>
      <c r="L38" s="78"/>
      <c r="M38" s="18"/>
      <c r="N38" s="78"/>
      <c r="O38" s="78"/>
      <c r="P38" s="78"/>
      <c r="Q38" s="78"/>
      <c r="R38" s="78"/>
      <c r="S38" s="78"/>
    </row>
    <row r="39" spans="1:19" x14ac:dyDescent="0.2">
      <c r="A39" s="100" t="s">
        <v>225</v>
      </c>
      <c r="B39" s="78"/>
      <c r="C39" s="78"/>
      <c r="D39" s="78"/>
      <c r="E39" s="18"/>
      <c r="F39" s="78"/>
      <c r="G39" s="18"/>
      <c r="H39" s="78"/>
      <c r="I39" s="18"/>
      <c r="J39" s="78"/>
      <c r="K39" s="18"/>
      <c r="L39" s="78"/>
      <c r="M39" s="18"/>
      <c r="N39" s="78"/>
      <c r="O39" s="78"/>
      <c r="P39" s="78"/>
      <c r="Q39" s="78"/>
      <c r="R39" s="78"/>
      <c r="S39" s="78"/>
    </row>
    <row r="40" spans="1:19" x14ac:dyDescent="0.2">
      <c r="A40" s="100"/>
      <c r="B40" s="78"/>
      <c r="C40" s="78"/>
      <c r="D40" s="78"/>
      <c r="E40" s="18"/>
      <c r="F40" s="78"/>
      <c r="G40" s="18"/>
      <c r="H40" s="78"/>
      <c r="I40" s="18"/>
      <c r="J40" s="78"/>
      <c r="K40" s="18"/>
      <c r="L40" s="78"/>
      <c r="M40" s="18"/>
      <c r="N40" s="78"/>
      <c r="O40" s="78"/>
      <c r="P40" s="78"/>
      <c r="Q40" s="78"/>
      <c r="R40" s="78"/>
      <c r="S40" s="78"/>
    </row>
    <row r="41" spans="1:19" x14ac:dyDescent="0.2">
      <c r="A41" s="100" t="s">
        <v>199</v>
      </c>
      <c r="B41" s="78"/>
      <c r="C41" s="78"/>
      <c r="D41" s="78"/>
      <c r="E41" s="18"/>
      <c r="F41" s="78"/>
      <c r="G41" s="18"/>
      <c r="H41" s="78"/>
      <c r="I41" s="18"/>
      <c r="J41" s="78"/>
      <c r="K41" s="18"/>
      <c r="L41" s="78"/>
      <c r="M41" s="18"/>
      <c r="N41" s="78"/>
      <c r="O41" s="78"/>
      <c r="P41" s="78"/>
      <c r="Q41" s="78"/>
      <c r="R41" s="78"/>
      <c r="S41" s="78"/>
    </row>
    <row r="42" spans="1:19" x14ac:dyDescent="0.2">
      <c r="A42" s="100" t="s">
        <v>200</v>
      </c>
      <c r="B42" s="78"/>
      <c r="C42" s="78"/>
      <c r="D42" s="78"/>
      <c r="E42" s="18"/>
      <c r="F42" s="78"/>
      <c r="G42" s="18"/>
      <c r="H42" s="78"/>
      <c r="I42" s="18"/>
      <c r="J42" s="78"/>
      <c r="K42" s="18"/>
      <c r="L42" s="78"/>
      <c r="M42" s="18"/>
      <c r="N42" s="78"/>
      <c r="O42" s="78"/>
      <c r="P42" s="78"/>
      <c r="Q42" s="78"/>
      <c r="R42" s="78"/>
      <c r="S42" s="78"/>
    </row>
    <row r="43" spans="1:19" x14ac:dyDescent="0.2">
      <c r="A43" s="100" t="s">
        <v>201</v>
      </c>
      <c r="B43" s="78"/>
      <c r="C43" s="78"/>
      <c r="D43" s="78"/>
      <c r="E43" s="18"/>
      <c r="F43" s="78"/>
      <c r="G43" s="18"/>
      <c r="H43" s="78"/>
      <c r="I43" s="18"/>
      <c r="J43" s="78"/>
      <c r="K43" s="18"/>
      <c r="L43" s="78"/>
      <c r="M43" s="18"/>
      <c r="N43" s="78"/>
      <c r="O43" s="78"/>
      <c r="P43" s="78"/>
      <c r="Q43" s="78"/>
      <c r="R43" s="78"/>
      <c r="S43" s="78"/>
    </row>
    <row r="44" spans="1:19" x14ac:dyDescent="0.2">
      <c r="A44" s="100" t="s">
        <v>202</v>
      </c>
      <c r="B44" s="78"/>
      <c r="C44" s="78"/>
      <c r="D44" s="78"/>
      <c r="E44" s="18"/>
      <c r="F44" s="78"/>
      <c r="G44" s="18"/>
      <c r="H44" s="78"/>
      <c r="I44" s="18"/>
      <c r="J44" s="78"/>
      <c r="K44" s="18"/>
      <c r="L44" s="78"/>
      <c r="M44" s="18"/>
      <c r="N44" s="78"/>
      <c r="O44" s="78"/>
      <c r="P44" s="78"/>
      <c r="Q44" s="78"/>
      <c r="R44" s="78"/>
      <c r="S44" s="78"/>
    </row>
    <row r="45" spans="1:19" x14ac:dyDescent="0.2">
      <c r="A45" s="100" t="s">
        <v>203</v>
      </c>
      <c r="B45" s="78"/>
      <c r="C45" s="78"/>
      <c r="D45" s="78"/>
      <c r="E45" s="18"/>
      <c r="F45" s="78"/>
      <c r="G45" s="18"/>
      <c r="H45" s="78"/>
      <c r="I45" s="18"/>
      <c r="J45" s="78"/>
      <c r="K45" s="18"/>
      <c r="L45" s="78"/>
      <c r="M45" s="18"/>
      <c r="N45" s="78"/>
      <c r="O45" s="78"/>
      <c r="P45" s="78"/>
      <c r="Q45" s="78"/>
      <c r="R45" s="78"/>
      <c r="S45" s="78"/>
    </row>
    <row r="46" spans="1:19" x14ac:dyDescent="0.2">
      <c r="A46" s="100" t="s">
        <v>212</v>
      </c>
      <c r="B46" s="78"/>
      <c r="C46" s="78"/>
      <c r="D46" s="78"/>
      <c r="E46" s="18"/>
      <c r="F46" s="78"/>
      <c r="G46" s="18"/>
      <c r="H46" s="78"/>
      <c r="I46" s="18"/>
      <c r="J46" s="78"/>
      <c r="K46" s="18"/>
      <c r="L46" s="78"/>
      <c r="M46" s="18"/>
      <c r="N46" s="78"/>
      <c r="O46" s="78"/>
      <c r="P46" s="78"/>
      <c r="Q46" s="78"/>
      <c r="R46" s="78"/>
      <c r="S46" s="78"/>
    </row>
    <row r="47" spans="1:19" x14ac:dyDescent="0.2">
      <c r="A47" s="100"/>
      <c r="B47" s="78"/>
      <c r="C47" s="78"/>
      <c r="D47" s="78"/>
      <c r="E47" s="18"/>
      <c r="F47" s="78"/>
      <c r="G47" s="18"/>
      <c r="H47" s="78"/>
      <c r="I47" s="18"/>
      <c r="J47" s="78"/>
      <c r="K47" s="18"/>
      <c r="L47" s="78"/>
      <c r="M47" s="18"/>
      <c r="N47" s="78"/>
      <c r="O47" s="78"/>
      <c r="P47" s="78"/>
      <c r="Q47" s="78"/>
      <c r="R47" s="78"/>
      <c r="S47" s="78"/>
    </row>
    <row r="48" spans="1:19" x14ac:dyDescent="0.2">
      <c r="A48" s="100" t="s">
        <v>208</v>
      </c>
      <c r="B48" s="78"/>
      <c r="C48" s="78"/>
      <c r="D48" s="78"/>
      <c r="E48" s="18"/>
      <c r="F48" s="78"/>
      <c r="G48" s="18"/>
      <c r="H48" s="78"/>
      <c r="I48" s="18"/>
      <c r="J48" s="78"/>
      <c r="K48" s="18"/>
      <c r="L48" s="78"/>
      <c r="M48" s="18"/>
      <c r="N48" s="78"/>
      <c r="O48" s="78"/>
      <c r="P48" s="78"/>
      <c r="Q48" s="78"/>
      <c r="R48" s="78"/>
      <c r="S48" s="78"/>
    </row>
    <row r="49" spans="1:22" x14ac:dyDescent="0.2">
      <c r="A49" s="100" t="s">
        <v>213</v>
      </c>
      <c r="B49" s="78"/>
      <c r="C49" s="78"/>
      <c r="D49" s="78"/>
      <c r="E49" s="18"/>
      <c r="F49" s="78"/>
      <c r="G49" s="18"/>
      <c r="H49" s="78"/>
      <c r="I49" s="18"/>
      <c r="J49" s="78"/>
      <c r="K49" s="18"/>
      <c r="L49" s="78"/>
      <c r="M49" s="18"/>
      <c r="N49" s="78"/>
      <c r="O49" s="78"/>
      <c r="P49" s="78"/>
      <c r="Q49" s="78"/>
      <c r="R49" s="78"/>
      <c r="S49" s="78"/>
    </row>
    <row r="50" spans="1:22" x14ac:dyDescent="0.2">
      <c r="A50" s="100" t="s">
        <v>209</v>
      </c>
      <c r="B50" s="78"/>
      <c r="C50" s="78"/>
      <c r="D50" s="78"/>
      <c r="E50" s="18"/>
      <c r="F50" s="78"/>
      <c r="G50" s="18"/>
      <c r="H50" s="78"/>
      <c r="I50" s="18"/>
      <c r="J50" s="78"/>
      <c r="K50" s="18"/>
      <c r="L50" s="78"/>
      <c r="M50" s="18"/>
      <c r="N50" s="78"/>
      <c r="O50" s="78"/>
      <c r="P50" s="78"/>
      <c r="Q50" s="78"/>
      <c r="R50" s="78"/>
      <c r="S50" s="78"/>
    </row>
    <row r="51" spans="1:22" x14ac:dyDescent="0.2">
      <c r="A51" s="67" t="s">
        <v>205</v>
      </c>
      <c r="B51" s="78"/>
      <c r="C51" s="78"/>
      <c r="D51" s="78"/>
      <c r="E51" s="18"/>
      <c r="F51" s="78"/>
      <c r="G51" s="18"/>
      <c r="H51" s="78"/>
      <c r="I51" s="18"/>
      <c r="J51" s="78"/>
      <c r="K51" s="18"/>
      <c r="L51" s="78"/>
      <c r="M51" s="18"/>
      <c r="N51" s="78"/>
      <c r="O51" s="78"/>
      <c r="P51" s="78"/>
      <c r="Q51" s="78"/>
      <c r="R51" s="78"/>
      <c r="S51" s="78"/>
    </row>
    <row r="52" spans="1:22" x14ac:dyDescent="0.2">
      <c r="A52" s="100" t="s">
        <v>206</v>
      </c>
      <c r="B52" s="78"/>
      <c r="C52" s="78"/>
      <c r="D52" s="78"/>
      <c r="E52" s="18"/>
      <c r="F52" s="78"/>
      <c r="G52" s="18"/>
      <c r="H52" s="78"/>
      <c r="I52" s="18"/>
      <c r="J52" s="78"/>
      <c r="K52" s="18"/>
      <c r="L52" s="78"/>
      <c r="M52" s="18"/>
      <c r="N52" s="78"/>
      <c r="O52" s="78"/>
      <c r="P52" s="78"/>
      <c r="Q52" s="78"/>
      <c r="R52" s="78"/>
      <c r="S52" s="78"/>
    </row>
    <row r="53" spans="1:22" x14ac:dyDescent="0.2">
      <c r="A53" s="100"/>
      <c r="B53" s="78"/>
      <c r="C53" s="78"/>
      <c r="D53" s="78"/>
      <c r="E53" s="18"/>
      <c r="F53" s="78"/>
      <c r="G53" s="18"/>
      <c r="H53" s="78"/>
      <c r="I53" s="18"/>
      <c r="J53" s="78"/>
      <c r="K53" s="18"/>
      <c r="L53" s="78"/>
      <c r="M53" s="18"/>
      <c r="N53" s="78"/>
      <c r="O53" s="78"/>
      <c r="P53" s="78"/>
      <c r="Q53" s="78"/>
      <c r="R53" s="78"/>
      <c r="S53" s="78"/>
    </row>
    <row r="54" spans="1:22" x14ac:dyDescent="0.2">
      <c r="S54" s="18"/>
    </row>
    <row r="55" spans="1:22" x14ac:dyDescent="0.2">
      <c r="S55" s="18"/>
    </row>
    <row r="56" spans="1:22" x14ac:dyDescent="0.2">
      <c r="S56" s="18"/>
    </row>
    <row r="57" spans="1:22" x14ac:dyDescent="0.2">
      <c r="S57" s="18"/>
    </row>
    <row r="58" spans="1:22" x14ac:dyDescent="0.2">
      <c r="A58" s="79"/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  <c r="Q58" s="79"/>
      <c r="R58" s="79"/>
      <c r="S58" s="79"/>
      <c r="T58" s="79"/>
    </row>
    <row r="59" spans="1:22" x14ac:dyDescent="0.2">
      <c r="A59" s="79"/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  <c r="Q59" s="79"/>
      <c r="R59" s="79"/>
      <c r="S59" s="79"/>
      <c r="T59" s="79"/>
    </row>
    <row r="60" spans="1:22" hidden="1" x14ac:dyDescent="0.2">
      <c r="A60" s="79"/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  <c r="Q60" s="79"/>
      <c r="R60" s="79"/>
      <c r="S60" s="79"/>
      <c r="T60" s="79"/>
    </row>
    <row r="61" spans="1:22" hidden="1" x14ac:dyDescent="0.2">
      <c r="A61" s="96" t="s">
        <v>128</v>
      </c>
      <c r="B61" s="88"/>
      <c r="C61" s="88"/>
      <c r="D61" s="88"/>
      <c r="E61" s="89"/>
      <c r="F61" s="88"/>
      <c r="G61" s="89"/>
      <c r="H61" s="88"/>
      <c r="I61" s="89"/>
      <c r="J61" s="88"/>
      <c r="K61" s="89"/>
      <c r="L61" s="88"/>
      <c r="M61" s="89"/>
      <c r="N61" s="88"/>
      <c r="O61" s="88"/>
      <c r="P61" s="88"/>
      <c r="Q61" s="88"/>
      <c r="R61" s="88"/>
      <c r="S61" s="88"/>
      <c r="T61" s="89"/>
    </row>
    <row r="62" spans="1:22" hidden="1" x14ac:dyDescent="0.2">
      <c r="A62" s="79" t="s">
        <v>132</v>
      </c>
      <c r="B62" s="48">
        <f>B20*-0.35</f>
        <v>-14611537.5</v>
      </c>
      <c r="C62" s="48"/>
      <c r="D62" s="48">
        <f>D20*-0.35</f>
        <v>0</v>
      </c>
      <c r="E62" s="48"/>
      <c r="F62" s="48">
        <f>F20*-0.35</f>
        <v>928518.37866666657</v>
      </c>
      <c r="G62" s="48"/>
      <c r="H62" s="48">
        <f>H20*-0.35</f>
        <v>266447.75733333337</v>
      </c>
      <c r="I62" s="48"/>
      <c r="J62" s="48">
        <f>J20*-0.35</f>
        <v>0</v>
      </c>
      <c r="K62" s="48"/>
      <c r="L62" s="48">
        <f>L20*-0.35</f>
        <v>0</v>
      </c>
      <c r="M62" s="48"/>
      <c r="N62" s="48">
        <f>N20*-0.35</f>
        <v>0</v>
      </c>
      <c r="O62" s="48"/>
      <c r="P62" s="48"/>
      <c r="Q62" s="48">
        <f>Q20*-0.35</f>
        <v>0</v>
      </c>
      <c r="R62" s="48"/>
      <c r="S62" s="48"/>
      <c r="T62" s="79"/>
      <c r="V62" s="42"/>
    </row>
    <row r="63" spans="1:22" hidden="1" x14ac:dyDescent="0.2">
      <c r="A63" s="79" t="s">
        <v>133</v>
      </c>
      <c r="B63" s="48">
        <f>B21*-0.35</f>
        <v>0</v>
      </c>
      <c r="C63" s="79"/>
      <c r="D63" s="48">
        <f>D21*-0.35</f>
        <v>46553850</v>
      </c>
      <c r="E63" s="48"/>
      <c r="F63" s="48">
        <f>F21*-0.35</f>
        <v>-2107130.7039999999</v>
      </c>
      <c r="G63" s="48"/>
      <c r="H63" s="48">
        <f>H21*-0.35</f>
        <v>-857625.37</v>
      </c>
      <c r="I63" s="48"/>
      <c r="J63" s="48">
        <f>J23*-0.35</f>
        <v>-7000043.7919999985</v>
      </c>
      <c r="K63" s="48"/>
      <c r="L63" s="48">
        <f>L23*-0.35</f>
        <v>-8750054.7399999984</v>
      </c>
      <c r="M63" s="48"/>
      <c r="N63" s="48">
        <f>N23*-0.35</f>
        <v>-10502926.087499999</v>
      </c>
      <c r="O63" s="48"/>
      <c r="P63" s="48"/>
      <c r="Q63" s="48">
        <f>Q23*-0.35</f>
        <v>-40187924.619499996</v>
      </c>
      <c r="R63" s="48"/>
      <c r="S63" s="48"/>
      <c r="T63" s="79"/>
      <c r="V63" s="42"/>
    </row>
    <row r="64" spans="1:22" hidden="1" x14ac:dyDescent="0.2">
      <c r="A64" s="79" t="s">
        <v>134</v>
      </c>
      <c r="B64" s="48">
        <f>B22*-0.35</f>
        <v>151637.5</v>
      </c>
      <c r="C64" s="48"/>
      <c r="D64" s="48">
        <f>D22*-0.35</f>
        <v>0</v>
      </c>
      <c r="E64" s="79"/>
      <c r="F64" s="48">
        <f>F22*-0.35</f>
        <v>0</v>
      </c>
      <c r="G64" s="79"/>
      <c r="H64" s="48">
        <f>H22*-0.35</f>
        <v>0</v>
      </c>
      <c r="I64" s="79"/>
      <c r="J64" s="48">
        <f>J22*-0.35</f>
        <v>0</v>
      </c>
      <c r="K64" s="79"/>
      <c r="L64" s="48">
        <f>L22*-0.35</f>
        <v>0</v>
      </c>
      <c r="M64" s="79"/>
      <c r="N64" s="48">
        <f>N22*-0.35</f>
        <v>0</v>
      </c>
      <c r="O64" s="48"/>
      <c r="P64" s="48"/>
      <c r="Q64" s="48">
        <f>Q22*-0.35</f>
        <v>0</v>
      </c>
      <c r="R64" s="48"/>
      <c r="S64" s="48"/>
      <c r="T64" s="79"/>
    </row>
    <row r="65" spans="1:22" hidden="1" x14ac:dyDescent="0.2">
      <c r="A65" s="79"/>
      <c r="B65" s="80">
        <f>SUM(B62:B64)</f>
        <v>-14459900</v>
      </c>
      <c r="C65" s="80"/>
      <c r="D65" s="80">
        <f>SUM(D62:D64)</f>
        <v>46553850</v>
      </c>
      <c r="E65" s="33"/>
      <c r="F65" s="80">
        <f>SUM(F62:F64)</f>
        <v>-1178612.3253333333</v>
      </c>
      <c r="G65" s="33"/>
      <c r="H65" s="80">
        <f>SUM(H62:H64)</f>
        <v>-591177.61266666662</v>
      </c>
      <c r="I65" s="33"/>
      <c r="J65" s="80">
        <f>SUM(J62:J64)</f>
        <v>-7000043.7919999985</v>
      </c>
      <c r="K65" s="33"/>
      <c r="L65" s="80">
        <f>SUM(L62:L64)</f>
        <v>-8750054.7399999984</v>
      </c>
      <c r="M65" s="33"/>
      <c r="N65" s="80">
        <f>SUM(N62:N64)</f>
        <v>-10502926.087499999</v>
      </c>
      <c r="O65" s="80"/>
      <c r="P65" s="80"/>
      <c r="Q65" s="80">
        <f>SUM(Q62:Q64)</f>
        <v>-40187924.619499996</v>
      </c>
      <c r="R65" s="97"/>
      <c r="S65" s="97"/>
      <c r="T65" s="79"/>
    </row>
    <row r="66" spans="1:22" hidden="1" x14ac:dyDescent="0.2">
      <c r="A66" s="79"/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  <c r="Q66" s="79"/>
      <c r="R66" s="79"/>
      <c r="S66" s="79"/>
      <c r="T66" s="79"/>
      <c r="V66" s="1"/>
    </row>
    <row r="67" spans="1:22" hidden="1" x14ac:dyDescent="0.2">
      <c r="S67" s="18"/>
    </row>
    <row r="68" spans="1:22" hidden="1" x14ac:dyDescent="0.2">
      <c r="B68" s="11"/>
      <c r="C68" s="11"/>
      <c r="F68" s="11"/>
      <c r="H68" s="11"/>
      <c r="S68" s="18"/>
    </row>
    <row r="69" spans="1:22" hidden="1" x14ac:dyDescent="0.2">
      <c r="A69" s="11"/>
      <c r="B69" s="11"/>
      <c r="C69" s="11"/>
      <c r="F69" s="11"/>
      <c r="H69" s="11"/>
      <c r="S69" s="18"/>
    </row>
    <row r="70" spans="1:22" ht="15.75" hidden="1" x14ac:dyDescent="0.25">
      <c r="A70" s="87" t="s">
        <v>123</v>
      </c>
      <c r="B70" s="74"/>
      <c r="C70" s="74"/>
      <c r="D70" s="74"/>
      <c r="E70" s="74"/>
      <c r="F70" s="74"/>
      <c r="G70" s="74"/>
      <c r="H70" s="74"/>
      <c r="I70" s="74"/>
      <c r="J70" s="74"/>
      <c r="K70" s="74"/>
      <c r="L70" s="74"/>
      <c r="M70" s="74"/>
      <c r="N70" s="74"/>
      <c r="O70" s="74"/>
      <c r="P70" s="74"/>
      <c r="Q70" s="74"/>
      <c r="R70" s="35"/>
      <c r="S70" s="35"/>
    </row>
    <row r="71" spans="1:22" hidden="1" x14ac:dyDescent="0.2">
      <c r="A71" s="55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S71" s="18"/>
    </row>
    <row r="72" spans="1:22" hidden="1" x14ac:dyDescent="0.2">
      <c r="A72" s="55"/>
      <c r="B72" s="82">
        <v>36495</v>
      </c>
      <c r="C72" s="83"/>
      <c r="D72" s="112" t="s">
        <v>147</v>
      </c>
      <c r="E72" s="18"/>
      <c r="F72" s="84" t="s">
        <v>122</v>
      </c>
      <c r="G72" s="18"/>
      <c r="H72" s="84" t="s">
        <v>122</v>
      </c>
      <c r="I72" s="18"/>
      <c r="J72" s="112" t="s">
        <v>147</v>
      </c>
      <c r="K72" s="18"/>
      <c r="L72" s="112" t="s">
        <v>147</v>
      </c>
      <c r="M72" s="18"/>
      <c r="N72" s="112" t="s">
        <v>147</v>
      </c>
      <c r="O72" s="98"/>
      <c r="P72" s="98"/>
      <c r="Q72" s="112" t="s">
        <v>147</v>
      </c>
      <c r="R72" s="98"/>
      <c r="S72" s="98"/>
    </row>
    <row r="73" spans="1:22" hidden="1" x14ac:dyDescent="0.2">
      <c r="A73" s="55"/>
      <c r="B73" s="28"/>
      <c r="C73" s="28"/>
      <c r="D73" s="102"/>
      <c r="E73" s="76"/>
      <c r="F73" s="28"/>
      <c r="G73" s="76"/>
      <c r="H73" s="28"/>
      <c r="I73" s="76"/>
      <c r="J73" s="102"/>
      <c r="K73" s="76"/>
      <c r="L73" s="102"/>
      <c r="M73" s="76"/>
      <c r="N73" s="102"/>
      <c r="O73" s="28"/>
      <c r="P73" s="28"/>
      <c r="Q73" s="102"/>
      <c r="R73" s="28"/>
      <c r="S73" s="28"/>
    </row>
    <row r="74" spans="1:22" hidden="1" x14ac:dyDescent="0.2">
      <c r="A74" s="85" t="s">
        <v>101</v>
      </c>
      <c r="B74" s="44">
        <v>-39814000</v>
      </c>
      <c r="C74" s="81">
        <v>7</v>
      </c>
      <c r="D74" s="103"/>
      <c r="E74" s="44"/>
      <c r="F74" s="44"/>
      <c r="G74" s="44"/>
      <c r="H74" s="44"/>
      <c r="I74" s="44"/>
      <c r="J74" s="134">
        <f>J10</f>
        <v>-20000125.119999997</v>
      </c>
      <c r="K74" s="44"/>
      <c r="L74" s="134">
        <f>L10</f>
        <v>-25000156.399999999</v>
      </c>
      <c r="M74" s="44"/>
      <c r="N74" s="134">
        <f>N10</f>
        <v>-30008360.25</v>
      </c>
      <c r="O74" s="44"/>
      <c r="P74" s="44"/>
      <c r="Q74" s="134">
        <f>Q10</f>
        <v>-114822641.77</v>
      </c>
      <c r="R74" s="46"/>
      <c r="S74" s="46"/>
    </row>
    <row r="75" spans="1:22" hidden="1" x14ac:dyDescent="0.2">
      <c r="A75" s="55"/>
      <c r="B75" s="18"/>
      <c r="C75" s="18"/>
      <c r="D75" s="135"/>
      <c r="E75" s="46"/>
      <c r="F75" s="46"/>
      <c r="G75" s="46"/>
      <c r="H75" s="46"/>
      <c r="I75" s="46"/>
      <c r="J75" s="136"/>
      <c r="K75" s="46"/>
      <c r="L75" s="136"/>
      <c r="M75" s="46"/>
      <c r="N75" s="136"/>
      <c r="O75" s="42"/>
      <c r="P75" s="42"/>
      <c r="Q75" s="136"/>
      <c r="R75" s="46"/>
      <c r="S75" s="46"/>
    </row>
    <row r="76" spans="1:22" hidden="1" x14ac:dyDescent="0.2">
      <c r="A76" s="91" t="s">
        <v>84</v>
      </c>
      <c r="B76" s="67"/>
      <c r="C76" s="67"/>
      <c r="D76" s="135"/>
      <c r="E76" s="46"/>
      <c r="F76" s="46"/>
      <c r="G76" s="46"/>
      <c r="H76" s="46"/>
      <c r="I76" s="46"/>
      <c r="J76" s="136"/>
      <c r="K76" s="46"/>
      <c r="L76" s="136"/>
      <c r="M76" s="46"/>
      <c r="N76" s="136"/>
      <c r="O76" s="42"/>
      <c r="P76" s="42"/>
      <c r="Q76" s="136"/>
      <c r="R76" s="46"/>
      <c r="S76" s="46"/>
    </row>
    <row r="77" spans="1:22" hidden="1" x14ac:dyDescent="0.2">
      <c r="A77" s="55" t="s">
        <v>104</v>
      </c>
      <c r="B77" s="18"/>
      <c r="C77" s="18"/>
      <c r="D77" s="135"/>
      <c r="E77" s="46"/>
      <c r="F77" s="46"/>
      <c r="G77" s="46"/>
      <c r="H77" s="46"/>
      <c r="I77" s="46"/>
      <c r="J77" s="136"/>
      <c r="K77" s="46"/>
      <c r="L77" s="136"/>
      <c r="M77" s="46"/>
      <c r="N77" s="136"/>
      <c r="O77" s="42"/>
      <c r="P77" s="42"/>
      <c r="Q77" s="136"/>
      <c r="R77" s="46"/>
      <c r="S77" s="46"/>
    </row>
    <row r="78" spans="1:22" hidden="1" x14ac:dyDescent="0.2">
      <c r="A78" s="55" t="s">
        <v>108</v>
      </c>
      <c r="B78" s="20"/>
      <c r="C78" s="20"/>
      <c r="D78" s="137"/>
      <c r="E78" s="40"/>
      <c r="F78" s="138">
        <f>22270703-988314</f>
        <v>21282389</v>
      </c>
      <c r="G78" s="86">
        <v>8</v>
      </c>
      <c r="H78" s="138">
        <f>22270703-988314</f>
        <v>21282389</v>
      </c>
      <c r="I78" s="86"/>
      <c r="J78" s="137"/>
      <c r="K78" s="86"/>
      <c r="L78" s="137"/>
      <c r="M78" s="86"/>
      <c r="N78" s="137"/>
      <c r="O78" s="40"/>
      <c r="P78" s="40"/>
      <c r="Q78" s="137"/>
      <c r="R78" s="46"/>
      <c r="S78" s="46"/>
    </row>
    <row r="79" spans="1:22" hidden="1" x14ac:dyDescent="0.2">
      <c r="A79" s="55" t="s">
        <v>109</v>
      </c>
      <c r="B79" s="18"/>
      <c r="C79" s="18"/>
      <c r="D79" s="135"/>
      <c r="E79" s="46"/>
      <c r="F79" s="46">
        <f>SUM(F78)</f>
        <v>21282389</v>
      </c>
      <c r="G79" s="46"/>
      <c r="H79" s="46">
        <f>SUM(H78)</f>
        <v>21282389</v>
      </c>
      <c r="I79" s="46"/>
      <c r="J79" s="135">
        <f>SUM(J77:J78)</f>
        <v>0</v>
      </c>
      <c r="K79" s="46"/>
      <c r="L79" s="135">
        <f>SUM(L77:L78)</f>
        <v>0</v>
      </c>
      <c r="M79" s="46"/>
      <c r="N79" s="135">
        <f>SUM(N77:N78)</f>
        <v>0</v>
      </c>
      <c r="O79" s="46"/>
      <c r="P79" s="46"/>
      <c r="Q79" s="135">
        <f>SUM(Q77:Q78)</f>
        <v>0</v>
      </c>
      <c r="R79" s="46"/>
      <c r="S79" s="46"/>
    </row>
    <row r="80" spans="1:22" hidden="1" x14ac:dyDescent="0.2">
      <c r="A80" s="55"/>
      <c r="B80" s="18"/>
      <c r="C80" s="18"/>
      <c r="D80" s="135"/>
      <c r="E80" s="46"/>
      <c r="F80" s="46"/>
      <c r="G80" s="46"/>
      <c r="H80" s="46"/>
      <c r="I80" s="46"/>
      <c r="J80" s="136"/>
      <c r="K80" s="46"/>
      <c r="L80" s="136"/>
      <c r="M80" s="46"/>
      <c r="N80" s="136"/>
      <c r="O80" s="42"/>
      <c r="P80" s="42"/>
      <c r="Q80" s="136"/>
      <c r="R80" s="46"/>
      <c r="S80" s="46"/>
    </row>
    <row r="81" spans="1:19" hidden="1" x14ac:dyDescent="0.2">
      <c r="A81" s="91" t="s">
        <v>86</v>
      </c>
      <c r="B81" s="67"/>
      <c r="C81" s="67"/>
      <c r="D81" s="135"/>
      <c r="E81" s="46"/>
      <c r="F81" s="46"/>
      <c r="G81" s="46"/>
      <c r="H81" s="46"/>
      <c r="I81" s="46"/>
      <c r="J81" s="136"/>
      <c r="K81" s="46"/>
      <c r="L81" s="136"/>
      <c r="M81" s="46"/>
      <c r="N81" s="136"/>
      <c r="O81" s="42"/>
      <c r="P81" s="42"/>
      <c r="Q81" s="136"/>
      <c r="R81" s="46"/>
      <c r="S81" s="46"/>
    </row>
    <row r="82" spans="1:19" hidden="1" x14ac:dyDescent="0.2">
      <c r="A82" s="55" t="s">
        <v>118</v>
      </c>
      <c r="B82" s="46">
        <v>39814000</v>
      </c>
      <c r="C82" s="86">
        <v>7</v>
      </c>
      <c r="D82" s="135"/>
      <c r="E82" s="18"/>
      <c r="F82" s="46">
        <f>Buyout!D119</f>
        <v>0</v>
      </c>
      <c r="G82" s="46"/>
      <c r="H82" s="46">
        <f>Buyout!F119</f>
        <v>0</v>
      </c>
      <c r="I82" s="46"/>
      <c r="J82" s="136"/>
      <c r="K82" s="46"/>
      <c r="L82" s="136"/>
      <c r="M82" s="46"/>
      <c r="N82" s="136"/>
      <c r="O82" s="42"/>
      <c r="P82" s="42"/>
      <c r="Q82" s="136"/>
      <c r="R82" s="46"/>
      <c r="S82" s="46"/>
    </row>
    <row r="83" spans="1:19" hidden="1" x14ac:dyDescent="0.2">
      <c r="A83" s="55" t="s">
        <v>103</v>
      </c>
      <c r="B83" s="18"/>
      <c r="C83" s="18"/>
      <c r="D83" s="135">
        <v>-133011000</v>
      </c>
      <c r="E83" s="86"/>
      <c r="G83" s="86"/>
      <c r="I83" s="86"/>
      <c r="J83" s="136"/>
      <c r="K83" s="86"/>
      <c r="L83" s="136"/>
      <c r="M83" s="86"/>
      <c r="N83" s="136"/>
      <c r="O83" s="42"/>
      <c r="P83" s="42"/>
      <c r="Q83" s="136"/>
      <c r="R83" s="46"/>
      <c r="S83" s="46"/>
    </row>
    <row r="84" spans="1:19" hidden="1" x14ac:dyDescent="0.2">
      <c r="A84" s="55" t="s">
        <v>89</v>
      </c>
      <c r="B84" s="46">
        <v>1500000</v>
      </c>
      <c r="C84" s="86">
        <v>7</v>
      </c>
      <c r="D84" s="135"/>
      <c r="E84" s="46"/>
      <c r="F84" s="46"/>
      <c r="G84" s="46"/>
      <c r="H84" s="46"/>
      <c r="I84" s="46"/>
      <c r="J84" s="136"/>
      <c r="K84" s="46"/>
      <c r="L84" s="136"/>
      <c r="M84" s="46"/>
      <c r="N84" s="136"/>
      <c r="O84" s="42"/>
      <c r="P84" s="42"/>
      <c r="Q84" s="136"/>
      <c r="R84" s="46"/>
      <c r="S84" s="46"/>
    </row>
    <row r="85" spans="1:19" hidden="1" x14ac:dyDescent="0.2">
      <c r="A85" s="55" t="s">
        <v>105</v>
      </c>
      <c r="B85" s="20"/>
      <c r="C85" s="20"/>
      <c r="D85" s="137"/>
      <c r="E85" s="40"/>
      <c r="F85" s="40"/>
      <c r="G85" s="40"/>
      <c r="H85" s="40"/>
      <c r="I85" s="40"/>
      <c r="J85" s="137">
        <f>J23</f>
        <v>20000125.119999997</v>
      </c>
      <c r="K85" s="40"/>
      <c r="L85" s="137">
        <f>L23</f>
        <v>25000156.399999999</v>
      </c>
      <c r="M85" s="40"/>
      <c r="N85" s="137">
        <f>N23</f>
        <v>30008360.25</v>
      </c>
      <c r="O85" s="40"/>
      <c r="P85" s="40"/>
      <c r="Q85" s="137">
        <f>Q23</f>
        <v>114822641.77</v>
      </c>
      <c r="R85" s="46"/>
      <c r="S85" s="46"/>
    </row>
    <row r="86" spans="1:19" hidden="1" x14ac:dyDescent="0.2">
      <c r="A86" s="55" t="s">
        <v>110</v>
      </c>
      <c r="B86" s="46">
        <f>SUM(B82:B85)</f>
        <v>41314000</v>
      </c>
      <c r="C86" s="46"/>
      <c r="D86" s="135">
        <f>SUM(D82:D85)</f>
        <v>-133011000</v>
      </c>
      <c r="E86" s="46"/>
      <c r="F86" s="46">
        <f>SUM(F82:F85)</f>
        <v>0</v>
      </c>
      <c r="G86" s="46"/>
      <c r="H86" s="46">
        <f>SUM(H82:H85)</f>
        <v>0</v>
      </c>
      <c r="I86" s="46"/>
      <c r="J86" s="135">
        <f>SUM(J82:J85)</f>
        <v>20000125.119999997</v>
      </c>
      <c r="K86" s="46"/>
      <c r="L86" s="135">
        <f>SUM(L82:L85)</f>
        <v>25000156.399999999</v>
      </c>
      <c r="M86" s="46"/>
      <c r="N86" s="135">
        <f>SUM(N82:N85)</f>
        <v>30008360.25</v>
      </c>
      <c r="O86" s="46"/>
      <c r="P86" s="46"/>
      <c r="Q86" s="135">
        <f>SUM(Q82:Q85)</f>
        <v>114822641.77</v>
      </c>
      <c r="R86" s="46"/>
      <c r="S86" s="46"/>
    </row>
    <row r="87" spans="1:19" hidden="1" x14ac:dyDescent="0.2">
      <c r="A87" s="55"/>
      <c r="B87" s="18"/>
      <c r="C87" s="18"/>
      <c r="D87" s="135"/>
      <c r="E87" s="46"/>
      <c r="F87" s="46"/>
      <c r="G87" s="46"/>
      <c r="H87" s="46"/>
      <c r="I87" s="46"/>
      <c r="J87" s="136"/>
      <c r="K87" s="46"/>
      <c r="L87" s="136"/>
      <c r="M87" s="46"/>
      <c r="N87" s="136"/>
      <c r="O87" s="42"/>
      <c r="P87" s="42"/>
      <c r="Q87" s="136"/>
      <c r="R87" s="46"/>
      <c r="S87" s="46"/>
    </row>
    <row r="88" spans="1:19" hidden="1" x14ac:dyDescent="0.2">
      <c r="A88" s="85" t="s">
        <v>99</v>
      </c>
      <c r="B88" s="65">
        <f>B74+B79+B86</f>
        <v>1500000</v>
      </c>
      <c r="C88" s="65"/>
      <c r="D88" s="106">
        <f>D74+D79+D86</f>
        <v>-133011000</v>
      </c>
      <c r="E88" s="31"/>
      <c r="F88" s="65">
        <f>F74+F79+F86</f>
        <v>21282389</v>
      </c>
      <c r="G88" s="31"/>
      <c r="H88" s="65">
        <f>H74+H79+H86</f>
        <v>21282389</v>
      </c>
      <c r="I88" s="31"/>
      <c r="J88" s="106">
        <f>J74+J79+J86</f>
        <v>0</v>
      </c>
      <c r="K88" s="31"/>
      <c r="L88" s="106">
        <f>L74+L79+L86</f>
        <v>0</v>
      </c>
      <c r="M88" s="31"/>
      <c r="N88" s="106">
        <f>N74+N79+N86</f>
        <v>0</v>
      </c>
      <c r="O88" s="65"/>
      <c r="P88" s="65"/>
      <c r="Q88" s="106">
        <f>Q74+Q79+Q86</f>
        <v>0</v>
      </c>
      <c r="R88" s="78"/>
      <c r="S88" s="78"/>
    </row>
    <row r="89" spans="1:19" hidden="1" x14ac:dyDescent="0.2">
      <c r="A89" s="55"/>
      <c r="B89" s="18"/>
      <c r="C89" s="18"/>
      <c r="D89" s="135"/>
      <c r="E89" s="18"/>
      <c r="F89" s="18"/>
      <c r="G89" s="18"/>
      <c r="H89" s="18"/>
      <c r="I89" s="18"/>
      <c r="J89" s="107"/>
      <c r="K89" s="18"/>
      <c r="L89" s="107"/>
      <c r="M89" s="18"/>
      <c r="N89" s="107"/>
      <c r="O89" s="78"/>
      <c r="P89" s="78"/>
      <c r="Q89" s="107"/>
      <c r="R89" s="78"/>
      <c r="S89" s="78"/>
    </row>
    <row r="90" spans="1:19" hidden="1" x14ac:dyDescent="0.2">
      <c r="A90" s="55" t="s">
        <v>115</v>
      </c>
      <c r="B90" s="46">
        <f>B88*-0.35</f>
        <v>-525000</v>
      </c>
      <c r="C90" s="46"/>
      <c r="D90" s="135">
        <f>D88*-0.35</f>
        <v>46553850</v>
      </c>
      <c r="E90" s="18"/>
      <c r="F90" s="46">
        <f>-F79*0.35</f>
        <v>-7448836.1499999994</v>
      </c>
      <c r="G90" s="18"/>
      <c r="H90" s="46">
        <f>-H79*0.35</f>
        <v>-7448836.1499999994</v>
      </c>
      <c r="I90" s="18"/>
      <c r="J90" s="136">
        <f>J88*-0.35</f>
        <v>0</v>
      </c>
      <c r="K90" s="18"/>
      <c r="L90" s="136">
        <f>L88*-0.35</f>
        <v>0</v>
      </c>
      <c r="M90" s="18"/>
      <c r="N90" s="136">
        <f>N88*-0.35</f>
        <v>0</v>
      </c>
      <c r="O90" s="42"/>
      <c r="P90" s="42"/>
      <c r="Q90" s="136">
        <f>Q88*-0.35</f>
        <v>0</v>
      </c>
      <c r="R90" s="46"/>
      <c r="S90" s="46"/>
    </row>
    <row r="91" spans="1:19" hidden="1" x14ac:dyDescent="0.2">
      <c r="A91" s="55"/>
      <c r="B91" s="18"/>
      <c r="C91" s="18"/>
      <c r="D91" s="135"/>
      <c r="E91" s="18"/>
      <c r="F91" s="18"/>
      <c r="G91" s="18"/>
      <c r="H91" s="18"/>
      <c r="I91" s="18"/>
      <c r="J91" s="110"/>
      <c r="K91" s="18"/>
      <c r="L91" s="110"/>
      <c r="M91" s="18"/>
      <c r="N91" s="110"/>
      <c r="Q91" s="110"/>
      <c r="S91" s="18"/>
    </row>
    <row r="92" spans="1:19" hidden="1" x14ac:dyDescent="0.2">
      <c r="A92" s="55" t="s">
        <v>116</v>
      </c>
      <c r="B92" s="78">
        <f>B86*0.35</f>
        <v>14459900</v>
      </c>
      <c r="C92" s="78"/>
      <c r="D92" s="107">
        <f>D86*0.35</f>
        <v>-46553850</v>
      </c>
      <c r="E92" s="18"/>
      <c r="F92" s="78">
        <f>F86*0.35</f>
        <v>0</v>
      </c>
      <c r="G92" s="18"/>
      <c r="H92" s="78">
        <f>H86*0.35</f>
        <v>0</v>
      </c>
      <c r="I92" s="18"/>
      <c r="J92" s="111">
        <f>J86*0.35</f>
        <v>7000043.7919999985</v>
      </c>
      <c r="K92" s="18"/>
      <c r="L92" s="111">
        <f>L86*0.35</f>
        <v>8750054.7399999984</v>
      </c>
      <c r="M92" s="18"/>
      <c r="N92" s="111">
        <f>N86*0.35</f>
        <v>10502926.087499999</v>
      </c>
      <c r="O92" s="9"/>
      <c r="P92" s="9"/>
      <c r="Q92" s="111">
        <f>Q86*0.35</f>
        <v>40187924.619499996</v>
      </c>
      <c r="R92" s="78"/>
      <c r="S92" s="78"/>
    </row>
    <row r="93" spans="1:19" hidden="1" x14ac:dyDescent="0.2">
      <c r="A93" s="55"/>
      <c r="B93" s="18"/>
      <c r="C93" s="18"/>
      <c r="D93" s="135"/>
      <c r="E93" s="18"/>
      <c r="F93" s="18"/>
      <c r="G93" s="18"/>
      <c r="H93" s="18"/>
      <c r="I93" s="18"/>
      <c r="J93" s="110"/>
      <c r="K93" s="18"/>
      <c r="L93" s="110"/>
      <c r="M93" s="18"/>
      <c r="N93" s="110"/>
      <c r="Q93" s="110"/>
      <c r="S93" s="18"/>
    </row>
    <row r="94" spans="1:19" hidden="1" x14ac:dyDescent="0.2">
      <c r="A94" s="85" t="s">
        <v>114</v>
      </c>
      <c r="B94" s="65">
        <f>B90+B92</f>
        <v>13934900</v>
      </c>
      <c r="C94" s="65"/>
      <c r="D94" s="106">
        <f>D90+D92</f>
        <v>0</v>
      </c>
      <c r="E94" s="31"/>
      <c r="F94" s="65">
        <f>F90+F92</f>
        <v>-7448836.1499999994</v>
      </c>
      <c r="G94" s="31"/>
      <c r="H94" s="65">
        <f>H90+H92</f>
        <v>-7448836.1499999994</v>
      </c>
      <c r="I94" s="31"/>
      <c r="J94" s="106">
        <f>J90+J92</f>
        <v>7000043.7919999985</v>
      </c>
      <c r="K94" s="31"/>
      <c r="L94" s="106">
        <f>L90+L92</f>
        <v>8750054.7399999984</v>
      </c>
      <c r="M94" s="31"/>
      <c r="N94" s="106">
        <f>N90+N92</f>
        <v>10502926.087499999</v>
      </c>
      <c r="O94" s="65"/>
      <c r="P94" s="65"/>
      <c r="Q94" s="106">
        <f>Q90+Q92</f>
        <v>40187924.619499996</v>
      </c>
      <c r="R94" s="78"/>
      <c r="S94" s="78"/>
    </row>
    <row r="95" spans="1:19" hidden="1" x14ac:dyDescent="0.2">
      <c r="A95" s="55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S95" s="18"/>
    </row>
    <row r="96" spans="1:19" hidden="1" x14ac:dyDescent="0.2">
      <c r="A96" s="55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S96" s="18"/>
    </row>
    <row r="97" spans="1:19" hidden="1" x14ac:dyDescent="0.2">
      <c r="A97" s="55" t="s">
        <v>149</v>
      </c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S97" s="18"/>
    </row>
    <row r="98" spans="1:19" hidden="1" x14ac:dyDescent="0.2">
      <c r="A98" s="55" t="s">
        <v>150</v>
      </c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S98" s="18"/>
    </row>
    <row r="99" spans="1:19" hidden="1" x14ac:dyDescent="0.2">
      <c r="A99" s="55" t="s">
        <v>135</v>
      </c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S99" s="18"/>
    </row>
    <row r="100" spans="1:19" x14ac:dyDescent="0.2">
      <c r="A100" s="55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S100" s="18"/>
    </row>
    <row r="101" spans="1:19" x14ac:dyDescent="0.2">
      <c r="A101" s="55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S101" s="18"/>
    </row>
    <row r="102" spans="1:19" x14ac:dyDescent="0.2">
      <c r="A102" s="55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S102" s="18"/>
    </row>
    <row r="103" spans="1:19" x14ac:dyDescent="0.2">
      <c r="A103" s="46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S103" s="18"/>
    </row>
    <row r="104" spans="1:19" x14ac:dyDescent="0.2">
      <c r="A104" s="46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S104" s="18"/>
    </row>
    <row r="105" spans="1:19" x14ac:dyDescent="0.2">
      <c r="A105" s="7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S105" s="18"/>
    </row>
    <row r="106" spans="1:19" x14ac:dyDescent="0.2">
      <c r="A106" s="18"/>
      <c r="S106" s="18"/>
    </row>
    <row r="107" spans="1:19" x14ac:dyDescent="0.2">
      <c r="A107" s="18"/>
      <c r="S107" s="18"/>
    </row>
    <row r="108" spans="1:19" x14ac:dyDescent="0.2">
      <c r="S108" s="18"/>
    </row>
    <row r="109" spans="1:19" x14ac:dyDescent="0.2">
      <c r="S109" s="18"/>
    </row>
    <row r="110" spans="1:19" x14ac:dyDescent="0.2">
      <c r="S110" s="18"/>
    </row>
    <row r="111" spans="1:19" x14ac:dyDescent="0.2">
      <c r="S111" s="18"/>
    </row>
    <row r="112" spans="1:19" x14ac:dyDescent="0.2">
      <c r="S112" s="18"/>
    </row>
    <row r="113" spans="19:19" x14ac:dyDescent="0.2">
      <c r="S113" s="18"/>
    </row>
    <row r="114" spans="19:19" x14ac:dyDescent="0.2">
      <c r="S114" s="18"/>
    </row>
    <row r="115" spans="19:19" x14ac:dyDescent="0.2">
      <c r="S115" s="18"/>
    </row>
    <row r="116" spans="19:19" x14ac:dyDescent="0.2">
      <c r="S116" s="18"/>
    </row>
    <row r="117" spans="19:19" x14ac:dyDescent="0.2">
      <c r="S117" s="18"/>
    </row>
    <row r="118" spans="19:19" x14ac:dyDescent="0.2">
      <c r="S118" s="18"/>
    </row>
    <row r="119" spans="19:19" x14ac:dyDescent="0.2">
      <c r="S119" s="18"/>
    </row>
    <row r="120" spans="19:19" x14ac:dyDescent="0.2">
      <c r="S120" s="18"/>
    </row>
    <row r="121" spans="19:19" x14ac:dyDescent="0.2">
      <c r="S121" s="18"/>
    </row>
    <row r="122" spans="19:19" x14ac:dyDescent="0.2">
      <c r="S122" s="18"/>
    </row>
    <row r="123" spans="19:19" x14ac:dyDescent="0.2">
      <c r="S123" s="18"/>
    </row>
    <row r="124" spans="19:19" x14ac:dyDescent="0.2">
      <c r="S124" s="18"/>
    </row>
    <row r="125" spans="19:19" x14ac:dyDescent="0.2">
      <c r="S125" s="18"/>
    </row>
    <row r="126" spans="19:19" x14ac:dyDescent="0.2">
      <c r="S126" s="18"/>
    </row>
    <row r="127" spans="19:19" x14ac:dyDescent="0.2">
      <c r="S127" s="18"/>
    </row>
    <row r="128" spans="19:19" x14ac:dyDescent="0.2">
      <c r="S128" s="18"/>
    </row>
    <row r="129" spans="19:19" x14ac:dyDescent="0.2">
      <c r="S129" s="18"/>
    </row>
    <row r="130" spans="19:19" x14ac:dyDescent="0.2">
      <c r="S130" s="18"/>
    </row>
    <row r="131" spans="19:19" x14ac:dyDescent="0.2">
      <c r="S131" s="18"/>
    </row>
    <row r="132" spans="19:19" x14ac:dyDescent="0.2">
      <c r="S132" s="18"/>
    </row>
    <row r="133" spans="19:19" x14ac:dyDescent="0.2">
      <c r="S133" s="18"/>
    </row>
    <row r="134" spans="19:19" x14ac:dyDescent="0.2">
      <c r="S134" s="18"/>
    </row>
    <row r="135" spans="19:19" x14ac:dyDescent="0.2">
      <c r="S135" s="18"/>
    </row>
    <row r="136" spans="19:19" x14ac:dyDescent="0.2">
      <c r="S136" s="18"/>
    </row>
    <row r="137" spans="19:19" x14ac:dyDescent="0.2">
      <c r="S137" s="18"/>
    </row>
    <row r="138" spans="19:19" x14ac:dyDescent="0.2">
      <c r="S138" s="18"/>
    </row>
    <row r="139" spans="19:19" x14ac:dyDescent="0.2">
      <c r="S139" s="18"/>
    </row>
    <row r="140" spans="19:19" x14ac:dyDescent="0.2">
      <c r="S140" s="18"/>
    </row>
    <row r="141" spans="19:19" x14ac:dyDescent="0.2">
      <c r="S141" s="18"/>
    </row>
    <row r="142" spans="19:19" x14ac:dyDescent="0.2">
      <c r="S142" s="18"/>
    </row>
    <row r="143" spans="19:19" x14ac:dyDescent="0.2">
      <c r="S143" s="18"/>
    </row>
    <row r="144" spans="19:19" x14ac:dyDescent="0.2">
      <c r="S144" s="18"/>
    </row>
    <row r="145" spans="19:19" x14ac:dyDescent="0.2">
      <c r="S145" s="18"/>
    </row>
    <row r="146" spans="19:19" x14ac:dyDescent="0.2">
      <c r="S146" s="18"/>
    </row>
    <row r="147" spans="19:19" x14ac:dyDescent="0.2">
      <c r="S147" s="18"/>
    </row>
    <row r="148" spans="19:19" x14ac:dyDescent="0.2">
      <c r="S148" s="18"/>
    </row>
    <row r="149" spans="19:19" x14ac:dyDescent="0.2">
      <c r="S149" s="18"/>
    </row>
    <row r="150" spans="19:19" x14ac:dyDescent="0.2">
      <c r="S150" s="18"/>
    </row>
    <row r="151" spans="19:19" x14ac:dyDescent="0.2">
      <c r="S151" s="18"/>
    </row>
    <row r="152" spans="19:19" x14ac:dyDescent="0.2">
      <c r="S152" s="18"/>
    </row>
    <row r="153" spans="19:19" x14ac:dyDescent="0.2">
      <c r="S153" s="18"/>
    </row>
    <row r="154" spans="19:19" x14ac:dyDescent="0.2">
      <c r="S154" s="18"/>
    </row>
    <row r="155" spans="19:19" x14ac:dyDescent="0.2">
      <c r="S155" s="18"/>
    </row>
    <row r="156" spans="19:19" x14ac:dyDescent="0.2">
      <c r="S156" s="18"/>
    </row>
    <row r="157" spans="19:19" x14ac:dyDescent="0.2">
      <c r="S157" s="18"/>
    </row>
    <row r="158" spans="19:19" x14ac:dyDescent="0.2">
      <c r="S158" s="18"/>
    </row>
    <row r="159" spans="19:19" x14ac:dyDescent="0.2">
      <c r="S159" s="18"/>
    </row>
    <row r="160" spans="19:19" x14ac:dyDescent="0.2">
      <c r="S160" s="18"/>
    </row>
    <row r="161" spans="19:19" x14ac:dyDescent="0.2">
      <c r="S161" s="18"/>
    </row>
    <row r="162" spans="19:19" x14ac:dyDescent="0.2">
      <c r="S162" s="18"/>
    </row>
    <row r="163" spans="19:19" x14ac:dyDescent="0.2">
      <c r="S163" s="18"/>
    </row>
    <row r="164" spans="19:19" x14ac:dyDescent="0.2">
      <c r="S164" s="18"/>
    </row>
    <row r="165" spans="19:19" x14ac:dyDescent="0.2">
      <c r="S165" s="18"/>
    </row>
    <row r="166" spans="19:19" x14ac:dyDescent="0.2">
      <c r="S166" s="18"/>
    </row>
    <row r="167" spans="19:19" x14ac:dyDescent="0.2">
      <c r="S167" s="18"/>
    </row>
    <row r="168" spans="19:19" x14ac:dyDescent="0.2">
      <c r="S168" s="18"/>
    </row>
    <row r="169" spans="19:19" x14ac:dyDescent="0.2">
      <c r="S169" s="18"/>
    </row>
    <row r="170" spans="19:19" x14ac:dyDescent="0.2">
      <c r="S170" s="18"/>
    </row>
    <row r="171" spans="19:19" x14ac:dyDescent="0.2">
      <c r="S171" s="18"/>
    </row>
    <row r="172" spans="19:19" x14ac:dyDescent="0.2">
      <c r="S172" s="18"/>
    </row>
    <row r="173" spans="19:19" x14ac:dyDescent="0.2">
      <c r="S173" s="18"/>
    </row>
    <row r="174" spans="19:19" x14ac:dyDescent="0.2">
      <c r="S174" s="18"/>
    </row>
    <row r="175" spans="19:19" x14ac:dyDescent="0.2">
      <c r="S175" s="18"/>
    </row>
    <row r="176" spans="19:19" x14ac:dyDescent="0.2">
      <c r="S176" s="18"/>
    </row>
    <row r="177" spans="19:19" x14ac:dyDescent="0.2">
      <c r="S177" s="18"/>
    </row>
    <row r="178" spans="19:19" x14ac:dyDescent="0.2">
      <c r="S178" s="18"/>
    </row>
    <row r="179" spans="19:19" x14ac:dyDescent="0.2">
      <c r="S179" s="18"/>
    </row>
    <row r="180" spans="19:19" x14ac:dyDescent="0.2">
      <c r="S180" s="18"/>
    </row>
    <row r="181" spans="19:19" x14ac:dyDescent="0.2">
      <c r="S181" s="18"/>
    </row>
    <row r="182" spans="19:19" x14ac:dyDescent="0.2">
      <c r="S182" s="18"/>
    </row>
    <row r="183" spans="19:19" x14ac:dyDescent="0.2">
      <c r="S183" s="18"/>
    </row>
    <row r="184" spans="19:19" x14ac:dyDescent="0.2">
      <c r="S184" s="18"/>
    </row>
    <row r="185" spans="19:19" x14ac:dyDescent="0.2">
      <c r="S185" s="18"/>
    </row>
    <row r="186" spans="19:19" x14ac:dyDescent="0.2">
      <c r="S186" s="18"/>
    </row>
    <row r="187" spans="19:19" x14ac:dyDescent="0.2">
      <c r="S187" s="18"/>
    </row>
    <row r="188" spans="19:19" x14ac:dyDescent="0.2">
      <c r="S188" s="18"/>
    </row>
    <row r="189" spans="19:19" x14ac:dyDescent="0.2">
      <c r="S189" s="18"/>
    </row>
    <row r="190" spans="19:19" x14ac:dyDescent="0.2">
      <c r="S190" s="18"/>
    </row>
    <row r="191" spans="19:19" x14ac:dyDescent="0.2">
      <c r="S191" s="18"/>
    </row>
    <row r="192" spans="19:19" x14ac:dyDescent="0.2">
      <c r="S192" s="18"/>
    </row>
    <row r="193" spans="19:19" x14ac:dyDescent="0.2">
      <c r="S193" s="18"/>
    </row>
    <row r="194" spans="19:19" x14ac:dyDescent="0.2">
      <c r="S194" s="18"/>
    </row>
    <row r="195" spans="19:19" x14ac:dyDescent="0.2">
      <c r="S195" s="18"/>
    </row>
    <row r="196" spans="19:19" x14ac:dyDescent="0.2">
      <c r="S196" s="18"/>
    </row>
    <row r="197" spans="19:19" x14ac:dyDescent="0.2">
      <c r="S197" s="18"/>
    </row>
    <row r="198" spans="19:19" x14ac:dyDescent="0.2">
      <c r="S198" s="18"/>
    </row>
    <row r="199" spans="19:19" x14ac:dyDescent="0.2">
      <c r="S199" s="18"/>
    </row>
    <row r="200" spans="19:19" x14ac:dyDescent="0.2">
      <c r="S200" s="18"/>
    </row>
    <row r="201" spans="19:19" x14ac:dyDescent="0.2">
      <c r="S201" s="18"/>
    </row>
    <row r="202" spans="19:19" x14ac:dyDescent="0.2">
      <c r="S202" s="18"/>
    </row>
    <row r="203" spans="19:19" x14ac:dyDescent="0.2">
      <c r="S203" s="18"/>
    </row>
    <row r="204" spans="19:19" x14ac:dyDescent="0.2">
      <c r="S204" s="18"/>
    </row>
    <row r="205" spans="19:19" x14ac:dyDescent="0.2">
      <c r="S205" s="18"/>
    </row>
    <row r="206" spans="19:19" x14ac:dyDescent="0.2">
      <c r="S206" s="18"/>
    </row>
    <row r="207" spans="19:19" x14ac:dyDescent="0.2">
      <c r="S207" s="18"/>
    </row>
    <row r="208" spans="19:19" x14ac:dyDescent="0.2">
      <c r="S208" s="18"/>
    </row>
    <row r="209" spans="19:19" x14ac:dyDescent="0.2">
      <c r="S209" s="18"/>
    </row>
    <row r="210" spans="19:19" x14ac:dyDescent="0.2">
      <c r="S210" s="18"/>
    </row>
    <row r="211" spans="19:19" x14ac:dyDescent="0.2">
      <c r="S211" s="18"/>
    </row>
    <row r="212" spans="19:19" x14ac:dyDescent="0.2">
      <c r="S212" s="18"/>
    </row>
    <row r="213" spans="19:19" x14ac:dyDescent="0.2">
      <c r="S213" s="18"/>
    </row>
    <row r="214" spans="19:19" x14ac:dyDescent="0.2">
      <c r="S214" s="18"/>
    </row>
    <row r="215" spans="19:19" x14ac:dyDescent="0.2">
      <c r="S215" s="18"/>
    </row>
    <row r="216" spans="19:19" x14ac:dyDescent="0.2">
      <c r="S216" s="18"/>
    </row>
    <row r="217" spans="19:19" x14ac:dyDescent="0.2">
      <c r="S217" s="18"/>
    </row>
    <row r="218" spans="19:19" x14ac:dyDescent="0.2">
      <c r="S218" s="18"/>
    </row>
    <row r="219" spans="19:19" x14ac:dyDescent="0.2">
      <c r="S219" s="18"/>
    </row>
    <row r="220" spans="19:19" x14ac:dyDescent="0.2">
      <c r="S220" s="18"/>
    </row>
    <row r="221" spans="19:19" x14ac:dyDescent="0.2">
      <c r="S221" s="18"/>
    </row>
    <row r="222" spans="19:19" x14ac:dyDescent="0.2">
      <c r="S222" s="18"/>
    </row>
    <row r="223" spans="19:19" x14ac:dyDescent="0.2">
      <c r="S223" s="18"/>
    </row>
    <row r="224" spans="19:19" x14ac:dyDescent="0.2">
      <c r="S224" s="18"/>
    </row>
    <row r="225" spans="19:19" x14ac:dyDescent="0.2">
      <c r="S225" s="18"/>
    </row>
    <row r="226" spans="19:19" x14ac:dyDescent="0.2">
      <c r="S226" s="18"/>
    </row>
    <row r="227" spans="19:19" x14ac:dyDescent="0.2">
      <c r="S227" s="18"/>
    </row>
    <row r="228" spans="19:19" x14ac:dyDescent="0.2">
      <c r="S228" s="18"/>
    </row>
    <row r="229" spans="19:19" x14ac:dyDescent="0.2">
      <c r="S229" s="18"/>
    </row>
    <row r="230" spans="19:19" x14ac:dyDescent="0.2">
      <c r="S230" s="18"/>
    </row>
    <row r="231" spans="19:19" x14ac:dyDescent="0.2">
      <c r="S231" s="18"/>
    </row>
    <row r="232" spans="19:19" x14ac:dyDescent="0.2">
      <c r="S232" s="18"/>
    </row>
    <row r="233" spans="19:19" x14ac:dyDescent="0.2">
      <c r="S233" s="18"/>
    </row>
    <row r="234" spans="19:19" x14ac:dyDescent="0.2">
      <c r="S234" s="18"/>
    </row>
    <row r="235" spans="19:19" x14ac:dyDescent="0.2">
      <c r="S235" s="18"/>
    </row>
    <row r="236" spans="19:19" x14ac:dyDescent="0.2">
      <c r="S236" s="18"/>
    </row>
    <row r="237" spans="19:19" x14ac:dyDescent="0.2">
      <c r="S237" s="18"/>
    </row>
    <row r="238" spans="19:19" x14ac:dyDescent="0.2">
      <c r="S238" s="18"/>
    </row>
    <row r="239" spans="19:19" x14ac:dyDescent="0.2">
      <c r="S239" s="18"/>
    </row>
    <row r="240" spans="19:19" x14ac:dyDescent="0.2">
      <c r="S240" s="18"/>
    </row>
    <row r="241" spans="19:19" x14ac:dyDescent="0.2">
      <c r="S241" s="18"/>
    </row>
    <row r="242" spans="19:19" x14ac:dyDescent="0.2">
      <c r="S242" s="18"/>
    </row>
    <row r="243" spans="19:19" x14ac:dyDescent="0.2">
      <c r="S243" s="18"/>
    </row>
    <row r="244" spans="19:19" x14ac:dyDescent="0.2">
      <c r="S244" s="18"/>
    </row>
    <row r="245" spans="19:19" x14ac:dyDescent="0.2">
      <c r="S245" s="18"/>
    </row>
    <row r="246" spans="19:19" x14ac:dyDescent="0.2">
      <c r="S246" s="18"/>
    </row>
    <row r="247" spans="19:19" x14ac:dyDescent="0.2">
      <c r="S247" s="18"/>
    </row>
    <row r="248" spans="19:19" x14ac:dyDescent="0.2">
      <c r="S248" s="18"/>
    </row>
    <row r="249" spans="19:19" x14ac:dyDescent="0.2">
      <c r="S249" s="18"/>
    </row>
    <row r="250" spans="19:19" x14ac:dyDescent="0.2">
      <c r="S250" s="18"/>
    </row>
    <row r="251" spans="19:19" x14ac:dyDescent="0.2">
      <c r="S251" s="18"/>
    </row>
    <row r="252" spans="19:19" x14ac:dyDescent="0.2">
      <c r="S252" s="18"/>
    </row>
    <row r="253" spans="19:19" x14ac:dyDescent="0.2">
      <c r="S253" s="18"/>
    </row>
    <row r="254" spans="19:19" x14ac:dyDescent="0.2">
      <c r="S254" s="18"/>
    </row>
    <row r="255" spans="19:19" x14ac:dyDescent="0.2">
      <c r="S255" s="18"/>
    </row>
    <row r="256" spans="19:19" x14ac:dyDescent="0.2">
      <c r="S256" s="18"/>
    </row>
    <row r="257" spans="19:19" x14ac:dyDescent="0.2">
      <c r="S257" s="18"/>
    </row>
    <row r="258" spans="19:19" x14ac:dyDescent="0.2">
      <c r="S258" s="18"/>
    </row>
    <row r="259" spans="19:19" x14ac:dyDescent="0.2">
      <c r="S259" s="18"/>
    </row>
    <row r="260" spans="19:19" x14ac:dyDescent="0.2">
      <c r="S260" s="18"/>
    </row>
    <row r="261" spans="19:19" x14ac:dyDescent="0.2">
      <c r="S261" s="18"/>
    </row>
    <row r="262" spans="19:19" x14ac:dyDescent="0.2">
      <c r="S262" s="18"/>
    </row>
    <row r="263" spans="19:19" x14ac:dyDescent="0.2">
      <c r="S263" s="18"/>
    </row>
    <row r="264" spans="19:19" x14ac:dyDescent="0.2">
      <c r="S264" s="18"/>
    </row>
    <row r="265" spans="19:19" x14ac:dyDescent="0.2">
      <c r="S265" s="18"/>
    </row>
    <row r="266" spans="19:19" x14ac:dyDescent="0.2">
      <c r="S266" s="18"/>
    </row>
    <row r="267" spans="19:19" x14ac:dyDescent="0.2">
      <c r="S267" s="18"/>
    </row>
    <row r="268" spans="19:19" x14ac:dyDescent="0.2">
      <c r="S268" s="18"/>
    </row>
    <row r="269" spans="19:19" x14ac:dyDescent="0.2">
      <c r="S269" s="18"/>
    </row>
    <row r="270" spans="19:19" x14ac:dyDescent="0.2">
      <c r="S270" s="18"/>
    </row>
    <row r="271" spans="19:19" x14ac:dyDescent="0.2">
      <c r="S271" s="18"/>
    </row>
    <row r="272" spans="19:19" x14ac:dyDescent="0.2">
      <c r="S272" s="18"/>
    </row>
    <row r="273" spans="19:19" x14ac:dyDescent="0.2">
      <c r="S273" s="18"/>
    </row>
    <row r="274" spans="19:19" x14ac:dyDescent="0.2">
      <c r="S274" s="18"/>
    </row>
    <row r="275" spans="19:19" x14ac:dyDescent="0.2">
      <c r="S275" s="18"/>
    </row>
    <row r="276" spans="19:19" x14ac:dyDescent="0.2">
      <c r="S276" s="18"/>
    </row>
    <row r="277" spans="19:19" x14ac:dyDescent="0.2">
      <c r="S277" s="18"/>
    </row>
    <row r="278" spans="19:19" x14ac:dyDescent="0.2">
      <c r="S278" s="18"/>
    </row>
    <row r="279" spans="19:19" x14ac:dyDescent="0.2">
      <c r="S279" s="18"/>
    </row>
    <row r="280" spans="19:19" x14ac:dyDescent="0.2">
      <c r="S280" s="18"/>
    </row>
    <row r="281" spans="19:19" x14ac:dyDescent="0.2">
      <c r="S281" s="18"/>
    </row>
    <row r="282" spans="19:19" x14ac:dyDescent="0.2">
      <c r="S282" s="18"/>
    </row>
    <row r="283" spans="19:19" x14ac:dyDescent="0.2">
      <c r="S283" s="18"/>
    </row>
    <row r="284" spans="19:19" x14ac:dyDescent="0.2">
      <c r="S284" s="18"/>
    </row>
    <row r="285" spans="19:19" x14ac:dyDescent="0.2">
      <c r="S285" s="18"/>
    </row>
    <row r="286" spans="19:19" x14ac:dyDescent="0.2">
      <c r="S286" s="18"/>
    </row>
    <row r="287" spans="19:19" x14ac:dyDescent="0.2">
      <c r="S287" s="18"/>
    </row>
    <row r="288" spans="19:19" x14ac:dyDescent="0.2">
      <c r="S288" s="18"/>
    </row>
    <row r="289" spans="19:19" x14ac:dyDescent="0.2">
      <c r="S289" s="18"/>
    </row>
    <row r="290" spans="19:19" x14ac:dyDescent="0.2">
      <c r="S290" s="18"/>
    </row>
    <row r="291" spans="19:19" x14ac:dyDescent="0.2">
      <c r="S291" s="18"/>
    </row>
    <row r="292" spans="19:19" x14ac:dyDescent="0.2">
      <c r="S292" s="18"/>
    </row>
    <row r="293" spans="19:19" x14ac:dyDescent="0.2">
      <c r="S293" s="18"/>
    </row>
    <row r="294" spans="19:19" x14ac:dyDescent="0.2">
      <c r="S294" s="18"/>
    </row>
    <row r="295" spans="19:19" x14ac:dyDescent="0.2">
      <c r="S295" s="18"/>
    </row>
    <row r="296" spans="19:19" x14ac:dyDescent="0.2">
      <c r="S296" s="18"/>
    </row>
    <row r="297" spans="19:19" x14ac:dyDescent="0.2">
      <c r="S297" s="18"/>
    </row>
    <row r="298" spans="19:19" x14ac:dyDescent="0.2">
      <c r="S298" s="18"/>
    </row>
    <row r="299" spans="19:19" x14ac:dyDescent="0.2">
      <c r="S299" s="18"/>
    </row>
    <row r="300" spans="19:19" x14ac:dyDescent="0.2">
      <c r="S300" s="18"/>
    </row>
    <row r="301" spans="19:19" x14ac:dyDescent="0.2">
      <c r="S301" s="18"/>
    </row>
    <row r="302" spans="19:19" x14ac:dyDescent="0.2">
      <c r="S302" s="18"/>
    </row>
    <row r="303" spans="19:19" x14ac:dyDescent="0.2">
      <c r="S303" s="18"/>
    </row>
    <row r="304" spans="19:19" x14ac:dyDescent="0.2">
      <c r="S304" s="18"/>
    </row>
    <row r="305" spans="19:19" x14ac:dyDescent="0.2">
      <c r="S305" s="18"/>
    </row>
    <row r="306" spans="19:19" x14ac:dyDescent="0.2">
      <c r="S306" s="18"/>
    </row>
    <row r="307" spans="19:19" x14ac:dyDescent="0.2">
      <c r="S307" s="18"/>
    </row>
    <row r="308" spans="19:19" x14ac:dyDescent="0.2">
      <c r="S308" s="18"/>
    </row>
    <row r="309" spans="19:19" x14ac:dyDescent="0.2">
      <c r="S309" s="18"/>
    </row>
    <row r="310" spans="19:19" x14ac:dyDescent="0.2">
      <c r="S310" s="18"/>
    </row>
    <row r="311" spans="19:19" x14ac:dyDescent="0.2">
      <c r="S311" s="18"/>
    </row>
    <row r="312" spans="19:19" x14ac:dyDescent="0.2">
      <c r="S312" s="18"/>
    </row>
    <row r="313" spans="19:19" x14ac:dyDescent="0.2">
      <c r="S313" s="18"/>
    </row>
    <row r="314" spans="19:19" x14ac:dyDescent="0.2">
      <c r="S314" s="18"/>
    </row>
    <row r="315" spans="19:19" x14ac:dyDescent="0.2">
      <c r="S315" s="18"/>
    </row>
    <row r="316" spans="19:19" x14ac:dyDescent="0.2">
      <c r="S316" s="18"/>
    </row>
    <row r="317" spans="19:19" x14ac:dyDescent="0.2">
      <c r="S317" s="18"/>
    </row>
    <row r="318" spans="19:19" x14ac:dyDescent="0.2">
      <c r="S318" s="18"/>
    </row>
    <row r="319" spans="19:19" x14ac:dyDescent="0.2">
      <c r="S319" s="18"/>
    </row>
    <row r="320" spans="19:19" x14ac:dyDescent="0.2">
      <c r="S320" s="18"/>
    </row>
    <row r="321" spans="19:19" x14ac:dyDescent="0.2">
      <c r="S321" s="18"/>
    </row>
    <row r="322" spans="19:19" x14ac:dyDescent="0.2">
      <c r="S322" s="18"/>
    </row>
    <row r="323" spans="19:19" x14ac:dyDescent="0.2">
      <c r="S323" s="18"/>
    </row>
    <row r="324" spans="19:19" x14ac:dyDescent="0.2">
      <c r="S324" s="18"/>
    </row>
    <row r="325" spans="19:19" x14ac:dyDescent="0.2">
      <c r="S325" s="18"/>
    </row>
    <row r="326" spans="19:19" x14ac:dyDescent="0.2">
      <c r="S326" s="18"/>
    </row>
    <row r="327" spans="19:19" x14ac:dyDescent="0.2">
      <c r="S327" s="18"/>
    </row>
    <row r="328" spans="19:19" x14ac:dyDescent="0.2">
      <c r="S328" s="18"/>
    </row>
    <row r="329" spans="19:19" x14ac:dyDescent="0.2">
      <c r="S329" s="18"/>
    </row>
    <row r="330" spans="19:19" x14ac:dyDescent="0.2">
      <c r="S330" s="18"/>
    </row>
    <row r="331" spans="19:19" x14ac:dyDescent="0.2">
      <c r="S331" s="18"/>
    </row>
    <row r="332" spans="19:19" x14ac:dyDescent="0.2">
      <c r="S332" s="18"/>
    </row>
    <row r="333" spans="19:19" x14ac:dyDescent="0.2">
      <c r="S333" s="18"/>
    </row>
    <row r="334" spans="19:19" x14ac:dyDescent="0.2">
      <c r="S334" s="18"/>
    </row>
    <row r="335" spans="19:19" x14ac:dyDescent="0.2">
      <c r="S335" s="18"/>
    </row>
    <row r="336" spans="19:19" x14ac:dyDescent="0.2">
      <c r="S336" s="18"/>
    </row>
    <row r="337" spans="19:19" x14ac:dyDescent="0.2">
      <c r="S337" s="18"/>
    </row>
    <row r="338" spans="19:19" x14ac:dyDescent="0.2">
      <c r="S338" s="18"/>
    </row>
    <row r="339" spans="19:19" x14ac:dyDescent="0.2">
      <c r="S339" s="18"/>
    </row>
    <row r="340" spans="19:19" x14ac:dyDescent="0.2">
      <c r="S340" s="18"/>
    </row>
    <row r="341" spans="19:19" x14ac:dyDescent="0.2">
      <c r="S341" s="18"/>
    </row>
    <row r="342" spans="19:19" x14ac:dyDescent="0.2">
      <c r="S342" s="18"/>
    </row>
    <row r="343" spans="19:19" x14ac:dyDescent="0.2">
      <c r="S343" s="18"/>
    </row>
    <row r="344" spans="19:19" x14ac:dyDescent="0.2">
      <c r="S344" s="18"/>
    </row>
    <row r="345" spans="19:19" x14ac:dyDescent="0.2">
      <c r="S345" s="18"/>
    </row>
    <row r="346" spans="19:19" x14ac:dyDescent="0.2">
      <c r="S346" s="18"/>
    </row>
    <row r="347" spans="19:19" x14ac:dyDescent="0.2">
      <c r="S347" s="18"/>
    </row>
    <row r="348" spans="19:19" x14ac:dyDescent="0.2">
      <c r="S348" s="18"/>
    </row>
    <row r="349" spans="19:19" x14ac:dyDescent="0.2">
      <c r="S349" s="18"/>
    </row>
    <row r="350" spans="19:19" x14ac:dyDescent="0.2">
      <c r="S350" s="18"/>
    </row>
    <row r="351" spans="19:19" x14ac:dyDescent="0.2">
      <c r="S351" s="18"/>
    </row>
    <row r="352" spans="19:19" x14ac:dyDescent="0.2">
      <c r="S352" s="18"/>
    </row>
    <row r="353" spans="19:19" x14ac:dyDescent="0.2">
      <c r="S353" s="18"/>
    </row>
    <row r="354" spans="19:19" x14ac:dyDescent="0.2">
      <c r="S354" s="18"/>
    </row>
    <row r="355" spans="19:19" x14ac:dyDescent="0.2">
      <c r="S355" s="18"/>
    </row>
    <row r="356" spans="19:19" x14ac:dyDescent="0.2">
      <c r="S356" s="18"/>
    </row>
    <row r="357" spans="19:19" x14ac:dyDescent="0.2">
      <c r="S357" s="18"/>
    </row>
    <row r="358" spans="19:19" x14ac:dyDescent="0.2">
      <c r="S358" s="18"/>
    </row>
    <row r="359" spans="19:19" x14ac:dyDescent="0.2">
      <c r="S359" s="18"/>
    </row>
    <row r="360" spans="19:19" x14ac:dyDescent="0.2">
      <c r="S360" s="18"/>
    </row>
    <row r="361" spans="19:19" x14ac:dyDescent="0.2">
      <c r="S361" s="18"/>
    </row>
    <row r="362" spans="19:19" x14ac:dyDescent="0.2">
      <c r="S362" s="18"/>
    </row>
    <row r="363" spans="19:19" x14ac:dyDescent="0.2">
      <c r="S363" s="18"/>
    </row>
    <row r="364" spans="19:19" x14ac:dyDescent="0.2">
      <c r="S364" s="18"/>
    </row>
    <row r="365" spans="19:19" x14ac:dyDescent="0.2">
      <c r="S365" s="18"/>
    </row>
    <row r="366" spans="19:19" x14ac:dyDescent="0.2">
      <c r="S366" s="18"/>
    </row>
    <row r="367" spans="19:19" x14ac:dyDescent="0.2">
      <c r="S367" s="18"/>
    </row>
    <row r="368" spans="19:19" x14ac:dyDescent="0.2">
      <c r="S368" s="18"/>
    </row>
    <row r="369" spans="19:19" x14ac:dyDescent="0.2">
      <c r="S369" s="18"/>
    </row>
    <row r="370" spans="19:19" x14ac:dyDescent="0.2">
      <c r="S370" s="18"/>
    </row>
    <row r="371" spans="19:19" x14ac:dyDescent="0.2">
      <c r="S371" s="18"/>
    </row>
    <row r="372" spans="19:19" x14ac:dyDescent="0.2">
      <c r="S372" s="18"/>
    </row>
    <row r="373" spans="19:19" x14ac:dyDescent="0.2">
      <c r="S373" s="18"/>
    </row>
    <row r="374" spans="19:19" x14ac:dyDescent="0.2">
      <c r="S374" s="18"/>
    </row>
    <row r="375" spans="19:19" x14ac:dyDescent="0.2">
      <c r="S375" s="18"/>
    </row>
    <row r="376" spans="19:19" x14ac:dyDescent="0.2">
      <c r="S376" s="18"/>
    </row>
    <row r="377" spans="19:19" x14ac:dyDescent="0.2">
      <c r="S377" s="18"/>
    </row>
    <row r="378" spans="19:19" x14ac:dyDescent="0.2">
      <c r="S378" s="18"/>
    </row>
    <row r="379" spans="19:19" x14ac:dyDescent="0.2">
      <c r="S379" s="18"/>
    </row>
    <row r="380" spans="19:19" x14ac:dyDescent="0.2">
      <c r="S380" s="18"/>
    </row>
    <row r="381" spans="19:19" x14ac:dyDescent="0.2">
      <c r="S381" s="18"/>
    </row>
    <row r="382" spans="19:19" x14ac:dyDescent="0.2">
      <c r="S382" s="18"/>
    </row>
    <row r="383" spans="19:19" x14ac:dyDescent="0.2">
      <c r="S383" s="18"/>
    </row>
    <row r="384" spans="19:19" x14ac:dyDescent="0.2">
      <c r="S384" s="18"/>
    </row>
    <row r="385" spans="19:19" x14ac:dyDescent="0.2">
      <c r="S385" s="18"/>
    </row>
    <row r="386" spans="19:19" x14ac:dyDescent="0.2">
      <c r="S386" s="18"/>
    </row>
    <row r="387" spans="19:19" x14ac:dyDescent="0.2">
      <c r="S387" s="18"/>
    </row>
    <row r="388" spans="19:19" x14ac:dyDescent="0.2">
      <c r="S388" s="18"/>
    </row>
    <row r="389" spans="19:19" x14ac:dyDescent="0.2">
      <c r="S389" s="18"/>
    </row>
    <row r="390" spans="19:19" x14ac:dyDescent="0.2">
      <c r="S390" s="18"/>
    </row>
    <row r="391" spans="19:19" x14ac:dyDescent="0.2">
      <c r="S391" s="18"/>
    </row>
    <row r="392" spans="19:19" x14ac:dyDescent="0.2">
      <c r="S392" s="18"/>
    </row>
    <row r="393" spans="19:19" x14ac:dyDescent="0.2">
      <c r="S393" s="18"/>
    </row>
    <row r="394" spans="19:19" x14ac:dyDescent="0.2">
      <c r="S394" s="18"/>
    </row>
    <row r="395" spans="19:19" x14ac:dyDescent="0.2">
      <c r="S395" s="18"/>
    </row>
    <row r="396" spans="19:19" x14ac:dyDescent="0.2">
      <c r="S396" s="18"/>
    </row>
    <row r="397" spans="19:19" x14ac:dyDescent="0.2">
      <c r="S397" s="18"/>
    </row>
    <row r="398" spans="19:19" x14ac:dyDescent="0.2">
      <c r="S398" s="18"/>
    </row>
    <row r="399" spans="19:19" x14ac:dyDescent="0.2">
      <c r="S399" s="18"/>
    </row>
    <row r="400" spans="19:19" x14ac:dyDescent="0.2">
      <c r="S400" s="18"/>
    </row>
    <row r="401" spans="19:19" x14ac:dyDescent="0.2">
      <c r="S401" s="18"/>
    </row>
    <row r="402" spans="19:19" x14ac:dyDescent="0.2">
      <c r="S402" s="18"/>
    </row>
    <row r="403" spans="19:19" x14ac:dyDescent="0.2">
      <c r="S403" s="18"/>
    </row>
    <row r="404" spans="19:19" x14ac:dyDescent="0.2">
      <c r="S404" s="18"/>
    </row>
    <row r="405" spans="19:19" x14ac:dyDescent="0.2">
      <c r="S405" s="18"/>
    </row>
    <row r="406" spans="19:19" x14ac:dyDescent="0.2">
      <c r="S406" s="18"/>
    </row>
    <row r="407" spans="19:19" x14ac:dyDescent="0.2">
      <c r="S407" s="18"/>
    </row>
    <row r="408" spans="19:19" x14ac:dyDescent="0.2">
      <c r="S408" s="18"/>
    </row>
    <row r="409" spans="19:19" x14ac:dyDescent="0.2">
      <c r="S409" s="18"/>
    </row>
    <row r="410" spans="19:19" x14ac:dyDescent="0.2">
      <c r="S410" s="18"/>
    </row>
    <row r="411" spans="19:19" x14ac:dyDescent="0.2">
      <c r="S411" s="18"/>
    </row>
    <row r="412" spans="19:19" x14ac:dyDescent="0.2">
      <c r="S412" s="18"/>
    </row>
    <row r="413" spans="19:19" x14ac:dyDescent="0.2">
      <c r="S413" s="18"/>
    </row>
    <row r="414" spans="19:19" x14ac:dyDescent="0.2">
      <c r="S414" s="18"/>
    </row>
    <row r="415" spans="19:19" x14ac:dyDescent="0.2">
      <c r="S415" s="18"/>
    </row>
    <row r="416" spans="19:19" x14ac:dyDescent="0.2">
      <c r="S416" s="18"/>
    </row>
    <row r="417" spans="19:19" x14ac:dyDescent="0.2">
      <c r="S417" s="18"/>
    </row>
    <row r="418" spans="19:19" x14ac:dyDescent="0.2">
      <c r="S418" s="18"/>
    </row>
    <row r="419" spans="19:19" x14ac:dyDescent="0.2">
      <c r="S419" s="18"/>
    </row>
    <row r="420" spans="19:19" x14ac:dyDescent="0.2">
      <c r="S420" s="18"/>
    </row>
    <row r="421" spans="19:19" x14ac:dyDescent="0.2">
      <c r="S421" s="18"/>
    </row>
  </sheetData>
  <phoneticPr fontId="0" type="noConversion"/>
  <pageMargins left="0.5" right="0.25" top="0.5" bottom="0.5" header="0.5" footer="0.5"/>
  <pageSetup paperSize="5" scale="54" orientation="landscape" verticalDpi="0" r:id="rId1"/>
  <headerFooter alignWithMargins="0">
    <oddFooter>&amp;R&amp;D 
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21"/>
  <sheetViews>
    <sheetView workbookViewId="0">
      <selection activeCell="D7" sqref="D7"/>
    </sheetView>
  </sheetViews>
  <sheetFormatPr defaultRowHeight="12.75" x14ac:dyDescent="0.2"/>
  <cols>
    <col min="1" max="1" width="45.42578125" bestFit="1" customWidth="1"/>
    <col min="2" max="2" width="11.85546875" bestFit="1" customWidth="1"/>
    <col min="3" max="3" width="3.140625" bestFit="1" customWidth="1"/>
    <col min="4" max="4" width="21.42578125" bestFit="1" customWidth="1"/>
    <col min="5" max="5" width="3" bestFit="1" customWidth="1"/>
    <col min="6" max="6" width="20.42578125" bestFit="1" customWidth="1"/>
    <col min="7" max="7" width="3.140625" bestFit="1" customWidth="1"/>
    <col min="8" max="8" width="19.42578125" bestFit="1" customWidth="1"/>
    <col min="9" max="9" width="3.140625" customWidth="1"/>
    <col min="10" max="10" width="19.7109375" bestFit="1" customWidth="1"/>
    <col min="11" max="11" width="3" customWidth="1"/>
    <col min="12" max="12" width="19.7109375" bestFit="1" customWidth="1"/>
    <col min="13" max="13" width="3" customWidth="1"/>
    <col min="14" max="14" width="21" bestFit="1" customWidth="1"/>
    <col min="15" max="16" width="3" bestFit="1" customWidth="1"/>
    <col min="17" max="17" width="14" customWidth="1"/>
    <col min="18" max="18" width="3" style="18" customWidth="1"/>
    <col min="19" max="19" width="12.85546875" customWidth="1"/>
    <col min="20" max="20" width="2.7109375" style="18" customWidth="1"/>
    <col min="21" max="21" width="10.28515625" bestFit="1" customWidth="1"/>
    <col min="22" max="22" width="14.85546875" bestFit="1" customWidth="1"/>
  </cols>
  <sheetData>
    <row r="1" spans="1:21" ht="15.75" x14ac:dyDescent="0.25">
      <c r="A1" s="26" t="s">
        <v>148</v>
      </c>
      <c r="B1" s="26"/>
      <c r="C1" s="26"/>
    </row>
    <row r="3" spans="1:21" x14ac:dyDescent="0.2">
      <c r="A3" s="37" t="str">
        <f ca="1">CELL("filename",A1)</f>
        <v>C:\Users\Felienne\Enron\EnronSpreadsheets\[mary_fischer__25749__CalPERS-OTP Transaction.xls]Summary</v>
      </c>
    </row>
    <row r="4" spans="1:21" x14ac:dyDescent="0.2">
      <c r="S4" s="9"/>
    </row>
    <row r="5" spans="1:21" ht="13.5" thickBot="1" x14ac:dyDescent="0.25">
      <c r="S5" s="120"/>
    </row>
    <row r="6" spans="1:21" x14ac:dyDescent="0.2">
      <c r="D6" s="37" t="s">
        <v>215</v>
      </c>
      <c r="F6" s="37" t="s">
        <v>215</v>
      </c>
      <c r="H6" s="37" t="s">
        <v>215</v>
      </c>
      <c r="J6" s="37" t="s">
        <v>215</v>
      </c>
      <c r="K6" s="8"/>
      <c r="L6" s="37" t="s">
        <v>215</v>
      </c>
      <c r="M6" s="8"/>
      <c r="N6" s="37" t="s">
        <v>216</v>
      </c>
      <c r="O6" s="8"/>
      <c r="Q6" s="8"/>
      <c r="S6" s="121" t="s">
        <v>165</v>
      </c>
      <c r="U6" s="127" t="s">
        <v>165</v>
      </c>
    </row>
    <row r="7" spans="1:21" x14ac:dyDescent="0.2">
      <c r="B7" s="94">
        <v>36495</v>
      </c>
      <c r="D7" s="113">
        <v>36531</v>
      </c>
      <c r="F7" s="94">
        <v>36617</v>
      </c>
      <c r="H7" s="94">
        <v>36678</v>
      </c>
      <c r="J7" s="94">
        <v>36586</v>
      </c>
      <c r="L7" s="94">
        <v>36678</v>
      </c>
      <c r="N7" s="94">
        <v>36770</v>
      </c>
      <c r="O7" s="72"/>
      <c r="P7" s="72"/>
      <c r="Q7" s="94" t="s">
        <v>138</v>
      </c>
      <c r="R7" s="82"/>
      <c r="S7" s="122" t="s">
        <v>198</v>
      </c>
      <c r="U7" s="128" t="s">
        <v>179</v>
      </c>
    </row>
    <row r="8" spans="1:21" ht="13.5" thickBot="1" x14ac:dyDescent="0.25">
      <c r="C8" s="71"/>
      <c r="D8" s="124" t="s">
        <v>214</v>
      </c>
      <c r="F8" s="124" t="s">
        <v>196</v>
      </c>
      <c r="H8" s="125" t="s">
        <v>197</v>
      </c>
      <c r="J8" s="125" t="s">
        <v>178</v>
      </c>
      <c r="L8" s="125" t="s">
        <v>180</v>
      </c>
      <c r="M8" s="37"/>
      <c r="N8" s="125" t="s">
        <v>181</v>
      </c>
      <c r="O8" s="73"/>
      <c r="P8" s="73"/>
      <c r="Q8" s="73"/>
      <c r="R8" s="117"/>
      <c r="S8" s="123">
        <f>225000-4145-10184-33832-42290-13959</f>
        <v>120590</v>
      </c>
      <c r="U8" s="126">
        <f>33832+42290+13959</f>
        <v>90081</v>
      </c>
    </row>
    <row r="9" spans="1:21" x14ac:dyDescent="0.2">
      <c r="B9" s="68" t="s">
        <v>175</v>
      </c>
      <c r="C9" s="27"/>
      <c r="D9" s="68" t="s">
        <v>176</v>
      </c>
      <c r="E9" s="68"/>
      <c r="F9" s="95" t="s">
        <v>130</v>
      </c>
      <c r="G9" s="68"/>
      <c r="H9" s="73" t="s">
        <v>177</v>
      </c>
      <c r="I9" s="68"/>
      <c r="J9" s="95" t="s">
        <v>127</v>
      </c>
      <c r="K9" s="68"/>
      <c r="L9" s="95" t="s">
        <v>127</v>
      </c>
      <c r="M9" s="68"/>
      <c r="N9" s="95" t="s">
        <v>127</v>
      </c>
      <c r="O9" s="95"/>
      <c r="P9" s="95"/>
      <c r="Q9" s="95"/>
      <c r="R9" s="118"/>
      <c r="S9" s="118"/>
    </row>
    <row r="10" spans="1:21" x14ac:dyDescent="0.2">
      <c r="A10" s="74" t="s">
        <v>126</v>
      </c>
      <c r="B10" s="17">
        <v>-39814000</v>
      </c>
      <c r="C10" s="17"/>
      <c r="D10" s="31"/>
      <c r="E10" s="17"/>
      <c r="F10" s="17">
        <f>Buyout!D72</f>
        <v>0</v>
      </c>
      <c r="G10" s="17"/>
      <c r="H10" s="17">
        <f>Buyout!F72</f>
        <v>0</v>
      </c>
      <c r="I10" s="17"/>
      <c r="J10" s="17">
        <f>-33832*591.16</f>
        <v>-20000125.119999997</v>
      </c>
      <c r="K10" s="17"/>
      <c r="L10" s="17">
        <f>-42290*591.16</f>
        <v>-25000156.399999999</v>
      </c>
      <c r="M10" s="17"/>
      <c r="N10" s="17">
        <f>-13959*2149.75</f>
        <v>-30008360.25</v>
      </c>
      <c r="O10" s="17"/>
      <c r="P10" s="17"/>
      <c r="Q10" s="17">
        <f>B10+D10+F10+H10+J10+L10+N10</f>
        <v>-114822641.77</v>
      </c>
      <c r="R10" s="19"/>
      <c r="S10" s="19"/>
      <c r="T10" s="19"/>
      <c r="U10" s="2"/>
    </row>
    <row r="11" spans="1:21" x14ac:dyDescent="0.2"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19"/>
      <c r="S11" s="19"/>
      <c r="T11" s="19"/>
      <c r="U11" s="8"/>
    </row>
    <row r="12" spans="1:21" x14ac:dyDescent="0.2">
      <c r="A12" s="90" t="s">
        <v>84</v>
      </c>
      <c r="B12" s="67"/>
      <c r="C12" s="67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19"/>
      <c r="S12" s="19"/>
      <c r="T12" s="19"/>
      <c r="U12" s="2"/>
    </row>
    <row r="13" spans="1:21" x14ac:dyDescent="0.2">
      <c r="A13" t="s">
        <v>104</v>
      </c>
      <c r="D13" s="8"/>
      <c r="E13" s="8"/>
      <c r="F13" s="8">
        <f>Buyout!I49+Buyout!I50</f>
        <v>-6020373.4399999995</v>
      </c>
      <c r="G13" s="99">
        <v>2</v>
      </c>
      <c r="H13" s="8">
        <f>Buyout!I57+Buyout!I58</f>
        <v>-2450358.2000000002</v>
      </c>
      <c r="I13" s="99">
        <v>2</v>
      </c>
      <c r="J13" s="8"/>
      <c r="K13" s="8"/>
      <c r="L13" s="8"/>
      <c r="M13" s="8"/>
      <c r="N13" s="8"/>
      <c r="O13" s="8"/>
      <c r="P13" s="8"/>
      <c r="Q13" s="8">
        <f>B13+D13+F13+H13+J13+L13+N13</f>
        <v>-8470731.6400000006</v>
      </c>
      <c r="R13" s="19"/>
      <c r="S13" s="19"/>
      <c r="T13" s="19"/>
    </row>
    <row r="14" spans="1:21" x14ac:dyDescent="0.2">
      <c r="A14" s="20" t="s">
        <v>108</v>
      </c>
      <c r="B14" s="20"/>
      <c r="C14" s="20"/>
      <c r="D14" s="12"/>
      <c r="E14" s="12"/>
      <c r="F14" s="12">
        <f>Buyout!I51+Buyout!I52</f>
        <v>-8070010.666666667</v>
      </c>
      <c r="G14" s="101" t="s">
        <v>207</v>
      </c>
      <c r="H14" s="12">
        <f>Buyout!I59+Buyout!I60</f>
        <v>-2315771.333333333</v>
      </c>
      <c r="I14" s="101" t="s">
        <v>207</v>
      </c>
      <c r="J14" s="12"/>
      <c r="K14" s="12"/>
      <c r="L14" s="12"/>
      <c r="M14" s="12"/>
      <c r="N14" s="12"/>
      <c r="O14" s="12"/>
      <c r="P14" s="12"/>
      <c r="Q14" s="12">
        <f>B14+D14+F14+H14+J14+L14+N14</f>
        <v>-10385782</v>
      </c>
      <c r="R14" s="19"/>
      <c r="S14" s="19"/>
      <c r="T14" s="19"/>
    </row>
    <row r="15" spans="1:21" x14ac:dyDescent="0.2">
      <c r="A15" s="18" t="s">
        <v>109</v>
      </c>
      <c r="B15" s="18"/>
      <c r="C15" s="18"/>
      <c r="D15" s="19">
        <f>SUM(D13:D14)</f>
        <v>0</v>
      </c>
      <c r="E15" s="19"/>
      <c r="F15" s="19">
        <f>SUM(F13:F14)</f>
        <v>-14090384.106666666</v>
      </c>
      <c r="G15" s="19"/>
      <c r="H15" s="19">
        <f>SUM(H13:H14)</f>
        <v>-4766129.5333333332</v>
      </c>
      <c r="I15" s="19"/>
      <c r="J15" s="19">
        <f>SUM(J13:J14)</f>
        <v>0</v>
      </c>
      <c r="K15" s="19"/>
      <c r="L15" s="19">
        <f>SUM(L13:L14)</f>
        <v>0</v>
      </c>
      <c r="M15" s="19"/>
      <c r="N15" s="19">
        <f>SUM(N13:N14)</f>
        <v>0</v>
      </c>
      <c r="O15" s="19"/>
      <c r="P15" s="19"/>
      <c r="Q15" s="19">
        <f>SUM(Q13:Q14)</f>
        <v>-18856513.640000001</v>
      </c>
      <c r="R15" s="19"/>
      <c r="S15" s="19"/>
      <c r="T15" s="19"/>
    </row>
    <row r="16" spans="1:21" x14ac:dyDescent="0.2">
      <c r="A16" s="18"/>
      <c r="B16" s="18"/>
      <c r="C16" s="18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</row>
    <row r="17" spans="1:20" x14ac:dyDescent="0.2">
      <c r="A17" s="74" t="s">
        <v>131</v>
      </c>
      <c r="B17" s="65">
        <f>B10+B15</f>
        <v>-39814000</v>
      </c>
      <c r="C17" s="31"/>
      <c r="D17" s="65">
        <f>D10+D15</f>
        <v>0</v>
      </c>
      <c r="E17" s="17"/>
      <c r="F17" s="65">
        <f>F10+F15</f>
        <v>-14090384.106666666</v>
      </c>
      <c r="G17" s="17"/>
      <c r="H17" s="65">
        <f>H10+H15</f>
        <v>-4766129.5333333332</v>
      </c>
      <c r="I17" s="17"/>
      <c r="J17" s="65">
        <f>J10+J15</f>
        <v>-20000125.119999997</v>
      </c>
      <c r="K17" s="17"/>
      <c r="L17" s="65">
        <f>L10+L15</f>
        <v>-25000156.399999999</v>
      </c>
      <c r="M17" s="17"/>
      <c r="N17" s="65">
        <f>N10+N15</f>
        <v>-30008360.25</v>
      </c>
      <c r="O17" s="65"/>
      <c r="P17" s="65"/>
      <c r="Q17" s="65">
        <f>Q10+Q15</f>
        <v>-133679155.41</v>
      </c>
      <c r="R17" s="78"/>
      <c r="S17" s="78"/>
      <c r="T17" s="19"/>
    </row>
    <row r="18" spans="1:20" x14ac:dyDescent="0.2">
      <c r="A18" s="18"/>
      <c r="B18" s="18"/>
      <c r="C18" s="1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19"/>
      <c r="S18" s="19"/>
      <c r="T18" s="19"/>
    </row>
    <row r="19" spans="1:20" x14ac:dyDescent="0.2">
      <c r="A19" s="90" t="s">
        <v>86</v>
      </c>
      <c r="B19" s="67"/>
      <c r="C19" s="67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19"/>
      <c r="S19" s="19"/>
      <c r="T19" s="19"/>
    </row>
    <row r="20" spans="1:20" x14ac:dyDescent="0.2">
      <c r="A20" s="18" t="s">
        <v>106</v>
      </c>
      <c r="B20" s="8">
        <v>41747250</v>
      </c>
      <c r="C20" s="99">
        <v>1</v>
      </c>
      <c r="E20" s="8"/>
      <c r="F20" s="8">
        <f>Buyout!K51+Buyout!K52</f>
        <v>-2652909.6533333333</v>
      </c>
      <c r="G20" s="119" t="s">
        <v>207</v>
      </c>
      <c r="H20" s="8">
        <f>Buyout!K59+Buyout!K60</f>
        <v>-761279.30666666676</v>
      </c>
      <c r="I20" s="119" t="s">
        <v>207</v>
      </c>
      <c r="J20" s="8"/>
      <c r="K20" s="8"/>
      <c r="L20" s="8"/>
      <c r="M20" s="8"/>
      <c r="N20" s="8"/>
      <c r="O20" s="8"/>
      <c r="P20" s="8"/>
      <c r="Q20" s="8"/>
      <c r="R20" s="19"/>
      <c r="S20" s="19"/>
      <c r="T20" s="19"/>
    </row>
    <row r="21" spans="1:20" x14ac:dyDescent="0.2">
      <c r="A21" s="18" t="s">
        <v>103</v>
      </c>
      <c r="B21" s="18"/>
      <c r="C21" s="18"/>
      <c r="D21" s="8">
        <f>'Note 3'!D75</f>
        <v>-133011000</v>
      </c>
      <c r="E21" s="99">
        <v>2</v>
      </c>
      <c r="F21" s="8">
        <f>Buyout!K49+Buyout!K50</f>
        <v>6020373.4399999995</v>
      </c>
      <c r="G21" s="99">
        <v>2</v>
      </c>
      <c r="H21" s="8">
        <f>Buyout!K57+Buyout!K58</f>
        <v>2450358.2000000002</v>
      </c>
      <c r="I21" s="99">
        <v>2</v>
      </c>
      <c r="J21" s="8"/>
      <c r="K21" s="8"/>
      <c r="L21" s="8"/>
      <c r="M21" s="8"/>
      <c r="N21" s="8"/>
      <c r="O21" s="8"/>
      <c r="P21" s="8"/>
      <c r="Q21" s="8"/>
      <c r="R21" s="19"/>
      <c r="S21" s="19"/>
      <c r="T21" s="19"/>
    </row>
    <row r="22" spans="1:20" x14ac:dyDescent="0.2">
      <c r="A22" s="18" t="s">
        <v>89</v>
      </c>
      <c r="B22" s="8">
        <v>-433250</v>
      </c>
      <c r="C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19"/>
      <c r="S22" s="19"/>
      <c r="T22" s="19"/>
    </row>
    <row r="23" spans="1:20" x14ac:dyDescent="0.2">
      <c r="A23" s="20" t="s">
        <v>105</v>
      </c>
      <c r="B23" s="20"/>
      <c r="C23" s="20"/>
      <c r="D23" s="12"/>
      <c r="E23" s="12"/>
      <c r="F23" s="12"/>
      <c r="G23" s="12"/>
      <c r="H23" s="12"/>
      <c r="I23" s="12"/>
      <c r="J23" s="12">
        <f>-J10</f>
        <v>20000125.119999997</v>
      </c>
      <c r="K23" s="101">
        <v>2</v>
      </c>
      <c r="L23" s="12">
        <f>-L10</f>
        <v>25000156.399999999</v>
      </c>
      <c r="M23" s="101">
        <v>2</v>
      </c>
      <c r="N23" s="12">
        <f>-N10</f>
        <v>30008360.25</v>
      </c>
      <c r="O23" s="101">
        <v>2</v>
      </c>
      <c r="P23" s="101"/>
      <c r="Q23" s="12">
        <f>-Q10</f>
        <v>114822641.77</v>
      </c>
      <c r="R23" s="119"/>
      <c r="S23" s="19"/>
      <c r="T23" s="119"/>
    </row>
    <row r="24" spans="1:20" x14ac:dyDescent="0.2">
      <c r="A24" s="18" t="s">
        <v>110</v>
      </c>
      <c r="B24" s="19">
        <f>SUM(B20:B23)</f>
        <v>41314000</v>
      </c>
      <c r="C24" s="19"/>
      <c r="D24" s="19">
        <f>SUM(D20:D23)</f>
        <v>-133011000</v>
      </c>
      <c r="E24" s="19"/>
      <c r="F24" s="19">
        <f>SUM(F20:F23)</f>
        <v>3367463.7866666662</v>
      </c>
      <c r="G24" s="19"/>
      <c r="H24" s="19">
        <f>SUM(H20:H23)</f>
        <v>1689078.8933333335</v>
      </c>
      <c r="I24" s="19"/>
      <c r="J24" s="19">
        <f>SUM(J20:J23)</f>
        <v>20000125.119999997</v>
      </c>
      <c r="K24" s="19"/>
      <c r="L24" s="19">
        <f>SUM(L20:L23)</f>
        <v>25000156.399999999</v>
      </c>
      <c r="M24" s="19"/>
      <c r="N24" s="19">
        <f>SUM(N20:N23)</f>
        <v>30008360.25</v>
      </c>
      <c r="O24" s="19"/>
      <c r="P24" s="19"/>
      <c r="Q24" s="19">
        <f>SUM(Q20:Q23)</f>
        <v>114822641.77</v>
      </c>
      <c r="R24" s="19"/>
      <c r="S24" s="19"/>
      <c r="T24" s="19"/>
    </row>
    <row r="25" spans="1:20" x14ac:dyDescent="0.2"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19"/>
      <c r="S25" s="19"/>
      <c r="T25" s="19"/>
    </row>
    <row r="26" spans="1:20" x14ac:dyDescent="0.2">
      <c r="A26" s="74" t="s">
        <v>99</v>
      </c>
      <c r="B26" s="65">
        <f>B10+B15+B24</f>
        <v>1500000</v>
      </c>
      <c r="C26" s="99">
        <v>1</v>
      </c>
      <c r="D26" s="65">
        <f>D10+D15+D24</f>
        <v>-133011000</v>
      </c>
      <c r="E26" s="31"/>
      <c r="F26" s="65">
        <f>F10+F15+F24</f>
        <v>-10722920.32</v>
      </c>
      <c r="G26" s="31"/>
      <c r="H26" s="65">
        <f>H10+H15+H24</f>
        <v>-3077050.6399999997</v>
      </c>
      <c r="I26" s="31"/>
      <c r="J26" s="65">
        <f>J10+J15+J24</f>
        <v>0</v>
      </c>
      <c r="K26" s="31"/>
      <c r="L26" s="65">
        <f>L10+L15+L24</f>
        <v>0</v>
      </c>
      <c r="M26" s="31"/>
      <c r="N26" s="65">
        <f>N10+N15+N24</f>
        <v>0</v>
      </c>
      <c r="O26" s="65"/>
      <c r="P26" s="65"/>
      <c r="Q26" s="65">
        <f>Q10+Q15+Q24</f>
        <v>-18856513.640000001</v>
      </c>
      <c r="R26" s="78"/>
      <c r="S26" s="78"/>
    </row>
    <row r="27" spans="1:20" ht="6.75" customHeight="1" x14ac:dyDescent="0.2">
      <c r="A27" s="18"/>
      <c r="B27" s="78"/>
      <c r="C27" s="78"/>
      <c r="D27" s="78"/>
      <c r="E27" s="18"/>
      <c r="F27" s="78"/>
      <c r="G27" s="18"/>
      <c r="H27" s="78"/>
      <c r="I27" s="18"/>
      <c r="J27" s="78"/>
      <c r="K27" s="18"/>
      <c r="L27" s="78"/>
      <c r="M27" s="18"/>
      <c r="N27" s="78"/>
      <c r="O27" s="78"/>
      <c r="P27" s="78"/>
      <c r="Q27" s="78"/>
      <c r="R27" s="78"/>
      <c r="S27" s="78"/>
    </row>
    <row r="28" spans="1:20" x14ac:dyDescent="0.2">
      <c r="A28" t="s">
        <v>115</v>
      </c>
      <c r="B28" s="8">
        <f>B26*-0.35</f>
        <v>-525000</v>
      </c>
      <c r="C28" s="8"/>
      <c r="D28" s="8">
        <f>D26*-0.35</f>
        <v>46553850</v>
      </c>
      <c r="F28" s="8">
        <f>F26*-0.35</f>
        <v>3753022.1119999997</v>
      </c>
      <c r="H28" s="8">
        <f>H26*-0.35</f>
        <v>1076967.7239999999</v>
      </c>
      <c r="J28" s="8">
        <f>J26*-0.35</f>
        <v>0</v>
      </c>
      <c r="L28" s="8">
        <f>L26*-0.35</f>
        <v>0</v>
      </c>
      <c r="N28" s="8">
        <f>N26*-0.35</f>
        <v>0</v>
      </c>
      <c r="O28" s="8"/>
      <c r="P28" s="8"/>
      <c r="Q28" s="8">
        <f>Q26*-0.35</f>
        <v>6599779.7740000002</v>
      </c>
      <c r="R28" s="19"/>
      <c r="S28" s="19"/>
    </row>
    <row r="29" spans="1:20" ht="5.25" customHeight="1" x14ac:dyDescent="0.2">
      <c r="S29" s="18"/>
    </row>
    <row r="30" spans="1:20" x14ac:dyDescent="0.2">
      <c r="A30" t="s">
        <v>116</v>
      </c>
      <c r="B30" s="9">
        <f>B24*0.35</f>
        <v>14459900</v>
      </c>
      <c r="C30" s="9"/>
      <c r="D30" s="9">
        <f>D24*0.35</f>
        <v>-46553850</v>
      </c>
      <c r="F30" s="9">
        <f>F24*0.35</f>
        <v>1178612.3253333331</v>
      </c>
      <c r="H30" s="9">
        <f>H24*0.35</f>
        <v>591177.61266666674</v>
      </c>
      <c r="J30" s="9">
        <f>J24*0.35</f>
        <v>7000043.7919999985</v>
      </c>
      <c r="L30" s="9">
        <f>L24*0.35</f>
        <v>8750054.7399999984</v>
      </c>
      <c r="N30" s="9">
        <f>N24*0.35</f>
        <v>10502926.087499999</v>
      </c>
      <c r="O30" s="9"/>
      <c r="P30" s="9"/>
      <c r="Q30" s="9">
        <f>Q24*0.35</f>
        <v>40187924.619499996</v>
      </c>
      <c r="R30" s="78"/>
      <c r="S30" s="78"/>
    </row>
    <row r="31" spans="1:20" x14ac:dyDescent="0.2">
      <c r="S31" s="18"/>
    </row>
    <row r="32" spans="1:20" x14ac:dyDescent="0.2">
      <c r="A32" s="74" t="s">
        <v>129</v>
      </c>
      <c r="B32" s="65">
        <f>B28+B30</f>
        <v>13934900</v>
      </c>
      <c r="C32" s="65"/>
      <c r="D32" s="65">
        <f>D28+D30</f>
        <v>0</v>
      </c>
      <c r="E32" s="31"/>
      <c r="F32" s="65">
        <f>F28+F30</f>
        <v>4931634.4373333324</v>
      </c>
      <c r="G32" s="31"/>
      <c r="H32" s="65">
        <f>H28+H30</f>
        <v>1668145.3366666667</v>
      </c>
      <c r="I32" s="31"/>
      <c r="J32" s="65">
        <f>J28+J30</f>
        <v>7000043.7919999985</v>
      </c>
      <c r="K32" s="31"/>
      <c r="L32" s="65">
        <f>L28+L30</f>
        <v>8750054.7399999984</v>
      </c>
      <c r="M32" s="31"/>
      <c r="N32" s="65">
        <f>N28+N30</f>
        <v>10502926.087499999</v>
      </c>
      <c r="O32" s="65"/>
      <c r="P32" s="65"/>
      <c r="Q32" s="65">
        <f>Q28+Q30</f>
        <v>46787704.3935</v>
      </c>
      <c r="R32" s="78"/>
      <c r="S32" s="78"/>
    </row>
    <row r="33" spans="1:19" x14ac:dyDescent="0.2">
      <c r="A33" s="35"/>
      <c r="B33" s="78"/>
      <c r="C33" s="78"/>
      <c r="D33" s="78"/>
      <c r="E33" s="18"/>
      <c r="F33" s="78"/>
      <c r="G33" s="18"/>
      <c r="H33" s="78"/>
      <c r="I33" s="18"/>
      <c r="J33" s="78"/>
      <c r="K33" s="18"/>
      <c r="L33" s="78"/>
      <c r="M33" s="18"/>
      <c r="N33" s="78"/>
      <c r="O33" s="78"/>
      <c r="P33" s="78"/>
      <c r="Q33" s="78"/>
      <c r="R33" s="78"/>
      <c r="S33" s="78"/>
    </row>
    <row r="34" spans="1:19" x14ac:dyDescent="0.2">
      <c r="A34" s="35" t="s">
        <v>141</v>
      </c>
      <c r="B34" s="78"/>
      <c r="C34" s="78"/>
      <c r="D34" s="78"/>
      <c r="E34" s="18"/>
      <c r="F34" s="78"/>
      <c r="G34" s="18"/>
      <c r="H34" s="78"/>
      <c r="I34" s="18"/>
      <c r="J34" s="78"/>
      <c r="K34" s="18"/>
      <c r="L34" s="78"/>
      <c r="M34" s="18"/>
      <c r="N34" s="78"/>
      <c r="O34" s="78"/>
      <c r="P34" s="78"/>
      <c r="Q34" s="78"/>
      <c r="R34" s="78"/>
      <c r="S34" s="78"/>
    </row>
    <row r="35" spans="1:19" x14ac:dyDescent="0.2">
      <c r="A35" s="100" t="s">
        <v>140</v>
      </c>
      <c r="B35" s="78"/>
      <c r="C35" s="78"/>
      <c r="D35" s="78"/>
      <c r="E35" s="18"/>
      <c r="F35" s="78"/>
      <c r="G35" s="18"/>
      <c r="H35" s="78"/>
      <c r="I35" s="18"/>
      <c r="J35" s="78"/>
      <c r="K35" s="18"/>
      <c r="L35" s="78"/>
      <c r="M35" s="18"/>
      <c r="N35" s="78"/>
      <c r="O35" s="78"/>
      <c r="P35" s="78"/>
      <c r="Q35" s="78"/>
      <c r="R35" s="78"/>
      <c r="S35" s="78"/>
    </row>
    <row r="36" spans="1:19" x14ac:dyDescent="0.2">
      <c r="A36" s="100" t="s">
        <v>210</v>
      </c>
      <c r="B36" s="78"/>
      <c r="C36" s="78"/>
      <c r="D36" s="78"/>
      <c r="E36" s="18"/>
      <c r="F36" s="78"/>
      <c r="G36" s="18"/>
      <c r="H36" s="78"/>
      <c r="I36" s="18"/>
      <c r="J36" s="78"/>
      <c r="K36" s="18"/>
      <c r="L36" s="78"/>
      <c r="M36" s="18"/>
      <c r="N36" s="78"/>
      <c r="O36" s="78"/>
      <c r="P36" s="78"/>
      <c r="Q36" s="78"/>
      <c r="R36" s="78"/>
      <c r="S36" s="78"/>
    </row>
    <row r="37" spans="1:19" x14ac:dyDescent="0.2">
      <c r="A37" s="100" t="s">
        <v>211</v>
      </c>
      <c r="B37" s="78"/>
      <c r="C37" s="78"/>
      <c r="D37" s="78"/>
      <c r="E37" s="18"/>
      <c r="F37" s="78"/>
      <c r="G37" s="18"/>
      <c r="H37" s="78"/>
      <c r="I37" s="18"/>
      <c r="J37" s="78"/>
      <c r="K37" s="18"/>
      <c r="L37" s="78"/>
      <c r="M37" s="18"/>
      <c r="N37" s="78"/>
      <c r="O37" s="78"/>
      <c r="P37" s="78"/>
      <c r="Q37" s="78"/>
      <c r="R37" s="78"/>
      <c r="S37" s="78"/>
    </row>
    <row r="38" spans="1:19" x14ac:dyDescent="0.2">
      <c r="A38" s="100" t="s">
        <v>204</v>
      </c>
      <c r="B38" s="78"/>
      <c r="C38" s="78"/>
      <c r="D38" s="78"/>
      <c r="E38" s="18"/>
      <c r="F38" s="78"/>
      <c r="G38" s="18"/>
      <c r="H38" s="78"/>
      <c r="I38" s="18"/>
      <c r="J38" s="78"/>
      <c r="K38" s="18"/>
      <c r="L38" s="78"/>
      <c r="M38" s="18"/>
      <c r="N38" s="78"/>
      <c r="O38" s="78"/>
      <c r="P38" s="78"/>
      <c r="Q38" s="78"/>
      <c r="R38" s="78"/>
      <c r="S38" s="78"/>
    </row>
    <row r="39" spans="1:19" x14ac:dyDescent="0.2">
      <c r="A39" s="100" t="s">
        <v>225</v>
      </c>
      <c r="B39" s="78"/>
      <c r="C39" s="78"/>
      <c r="D39" s="78"/>
      <c r="E39" s="18"/>
      <c r="F39" s="78"/>
      <c r="G39" s="18"/>
      <c r="H39" s="78"/>
      <c r="I39" s="18"/>
      <c r="J39" s="78"/>
      <c r="K39" s="18"/>
      <c r="L39" s="78"/>
      <c r="M39" s="18"/>
      <c r="N39" s="78"/>
      <c r="O39" s="78"/>
      <c r="P39" s="78"/>
      <c r="Q39" s="78"/>
      <c r="R39" s="78"/>
      <c r="S39" s="78"/>
    </row>
    <row r="40" spans="1:19" x14ac:dyDescent="0.2">
      <c r="A40" s="100"/>
      <c r="B40" s="78"/>
      <c r="C40" s="78"/>
      <c r="D40" s="78"/>
      <c r="E40" s="18"/>
      <c r="F40" s="78"/>
      <c r="G40" s="18"/>
      <c r="H40" s="78"/>
      <c r="I40" s="18"/>
      <c r="J40" s="78"/>
      <c r="K40" s="18"/>
      <c r="L40" s="78"/>
      <c r="M40" s="18"/>
      <c r="N40" s="78"/>
      <c r="O40" s="78"/>
      <c r="P40" s="78"/>
      <c r="Q40" s="78"/>
      <c r="R40" s="78"/>
      <c r="S40" s="78"/>
    </row>
    <row r="41" spans="1:19" x14ac:dyDescent="0.2">
      <c r="A41" s="100" t="s">
        <v>199</v>
      </c>
      <c r="B41" s="78"/>
      <c r="C41" s="78"/>
      <c r="D41" s="78"/>
      <c r="E41" s="18"/>
      <c r="F41" s="78"/>
      <c r="G41" s="18"/>
      <c r="H41" s="78"/>
      <c r="I41" s="18"/>
      <c r="J41" s="78"/>
      <c r="K41" s="18"/>
      <c r="L41" s="78"/>
      <c r="M41" s="18"/>
      <c r="N41" s="78"/>
      <c r="O41" s="78"/>
      <c r="P41" s="78"/>
      <c r="Q41" s="78"/>
      <c r="R41" s="78"/>
      <c r="S41" s="78"/>
    </row>
    <row r="42" spans="1:19" x14ac:dyDescent="0.2">
      <c r="A42" s="100" t="s">
        <v>200</v>
      </c>
      <c r="B42" s="78"/>
      <c r="C42" s="78"/>
      <c r="D42" s="78"/>
      <c r="E42" s="18"/>
      <c r="F42" s="78"/>
      <c r="G42" s="18"/>
      <c r="H42" s="78"/>
      <c r="I42" s="18"/>
      <c r="J42" s="78"/>
      <c r="K42" s="18"/>
      <c r="L42" s="78"/>
      <c r="M42" s="18"/>
      <c r="N42" s="78"/>
      <c r="O42" s="78"/>
      <c r="P42" s="78"/>
      <c r="Q42" s="78"/>
      <c r="R42" s="78"/>
      <c r="S42" s="78"/>
    </row>
    <row r="43" spans="1:19" x14ac:dyDescent="0.2">
      <c r="A43" s="100" t="s">
        <v>201</v>
      </c>
      <c r="B43" s="78"/>
      <c r="C43" s="78"/>
      <c r="D43" s="78"/>
      <c r="E43" s="18"/>
      <c r="F43" s="78"/>
      <c r="G43" s="18"/>
      <c r="H43" s="78"/>
      <c r="I43" s="18"/>
      <c r="J43" s="78"/>
      <c r="K43" s="18"/>
      <c r="L43" s="78"/>
      <c r="M43" s="18"/>
      <c r="N43" s="78"/>
      <c r="O43" s="78"/>
      <c r="P43" s="78"/>
      <c r="Q43" s="78"/>
      <c r="R43" s="78"/>
      <c r="S43" s="78"/>
    </row>
    <row r="44" spans="1:19" x14ac:dyDescent="0.2">
      <c r="A44" s="100" t="s">
        <v>202</v>
      </c>
      <c r="B44" s="78"/>
      <c r="C44" s="78"/>
      <c r="D44" s="78"/>
      <c r="E44" s="18"/>
      <c r="F44" s="78"/>
      <c r="G44" s="18"/>
      <c r="H44" s="78"/>
      <c r="I44" s="18"/>
      <c r="J44" s="78"/>
      <c r="K44" s="18"/>
      <c r="L44" s="78"/>
      <c r="M44" s="18"/>
      <c r="N44" s="78"/>
      <c r="O44" s="78"/>
      <c r="P44" s="78"/>
      <c r="Q44" s="78"/>
      <c r="R44" s="78"/>
      <c r="S44" s="78"/>
    </row>
    <row r="45" spans="1:19" x14ac:dyDescent="0.2">
      <c r="A45" s="100" t="s">
        <v>203</v>
      </c>
      <c r="B45" s="78"/>
      <c r="C45" s="78"/>
      <c r="D45" s="78"/>
      <c r="E45" s="18"/>
      <c r="F45" s="78"/>
      <c r="G45" s="18"/>
      <c r="H45" s="78"/>
      <c r="I45" s="18"/>
      <c r="J45" s="78"/>
      <c r="K45" s="18"/>
      <c r="L45" s="78"/>
      <c r="M45" s="18"/>
      <c r="N45" s="78"/>
      <c r="O45" s="78"/>
      <c r="P45" s="78"/>
      <c r="Q45" s="78"/>
      <c r="R45" s="78"/>
      <c r="S45" s="78"/>
    </row>
    <row r="46" spans="1:19" x14ac:dyDescent="0.2">
      <c r="A46" s="100" t="s">
        <v>212</v>
      </c>
      <c r="B46" s="78"/>
      <c r="C46" s="78"/>
      <c r="D46" s="78"/>
      <c r="E46" s="18"/>
      <c r="F46" s="78"/>
      <c r="G46" s="18"/>
      <c r="H46" s="78"/>
      <c r="I46" s="18"/>
      <c r="J46" s="78"/>
      <c r="K46" s="18"/>
      <c r="L46" s="78"/>
      <c r="M46" s="18"/>
      <c r="N46" s="78"/>
      <c r="O46" s="78"/>
      <c r="P46" s="78"/>
      <c r="Q46" s="78"/>
      <c r="R46" s="78"/>
      <c r="S46" s="78"/>
    </row>
    <row r="47" spans="1:19" x14ac:dyDescent="0.2">
      <c r="A47" s="100"/>
      <c r="B47" s="78"/>
      <c r="C47" s="78"/>
      <c r="D47" s="78"/>
      <c r="E47" s="18"/>
      <c r="F47" s="78"/>
      <c r="G47" s="18"/>
      <c r="H47" s="78"/>
      <c r="I47" s="18"/>
      <c r="J47" s="78"/>
      <c r="K47" s="18"/>
      <c r="L47" s="78"/>
      <c r="M47" s="18"/>
      <c r="N47" s="78"/>
      <c r="O47" s="78"/>
      <c r="P47" s="78"/>
      <c r="Q47" s="78"/>
      <c r="R47" s="78"/>
      <c r="S47" s="78"/>
    </row>
    <row r="48" spans="1:19" x14ac:dyDescent="0.2">
      <c r="A48" s="100" t="s">
        <v>208</v>
      </c>
      <c r="B48" s="78"/>
      <c r="C48" s="78"/>
      <c r="D48" s="78"/>
      <c r="E48" s="18"/>
      <c r="F48" s="78"/>
      <c r="G48" s="18"/>
      <c r="H48" s="78"/>
      <c r="I48" s="18"/>
      <c r="J48" s="78"/>
      <c r="K48" s="18"/>
      <c r="L48" s="78"/>
      <c r="M48" s="18"/>
      <c r="N48" s="78"/>
      <c r="O48" s="78"/>
      <c r="P48" s="78"/>
      <c r="Q48" s="78"/>
      <c r="R48" s="78"/>
      <c r="S48" s="78"/>
    </row>
    <row r="49" spans="1:22" x14ac:dyDescent="0.2">
      <c r="A49" s="100" t="s">
        <v>213</v>
      </c>
      <c r="B49" s="78"/>
      <c r="C49" s="78"/>
      <c r="D49" s="78"/>
      <c r="E49" s="18"/>
      <c r="F49" s="78"/>
      <c r="G49" s="18"/>
      <c r="H49" s="78"/>
      <c r="I49" s="18"/>
      <c r="J49" s="78"/>
      <c r="K49" s="18"/>
      <c r="L49" s="78"/>
      <c r="M49" s="18"/>
      <c r="N49" s="78"/>
      <c r="O49" s="78"/>
      <c r="P49" s="78"/>
      <c r="Q49" s="78"/>
      <c r="R49" s="78"/>
      <c r="S49" s="78"/>
    </row>
    <row r="50" spans="1:22" x14ac:dyDescent="0.2">
      <c r="A50" s="100" t="s">
        <v>209</v>
      </c>
      <c r="B50" s="78"/>
      <c r="C50" s="78"/>
      <c r="D50" s="78"/>
      <c r="E50" s="18"/>
      <c r="F50" s="78"/>
      <c r="G50" s="18"/>
      <c r="H50" s="78"/>
      <c r="I50" s="18"/>
      <c r="J50" s="78"/>
      <c r="K50" s="18"/>
      <c r="L50" s="78"/>
      <c r="M50" s="18"/>
      <c r="N50" s="78"/>
      <c r="O50" s="78"/>
      <c r="P50" s="78"/>
      <c r="Q50" s="78"/>
      <c r="R50" s="78"/>
      <c r="S50" s="78"/>
    </row>
    <row r="51" spans="1:22" x14ac:dyDescent="0.2">
      <c r="A51" s="67" t="s">
        <v>205</v>
      </c>
      <c r="B51" s="78"/>
      <c r="C51" s="78"/>
      <c r="D51" s="78"/>
      <c r="E51" s="18"/>
      <c r="F51" s="78"/>
      <c r="G51" s="18"/>
      <c r="H51" s="78"/>
      <c r="I51" s="18"/>
      <c r="J51" s="78"/>
      <c r="K51" s="18"/>
      <c r="L51" s="78"/>
      <c r="M51" s="18"/>
      <c r="N51" s="78"/>
      <c r="O51" s="78"/>
      <c r="P51" s="78"/>
      <c r="Q51" s="78"/>
      <c r="R51" s="78"/>
      <c r="S51" s="78"/>
    </row>
    <row r="52" spans="1:22" x14ac:dyDescent="0.2">
      <c r="A52" s="100" t="s">
        <v>206</v>
      </c>
      <c r="B52" s="78"/>
      <c r="C52" s="78"/>
      <c r="D52" s="78"/>
      <c r="E52" s="18"/>
      <c r="F52" s="78"/>
      <c r="G52" s="18"/>
      <c r="H52" s="78"/>
      <c r="I52" s="18"/>
      <c r="J52" s="78"/>
      <c r="K52" s="18"/>
      <c r="L52" s="78"/>
      <c r="M52" s="18"/>
      <c r="N52" s="78"/>
      <c r="O52" s="78"/>
      <c r="P52" s="78"/>
      <c r="Q52" s="78"/>
      <c r="R52" s="78"/>
      <c r="S52" s="78"/>
    </row>
    <row r="53" spans="1:22" x14ac:dyDescent="0.2">
      <c r="A53" s="100"/>
      <c r="B53" s="78"/>
      <c r="C53" s="78"/>
      <c r="D53" s="78"/>
      <c r="E53" s="18"/>
      <c r="F53" s="78"/>
      <c r="G53" s="18"/>
      <c r="H53" s="78"/>
      <c r="I53" s="18"/>
      <c r="J53" s="78"/>
      <c r="K53" s="18"/>
      <c r="L53" s="78"/>
      <c r="M53" s="18"/>
      <c r="N53" s="78"/>
      <c r="O53" s="78"/>
      <c r="P53" s="78"/>
      <c r="Q53" s="78"/>
      <c r="R53" s="78"/>
      <c r="S53" s="78"/>
    </row>
    <row r="54" spans="1:22" x14ac:dyDescent="0.2">
      <c r="S54" s="18"/>
    </row>
    <row r="55" spans="1:22" x14ac:dyDescent="0.2">
      <c r="S55" s="18"/>
    </row>
    <row r="56" spans="1:22" x14ac:dyDescent="0.2">
      <c r="S56" s="18"/>
    </row>
    <row r="57" spans="1:22" x14ac:dyDescent="0.2">
      <c r="S57" s="18"/>
    </row>
    <row r="58" spans="1:22" x14ac:dyDescent="0.2">
      <c r="A58" s="79"/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  <c r="Q58" s="79"/>
      <c r="R58" s="79"/>
      <c r="S58" s="79"/>
      <c r="T58" s="79"/>
    </row>
    <row r="59" spans="1:22" x14ac:dyDescent="0.2">
      <c r="A59" s="79"/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  <c r="Q59" s="79"/>
      <c r="R59" s="79"/>
      <c r="S59" s="79"/>
      <c r="T59" s="79"/>
    </row>
    <row r="60" spans="1:22" hidden="1" x14ac:dyDescent="0.2">
      <c r="A60" s="79"/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  <c r="Q60" s="79"/>
      <c r="R60" s="79"/>
      <c r="S60" s="79"/>
      <c r="T60" s="79"/>
    </row>
    <row r="61" spans="1:22" hidden="1" x14ac:dyDescent="0.2">
      <c r="A61" s="96" t="s">
        <v>128</v>
      </c>
      <c r="B61" s="88"/>
      <c r="C61" s="88"/>
      <c r="D61" s="88"/>
      <c r="E61" s="89"/>
      <c r="F61" s="88"/>
      <c r="G61" s="89"/>
      <c r="H61" s="88"/>
      <c r="I61" s="89"/>
      <c r="J61" s="88"/>
      <c r="K61" s="89"/>
      <c r="L61" s="88"/>
      <c r="M61" s="89"/>
      <c r="N61" s="88"/>
      <c r="O61" s="88"/>
      <c r="P61" s="88"/>
      <c r="Q61" s="88"/>
      <c r="R61" s="88"/>
      <c r="S61" s="88"/>
      <c r="T61" s="89"/>
    </row>
    <row r="62" spans="1:22" hidden="1" x14ac:dyDescent="0.2">
      <c r="A62" s="79" t="s">
        <v>132</v>
      </c>
      <c r="B62" s="32">
        <f>B20*-0.35</f>
        <v>-14611537.5</v>
      </c>
      <c r="C62" s="32"/>
      <c r="D62" s="32">
        <f>D20*-0.35</f>
        <v>0</v>
      </c>
      <c r="E62" s="32"/>
      <c r="F62" s="32">
        <f>F20*-0.35</f>
        <v>928518.37866666657</v>
      </c>
      <c r="G62" s="32"/>
      <c r="H62" s="32">
        <f>H20*-0.35</f>
        <v>266447.75733333337</v>
      </c>
      <c r="I62" s="32"/>
      <c r="J62" s="32">
        <f>J20*-0.35</f>
        <v>0</v>
      </c>
      <c r="K62" s="32"/>
      <c r="L62" s="32">
        <f>L20*-0.35</f>
        <v>0</v>
      </c>
      <c r="M62" s="32"/>
      <c r="N62" s="32">
        <f>N20*-0.35</f>
        <v>0</v>
      </c>
      <c r="O62" s="32"/>
      <c r="P62" s="32"/>
      <c r="Q62" s="32">
        <f>Q20*-0.35</f>
        <v>0</v>
      </c>
      <c r="R62" s="32"/>
      <c r="S62" s="32"/>
      <c r="T62" s="79"/>
      <c r="V62" s="8"/>
    </row>
    <row r="63" spans="1:22" hidden="1" x14ac:dyDescent="0.2">
      <c r="A63" s="79" t="s">
        <v>133</v>
      </c>
      <c r="B63" s="32">
        <f>B21*-0.35</f>
        <v>0</v>
      </c>
      <c r="C63" s="79"/>
      <c r="D63" s="32">
        <f>D21*-0.35</f>
        <v>46553850</v>
      </c>
      <c r="E63" s="32"/>
      <c r="F63" s="32">
        <f>F21*-0.35</f>
        <v>-2107130.7039999999</v>
      </c>
      <c r="G63" s="32"/>
      <c r="H63" s="32">
        <f>H21*-0.35</f>
        <v>-857625.37</v>
      </c>
      <c r="I63" s="32"/>
      <c r="J63" s="32">
        <f>J23*-0.35</f>
        <v>-7000043.7919999985</v>
      </c>
      <c r="K63" s="32"/>
      <c r="L63" s="32">
        <f>L23*-0.35</f>
        <v>-8750054.7399999984</v>
      </c>
      <c r="M63" s="32"/>
      <c r="N63" s="32">
        <f>N23*-0.35</f>
        <v>-10502926.087499999</v>
      </c>
      <c r="O63" s="32"/>
      <c r="P63" s="32"/>
      <c r="Q63" s="32">
        <f>Q23*-0.35</f>
        <v>-40187924.619499996</v>
      </c>
      <c r="R63" s="32"/>
      <c r="S63" s="32"/>
      <c r="T63" s="79"/>
      <c r="V63" s="8"/>
    </row>
    <row r="64" spans="1:22" hidden="1" x14ac:dyDescent="0.2">
      <c r="A64" s="79" t="s">
        <v>134</v>
      </c>
      <c r="B64" s="32">
        <f>B22*-0.35</f>
        <v>151637.5</v>
      </c>
      <c r="C64" s="32"/>
      <c r="D64" s="32">
        <f>D22*-0.35</f>
        <v>0</v>
      </c>
      <c r="E64" s="79"/>
      <c r="F64" s="32">
        <f>F22*-0.35</f>
        <v>0</v>
      </c>
      <c r="G64" s="79"/>
      <c r="H64" s="32">
        <f>H22*-0.35</f>
        <v>0</v>
      </c>
      <c r="I64" s="79"/>
      <c r="J64" s="32">
        <f>J22*-0.35</f>
        <v>0</v>
      </c>
      <c r="K64" s="79"/>
      <c r="L64" s="32">
        <f>L22*-0.35</f>
        <v>0</v>
      </c>
      <c r="M64" s="79"/>
      <c r="N64" s="32">
        <f>N22*-0.35</f>
        <v>0</v>
      </c>
      <c r="O64" s="32"/>
      <c r="P64" s="32"/>
      <c r="Q64" s="32">
        <f>Q22*-0.35</f>
        <v>0</v>
      </c>
      <c r="R64" s="32"/>
      <c r="S64" s="32"/>
      <c r="T64" s="79"/>
    </row>
    <row r="65" spans="1:22" hidden="1" x14ac:dyDescent="0.2">
      <c r="A65" s="79"/>
      <c r="B65" s="80">
        <f>SUM(B62:B64)</f>
        <v>-14459900</v>
      </c>
      <c r="C65" s="80"/>
      <c r="D65" s="80">
        <f>SUM(D62:D64)</f>
        <v>46553850</v>
      </c>
      <c r="E65" s="33"/>
      <c r="F65" s="80">
        <f>SUM(F62:F64)</f>
        <v>-1178612.3253333333</v>
      </c>
      <c r="G65" s="33"/>
      <c r="H65" s="80">
        <f>SUM(H62:H64)</f>
        <v>-591177.61266666662</v>
      </c>
      <c r="I65" s="33"/>
      <c r="J65" s="80">
        <f>SUM(J62:J64)</f>
        <v>-7000043.7919999985</v>
      </c>
      <c r="K65" s="33"/>
      <c r="L65" s="80">
        <f>SUM(L62:L64)</f>
        <v>-8750054.7399999984</v>
      </c>
      <c r="M65" s="33"/>
      <c r="N65" s="80">
        <f>SUM(N62:N64)</f>
        <v>-10502926.087499999</v>
      </c>
      <c r="O65" s="80"/>
      <c r="P65" s="80"/>
      <c r="Q65" s="80">
        <f>SUM(Q62:Q64)</f>
        <v>-40187924.619499996</v>
      </c>
      <c r="R65" s="97"/>
      <c r="S65" s="97"/>
      <c r="T65" s="79"/>
    </row>
    <row r="66" spans="1:22" hidden="1" x14ac:dyDescent="0.2">
      <c r="A66" s="79"/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  <c r="Q66" s="79"/>
      <c r="R66" s="79"/>
      <c r="S66" s="79"/>
      <c r="T66" s="79"/>
      <c r="V66" s="1"/>
    </row>
    <row r="67" spans="1:22" hidden="1" x14ac:dyDescent="0.2">
      <c r="S67" s="18"/>
    </row>
    <row r="68" spans="1:22" hidden="1" x14ac:dyDescent="0.2">
      <c r="B68" s="11"/>
      <c r="C68" s="11"/>
      <c r="F68" s="11"/>
      <c r="H68" s="11"/>
      <c r="S68" s="18"/>
    </row>
    <row r="69" spans="1:22" hidden="1" x14ac:dyDescent="0.2">
      <c r="A69" s="11"/>
      <c r="B69" s="11"/>
      <c r="C69" s="11"/>
      <c r="F69" s="11"/>
      <c r="H69" s="11"/>
      <c r="S69" s="18"/>
    </row>
    <row r="70" spans="1:22" ht="15.75" hidden="1" x14ac:dyDescent="0.25">
      <c r="A70" s="87" t="s">
        <v>123</v>
      </c>
      <c r="B70" s="74"/>
      <c r="C70" s="74"/>
      <c r="D70" s="74"/>
      <c r="E70" s="74"/>
      <c r="F70" s="74"/>
      <c r="G70" s="74"/>
      <c r="H70" s="74"/>
      <c r="I70" s="74"/>
      <c r="J70" s="74"/>
      <c r="K70" s="74"/>
      <c r="L70" s="74"/>
      <c r="M70" s="74"/>
      <c r="N70" s="74"/>
      <c r="O70" s="74"/>
      <c r="P70" s="74"/>
      <c r="Q70" s="74"/>
      <c r="R70" s="35"/>
      <c r="S70" s="35"/>
    </row>
    <row r="71" spans="1:22" hidden="1" x14ac:dyDescent="0.2">
      <c r="A71" s="55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S71" s="18"/>
    </row>
    <row r="72" spans="1:22" hidden="1" x14ac:dyDescent="0.2">
      <c r="A72" s="55"/>
      <c r="B72" s="82">
        <v>36495</v>
      </c>
      <c r="C72" s="83"/>
      <c r="D72" s="112" t="s">
        <v>147</v>
      </c>
      <c r="E72" s="18"/>
      <c r="F72" s="84" t="s">
        <v>122</v>
      </c>
      <c r="G72" s="18"/>
      <c r="H72" s="84" t="s">
        <v>122</v>
      </c>
      <c r="I72" s="18"/>
      <c r="J72" s="112" t="s">
        <v>147</v>
      </c>
      <c r="K72" s="18"/>
      <c r="L72" s="112" t="s">
        <v>147</v>
      </c>
      <c r="M72" s="18"/>
      <c r="N72" s="112" t="s">
        <v>147</v>
      </c>
      <c r="O72" s="98"/>
      <c r="P72" s="98"/>
      <c r="Q72" s="112" t="s">
        <v>147</v>
      </c>
      <c r="R72" s="98"/>
      <c r="S72" s="98"/>
    </row>
    <row r="73" spans="1:22" hidden="1" x14ac:dyDescent="0.2">
      <c r="A73" s="55"/>
      <c r="B73" s="28"/>
      <c r="C73" s="28"/>
      <c r="D73" s="102"/>
      <c r="E73" s="76"/>
      <c r="F73" s="28"/>
      <c r="G73" s="76"/>
      <c r="H73" s="28"/>
      <c r="I73" s="76"/>
      <c r="J73" s="102"/>
      <c r="K73" s="76"/>
      <c r="L73" s="102"/>
      <c r="M73" s="76"/>
      <c r="N73" s="102"/>
      <c r="O73" s="28"/>
      <c r="P73" s="28"/>
      <c r="Q73" s="102"/>
      <c r="R73" s="28"/>
      <c r="S73" s="28"/>
    </row>
    <row r="74" spans="1:22" hidden="1" x14ac:dyDescent="0.2">
      <c r="A74" s="85" t="s">
        <v>101</v>
      </c>
      <c r="B74" s="17">
        <v>-39814000</v>
      </c>
      <c r="C74" s="81">
        <v>7</v>
      </c>
      <c r="D74" s="103"/>
      <c r="E74" s="17"/>
      <c r="F74" s="17"/>
      <c r="G74" s="17"/>
      <c r="H74" s="17"/>
      <c r="I74" s="17"/>
      <c r="J74" s="108">
        <f>J10</f>
        <v>-20000125.119999997</v>
      </c>
      <c r="K74" s="17"/>
      <c r="L74" s="108">
        <f>L10</f>
        <v>-25000156.399999999</v>
      </c>
      <c r="M74" s="17"/>
      <c r="N74" s="108">
        <f>N10</f>
        <v>-30008360.25</v>
      </c>
      <c r="O74" s="17"/>
      <c r="P74" s="17"/>
      <c r="Q74" s="108">
        <f>Q10</f>
        <v>-114822641.77</v>
      </c>
      <c r="R74" s="19"/>
      <c r="S74" s="19"/>
    </row>
    <row r="75" spans="1:22" hidden="1" x14ac:dyDescent="0.2">
      <c r="A75" s="55"/>
      <c r="B75" s="18"/>
      <c r="C75" s="18"/>
      <c r="D75" s="104"/>
      <c r="E75" s="19"/>
      <c r="F75" s="19"/>
      <c r="G75" s="19"/>
      <c r="H75" s="19"/>
      <c r="I75" s="19"/>
      <c r="J75" s="109"/>
      <c r="K75" s="19"/>
      <c r="L75" s="109"/>
      <c r="M75" s="19"/>
      <c r="N75" s="109"/>
      <c r="O75" s="8"/>
      <c r="P75" s="8"/>
      <c r="Q75" s="109"/>
      <c r="R75" s="19"/>
      <c r="S75" s="19"/>
    </row>
    <row r="76" spans="1:22" hidden="1" x14ac:dyDescent="0.2">
      <c r="A76" s="91" t="s">
        <v>84</v>
      </c>
      <c r="B76" s="67"/>
      <c r="C76" s="67"/>
      <c r="D76" s="104"/>
      <c r="E76" s="19"/>
      <c r="F76" s="19"/>
      <c r="G76" s="19"/>
      <c r="H76" s="19"/>
      <c r="I76" s="19"/>
      <c r="J76" s="109"/>
      <c r="K76" s="19"/>
      <c r="L76" s="109"/>
      <c r="M76" s="19"/>
      <c r="N76" s="109"/>
      <c r="O76" s="8"/>
      <c r="P76" s="8"/>
      <c r="Q76" s="109"/>
      <c r="R76" s="19"/>
      <c r="S76" s="19"/>
    </row>
    <row r="77" spans="1:22" hidden="1" x14ac:dyDescent="0.2">
      <c r="A77" s="55" t="s">
        <v>104</v>
      </c>
      <c r="B77" s="18"/>
      <c r="C77" s="18"/>
      <c r="D77" s="104"/>
      <c r="E77" s="19"/>
      <c r="F77" s="19"/>
      <c r="G77" s="19"/>
      <c r="H77" s="19"/>
      <c r="I77" s="19"/>
      <c r="J77" s="109"/>
      <c r="K77" s="19"/>
      <c r="L77" s="109"/>
      <c r="M77" s="19"/>
      <c r="N77" s="109"/>
      <c r="O77" s="8"/>
      <c r="P77" s="8"/>
      <c r="Q77" s="109"/>
      <c r="R77" s="19"/>
      <c r="S77" s="19"/>
    </row>
    <row r="78" spans="1:22" hidden="1" x14ac:dyDescent="0.2">
      <c r="A78" s="55" t="s">
        <v>108</v>
      </c>
      <c r="B78" s="20"/>
      <c r="C78" s="20"/>
      <c r="D78" s="105"/>
      <c r="E78" s="12"/>
      <c r="F78" s="12">
        <f>22270703-988314</f>
        <v>21282389</v>
      </c>
      <c r="G78" s="86">
        <v>8</v>
      </c>
      <c r="H78" s="12">
        <f>22270703-988314</f>
        <v>21282389</v>
      </c>
      <c r="I78" s="86"/>
      <c r="J78" s="105"/>
      <c r="K78" s="86"/>
      <c r="L78" s="105"/>
      <c r="M78" s="86"/>
      <c r="N78" s="105"/>
      <c r="O78" s="12"/>
      <c r="P78" s="12"/>
      <c r="Q78" s="105"/>
      <c r="R78" s="19"/>
      <c r="S78" s="19"/>
    </row>
    <row r="79" spans="1:22" hidden="1" x14ac:dyDescent="0.2">
      <c r="A79" s="55" t="s">
        <v>109</v>
      </c>
      <c r="B79" s="18"/>
      <c r="C79" s="18"/>
      <c r="D79" s="104"/>
      <c r="E79" s="19"/>
      <c r="F79" s="19">
        <f>SUM(F78)</f>
        <v>21282389</v>
      </c>
      <c r="G79" s="19"/>
      <c r="H79" s="19">
        <f>SUM(H78)</f>
        <v>21282389</v>
      </c>
      <c r="I79" s="19"/>
      <c r="J79" s="104">
        <f>SUM(J77:J78)</f>
        <v>0</v>
      </c>
      <c r="K79" s="19"/>
      <c r="L79" s="104">
        <f>SUM(L77:L78)</f>
        <v>0</v>
      </c>
      <c r="M79" s="19"/>
      <c r="N79" s="104">
        <f>SUM(N77:N78)</f>
        <v>0</v>
      </c>
      <c r="O79" s="19"/>
      <c r="P79" s="19"/>
      <c r="Q79" s="104">
        <f>SUM(Q77:Q78)</f>
        <v>0</v>
      </c>
      <c r="R79" s="19"/>
      <c r="S79" s="19"/>
    </row>
    <row r="80" spans="1:22" hidden="1" x14ac:dyDescent="0.2">
      <c r="A80" s="55"/>
      <c r="B80" s="18"/>
      <c r="C80" s="18"/>
      <c r="D80" s="104"/>
      <c r="E80" s="19"/>
      <c r="F80" s="19"/>
      <c r="G80" s="19"/>
      <c r="H80" s="19"/>
      <c r="I80" s="19"/>
      <c r="J80" s="109"/>
      <c r="K80" s="19"/>
      <c r="L80" s="109"/>
      <c r="M80" s="19"/>
      <c r="N80" s="109"/>
      <c r="O80" s="8"/>
      <c r="P80" s="8"/>
      <c r="Q80" s="109"/>
      <c r="R80" s="19"/>
      <c r="S80" s="19"/>
    </row>
    <row r="81" spans="1:19" hidden="1" x14ac:dyDescent="0.2">
      <c r="A81" s="91" t="s">
        <v>86</v>
      </c>
      <c r="B81" s="67"/>
      <c r="C81" s="67"/>
      <c r="D81" s="104"/>
      <c r="E81" s="19"/>
      <c r="F81" s="19"/>
      <c r="G81" s="19"/>
      <c r="H81" s="19"/>
      <c r="I81" s="19"/>
      <c r="J81" s="109"/>
      <c r="K81" s="19"/>
      <c r="L81" s="109"/>
      <c r="M81" s="19"/>
      <c r="N81" s="109"/>
      <c r="O81" s="8"/>
      <c r="P81" s="8"/>
      <c r="Q81" s="109"/>
      <c r="R81" s="19"/>
      <c r="S81" s="19"/>
    </row>
    <row r="82" spans="1:19" hidden="1" x14ac:dyDescent="0.2">
      <c r="A82" s="55" t="s">
        <v>118</v>
      </c>
      <c r="B82" s="19">
        <v>39814000</v>
      </c>
      <c r="C82" s="86">
        <v>7</v>
      </c>
      <c r="D82" s="104"/>
      <c r="E82" s="18"/>
      <c r="F82" s="19">
        <f>Buyout!D119</f>
        <v>0</v>
      </c>
      <c r="G82" s="19"/>
      <c r="H82" s="19">
        <f>Buyout!F119</f>
        <v>0</v>
      </c>
      <c r="I82" s="19"/>
      <c r="J82" s="109"/>
      <c r="K82" s="19"/>
      <c r="L82" s="109"/>
      <c r="M82" s="19"/>
      <c r="N82" s="109"/>
      <c r="O82" s="8"/>
      <c r="P82" s="8"/>
      <c r="Q82" s="109"/>
      <c r="R82" s="19"/>
      <c r="S82" s="19"/>
    </row>
    <row r="83" spans="1:19" hidden="1" x14ac:dyDescent="0.2">
      <c r="A83" s="55" t="s">
        <v>103</v>
      </c>
      <c r="B83" s="18"/>
      <c r="C83" s="18"/>
      <c r="D83" s="104">
        <v>-133011000</v>
      </c>
      <c r="E83" s="86"/>
      <c r="G83" s="86"/>
      <c r="I83" s="86"/>
      <c r="J83" s="109"/>
      <c r="K83" s="86"/>
      <c r="L83" s="109"/>
      <c r="M83" s="86"/>
      <c r="N83" s="109"/>
      <c r="O83" s="8"/>
      <c r="P83" s="8"/>
      <c r="Q83" s="109"/>
      <c r="R83" s="19"/>
      <c r="S83" s="19"/>
    </row>
    <row r="84" spans="1:19" hidden="1" x14ac:dyDescent="0.2">
      <c r="A84" s="55" t="s">
        <v>89</v>
      </c>
      <c r="B84" s="19">
        <v>1500000</v>
      </c>
      <c r="C84" s="86">
        <v>7</v>
      </c>
      <c r="D84" s="104"/>
      <c r="E84" s="19"/>
      <c r="F84" s="19"/>
      <c r="G84" s="19"/>
      <c r="H84" s="19"/>
      <c r="I84" s="19"/>
      <c r="J84" s="109"/>
      <c r="K84" s="19"/>
      <c r="L84" s="109"/>
      <c r="M84" s="19"/>
      <c r="N84" s="109"/>
      <c r="O84" s="8"/>
      <c r="P84" s="8"/>
      <c r="Q84" s="109"/>
      <c r="R84" s="19"/>
      <c r="S84" s="19"/>
    </row>
    <row r="85" spans="1:19" hidden="1" x14ac:dyDescent="0.2">
      <c r="A85" s="55" t="s">
        <v>105</v>
      </c>
      <c r="B85" s="20"/>
      <c r="C85" s="20"/>
      <c r="D85" s="105"/>
      <c r="E85" s="12"/>
      <c r="F85" s="12"/>
      <c r="G85" s="12"/>
      <c r="H85" s="12"/>
      <c r="I85" s="12"/>
      <c r="J85" s="105">
        <f>J23</f>
        <v>20000125.119999997</v>
      </c>
      <c r="K85" s="12"/>
      <c r="L85" s="105">
        <f>L23</f>
        <v>25000156.399999999</v>
      </c>
      <c r="M85" s="12"/>
      <c r="N85" s="105">
        <f>N23</f>
        <v>30008360.25</v>
      </c>
      <c r="O85" s="12"/>
      <c r="P85" s="12"/>
      <c r="Q85" s="105">
        <f>Q23</f>
        <v>114822641.77</v>
      </c>
      <c r="R85" s="19"/>
      <c r="S85" s="19"/>
    </row>
    <row r="86" spans="1:19" hidden="1" x14ac:dyDescent="0.2">
      <c r="A86" s="55" t="s">
        <v>110</v>
      </c>
      <c r="B86" s="19">
        <f>SUM(B82:B85)</f>
        <v>41314000</v>
      </c>
      <c r="C86" s="19"/>
      <c r="D86" s="104">
        <f>SUM(D82:D85)</f>
        <v>-133011000</v>
      </c>
      <c r="E86" s="19"/>
      <c r="F86" s="19">
        <f>SUM(F82:F85)</f>
        <v>0</v>
      </c>
      <c r="G86" s="19"/>
      <c r="H86" s="19">
        <f>SUM(H82:H85)</f>
        <v>0</v>
      </c>
      <c r="I86" s="19"/>
      <c r="J86" s="104">
        <f>SUM(J82:J85)</f>
        <v>20000125.119999997</v>
      </c>
      <c r="K86" s="19"/>
      <c r="L86" s="104">
        <f>SUM(L82:L85)</f>
        <v>25000156.399999999</v>
      </c>
      <c r="M86" s="19"/>
      <c r="N86" s="104">
        <f>SUM(N82:N85)</f>
        <v>30008360.25</v>
      </c>
      <c r="O86" s="19"/>
      <c r="P86" s="19"/>
      <c r="Q86" s="104">
        <f>SUM(Q82:Q85)</f>
        <v>114822641.77</v>
      </c>
      <c r="R86" s="19"/>
      <c r="S86" s="19"/>
    </row>
    <row r="87" spans="1:19" hidden="1" x14ac:dyDescent="0.2">
      <c r="A87" s="55"/>
      <c r="B87" s="18"/>
      <c r="C87" s="18"/>
      <c r="D87" s="104"/>
      <c r="E87" s="19"/>
      <c r="F87" s="19"/>
      <c r="G87" s="19"/>
      <c r="H87" s="19"/>
      <c r="I87" s="19"/>
      <c r="J87" s="109"/>
      <c r="K87" s="19"/>
      <c r="L87" s="109"/>
      <c r="M87" s="19"/>
      <c r="N87" s="109"/>
      <c r="O87" s="8"/>
      <c r="P87" s="8"/>
      <c r="Q87" s="109"/>
      <c r="R87" s="19"/>
      <c r="S87" s="19"/>
    </row>
    <row r="88" spans="1:19" hidden="1" x14ac:dyDescent="0.2">
      <c r="A88" s="85" t="s">
        <v>99</v>
      </c>
      <c r="B88" s="65">
        <f>B74+B79+B86</f>
        <v>1500000</v>
      </c>
      <c r="C88" s="65"/>
      <c r="D88" s="106">
        <f>D74+D79+D86</f>
        <v>-133011000</v>
      </c>
      <c r="E88" s="31"/>
      <c r="F88" s="65">
        <f>F74+F79+F86</f>
        <v>21282389</v>
      </c>
      <c r="G88" s="31"/>
      <c r="H88" s="65">
        <f>H74+H79+H86</f>
        <v>21282389</v>
      </c>
      <c r="I88" s="31"/>
      <c r="J88" s="106">
        <f>J74+J79+J86</f>
        <v>0</v>
      </c>
      <c r="K88" s="31"/>
      <c r="L88" s="106">
        <f>L74+L79+L86</f>
        <v>0</v>
      </c>
      <c r="M88" s="31"/>
      <c r="N88" s="106">
        <f>N74+N79+N86</f>
        <v>0</v>
      </c>
      <c r="O88" s="65"/>
      <c r="P88" s="65"/>
      <c r="Q88" s="106">
        <f>Q74+Q79+Q86</f>
        <v>0</v>
      </c>
      <c r="R88" s="78"/>
      <c r="S88" s="78"/>
    </row>
    <row r="89" spans="1:19" hidden="1" x14ac:dyDescent="0.2">
      <c r="A89" s="55"/>
      <c r="B89" s="18"/>
      <c r="C89" s="18"/>
      <c r="D89" s="104"/>
      <c r="E89" s="18"/>
      <c r="F89" s="18"/>
      <c r="G89" s="18"/>
      <c r="H89" s="18"/>
      <c r="I89" s="18"/>
      <c r="J89" s="107"/>
      <c r="K89" s="18"/>
      <c r="L89" s="107"/>
      <c r="M89" s="18"/>
      <c r="N89" s="107"/>
      <c r="O89" s="78"/>
      <c r="P89" s="78"/>
      <c r="Q89" s="107"/>
      <c r="R89" s="78"/>
      <c r="S89" s="78"/>
    </row>
    <row r="90" spans="1:19" hidden="1" x14ac:dyDescent="0.2">
      <c r="A90" s="55" t="s">
        <v>115</v>
      </c>
      <c r="B90" s="19">
        <f>B88*-0.35</f>
        <v>-525000</v>
      </c>
      <c r="C90" s="19"/>
      <c r="D90" s="104">
        <f>D88*-0.35</f>
        <v>46553850</v>
      </c>
      <c r="E90" s="18"/>
      <c r="F90" s="19">
        <f>-F79*0.35</f>
        <v>-7448836.1499999994</v>
      </c>
      <c r="G90" s="18"/>
      <c r="H90" s="19">
        <f>-H79*0.35</f>
        <v>-7448836.1499999994</v>
      </c>
      <c r="I90" s="18"/>
      <c r="J90" s="109">
        <f>J88*-0.35</f>
        <v>0</v>
      </c>
      <c r="K90" s="18"/>
      <c r="L90" s="109">
        <f>L88*-0.35</f>
        <v>0</v>
      </c>
      <c r="M90" s="18"/>
      <c r="N90" s="109">
        <f>N88*-0.35</f>
        <v>0</v>
      </c>
      <c r="O90" s="8"/>
      <c r="P90" s="8"/>
      <c r="Q90" s="109">
        <f>Q88*-0.35</f>
        <v>0</v>
      </c>
      <c r="R90" s="19"/>
      <c r="S90" s="19"/>
    </row>
    <row r="91" spans="1:19" hidden="1" x14ac:dyDescent="0.2">
      <c r="A91" s="55"/>
      <c r="B91" s="18"/>
      <c r="C91" s="18"/>
      <c r="D91" s="104"/>
      <c r="E91" s="18"/>
      <c r="F91" s="18"/>
      <c r="G91" s="18"/>
      <c r="H91" s="18"/>
      <c r="I91" s="18"/>
      <c r="J91" s="110"/>
      <c r="K91" s="18"/>
      <c r="L91" s="110"/>
      <c r="M91" s="18"/>
      <c r="N91" s="110"/>
      <c r="Q91" s="110"/>
      <c r="S91" s="18"/>
    </row>
    <row r="92" spans="1:19" hidden="1" x14ac:dyDescent="0.2">
      <c r="A92" s="55" t="s">
        <v>116</v>
      </c>
      <c r="B92" s="78">
        <f>B86*0.35</f>
        <v>14459900</v>
      </c>
      <c r="C92" s="78"/>
      <c r="D92" s="107">
        <f>D86*0.35</f>
        <v>-46553850</v>
      </c>
      <c r="E92" s="18"/>
      <c r="F92" s="78">
        <f>F86*0.35</f>
        <v>0</v>
      </c>
      <c r="G92" s="18"/>
      <c r="H92" s="78">
        <f>H86*0.35</f>
        <v>0</v>
      </c>
      <c r="I92" s="18"/>
      <c r="J92" s="111">
        <f>J86*0.35</f>
        <v>7000043.7919999985</v>
      </c>
      <c r="K92" s="18"/>
      <c r="L92" s="111">
        <f>L86*0.35</f>
        <v>8750054.7399999984</v>
      </c>
      <c r="M92" s="18"/>
      <c r="N92" s="111">
        <f>N86*0.35</f>
        <v>10502926.087499999</v>
      </c>
      <c r="O92" s="9"/>
      <c r="P92" s="9"/>
      <c r="Q92" s="111">
        <f>Q86*0.35</f>
        <v>40187924.619499996</v>
      </c>
      <c r="R92" s="78"/>
      <c r="S92" s="78"/>
    </row>
    <row r="93" spans="1:19" hidden="1" x14ac:dyDescent="0.2">
      <c r="A93" s="55"/>
      <c r="B93" s="18"/>
      <c r="C93" s="18"/>
      <c r="D93" s="104"/>
      <c r="E93" s="18"/>
      <c r="F93" s="18"/>
      <c r="G93" s="18"/>
      <c r="H93" s="18"/>
      <c r="I93" s="18"/>
      <c r="J93" s="110"/>
      <c r="K93" s="18"/>
      <c r="L93" s="110"/>
      <c r="M93" s="18"/>
      <c r="N93" s="110"/>
      <c r="Q93" s="110"/>
      <c r="S93" s="18"/>
    </row>
    <row r="94" spans="1:19" hidden="1" x14ac:dyDescent="0.2">
      <c r="A94" s="85" t="s">
        <v>114</v>
      </c>
      <c r="B94" s="65">
        <f>B90+B92</f>
        <v>13934900</v>
      </c>
      <c r="C94" s="65"/>
      <c r="D94" s="106">
        <f>D90+D92</f>
        <v>0</v>
      </c>
      <c r="E94" s="31"/>
      <c r="F94" s="65">
        <f>F90+F92</f>
        <v>-7448836.1499999994</v>
      </c>
      <c r="G94" s="31"/>
      <c r="H94" s="65">
        <f>H90+H92</f>
        <v>-7448836.1499999994</v>
      </c>
      <c r="I94" s="31"/>
      <c r="J94" s="106">
        <f>J90+J92</f>
        <v>7000043.7919999985</v>
      </c>
      <c r="K94" s="31"/>
      <c r="L94" s="106">
        <f>L90+L92</f>
        <v>8750054.7399999984</v>
      </c>
      <c r="M94" s="31"/>
      <c r="N94" s="106">
        <f>N90+N92</f>
        <v>10502926.087499999</v>
      </c>
      <c r="O94" s="65"/>
      <c r="P94" s="65"/>
      <c r="Q94" s="106">
        <f>Q90+Q92</f>
        <v>40187924.619499996</v>
      </c>
      <c r="R94" s="78"/>
      <c r="S94" s="78"/>
    </row>
    <row r="95" spans="1:19" hidden="1" x14ac:dyDescent="0.2">
      <c r="A95" s="55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S95" s="18"/>
    </row>
    <row r="96" spans="1:19" hidden="1" x14ac:dyDescent="0.2">
      <c r="A96" s="55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S96" s="18"/>
    </row>
    <row r="97" spans="1:19" hidden="1" x14ac:dyDescent="0.2">
      <c r="A97" s="55" t="s">
        <v>149</v>
      </c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S97" s="18"/>
    </row>
    <row r="98" spans="1:19" hidden="1" x14ac:dyDescent="0.2">
      <c r="A98" s="55" t="s">
        <v>150</v>
      </c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S98" s="18"/>
    </row>
    <row r="99" spans="1:19" hidden="1" x14ac:dyDescent="0.2">
      <c r="A99" s="55" t="s">
        <v>135</v>
      </c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S99" s="18"/>
    </row>
    <row r="100" spans="1:19" x14ac:dyDescent="0.2">
      <c r="A100" s="55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S100" s="18"/>
    </row>
    <row r="101" spans="1:19" x14ac:dyDescent="0.2">
      <c r="A101" s="55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S101" s="18"/>
    </row>
    <row r="102" spans="1:19" x14ac:dyDescent="0.2">
      <c r="A102" s="55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S102" s="18"/>
    </row>
    <row r="103" spans="1:19" x14ac:dyDescent="0.2">
      <c r="A103" s="19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S103" s="18"/>
    </row>
    <row r="104" spans="1:19" x14ac:dyDescent="0.2">
      <c r="A104" s="19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S104" s="18"/>
    </row>
    <row r="105" spans="1:19" x14ac:dyDescent="0.2">
      <c r="A105" s="7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S105" s="18"/>
    </row>
    <row r="106" spans="1:19" x14ac:dyDescent="0.2">
      <c r="A106" s="18"/>
      <c r="S106" s="18"/>
    </row>
    <row r="107" spans="1:19" x14ac:dyDescent="0.2">
      <c r="A107" s="18"/>
      <c r="S107" s="18"/>
    </row>
    <row r="108" spans="1:19" x14ac:dyDescent="0.2">
      <c r="S108" s="18"/>
    </row>
    <row r="109" spans="1:19" x14ac:dyDescent="0.2">
      <c r="S109" s="18"/>
    </row>
    <row r="110" spans="1:19" x14ac:dyDescent="0.2">
      <c r="S110" s="18"/>
    </row>
    <row r="111" spans="1:19" x14ac:dyDescent="0.2">
      <c r="S111" s="18"/>
    </row>
    <row r="112" spans="1:19" x14ac:dyDescent="0.2">
      <c r="S112" s="18"/>
    </row>
    <row r="113" spans="19:19" x14ac:dyDescent="0.2">
      <c r="S113" s="18"/>
    </row>
    <row r="114" spans="19:19" x14ac:dyDescent="0.2">
      <c r="S114" s="18"/>
    </row>
    <row r="115" spans="19:19" x14ac:dyDescent="0.2">
      <c r="S115" s="18"/>
    </row>
    <row r="116" spans="19:19" x14ac:dyDescent="0.2">
      <c r="S116" s="18"/>
    </row>
    <row r="117" spans="19:19" x14ac:dyDescent="0.2">
      <c r="S117" s="18"/>
    </row>
    <row r="118" spans="19:19" x14ac:dyDescent="0.2">
      <c r="S118" s="18"/>
    </row>
    <row r="119" spans="19:19" x14ac:dyDescent="0.2">
      <c r="S119" s="18"/>
    </row>
    <row r="120" spans="19:19" x14ac:dyDescent="0.2">
      <c r="S120" s="18"/>
    </row>
    <row r="121" spans="19:19" x14ac:dyDescent="0.2">
      <c r="S121" s="18"/>
    </row>
    <row r="122" spans="19:19" x14ac:dyDescent="0.2">
      <c r="S122" s="18"/>
    </row>
    <row r="123" spans="19:19" x14ac:dyDescent="0.2">
      <c r="S123" s="18"/>
    </row>
    <row r="124" spans="19:19" x14ac:dyDescent="0.2">
      <c r="S124" s="18"/>
    </row>
    <row r="125" spans="19:19" x14ac:dyDescent="0.2">
      <c r="S125" s="18"/>
    </row>
    <row r="126" spans="19:19" x14ac:dyDescent="0.2">
      <c r="S126" s="18"/>
    </row>
    <row r="127" spans="19:19" x14ac:dyDescent="0.2">
      <c r="S127" s="18"/>
    </row>
    <row r="128" spans="19:19" x14ac:dyDescent="0.2">
      <c r="S128" s="18"/>
    </row>
    <row r="129" spans="19:19" x14ac:dyDescent="0.2">
      <c r="S129" s="18"/>
    </row>
    <row r="130" spans="19:19" x14ac:dyDescent="0.2">
      <c r="S130" s="18"/>
    </row>
    <row r="131" spans="19:19" x14ac:dyDescent="0.2">
      <c r="S131" s="18"/>
    </row>
    <row r="132" spans="19:19" x14ac:dyDescent="0.2">
      <c r="S132" s="18"/>
    </row>
    <row r="133" spans="19:19" x14ac:dyDescent="0.2">
      <c r="S133" s="18"/>
    </row>
    <row r="134" spans="19:19" x14ac:dyDescent="0.2">
      <c r="S134" s="18"/>
    </row>
    <row r="135" spans="19:19" x14ac:dyDescent="0.2">
      <c r="S135" s="18"/>
    </row>
    <row r="136" spans="19:19" x14ac:dyDescent="0.2">
      <c r="S136" s="18"/>
    </row>
    <row r="137" spans="19:19" x14ac:dyDescent="0.2">
      <c r="S137" s="18"/>
    </row>
    <row r="138" spans="19:19" x14ac:dyDescent="0.2">
      <c r="S138" s="18"/>
    </row>
    <row r="139" spans="19:19" x14ac:dyDescent="0.2">
      <c r="S139" s="18"/>
    </row>
    <row r="140" spans="19:19" x14ac:dyDescent="0.2">
      <c r="S140" s="18"/>
    </row>
    <row r="141" spans="19:19" x14ac:dyDescent="0.2">
      <c r="S141" s="18"/>
    </row>
    <row r="142" spans="19:19" x14ac:dyDescent="0.2">
      <c r="S142" s="18"/>
    </row>
    <row r="143" spans="19:19" x14ac:dyDescent="0.2">
      <c r="S143" s="18"/>
    </row>
    <row r="144" spans="19:19" x14ac:dyDescent="0.2">
      <c r="S144" s="18"/>
    </row>
    <row r="145" spans="19:19" x14ac:dyDescent="0.2">
      <c r="S145" s="18"/>
    </row>
    <row r="146" spans="19:19" x14ac:dyDescent="0.2">
      <c r="S146" s="18"/>
    </row>
    <row r="147" spans="19:19" x14ac:dyDescent="0.2">
      <c r="S147" s="18"/>
    </row>
    <row r="148" spans="19:19" x14ac:dyDescent="0.2">
      <c r="S148" s="18"/>
    </row>
    <row r="149" spans="19:19" x14ac:dyDescent="0.2">
      <c r="S149" s="18"/>
    </row>
    <row r="150" spans="19:19" x14ac:dyDescent="0.2">
      <c r="S150" s="18"/>
    </row>
    <row r="151" spans="19:19" x14ac:dyDescent="0.2">
      <c r="S151" s="18"/>
    </row>
    <row r="152" spans="19:19" x14ac:dyDescent="0.2">
      <c r="S152" s="18"/>
    </row>
    <row r="153" spans="19:19" x14ac:dyDescent="0.2">
      <c r="S153" s="18"/>
    </row>
    <row r="154" spans="19:19" x14ac:dyDescent="0.2">
      <c r="S154" s="18"/>
    </row>
    <row r="155" spans="19:19" x14ac:dyDescent="0.2">
      <c r="S155" s="18"/>
    </row>
    <row r="156" spans="19:19" x14ac:dyDescent="0.2">
      <c r="S156" s="18"/>
    </row>
    <row r="157" spans="19:19" x14ac:dyDescent="0.2">
      <c r="S157" s="18"/>
    </row>
    <row r="158" spans="19:19" x14ac:dyDescent="0.2">
      <c r="S158" s="18"/>
    </row>
    <row r="159" spans="19:19" x14ac:dyDescent="0.2">
      <c r="S159" s="18"/>
    </row>
    <row r="160" spans="19:19" x14ac:dyDescent="0.2">
      <c r="S160" s="18"/>
    </row>
    <row r="161" spans="19:19" x14ac:dyDescent="0.2">
      <c r="S161" s="18"/>
    </row>
    <row r="162" spans="19:19" x14ac:dyDescent="0.2">
      <c r="S162" s="18"/>
    </row>
    <row r="163" spans="19:19" x14ac:dyDescent="0.2">
      <c r="S163" s="18"/>
    </row>
    <row r="164" spans="19:19" x14ac:dyDescent="0.2">
      <c r="S164" s="18"/>
    </row>
    <row r="165" spans="19:19" x14ac:dyDescent="0.2">
      <c r="S165" s="18"/>
    </row>
    <row r="166" spans="19:19" x14ac:dyDescent="0.2">
      <c r="S166" s="18"/>
    </row>
    <row r="167" spans="19:19" x14ac:dyDescent="0.2">
      <c r="S167" s="18"/>
    </row>
    <row r="168" spans="19:19" x14ac:dyDescent="0.2">
      <c r="S168" s="18"/>
    </row>
    <row r="169" spans="19:19" x14ac:dyDescent="0.2">
      <c r="S169" s="18"/>
    </row>
    <row r="170" spans="19:19" x14ac:dyDescent="0.2">
      <c r="S170" s="18"/>
    </row>
    <row r="171" spans="19:19" x14ac:dyDescent="0.2">
      <c r="S171" s="18"/>
    </row>
    <row r="172" spans="19:19" x14ac:dyDescent="0.2">
      <c r="S172" s="18"/>
    </row>
    <row r="173" spans="19:19" x14ac:dyDescent="0.2">
      <c r="S173" s="18"/>
    </row>
    <row r="174" spans="19:19" x14ac:dyDescent="0.2">
      <c r="S174" s="18"/>
    </row>
    <row r="175" spans="19:19" x14ac:dyDescent="0.2">
      <c r="S175" s="18"/>
    </row>
    <row r="176" spans="19:19" x14ac:dyDescent="0.2">
      <c r="S176" s="18"/>
    </row>
    <row r="177" spans="19:19" x14ac:dyDescent="0.2">
      <c r="S177" s="18"/>
    </row>
    <row r="178" spans="19:19" x14ac:dyDescent="0.2">
      <c r="S178" s="18"/>
    </row>
    <row r="179" spans="19:19" x14ac:dyDescent="0.2">
      <c r="S179" s="18"/>
    </row>
    <row r="180" spans="19:19" x14ac:dyDescent="0.2">
      <c r="S180" s="18"/>
    </row>
    <row r="181" spans="19:19" x14ac:dyDescent="0.2">
      <c r="S181" s="18"/>
    </row>
    <row r="182" spans="19:19" x14ac:dyDescent="0.2">
      <c r="S182" s="18"/>
    </row>
    <row r="183" spans="19:19" x14ac:dyDescent="0.2">
      <c r="S183" s="18"/>
    </row>
    <row r="184" spans="19:19" x14ac:dyDescent="0.2">
      <c r="S184" s="18"/>
    </row>
    <row r="185" spans="19:19" x14ac:dyDescent="0.2">
      <c r="S185" s="18"/>
    </row>
    <row r="186" spans="19:19" x14ac:dyDescent="0.2">
      <c r="S186" s="18"/>
    </row>
    <row r="187" spans="19:19" x14ac:dyDescent="0.2">
      <c r="S187" s="18"/>
    </row>
    <row r="188" spans="19:19" x14ac:dyDescent="0.2">
      <c r="S188" s="18"/>
    </row>
    <row r="189" spans="19:19" x14ac:dyDescent="0.2">
      <c r="S189" s="18"/>
    </row>
    <row r="190" spans="19:19" x14ac:dyDescent="0.2">
      <c r="S190" s="18"/>
    </row>
    <row r="191" spans="19:19" x14ac:dyDescent="0.2">
      <c r="S191" s="18"/>
    </row>
    <row r="192" spans="19:19" x14ac:dyDescent="0.2">
      <c r="S192" s="18"/>
    </row>
    <row r="193" spans="19:19" x14ac:dyDescent="0.2">
      <c r="S193" s="18"/>
    </row>
    <row r="194" spans="19:19" x14ac:dyDescent="0.2">
      <c r="S194" s="18"/>
    </row>
    <row r="195" spans="19:19" x14ac:dyDescent="0.2">
      <c r="S195" s="18"/>
    </row>
    <row r="196" spans="19:19" x14ac:dyDescent="0.2">
      <c r="S196" s="18"/>
    </row>
    <row r="197" spans="19:19" x14ac:dyDescent="0.2">
      <c r="S197" s="18"/>
    </row>
    <row r="198" spans="19:19" x14ac:dyDescent="0.2">
      <c r="S198" s="18"/>
    </row>
    <row r="199" spans="19:19" x14ac:dyDescent="0.2">
      <c r="S199" s="18"/>
    </row>
    <row r="200" spans="19:19" x14ac:dyDescent="0.2">
      <c r="S200" s="18"/>
    </row>
    <row r="201" spans="19:19" x14ac:dyDescent="0.2">
      <c r="S201" s="18"/>
    </row>
    <row r="202" spans="19:19" x14ac:dyDescent="0.2">
      <c r="S202" s="18"/>
    </row>
    <row r="203" spans="19:19" x14ac:dyDescent="0.2">
      <c r="S203" s="18"/>
    </row>
    <row r="204" spans="19:19" x14ac:dyDescent="0.2">
      <c r="S204" s="18"/>
    </row>
    <row r="205" spans="19:19" x14ac:dyDescent="0.2">
      <c r="S205" s="18"/>
    </row>
    <row r="206" spans="19:19" x14ac:dyDescent="0.2">
      <c r="S206" s="18"/>
    </row>
    <row r="207" spans="19:19" x14ac:dyDescent="0.2">
      <c r="S207" s="18"/>
    </row>
    <row r="208" spans="19:19" x14ac:dyDescent="0.2">
      <c r="S208" s="18"/>
    </row>
    <row r="209" spans="19:19" x14ac:dyDescent="0.2">
      <c r="S209" s="18"/>
    </row>
    <row r="210" spans="19:19" x14ac:dyDescent="0.2">
      <c r="S210" s="18"/>
    </row>
    <row r="211" spans="19:19" x14ac:dyDescent="0.2">
      <c r="S211" s="18"/>
    </row>
    <row r="212" spans="19:19" x14ac:dyDescent="0.2">
      <c r="S212" s="18"/>
    </row>
    <row r="213" spans="19:19" x14ac:dyDescent="0.2">
      <c r="S213" s="18"/>
    </row>
    <row r="214" spans="19:19" x14ac:dyDescent="0.2">
      <c r="S214" s="18"/>
    </row>
    <row r="215" spans="19:19" x14ac:dyDescent="0.2">
      <c r="S215" s="18"/>
    </row>
    <row r="216" spans="19:19" x14ac:dyDescent="0.2">
      <c r="S216" s="18"/>
    </row>
    <row r="217" spans="19:19" x14ac:dyDescent="0.2">
      <c r="S217" s="18"/>
    </row>
    <row r="218" spans="19:19" x14ac:dyDescent="0.2">
      <c r="S218" s="18"/>
    </row>
    <row r="219" spans="19:19" x14ac:dyDescent="0.2">
      <c r="S219" s="18"/>
    </row>
    <row r="220" spans="19:19" x14ac:dyDescent="0.2">
      <c r="S220" s="18"/>
    </row>
    <row r="221" spans="19:19" x14ac:dyDescent="0.2">
      <c r="S221" s="18"/>
    </row>
    <row r="222" spans="19:19" x14ac:dyDescent="0.2">
      <c r="S222" s="18"/>
    </row>
    <row r="223" spans="19:19" x14ac:dyDescent="0.2">
      <c r="S223" s="18"/>
    </row>
    <row r="224" spans="19:19" x14ac:dyDescent="0.2">
      <c r="S224" s="18"/>
    </row>
    <row r="225" spans="19:19" x14ac:dyDescent="0.2">
      <c r="S225" s="18"/>
    </row>
    <row r="226" spans="19:19" x14ac:dyDescent="0.2">
      <c r="S226" s="18"/>
    </row>
    <row r="227" spans="19:19" x14ac:dyDescent="0.2">
      <c r="S227" s="18"/>
    </row>
    <row r="228" spans="19:19" x14ac:dyDescent="0.2">
      <c r="S228" s="18"/>
    </row>
    <row r="229" spans="19:19" x14ac:dyDescent="0.2">
      <c r="S229" s="18"/>
    </row>
    <row r="230" spans="19:19" x14ac:dyDescent="0.2">
      <c r="S230" s="18"/>
    </row>
    <row r="231" spans="19:19" x14ac:dyDescent="0.2">
      <c r="S231" s="18"/>
    </row>
    <row r="232" spans="19:19" x14ac:dyDescent="0.2">
      <c r="S232" s="18"/>
    </row>
    <row r="233" spans="19:19" x14ac:dyDescent="0.2">
      <c r="S233" s="18"/>
    </row>
    <row r="234" spans="19:19" x14ac:dyDescent="0.2">
      <c r="S234" s="18"/>
    </row>
    <row r="235" spans="19:19" x14ac:dyDescent="0.2">
      <c r="S235" s="18"/>
    </row>
    <row r="236" spans="19:19" x14ac:dyDescent="0.2">
      <c r="S236" s="18"/>
    </row>
    <row r="237" spans="19:19" x14ac:dyDescent="0.2">
      <c r="S237" s="18"/>
    </row>
    <row r="238" spans="19:19" x14ac:dyDescent="0.2">
      <c r="S238" s="18"/>
    </row>
    <row r="239" spans="19:19" x14ac:dyDescent="0.2">
      <c r="S239" s="18"/>
    </row>
    <row r="240" spans="19:19" x14ac:dyDescent="0.2">
      <c r="S240" s="18"/>
    </row>
    <row r="241" spans="19:19" x14ac:dyDescent="0.2">
      <c r="S241" s="18"/>
    </row>
    <row r="242" spans="19:19" x14ac:dyDescent="0.2">
      <c r="S242" s="18"/>
    </row>
    <row r="243" spans="19:19" x14ac:dyDescent="0.2">
      <c r="S243" s="18"/>
    </row>
    <row r="244" spans="19:19" x14ac:dyDescent="0.2">
      <c r="S244" s="18"/>
    </row>
    <row r="245" spans="19:19" x14ac:dyDescent="0.2">
      <c r="S245" s="18"/>
    </row>
    <row r="246" spans="19:19" x14ac:dyDescent="0.2">
      <c r="S246" s="18"/>
    </row>
    <row r="247" spans="19:19" x14ac:dyDescent="0.2">
      <c r="S247" s="18"/>
    </row>
    <row r="248" spans="19:19" x14ac:dyDescent="0.2">
      <c r="S248" s="18"/>
    </row>
    <row r="249" spans="19:19" x14ac:dyDescent="0.2">
      <c r="S249" s="18"/>
    </row>
    <row r="250" spans="19:19" x14ac:dyDescent="0.2">
      <c r="S250" s="18"/>
    </row>
    <row r="251" spans="19:19" x14ac:dyDescent="0.2">
      <c r="S251" s="18"/>
    </row>
    <row r="252" spans="19:19" x14ac:dyDescent="0.2">
      <c r="S252" s="18"/>
    </row>
    <row r="253" spans="19:19" x14ac:dyDescent="0.2">
      <c r="S253" s="18"/>
    </row>
    <row r="254" spans="19:19" x14ac:dyDescent="0.2">
      <c r="S254" s="18"/>
    </row>
    <row r="255" spans="19:19" x14ac:dyDescent="0.2">
      <c r="S255" s="18"/>
    </row>
    <row r="256" spans="19:19" x14ac:dyDescent="0.2">
      <c r="S256" s="18"/>
    </row>
    <row r="257" spans="19:19" x14ac:dyDescent="0.2">
      <c r="S257" s="18"/>
    </row>
    <row r="258" spans="19:19" x14ac:dyDescent="0.2">
      <c r="S258" s="18"/>
    </row>
    <row r="259" spans="19:19" x14ac:dyDescent="0.2">
      <c r="S259" s="18"/>
    </row>
    <row r="260" spans="19:19" x14ac:dyDescent="0.2">
      <c r="S260" s="18"/>
    </row>
    <row r="261" spans="19:19" x14ac:dyDescent="0.2">
      <c r="S261" s="18"/>
    </row>
    <row r="262" spans="19:19" x14ac:dyDescent="0.2">
      <c r="S262" s="18"/>
    </row>
    <row r="263" spans="19:19" x14ac:dyDescent="0.2">
      <c r="S263" s="18"/>
    </row>
    <row r="264" spans="19:19" x14ac:dyDescent="0.2">
      <c r="S264" s="18"/>
    </row>
    <row r="265" spans="19:19" x14ac:dyDescent="0.2">
      <c r="S265" s="18"/>
    </row>
    <row r="266" spans="19:19" x14ac:dyDescent="0.2">
      <c r="S266" s="18"/>
    </row>
    <row r="267" spans="19:19" x14ac:dyDescent="0.2">
      <c r="S267" s="18"/>
    </row>
    <row r="268" spans="19:19" x14ac:dyDescent="0.2">
      <c r="S268" s="18"/>
    </row>
    <row r="269" spans="19:19" x14ac:dyDescent="0.2">
      <c r="S269" s="18"/>
    </row>
    <row r="270" spans="19:19" x14ac:dyDescent="0.2">
      <c r="S270" s="18"/>
    </row>
    <row r="271" spans="19:19" x14ac:dyDescent="0.2">
      <c r="S271" s="18"/>
    </row>
    <row r="272" spans="19:19" x14ac:dyDescent="0.2">
      <c r="S272" s="18"/>
    </row>
    <row r="273" spans="19:19" x14ac:dyDescent="0.2">
      <c r="S273" s="18"/>
    </row>
    <row r="274" spans="19:19" x14ac:dyDescent="0.2">
      <c r="S274" s="18"/>
    </row>
    <row r="275" spans="19:19" x14ac:dyDescent="0.2">
      <c r="S275" s="18"/>
    </row>
    <row r="276" spans="19:19" x14ac:dyDescent="0.2">
      <c r="S276" s="18"/>
    </row>
    <row r="277" spans="19:19" x14ac:dyDescent="0.2">
      <c r="S277" s="18"/>
    </row>
    <row r="278" spans="19:19" x14ac:dyDescent="0.2">
      <c r="S278" s="18"/>
    </row>
    <row r="279" spans="19:19" x14ac:dyDescent="0.2">
      <c r="S279" s="18"/>
    </row>
    <row r="280" spans="19:19" x14ac:dyDescent="0.2">
      <c r="S280" s="18"/>
    </row>
    <row r="281" spans="19:19" x14ac:dyDescent="0.2">
      <c r="S281" s="18"/>
    </row>
    <row r="282" spans="19:19" x14ac:dyDescent="0.2">
      <c r="S282" s="18"/>
    </row>
    <row r="283" spans="19:19" x14ac:dyDescent="0.2">
      <c r="S283" s="18"/>
    </row>
    <row r="284" spans="19:19" x14ac:dyDescent="0.2">
      <c r="S284" s="18"/>
    </row>
    <row r="285" spans="19:19" x14ac:dyDescent="0.2">
      <c r="S285" s="18"/>
    </row>
    <row r="286" spans="19:19" x14ac:dyDescent="0.2">
      <c r="S286" s="18"/>
    </row>
    <row r="287" spans="19:19" x14ac:dyDescent="0.2">
      <c r="S287" s="18"/>
    </row>
    <row r="288" spans="19:19" x14ac:dyDescent="0.2">
      <c r="S288" s="18"/>
    </row>
    <row r="289" spans="19:19" x14ac:dyDescent="0.2">
      <c r="S289" s="18"/>
    </row>
    <row r="290" spans="19:19" x14ac:dyDescent="0.2">
      <c r="S290" s="18"/>
    </row>
    <row r="291" spans="19:19" x14ac:dyDescent="0.2">
      <c r="S291" s="18"/>
    </row>
    <row r="292" spans="19:19" x14ac:dyDescent="0.2">
      <c r="S292" s="18"/>
    </row>
    <row r="293" spans="19:19" x14ac:dyDescent="0.2">
      <c r="S293" s="18"/>
    </row>
    <row r="294" spans="19:19" x14ac:dyDescent="0.2">
      <c r="S294" s="18"/>
    </row>
    <row r="295" spans="19:19" x14ac:dyDescent="0.2">
      <c r="S295" s="18"/>
    </row>
    <row r="296" spans="19:19" x14ac:dyDescent="0.2">
      <c r="S296" s="18"/>
    </row>
    <row r="297" spans="19:19" x14ac:dyDescent="0.2">
      <c r="S297" s="18"/>
    </row>
    <row r="298" spans="19:19" x14ac:dyDescent="0.2">
      <c r="S298" s="18"/>
    </row>
    <row r="299" spans="19:19" x14ac:dyDescent="0.2">
      <c r="S299" s="18"/>
    </row>
    <row r="300" spans="19:19" x14ac:dyDescent="0.2">
      <c r="S300" s="18"/>
    </row>
    <row r="301" spans="19:19" x14ac:dyDescent="0.2">
      <c r="S301" s="18"/>
    </row>
    <row r="302" spans="19:19" x14ac:dyDescent="0.2">
      <c r="S302" s="18"/>
    </row>
    <row r="303" spans="19:19" x14ac:dyDescent="0.2">
      <c r="S303" s="18"/>
    </row>
    <row r="304" spans="19:19" x14ac:dyDescent="0.2">
      <c r="S304" s="18"/>
    </row>
    <row r="305" spans="19:19" x14ac:dyDescent="0.2">
      <c r="S305" s="18"/>
    </row>
    <row r="306" spans="19:19" x14ac:dyDescent="0.2">
      <c r="S306" s="18"/>
    </row>
    <row r="307" spans="19:19" x14ac:dyDescent="0.2">
      <c r="S307" s="18"/>
    </row>
    <row r="308" spans="19:19" x14ac:dyDescent="0.2">
      <c r="S308" s="18"/>
    </row>
    <row r="309" spans="19:19" x14ac:dyDescent="0.2">
      <c r="S309" s="18"/>
    </row>
    <row r="310" spans="19:19" x14ac:dyDescent="0.2">
      <c r="S310" s="18"/>
    </row>
    <row r="311" spans="19:19" x14ac:dyDescent="0.2">
      <c r="S311" s="18"/>
    </row>
    <row r="312" spans="19:19" x14ac:dyDescent="0.2">
      <c r="S312" s="18"/>
    </row>
    <row r="313" spans="19:19" x14ac:dyDescent="0.2">
      <c r="S313" s="18"/>
    </row>
    <row r="314" spans="19:19" x14ac:dyDescent="0.2">
      <c r="S314" s="18"/>
    </row>
    <row r="315" spans="19:19" x14ac:dyDescent="0.2">
      <c r="S315" s="18"/>
    </row>
    <row r="316" spans="19:19" x14ac:dyDescent="0.2">
      <c r="S316" s="18"/>
    </row>
    <row r="317" spans="19:19" x14ac:dyDescent="0.2">
      <c r="S317" s="18"/>
    </row>
    <row r="318" spans="19:19" x14ac:dyDescent="0.2">
      <c r="S318" s="18"/>
    </row>
    <row r="319" spans="19:19" x14ac:dyDescent="0.2">
      <c r="S319" s="18"/>
    </row>
    <row r="320" spans="19:19" x14ac:dyDescent="0.2">
      <c r="S320" s="18"/>
    </row>
    <row r="321" spans="19:19" x14ac:dyDescent="0.2">
      <c r="S321" s="18"/>
    </row>
    <row r="322" spans="19:19" x14ac:dyDescent="0.2">
      <c r="S322" s="18"/>
    </row>
    <row r="323" spans="19:19" x14ac:dyDescent="0.2">
      <c r="S323" s="18"/>
    </row>
    <row r="324" spans="19:19" x14ac:dyDescent="0.2">
      <c r="S324" s="18"/>
    </row>
    <row r="325" spans="19:19" x14ac:dyDescent="0.2">
      <c r="S325" s="18"/>
    </row>
    <row r="326" spans="19:19" x14ac:dyDescent="0.2">
      <c r="S326" s="18"/>
    </row>
    <row r="327" spans="19:19" x14ac:dyDescent="0.2">
      <c r="S327" s="18"/>
    </row>
    <row r="328" spans="19:19" x14ac:dyDescent="0.2">
      <c r="S328" s="18"/>
    </row>
    <row r="329" spans="19:19" x14ac:dyDescent="0.2">
      <c r="S329" s="18"/>
    </row>
    <row r="330" spans="19:19" x14ac:dyDescent="0.2">
      <c r="S330" s="18"/>
    </row>
    <row r="331" spans="19:19" x14ac:dyDescent="0.2">
      <c r="S331" s="18"/>
    </row>
    <row r="332" spans="19:19" x14ac:dyDescent="0.2">
      <c r="S332" s="18"/>
    </row>
    <row r="333" spans="19:19" x14ac:dyDescent="0.2">
      <c r="S333" s="18"/>
    </row>
    <row r="334" spans="19:19" x14ac:dyDescent="0.2">
      <c r="S334" s="18"/>
    </row>
    <row r="335" spans="19:19" x14ac:dyDescent="0.2">
      <c r="S335" s="18"/>
    </row>
    <row r="336" spans="19:19" x14ac:dyDescent="0.2">
      <c r="S336" s="18"/>
    </row>
    <row r="337" spans="19:19" x14ac:dyDescent="0.2">
      <c r="S337" s="18"/>
    </row>
    <row r="338" spans="19:19" x14ac:dyDescent="0.2">
      <c r="S338" s="18"/>
    </row>
    <row r="339" spans="19:19" x14ac:dyDescent="0.2">
      <c r="S339" s="18"/>
    </row>
    <row r="340" spans="19:19" x14ac:dyDescent="0.2">
      <c r="S340" s="18"/>
    </row>
    <row r="341" spans="19:19" x14ac:dyDescent="0.2">
      <c r="S341" s="18"/>
    </row>
    <row r="342" spans="19:19" x14ac:dyDescent="0.2">
      <c r="S342" s="18"/>
    </row>
    <row r="343" spans="19:19" x14ac:dyDescent="0.2">
      <c r="S343" s="18"/>
    </row>
    <row r="344" spans="19:19" x14ac:dyDescent="0.2">
      <c r="S344" s="18"/>
    </row>
    <row r="345" spans="19:19" x14ac:dyDescent="0.2">
      <c r="S345" s="18"/>
    </row>
    <row r="346" spans="19:19" x14ac:dyDescent="0.2">
      <c r="S346" s="18"/>
    </row>
    <row r="347" spans="19:19" x14ac:dyDescent="0.2">
      <c r="S347" s="18"/>
    </row>
    <row r="348" spans="19:19" x14ac:dyDescent="0.2">
      <c r="S348" s="18"/>
    </row>
    <row r="349" spans="19:19" x14ac:dyDescent="0.2">
      <c r="S349" s="18"/>
    </row>
    <row r="350" spans="19:19" x14ac:dyDescent="0.2">
      <c r="S350" s="18"/>
    </row>
    <row r="351" spans="19:19" x14ac:dyDescent="0.2">
      <c r="S351" s="18"/>
    </row>
    <row r="352" spans="19:19" x14ac:dyDescent="0.2">
      <c r="S352" s="18"/>
    </row>
    <row r="353" spans="19:19" x14ac:dyDescent="0.2">
      <c r="S353" s="18"/>
    </row>
    <row r="354" spans="19:19" x14ac:dyDescent="0.2">
      <c r="S354" s="18"/>
    </row>
    <row r="355" spans="19:19" x14ac:dyDescent="0.2">
      <c r="S355" s="18"/>
    </row>
    <row r="356" spans="19:19" x14ac:dyDescent="0.2">
      <c r="S356" s="18"/>
    </row>
    <row r="357" spans="19:19" x14ac:dyDescent="0.2">
      <c r="S357" s="18"/>
    </row>
    <row r="358" spans="19:19" x14ac:dyDescent="0.2">
      <c r="S358" s="18"/>
    </row>
    <row r="359" spans="19:19" x14ac:dyDescent="0.2">
      <c r="S359" s="18"/>
    </row>
    <row r="360" spans="19:19" x14ac:dyDescent="0.2">
      <c r="S360" s="18"/>
    </row>
    <row r="361" spans="19:19" x14ac:dyDescent="0.2">
      <c r="S361" s="18"/>
    </row>
    <row r="362" spans="19:19" x14ac:dyDescent="0.2">
      <c r="S362" s="18"/>
    </row>
    <row r="363" spans="19:19" x14ac:dyDescent="0.2">
      <c r="S363" s="18"/>
    </row>
    <row r="364" spans="19:19" x14ac:dyDescent="0.2">
      <c r="S364" s="18"/>
    </row>
    <row r="365" spans="19:19" x14ac:dyDescent="0.2">
      <c r="S365" s="18"/>
    </row>
    <row r="366" spans="19:19" x14ac:dyDescent="0.2">
      <c r="S366" s="18"/>
    </row>
    <row r="367" spans="19:19" x14ac:dyDescent="0.2">
      <c r="S367" s="18"/>
    </row>
    <row r="368" spans="19:19" x14ac:dyDescent="0.2">
      <c r="S368" s="18"/>
    </row>
    <row r="369" spans="19:19" x14ac:dyDescent="0.2">
      <c r="S369" s="18"/>
    </row>
    <row r="370" spans="19:19" x14ac:dyDescent="0.2">
      <c r="S370" s="18"/>
    </row>
    <row r="371" spans="19:19" x14ac:dyDescent="0.2">
      <c r="S371" s="18"/>
    </row>
    <row r="372" spans="19:19" x14ac:dyDescent="0.2">
      <c r="S372" s="18"/>
    </row>
    <row r="373" spans="19:19" x14ac:dyDescent="0.2">
      <c r="S373" s="18"/>
    </row>
    <row r="374" spans="19:19" x14ac:dyDescent="0.2">
      <c r="S374" s="18"/>
    </row>
    <row r="375" spans="19:19" x14ac:dyDescent="0.2">
      <c r="S375" s="18"/>
    </row>
    <row r="376" spans="19:19" x14ac:dyDescent="0.2">
      <c r="S376" s="18"/>
    </row>
    <row r="377" spans="19:19" x14ac:dyDescent="0.2">
      <c r="S377" s="18"/>
    </row>
    <row r="378" spans="19:19" x14ac:dyDescent="0.2">
      <c r="S378" s="18"/>
    </row>
    <row r="379" spans="19:19" x14ac:dyDescent="0.2">
      <c r="S379" s="18"/>
    </row>
    <row r="380" spans="19:19" x14ac:dyDescent="0.2">
      <c r="S380" s="18"/>
    </row>
    <row r="381" spans="19:19" x14ac:dyDescent="0.2">
      <c r="S381" s="18"/>
    </row>
    <row r="382" spans="19:19" x14ac:dyDescent="0.2">
      <c r="S382" s="18"/>
    </row>
    <row r="383" spans="19:19" x14ac:dyDescent="0.2">
      <c r="S383" s="18"/>
    </row>
    <row r="384" spans="19:19" x14ac:dyDescent="0.2">
      <c r="S384" s="18"/>
    </row>
    <row r="385" spans="19:19" x14ac:dyDescent="0.2">
      <c r="S385" s="18"/>
    </row>
    <row r="386" spans="19:19" x14ac:dyDescent="0.2">
      <c r="S386" s="18"/>
    </row>
    <row r="387" spans="19:19" x14ac:dyDescent="0.2">
      <c r="S387" s="18"/>
    </row>
    <row r="388" spans="19:19" x14ac:dyDescent="0.2">
      <c r="S388" s="18"/>
    </row>
    <row r="389" spans="19:19" x14ac:dyDescent="0.2">
      <c r="S389" s="18"/>
    </row>
    <row r="390" spans="19:19" x14ac:dyDescent="0.2">
      <c r="S390" s="18"/>
    </row>
    <row r="391" spans="19:19" x14ac:dyDescent="0.2">
      <c r="S391" s="18"/>
    </row>
    <row r="392" spans="19:19" x14ac:dyDescent="0.2">
      <c r="S392" s="18"/>
    </row>
    <row r="393" spans="19:19" x14ac:dyDescent="0.2">
      <c r="S393" s="18"/>
    </row>
    <row r="394" spans="19:19" x14ac:dyDescent="0.2">
      <c r="S394" s="18"/>
    </row>
    <row r="395" spans="19:19" x14ac:dyDescent="0.2">
      <c r="S395" s="18"/>
    </row>
    <row r="396" spans="19:19" x14ac:dyDescent="0.2">
      <c r="S396" s="18"/>
    </row>
    <row r="397" spans="19:19" x14ac:dyDescent="0.2">
      <c r="S397" s="18"/>
    </row>
    <row r="398" spans="19:19" x14ac:dyDescent="0.2">
      <c r="S398" s="18"/>
    </row>
    <row r="399" spans="19:19" x14ac:dyDescent="0.2">
      <c r="S399" s="18"/>
    </row>
    <row r="400" spans="19:19" x14ac:dyDescent="0.2">
      <c r="S400" s="18"/>
    </row>
    <row r="401" spans="19:19" x14ac:dyDescent="0.2">
      <c r="S401" s="18"/>
    </row>
    <row r="402" spans="19:19" x14ac:dyDescent="0.2">
      <c r="S402" s="18"/>
    </row>
    <row r="403" spans="19:19" x14ac:dyDescent="0.2">
      <c r="S403" s="18"/>
    </row>
    <row r="404" spans="19:19" x14ac:dyDescent="0.2">
      <c r="S404" s="18"/>
    </row>
    <row r="405" spans="19:19" x14ac:dyDescent="0.2">
      <c r="S405" s="18"/>
    </row>
    <row r="406" spans="19:19" x14ac:dyDescent="0.2">
      <c r="S406" s="18"/>
    </row>
    <row r="407" spans="19:19" x14ac:dyDescent="0.2">
      <c r="S407" s="18"/>
    </row>
    <row r="408" spans="19:19" x14ac:dyDescent="0.2">
      <c r="S408" s="18"/>
    </row>
    <row r="409" spans="19:19" x14ac:dyDescent="0.2">
      <c r="S409" s="18"/>
    </row>
    <row r="410" spans="19:19" x14ac:dyDescent="0.2">
      <c r="S410" s="18"/>
    </row>
    <row r="411" spans="19:19" x14ac:dyDescent="0.2">
      <c r="S411" s="18"/>
    </row>
    <row r="412" spans="19:19" x14ac:dyDescent="0.2">
      <c r="S412" s="18"/>
    </row>
    <row r="413" spans="19:19" x14ac:dyDescent="0.2">
      <c r="S413" s="18"/>
    </row>
    <row r="414" spans="19:19" x14ac:dyDescent="0.2">
      <c r="S414" s="18"/>
    </row>
    <row r="415" spans="19:19" x14ac:dyDescent="0.2">
      <c r="S415" s="18"/>
    </row>
    <row r="416" spans="19:19" x14ac:dyDescent="0.2">
      <c r="S416" s="18"/>
    </row>
    <row r="417" spans="19:19" x14ac:dyDescent="0.2">
      <c r="S417" s="18"/>
    </row>
    <row r="418" spans="19:19" x14ac:dyDescent="0.2">
      <c r="S418" s="18"/>
    </row>
    <row r="419" spans="19:19" x14ac:dyDescent="0.2">
      <c r="S419" s="18"/>
    </row>
    <row r="420" spans="19:19" x14ac:dyDescent="0.2">
      <c r="S420" s="18"/>
    </row>
    <row r="421" spans="19:19" x14ac:dyDescent="0.2">
      <c r="S421" s="18"/>
    </row>
  </sheetData>
  <phoneticPr fontId="0" type="noConversion"/>
  <pageMargins left="0.5" right="0.25" top="0.5" bottom="0.5" header="0.5" footer="0.5"/>
  <pageSetup paperSize="5" scale="54" orientation="landscape" verticalDpi="0" r:id="rId1"/>
  <headerFooter alignWithMargins="0">
    <oddFooter>&amp;R&amp;D 
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60"/>
  <sheetViews>
    <sheetView workbookViewId="0">
      <selection activeCell="A26" sqref="A26"/>
    </sheetView>
  </sheetViews>
  <sheetFormatPr defaultRowHeight="12.75" x14ac:dyDescent="0.2"/>
  <cols>
    <col min="1" max="1" width="48.140625" customWidth="1"/>
    <col min="2" max="2" width="3.7109375" customWidth="1"/>
    <col min="3" max="3" width="12.7109375" customWidth="1"/>
    <col min="4" max="4" width="17.140625" customWidth="1"/>
    <col min="5" max="5" width="5" customWidth="1"/>
    <col min="6" max="6" width="4.42578125" customWidth="1"/>
    <col min="7" max="7" width="17.140625" bestFit="1" customWidth="1"/>
    <col min="8" max="8" width="2.28515625" customWidth="1"/>
    <col min="9" max="9" width="14.7109375" customWidth="1"/>
    <col min="10" max="10" width="2.5703125" customWidth="1"/>
    <col min="11" max="11" width="12.42578125" customWidth="1"/>
  </cols>
  <sheetData>
    <row r="1" spans="1:3" ht="15.75" x14ac:dyDescent="0.25">
      <c r="A1" s="26" t="s">
        <v>160</v>
      </c>
    </row>
    <row r="2" spans="1:3" x14ac:dyDescent="0.2">
      <c r="A2" s="11" t="s">
        <v>139</v>
      </c>
    </row>
    <row r="5" spans="1:3" x14ac:dyDescent="0.2">
      <c r="A5" s="11" t="s">
        <v>173</v>
      </c>
    </row>
    <row r="6" spans="1:3" x14ac:dyDescent="0.2">
      <c r="A6" s="52" t="s">
        <v>154</v>
      </c>
    </row>
    <row r="7" spans="1:3" x14ac:dyDescent="0.2">
      <c r="A7" s="52" t="s">
        <v>155</v>
      </c>
    </row>
    <row r="8" spans="1:3" x14ac:dyDescent="0.2">
      <c r="A8" s="52" t="s">
        <v>156</v>
      </c>
    </row>
    <row r="9" spans="1:3" x14ac:dyDescent="0.2">
      <c r="A9" s="52" t="s">
        <v>161</v>
      </c>
    </row>
    <row r="10" spans="1:3" x14ac:dyDescent="0.2">
      <c r="A10" s="52" t="s">
        <v>157</v>
      </c>
    </row>
    <row r="11" spans="1:3" x14ac:dyDescent="0.2">
      <c r="A11" s="52" t="s">
        <v>158</v>
      </c>
    </row>
    <row r="12" spans="1:3" x14ac:dyDescent="0.2">
      <c r="A12" s="52" t="s">
        <v>159</v>
      </c>
    </row>
    <row r="13" spans="1:3" ht="15.75" x14ac:dyDescent="0.25">
      <c r="A13" s="26"/>
    </row>
    <row r="14" spans="1:3" ht="15.75" x14ac:dyDescent="0.25">
      <c r="A14" s="26"/>
    </row>
    <row r="15" spans="1:3" x14ac:dyDescent="0.2">
      <c r="A15" s="11" t="s">
        <v>23</v>
      </c>
    </row>
    <row r="16" spans="1:3" x14ac:dyDescent="0.2">
      <c r="A16" t="s">
        <v>49</v>
      </c>
      <c r="C16" s="1">
        <v>2226.52</v>
      </c>
    </row>
    <row r="17" spans="1:40" x14ac:dyDescent="0.2">
      <c r="A17" t="s">
        <v>50</v>
      </c>
      <c r="C17" s="1">
        <v>591.16</v>
      </c>
    </row>
    <row r="18" spans="1:40" x14ac:dyDescent="0.2">
      <c r="A18" t="s">
        <v>51</v>
      </c>
      <c r="C18">
        <v>0</v>
      </c>
      <c r="D18" s="42"/>
      <c r="E18" s="42"/>
      <c r="F18" s="42"/>
      <c r="G18" s="42"/>
      <c r="H18" s="42"/>
      <c r="I18" s="42"/>
      <c r="J18" s="42"/>
      <c r="K18" s="42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</row>
    <row r="19" spans="1:40" x14ac:dyDescent="0.2">
      <c r="D19" s="42"/>
      <c r="E19" s="42"/>
      <c r="F19" s="42"/>
      <c r="G19" s="42"/>
      <c r="H19" s="42"/>
      <c r="I19" s="42"/>
      <c r="J19" s="42"/>
      <c r="K19" s="42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</row>
    <row r="20" spans="1:40" x14ac:dyDescent="0.2">
      <c r="D20" s="42"/>
      <c r="E20" s="42"/>
      <c r="F20" s="42"/>
      <c r="G20" s="42"/>
      <c r="H20" s="42"/>
      <c r="I20" s="42"/>
      <c r="J20" s="42"/>
      <c r="K20" s="42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</row>
    <row r="21" spans="1:40" x14ac:dyDescent="0.2">
      <c r="H21" s="42"/>
      <c r="I21" s="42"/>
      <c r="J21" s="42"/>
      <c r="K21" s="42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</row>
    <row r="22" spans="1:40" x14ac:dyDescent="0.2">
      <c r="D22" s="24" t="s">
        <v>4</v>
      </c>
      <c r="E22" s="30"/>
      <c r="F22" s="30"/>
      <c r="G22" s="24" t="s">
        <v>5</v>
      </c>
      <c r="H22" s="42"/>
      <c r="I22" s="42"/>
      <c r="J22" s="42"/>
      <c r="K22" s="42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</row>
    <row r="23" spans="1:40" x14ac:dyDescent="0.2">
      <c r="A23" s="11" t="s">
        <v>21</v>
      </c>
      <c r="B23" s="11"/>
      <c r="D23" s="24" t="s">
        <v>8</v>
      </c>
      <c r="E23" s="30"/>
      <c r="F23" s="30"/>
      <c r="G23" s="24" t="s">
        <v>8</v>
      </c>
      <c r="H23" s="45"/>
      <c r="I23" s="42"/>
      <c r="J23" s="42"/>
      <c r="K23" s="42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</row>
    <row r="24" spans="1:40" x14ac:dyDescent="0.2">
      <c r="A24" t="s">
        <v>152</v>
      </c>
      <c r="E24" s="42"/>
      <c r="F24" s="42"/>
      <c r="G24" s="42"/>
      <c r="H24" s="42"/>
      <c r="I24" s="42"/>
      <c r="J24" s="42"/>
      <c r="K24" s="42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</row>
    <row r="25" spans="1:40" x14ac:dyDescent="0.2">
      <c r="A25" t="s">
        <v>43</v>
      </c>
      <c r="D25" s="42">
        <v>9655</v>
      </c>
      <c r="E25" s="42"/>
      <c r="F25" s="42"/>
      <c r="G25" s="42">
        <v>4566</v>
      </c>
      <c r="H25" s="42"/>
      <c r="I25" s="42"/>
      <c r="J25" s="42"/>
      <c r="K25" s="42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</row>
    <row r="26" spans="1:40" x14ac:dyDescent="0.2">
      <c r="A26" t="s">
        <v>22</v>
      </c>
      <c r="D26" s="42">
        <v>529</v>
      </c>
      <c r="E26" s="42"/>
      <c r="F26" s="42"/>
      <c r="G26" s="42">
        <v>250</v>
      </c>
      <c r="H26" s="42"/>
      <c r="I26" s="42"/>
      <c r="J26" s="42"/>
      <c r="K26" s="42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</row>
    <row r="27" spans="1:40" x14ac:dyDescent="0.2">
      <c r="A27" s="20" t="s">
        <v>44</v>
      </c>
      <c r="B27" s="20"/>
      <c r="C27" s="20"/>
      <c r="D27" s="40">
        <v>390</v>
      </c>
      <c r="E27" s="40"/>
      <c r="F27" s="40"/>
      <c r="G27" s="40">
        <v>184</v>
      </c>
      <c r="H27" s="42"/>
      <c r="I27" s="42"/>
      <c r="J27" s="42"/>
      <c r="K27" s="42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</row>
    <row r="28" spans="1:40" x14ac:dyDescent="0.2">
      <c r="D28" s="46">
        <f>SUM(D25:D27)</f>
        <v>10574</v>
      </c>
      <c r="E28" s="42"/>
      <c r="F28" s="42"/>
      <c r="G28" s="46">
        <f>SUM(G25:G27)</f>
        <v>5000</v>
      </c>
      <c r="H28" s="42"/>
      <c r="I28" s="42"/>
      <c r="J28" s="42"/>
      <c r="K28" s="42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</row>
    <row r="29" spans="1:40" x14ac:dyDescent="0.2">
      <c r="A29" s="20" t="s">
        <v>61</v>
      </c>
      <c r="B29" s="20"/>
      <c r="C29" s="20"/>
      <c r="D29" s="40">
        <f>D27</f>
        <v>390</v>
      </c>
      <c r="E29" s="40"/>
      <c r="F29" s="40"/>
      <c r="G29" s="40">
        <f>G27</f>
        <v>184</v>
      </c>
      <c r="H29" s="42"/>
      <c r="I29" s="42"/>
      <c r="J29" s="42"/>
      <c r="K29" s="42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</row>
    <row r="30" spans="1:40" x14ac:dyDescent="0.2">
      <c r="A30" s="31" t="s">
        <v>153</v>
      </c>
      <c r="B30" s="31"/>
      <c r="C30" s="31"/>
      <c r="D30" s="44">
        <f>D28-D29</f>
        <v>10184</v>
      </c>
      <c r="E30" s="44"/>
      <c r="F30" s="44"/>
      <c r="G30" s="44">
        <f>G28-G29</f>
        <v>4816</v>
      </c>
      <c r="H30" s="42"/>
      <c r="I30" s="42"/>
      <c r="J30" s="42"/>
      <c r="K30" s="42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</row>
    <row r="31" spans="1:40" x14ac:dyDescent="0.2">
      <c r="D31" s="46"/>
      <c r="E31" s="42"/>
      <c r="F31" s="42"/>
      <c r="G31" s="46"/>
      <c r="H31" s="42"/>
      <c r="I31" s="42"/>
      <c r="J31" s="42"/>
      <c r="K31" s="42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</row>
    <row r="32" spans="1:40" x14ac:dyDescent="0.2">
      <c r="D32" s="46"/>
      <c r="E32" s="42"/>
      <c r="F32" s="42"/>
      <c r="G32" s="46"/>
      <c r="H32" s="42"/>
      <c r="I32" s="42"/>
      <c r="J32" s="42"/>
      <c r="K32" s="42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</row>
    <row r="33" spans="1:40" x14ac:dyDescent="0.2">
      <c r="A33" s="11" t="s">
        <v>24</v>
      </c>
      <c r="B33" s="11"/>
      <c r="D33" s="42"/>
      <c r="E33" s="42"/>
      <c r="F33" s="42"/>
      <c r="G33" s="42"/>
      <c r="H33" s="42"/>
      <c r="I33" s="42"/>
      <c r="J33" s="42"/>
      <c r="K33" s="42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</row>
    <row r="34" spans="1:40" x14ac:dyDescent="0.2">
      <c r="A34" t="s">
        <v>152</v>
      </c>
      <c r="D34" s="42"/>
      <c r="E34" s="42"/>
      <c r="F34" s="42"/>
      <c r="G34" s="42"/>
      <c r="H34" s="42"/>
      <c r="I34" s="42"/>
      <c r="J34" s="42"/>
      <c r="K34" s="42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</row>
    <row r="35" spans="1:40" x14ac:dyDescent="0.2">
      <c r="A35" t="s">
        <v>29</v>
      </c>
      <c r="D35" s="42">
        <v>3617</v>
      </c>
      <c r="E35" s="42"/>
      <c r="F35" s="42"/>
      <c r="G35" s="42">
        <v>1154</v>
      </c>
      <c r="H35" s="42"/>
      <c r="I35" s="42"/>
      <c r="J35" s="42"/>
      <c r="K35" s="42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</row>
    <row r="36" spans="1:40" x14ac:dyDescent="0.2">
      <c r="A36" t="s">
        <v>27</v>
      </c>
      <c r="D36" s="42">
        <v>69</v>
      </c>
      <c r="E36" s="42"/>
      <c r="F36" s="42"/>
      <c r="G36" s="42">
        <v>22</v>
      </c>
      <c r="H36" s="42"/>
      <c r="I36" s="42"/>
      <c r="J36" s="42"/>
      <c r="K36" s="42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</row>
    <row r="37" spans="1:40" x14ac:dyDescent="0.2">
      <c r="A37" t="s">
        <v>45</v>
      </c>
      <c r="D37" s="46">
        <v>69</v>
      </c>
      <c r="E37" s="42"/>
      <c r="F37" s="42"/>
      <c r="G37" s="46">
        <v>22</v>
      </c>
      <c r="H37" s="42"/>
      <c r="I37" s="42"/>
      <c r="J37" s="42"/>
      <c r="K37" s="42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</row>
    <row r="38" spans="1:40" x14ac:dyDescent="0.2">
      <c r="D38" s="46"/>
      <c r="E38" s="42"/>
      <c r="F38" s="42"/>
      <c r="G38" s="46"/>
      <c r="H38" s="42"/>
      <c r="I38" s="42"/>
      <c r="J38" s="42"/>
      <c r="K38" s="42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</row>
    <row r="39" spans="1:40" x14ac:dyDescent="0.2">
      <c r="A39" s="21" t="s">
        <v>162</v>
      </c>
      <c r="B39" s="21"/>
      <c r="C39" s="21"/>
      <c r="D39" s="47"/>
      <c r="E39" s="47"/>
      <c r="F39" s="47"/>
      <c r="G39" s="47"/>
      <c r="H39" s="42"/>
      <c r="I39" s="42"/>
      <c r="J39" s="42"/>
      <c r="K39" s="42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</row>
    <row r="40" spans="1:40" x14ac:dyDescent="0.2">
      <c r="A40" s="21" t="s">
        <v>25</v>
      </c>
      <c r="B40" s="21"/>
      <c r="C40" s="21"/>
      <c r="D40" s="47">
        <v>195</v>
      </c>
      <c r="E40" s="47"/>
      <c r="F40" s="47"/>
      <c r="G40" s="47">
        <v>92</v>
      </c>
      <c r="H40" s="42"/>
      <c r="I40" s="42"/>
      <c r="J40" s="42"/>
      <c r="K40" s="42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</row>
    <row r="41" spans="1:40" x14ac:dyDescent="0.2">
      <c r="A41" s="21" t="s">
        <v>28</v>
      </c>
      <c r="B41" s="21"/>
      <c r="C41" s="21"/>
      <c r="D41" s="48">
        <v>195</v>
      </c>
      <c r="E41" s="47"/>
      <c r="F41" s="47"/>
      <c r="G41" s="48">
        <v>92</v>
      </c>
      <c r="H41" s="42"/>
      <c r="I41" s="42"/>
      <c r="J41" s="42"/>
      <c r="K41" s="42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</row>
    <row r="42" spans="1:40" x14ac:dyDescent="0.2">
      <c r="A42" s="31" t="s">
        <v>163</v>
      </c>
      <c r="B42" s="33"/>
      <c r="C42" s="33"/>
      <c r="D42" s="49">
        <f>SUM(D35:D41)</f>
        <v>4145</v>
      </c>
      <c r="E42" s="49"/>
      <c r="F42" s="49"/>
      <c r="G42" s="49">
        <f>SUM(G35:G41)</f>
        <v>1382</v>
      </c>
      <c r="H42" s="42"/>
      <c r="I42" s="42"/>
      <c r="J42" s="42"/>
      <c r="K42" s="42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</row>
    <row r="43" spans="1:40" x14ac:dyDescent="0.2">
      <c r="D43" s="42"/>
      <c r="E43" s="42"/>
      <c r="F43" s="42"/>
      <c r="G43" s="42"/>
      <c r="H43" s="42"/>
      <c r="I43" s="42"/>
      <c r="J43" s="42"/>
      <c r="K43" s="42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</row>
    <row r="44" spans="1:40" x14ac:dyDescent="0.2">
      <c r="A44" s="35" t="s">
        <v>41</v>
      </c>
      <c r="B44" s="18"/>
      <c r="C44" s="18"/>
      <c r="D44" s="36">
        <f>D30+D42</f>
        <v>14329</v>
      </c>
      <c r="E44" s="46"/>
      <c r="F44" s="46"/>
      <c r="G44" s="36">
        <f>G30+G42</f>
        <v>6198</v>
      </c>
      <c r="H44" s="42"/>
      <c r="I44" s="42"/>
      <c r="J44" s="42"/>
      <c r="K44" s="42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</row>
    <row r="45" spans="1:40" x14ac:dyDescent="0.2">
      <c r="D45" s="42"/>
      <c r="E45" s="42"/>
      <c r="F45" s="42"/>
      <c r="G45" s="42"/>
      <c r="H45" s="42"/>
      <c r="I45" s="42"/>
      <c r="J45" s="42"/>
      <c r="K45" s="42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</row>
    <row r="46" spans="1:40" x14ac:dyDescent="0.2">
      <c r="D46" s="42"/>
      <c r="E46" s="42"/>
      <c r="F46" s="42"/>
      <c r="G46" s="42"/>
      <c r="H46" s="42"/>
      <c r="I46" s="42"/>
      <c r="J46" s="42"/>
      <c r="K46" s="42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</row>
    <row r="47" spans="1:40" x14ac:dyDescent="0.2">
      <c r="A47" s="11" t="s">
        <v>47</v>
      </c>
      <c r="D47" s="24" t="s">
        <v>136</v>
      </c>
      <c r="E47" s="42"/>
      <c r="F47" s="42"/>
      <c r="G47" s="30" t="s">
        <v>137</v>
      </c>
      <c r="H47" s="42"/>
      <c r="I47" s="24" t="s">
        <v>39</v>
      </c>
      <c r="J47" s="42"/>
      <c r="K47" s="24" t="s">
        <v>38</v>
      </c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</row>
    <row r="48" spans="1:40" x14ac:dyDescent="0.2">
      <c r="A48" t="s">
        <v>30</v>
      </c>
      <c r="C48" s="25" t="s">
        <v>8</v>
      </c>
      <c r="D48" s="25" t="s">
        <v>36</v>
      </c>
      <c r="E48" s="42"/>
      <c r="F48" s="42"/>
      <c r="G48" s="25" t="s">
        <v>36</v>
      </c>
      <c r="H48" s="42"/>
      <c r="I48" s="25" t="s">
        <v>37</v>
      </c>
      <c r="J48" s="42"/>
      <c r="K48" s="25" t="s">
        <v>37</v>
      </c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</row>
    <row r="49" spans="1:40" x14ac:dyDescent="0.2">
      <c r="A49" t="s">
        <v>31</v>
      </c>
      <c r="C49" s="42">
        <f>D25</f>
        <v>9655</v>
      </c>
      <c r="D49" s="9">
        <f>I49+K49</f>
        <v>0</v>
      </c>
      <c r="E49" s="42"/>
      <c r="F49" s="42"/>
      <c r="G49" s="42"/>
      <c r="H49" s="42"/>
      <c r="I49" s="42">
        <f>-C49*$C$17</f>
        <v>-5707649.7999999998</v>
      </c>
      <c r="J49" s="42"/>
      <c r="K49" s="42">
        <f>-I49</f>
        <v>5707649.7999999998</v>
      </c>
      <c r="L49" s="9" t="s">
        <v>100</v>
      </c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</row>
    <row r="50" spans="1:40" x14ac:dyDescent="0.2">
      <c r="A50" t="s">
        <v>34</v>
      </c>
      <c r="C50" s="46">
        <f>D26</f>
        <v>529</v>
      </c>
      <c r="D50" s="9">
        <f>I50+K50</f>
        <v>0</v>
      </c>
      <c r="E50" s="42"/>
      <c r="F50" s="42"/>
      <c r="G50" s="42"/>
      <c r="H50" s="42"/>
      <c r="I50" s="42">
        <f>-C50*$C$17</f>
        <v>-312723.63999999996</v>
      </c>
      <c r="J50" s="42"/>
      <c r="K50" s="42">
        <f>-I50</f>
        <v>312723.63999999996</v>
      </c>
      <c r="L50" s="9" t="s">
        <v>100</v>
      </c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</row>
    <row r="51" spans="1:40" x14ac:dyDescent="0.2">
      <c r="A51" t="s">
        <v>32</v>
      </c>
      <c r="C51" s="42">
        <f>G25</f>
        <v>4566</v>
      </c>
      <c r="E51" s="42"/>
      <c r="F51" s="42"/>
      <c r="G51" s="42">
        <f>-(C51*$C$16)</f>
        <v>-10166290.32</v>
      </c>
      <c r="H51" s="42"/>
      <c r="I51" s="42">
        <f>G51-K51</f>
        <v>-7651094</v>
      </c>
      <c r="J51" s="42"/>
      <c r="K51" s="42">
        <f>-((C51/75000)*41314000)</f>
        <v>-2515196.3199999998</v>
      </c>
      <c r="L51" s="9" t="s">
        <v>67</v>
      </c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</row>
    <row r="52" spans="1:40" x14ac:dyDescent="0.2">
      <c r="A52" t="s">
        <v>33</v>
      </c>
      <c r="C52" s="46">
        <f>G26</f>
        <v>250</v>
      </c>
      <c r="E52" s="42"/>
      <c r="F52" s="42"/>
      <c r="G52" s="42">
        <f>-(C52*$C$16)</f>
        <v>-556630</v>
      </c>
      <c r="H52" s="42"/>
      <c r="I52" s="42">
        <f>G52-K52</f>
        <v>-418916.66666666663</v>
      </c>
      <c r="J52" s="42"/>
      <c r="K52" s="42">
        <f>-((C52/75000)*41314000)</f>
        <v>-137713.33333333334</v>
      </c>
      <c r="L52" s="9" t="s">
        <v>67</v>
      </c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</row>
    <row r="53" spans="1:40" x14ac:dyDescent="0.2">
      <c r="C53" s="46"/>
      <c r="D53" s="44">
        <f>SUM(D49:D52)</f>
        <v>0</v>
      </c>
      <c r="E53" s="42"/>
      <c r="F53" s="42"/>
      <c r="G53" s="44">
        <f>SUM(G49:G52)</f>
        <v>-10722920.32</v>
      </c>
      <c r="H53" s="42"/>
      <c r="I53" s="44">
        <f>SUM(I49:I52)</f>
        <v>-14090384.106666666</v>
      </c>
      <c r="J53" s="42"/>
      <c r="K53" s="44">
        <f>SUM(K49:K52)</f>
        <v>3367463.7866666662</v>
      </c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</row>
    <row r="54" spans="1:40" x14ac:dyDescent="0.2">
      <c r="C54" s="41"/>
      <c r="E54" s="41"/>
      <c r="F54" s="41"/>
      <c r="G54" s="41"/>
      <c r="H54" s="41"/>
      <c r="I54" s="41"/>
      <c r="J54" s="41"/>
      <c r="K54" s="41"/>
    </row>
    <row r="55" spans="1:40" x14ac:dyDescent="0.2">
      <c r="C55" s="41"/>
      <c r="E55" s="41"/>
      <c r="F55" s="41"/>
      <c r="G55" s="41"/>
      <c r="H55" s="41"/>
      <c r="I55" s="41"/>
      <c r="J55" s="41"/>
      <c r="K55" s="41"/>
    </row>
    <row r="56" spans="1:40" x14ac:dyDescent="0.2">
      <c r="A56" t="s">
        <v>35</v>
      </c>
      <c r="C56" s="41"/>
      <c r="E56" s="41"/>
      <c r="F56" s="41"/>
      <c r="G56" s="41"/>
      <c r="H56" s="41"/>
      <c r="I56" s="41"/>
      <c r="J56" s="41"/>
      <c r="K56" s="41"/>
    </row>
    <row r="57" spans="1:40" x14ac:dyDescent="0.2">
      <c r="A57" t="s">
        <v>31</v>
      </c>
      <c r="C57" s="42">
        <f>D35+D37+D41</f>
        <v>3881</v>
      </c>
      <c r="D57" s="9">
        <f>I57+K57</f>
        <v>0</v>
      </c>
      <c r="E57" s="41"/>
      <c r="F57" s="41"/>
      <c r="G57" s="42"/>
      <c r="H57" s="41"/>
      <c r="I57" s="42">
        <f>-C57*$C$17</f>
        <v>-2294291.96</v>
      </c>
      <c r="J57" s="41"/>
      <c r="K57" s="42">
        <f>-I57</f>
        <v>2294291.96</v>
      </c>
      <c r="L57" s="9" t="s">
        <v>100</v>
      </c>
    </row>
    <row r="58" spans="1:40" x14ac:dyDescent="0.2">
      <c r="A58" t="s">
        <v>34</v>
      </c>
      <c r="C58" s="42">
        <f>D36+D40</f>
        <v>264</v>
      </c>
      <c r="D58" s="9">
        <f>I58+K58</f>
        <v>0</v>
      </c>
      <c r="E58" s="41"/>
      <c r="F58" s="41"/>
      <c r="G58" s="42"/>
      <c r="H58" s="41"/>
      <c r="I58" s="42">
        <f>-C58*$C$17</f>
        <v>-156066.23999999999</v>
      </c>
      <c r="J58" s="41"/>
      <c r="K58" s="42">
        <f>-I58</f>
        <v>156066.23999999999</v>
      </c>
      <c r="L58" s="9" t="s">
        <v>100</v>
      </c>
    </row>
    <row r="59" spans="1:40" x14ac:dyDescent="0.2">
      <c r="A59" t="s">
        <v>32</v>
      </c>
      <c r="C59" s="42">
        <f>G35+G37+G41</f>
        <v>1268</v>
      </c>
      <c r="E59" s="41"/>
      <c r="F59" s="41"/>
      <c r="G59" s="42">
        <f>-(C59*$C$16)</f>
        <v>-2823227.36</v>
      </c>
      <c r="H59" s="41"/>
      <c r="I59" s="42">
        <f>G59-K59</f>
        <v>-2124745.333333333</v>
      </c>
      <c r="J59" s="41"/>
      <c r="K59" s="42">
        <f>-((C59/75000)*41314000)</f>
        <v>-698482.02666666673</v>
      </c>
      <c r="L59" s="9" t="s">
        <v>67</v>
      </c>
    </row>
    <row r="60" spans="1:40" x14ac:dyDescent="0.2">
      <c r="A60" t="s">
        <v>33</v>
      </c>
      <c r="C60" s="46">
        <f>G36+G40</f>
        <v>114</v>
      </c>
      <c r="E60" s="41"/>
      <c r="F60" s="41"/>
      <c r="G60" s="42">
        <f>-(C60*$C$16)</f>
        <v>-253823.28</v>
      </c>
      <c r="H60" s="41"/>
      <c r="I60" s="42">
        <f>G60-K60</f>
        <v>-191026</v>
      </c>
      <c r="J60" s="41"/>
      <c r="K60" s="42">
        <f>-((C60/75000)*41314000)</f>
        <v>-62797.280000000006</v>
      </c>
      <c r="L60" s="9" t="s">
        <v>67</v>
      </c>
    </row>
    <row r="61" spans="1:40" x14ac:dyDescent="0.2">
      <c r="D61" s="44">
        <f>SUM(D57:D60)</f>
        <v>0</v>
      </c>
      <c r="E61" s="41"/>
      <c r="F61" s="41"/>
      <c r="G61" s="44">
        <f>SUM(G57:G60)</f>
        <v>-3077050.6399999997</v>
      </c>
      <c r="H61" s="41"/>
      <c r="I61" s="44">
        <f>SUM(I57:I60)</f>
        <v>-4766129.5333333332</v>
      </c>
      <c r="J61" s="41"/>
      <c r="K61" s="44">
        <f>SUM(K57:K60)</f>
        <v>1689078.8933333333</v>
      </c>
    </row>
    <row r="62" spans="1:40" ht="13.5" customHeight="1" x14ac:dyDescent="0.2">
      <c r="D62" s="41"/>
      <c r="E62" s="41"/>
      <c r="F62" s="41"/>
      <c r="G62" s="41"/>
      <c r="H62" s="41"/>
      <c r="I62" s="41"/>
      <c r="J62" s="41"/>
      <c r="K62" s="41"/>
    </row>
    <row r="63" spans="1:40" ht="13.5" thickBot="1" x14ac:dyDescent="0.25">
      <c r="A63" s="11" t="s">
        <v>138</v>
      </c>
      <c r="D63" s="51">
        <f>D53+D61</f>
        <v>0</v>
      </c>
      <c r="E63" s="41"/>
      <c r="F63" s="50"/>
      <c r="G63" s="51">
        <f>G53+G61</f>
        <v>-13799970.960000001</v>
      </c>
      <c r="H63" s="41"/>
      <c r="I63" s="51">
        <f>I53+I61</f>
        <v>-18856513.640000001</v>
      </c>
      <c r="J63" s="41"/>
      <c r="K63" s="51">
        <f>K53+K61</f>
        <v>5056542.68</v>
      </c>
    </row>
    <row r="64" spans="1:40" ht="13.5" thickTop="1" x14ac:dyDescent="0.2">
      <c r="D64" s="41"/>
      <c r="E64" s="41"/>
      <c r="F64" s="41"/>
      <c r="G64" s="41"/>
      <c r="H64" s="41"/>
      <c r="I64" s="41"/>
      <c r="J64" s="41"/>
      <c r="K64" s="41"/>
    </row>
    <row r="66" spans="1:11" x14ac:dyDescent="0.2">
      <c r="I66" t="s">
        <v>193</v>
      </c>
    </row>
    <row r="67" spans="1:11" x14ac:dyDescent="0.2">
      <c r="D67" s="41"/>
      <c r="E67" s="41"/>
      <c r="F67" s="41"/>
      <c r="G67" s="41"/>
      <c r="H67" s="41"/>
      <c r="I67" s="50" t="s">
        <v>194</v>
      </c>
      <c r="J67" s="41"/>
      <c r="K67" s="41"/>
    </row>
    <row r="68" spans="1:11" x14ac:dyDescent="0.2">
      <c r="D68" s="41"/>
      <c r="E68" s="41"/>
      <c r="F68" s="41"/>
      <c r="G68" s="41"/>
      <c r="H68" s="41"/>
      <c r="I68" s="50" t="s">
        <v>195</v>
      </c>
      <c r="J68" s="41"/>
      <c r="K68" s="41"/>
    </row>
    <row r="69" spans="1:11" x14ac:dyDescent="0.2">
      <c r="A69" s="146" t="s">
        <v>96</v>
      </c>
      <c r="B69" s="147"/>
      <c r="C69" s="147"/>
      <c r="D69" s="148"/>
      <c r="E69" s="41"/>
      <c r="F69" s="41"/>
      <c r="G69" s="41"/>
      <c r="H69" s="41"/>
      <c r="I69" s="41"/>
      <c r="J69" s="41"/>
      <c r="K69" s="41"/>
    </row>
    <row r="70" spans="1:11" x14ac:dyDescent="0.2">
      <c r="A70" s="55"/>
      <c r="B70" s="18"/>
      <c r="C70" s="18"/>
      <c r="D70" s="56"/>
      <c r="E70" s="41"/>
      <c r="F70" s="41"/>
      <c r="G70" s="41"/>
      <c r="H70" s="41"/>
      <c r="I70" s="41"/>
      <c r="J70" s="41"/>
      <c r="K70" s="41"/>
    </row>
    <row r="71" spans="1:11" x14ac:dyDescent="0.2">
      <c r="A71" s="55"/>
      <c r="B71" s="18"/>
      <c r="C71" s="18"/>
      <c r="D71" s="56"/>
      <c r="E71" s="41"/>
      <c r="F71" s="41"/>
      <c r="G71" s="41"/>
      <c r="H71" s="41"/>
      <c r="I71" s="41"/>
      <c r="J71" s="41"/>
      <c r="K71" s="41"/>
    </row>
    <row r="72" spans="1:11" x14ac:dyDescent="0.2">
      <c r="A72" s="58" t="s">
        <v>85</v>
      </c>
      <c r="B72" s="18"/>
      <c r="C72" s="18"/>
      <c r="D72" s="56">
        <v>0</v>
      </c>
      <c r="E72" s="41"/>
      <c r="F72" s="41"/>
      <c r="G72" s="41"/>
      <c r="H72" s="41"/>
      <c r="I72" s="41"/>
      <c r="J72" s="41"/>
      <c r="K72" s="41"/>
    </row>
    <row r="73" spans="1:11" x14ac:dyDescent="0.2">
      <c r="A73" s="60" t="s">
        <v>84</v>
      </c>
      <c r="B73" s="18"/>
      <c r="C73" s="18"/>
      <c r="D73" s="56"/>
      <c r="E73" s="41"/>
      <c r="F73" s="41"/>
      <c r="G73" s="41"/>
      <c r="H73" s="41"/>
      <c r="I73" s="41"/>
      <c r="J73" s="41"/>
      <c r="K73" s="41"/>
    </row>
    <row r="74" spans="1:11" x14ac:dyDescent="0.2">
      <c r="A74" s="55" t="s">
        <v>111</v>
      </c>
      <c r="B74" s="18"/>
      <c r="C74" s="18"/>
      <c r="D74" s="59">
        <f>(I49+I50+I57+I58)</f>
        <v>-8470731.6399999987</v>
      </c>
      <c r="E74" s="41"/>
      <c r="F74" s="41"/>
      <c r="G74" s="41"/>
      <c r="H74" s="41"/>
      <c r="I74" s="41"/>
      <c r="J74" s="41"/>
      <c r="K74" s="41"/>
    </row>
    <row r="75" spans="1:11" x14ac:dyDescent="0.2">
      <c r="A75" s="55" t="s">
        <v>112</v>
      </c>
      <c r="B75" s="18"/>
      <c r="C75" s="18"/>
      <c r="D75" s="59">
        <f>I51+I52+I59+I60</f>
        <v>-10385782</v>
      </c>
      <c r="E75" s="41"/>
      <c r="F75" s="41"/>
      <c r="G75" s="41"/>
      <c r="H75" s="41"/>
      <c r="I75" s="41"/>
      <c r="J75" s="41"/>
      <c r="K75" s="41"/>
    </row>
    <row r="76" spans="1:11" x14ac:dyDescent="0.2">
      <c r="A76" s="55"/>
      <c r="B76" s="18"/>
      <c r="C76" s="18"/>
      <c r="D76" s="56"/>
      <c r="E76" s="41"/>
      <c r="F76" s="41"/>
      <c r="G76" s="41"/>
      <c r="H76" s="41"/>
      <c r="I76" s="41"/>
      <c r="J76" s="41"/>
      <c r="K76" s="41"/>
    </row>
    <row r="77" spans="1:11" x14ac:dyDescent="0.2">
      <c r="A77" s="60" t="s">
        <v>86</v>
      </c>
      <c r="B77" s="18"/>
      <c r="C77" s="18"/>
      <c r="D77" s="56"/>
      <c r="E77" s="41"/>
      <c r="F77" s="41"/>
      <c r="G77" s="41"/>
      <c r="H77" s="41"/>
      <c r="I77" s="41"/>
      <c r="J77" s="41"/>
      <c r="K77" s="41"/>
    </row>
    <row r="78" spans="1:11" x14ac:dyDescent="0.2">
      <c r="A78" s="55" t="s">
        <v>111</v>
      </c>
      <c r="B78" s="18"/>
      <c r="C78" s="18"/>
      <c r="D78" s="59">
        <f>-D74</f>
        <v>8470731.6399999987</v>
      </c>
      <c r="E78" s="41"/>
      <c r="F78" s="41"/>
      <c r="G78" s="41"/>
      <c r="H78" s="41"/>
      <c r="I78" s="41"/>
      <c r="J78" s="41"/>
      <c r="K78" s="41"/>
    </row>
    <row r="79" spans="1:11" x14ac:dyDescent="0.2">
      <c r="A79" s="55" t="s">
        <v>102</v>
      </c>
      <c r="B79" s="18"/>
      <c r="C79" s="18"/>
      <c r="D79" s="59">
        <f>K51+K52+K59+K60</f>
        <v>-3414188.96</v>
      </c>
      <c r="E79" s="41"/>
      <c r="F79" s="41"/>
      <c r="G79" s="41"/>
      <c r="H79" s="41"/>
      <c r="I79" s="41"/>
      <c r="J79" s="41"/>
      <c r="K79" s="41"/>
    </row>
    <row r="80" spans="1:11" x14ac:dyDescent="0.2">
      <c r="A80" s="55"/>
      <c r="B80" s="18"/>
      <c r="C80" s="18"/>
      <c r="D80" s="56"/>
      <c r="E80" s="41"/>
      <c r="F80" s="41"/>
      <c r="G80" s="41"/>
      <c r="H80" s="41"/>
      <c r="I80" s="41"/>
      <c r="J80" s="41"/>
      <c r="K80" s="41"/>
    </row>
    <row r="81" spans="1:11" x14ac:dyDescent="0.2">
      <c r="A81" s="55" t="s">
        <v>107</v>
      </c>
      <c r="B81" s="18"/>
      <c r="C81" s="18"/>
      <c r="D81" s="69">
        <f>SUM(D74:D80)</f>
        <v>-13799970.960000001</v>
      </c>
      <c r="E81" s="41"/>
      <c r="F81" s="41"/>
      <c r="G81" s="41"/>
      <c r="H81" s="41"/>
      <c r="I81" s="41"/>
      <c r="J81" s="41"/>
      <c r="K81" s="41"/>
    </row>
    <row r="82" spans="1:11" x14ac:dyDescent="0.2">
      <c r="A82" s="55"/>
      <c r="B82" s="18"/>
      <c r="C82" s="18"/>
      <c r="D82" s="56"/>
      <c r="E82" s="41"/>
      <c r="F82" s="41"/>
      <c r="G82" s="41"/>
      <c r="H82" s="41"/>
      <c r="I82" s="41"/>
      <c r="J82" s="41"/>
      <c r="K82" s="41"/>
    </row>
    <row r="83" spans="1:11" x14ac:dyDescent="0.2">
      <c r="A83" s="55"/>
      <c r="B83" s="18"/>
      <c r="C83" s="18"/>
      <c r="D83" s="56"/>
      <c r="E83" s="41"/>
      <c r="F83" s="41"/>
      <c r="G83" s="41"/>
      <c r="H83" s="41"/>
      <c r="I83" s="41"/>
      <c r="J83" s="41"/>
      <c r="K83" s="41"/>
    </row>
    <row r="84" spans="1:11" x14ac:dyDescent="0.2">
      <c r="A84" s="55"/>
      <c r="B84" s="18"/>
      <c r="C84" s="18"/>
      <c r="D84" s="56"/>
      <c r="E84" s="41"/>
      <c r="F84" s="41"/>
      <c r="G84" s="41"/>
      <c r="H84" s="41"/>
      <c r="I84" s="41"/>
      <c r="J84" s="41"/>
      <c r="K84" s="41"/>
    </row>
    <row r="85" spans="1:11" x14ac:dyDescent="0.2">
      <c r="A85" s="58" t="s">
        <v>83</v>
      </c>
      <c r="B85" s="18"/>
      <c r="C85" s="18"/>
      <c r="D85" s="56"/>
      <c r="E85" s="41"/>
      <c r="F85" s="41"/>
      <c r="G85" s="41"/>
      <c r="H85" s="41"/>
      <c r="I85" s="41"/>
      <c r="J85" s="41"/>
      <c r="K85" s="41"/>
    </row>
    <row r="86" spans="1:11" x14ac:dyDescent="0.2">
      <c r="A86" s="55" t="s">
        <v>111</v>
      </c>
      <c r="B86" s="18"/>
      <c r="C86" s="18"/>
      <c r="D86" s="59">
        <f>0.35*D78</f>
        <v>2964756.0739999996</v>
      </c>
      <c r="E86" s="41"/>
      <c r="F86" s="41"/>
      <c r="G86" s="41"/>
      <c r="H86" s="41"/>
      <c r="I86" s="41"/>
      <c r="J86" s="41"/>
      <c r="K86" s="41"/>
    </row>
    <row r="87" spans="1:11" x14ac:dyDescent="0.2">
      <c r="A87" s="55" t="s">
        <v>87</v>
      </c>
      <c r="B87" s="18"/>
      <c r="C87" s="18"/>
      <c r="D87" s="59">
        <f>-0.35*D79</f>
        <v>1194966.1359999999</v>
      </c>
      <c r="E87" s="41"/>
      <c r="F87" s="41"/>
      <c r="G87" s="41"/>
      <c r="H87" s="41"/>
      <c r="I87" s="41"/>
      <c r="J87" s="41"/>
      <c r="K87" s="41"/>
    </row>
    <row r="88" spans="1:11" x14ac:dyDescent="0.2">
      <c r="A88" s="55"/>
      <c r="B88" s="18"/>
      <c r="C88" s="18"/>
      <c r="D88" s="69">
        <f>SUM(D86:D87)</f>
        <v>4159722.2099999995</v>
      </c>
      <c r="E88" s="41"/>
      <c r="F88" s="41"/>
      <c r="G88" s="41"/>
      <c r="H88" s="41"/>
      <c r="I88" s="41"/>
      <c r="J88" s="41"/>
      <c r="K88" s="41"/>
    </row>
    <row r="89" spans="1:11" x14ac:dyDescent="0.2">
      <c r="A89" s="64"/>
      <c r="B89" s="20"/>
      <c r="C89" s="20"/>
      <c r="D89" s="70"/>
      <c r="E89" s="41"/>
      <c r="F89" s="41"/>
      <c r="G89" s="41"/>
      <c r="H89" s="41"/>
      <c r="I89" s="41"/>
      <c r="J89" s="41"/>
      <c r="K89" s="41"/>
    </row>
    <row r="90" spans="1:11" x14ac:dyDescent="0.2">
      <c r="D90" s="41"/>
      <c r="E90" s="41"/>
      <c r="F90" s="41"/>
      <c r="G90" s="41"/>
      <c r="H90" s="41"/>
      <c r="I90" s="41"/>
      <c r="J90" s="41"/>
      <c r="K90" s="41"/>
    </row>
    <row r="91" spans="1:11" x14ac:dyDescent="0.2">
      <c r="A91" s="146" t="s">
        <v>119</v>
      </c>
      <c r="B91" s="147"/>
      <c r="C91" s="147"/>
      <c r="D91" s="148"/>
      <c r="E91" s="41"/>
      <c r="F91" s="41"/>
      <c r="G91" s="41"/>
      <c r="H91" s="41"/>
      <c r="I91" s="41"/>
      <c r="J91" s="41"/>
      <c r="K91" s="41"/>
    </row>
    <row r="92" spans="1:11" x14ac:dyDescent="0.2">
      <c r="A92" s="55" t="s">
        <v>30</v>
      </c>
      <c r="B92" s="18"/>
      <c r="C92" s="76" t="s">
        <v>120</v>
      </c>
      <c r="D92" s="77" t="s">
        <v>121</v>
      </c>
      <c r="E92" s="41"/>
      <c r="F92" s="41"/>
      <c r="G92" s="41"/>
      <c r="H92" s="41"/>
      <c r="I92" s="41"/>
      <c r="J92" s="41"/>
      <c r="K92" s="41"/>
    </row>
    <row r="93" spans="1:11" x14ac:dyDescent="0.2">
      <c r="A93" s="55" t="s">
        <v>31</v>
      </c>
      <c r="B93" s="18"/>
      <c r="C93" s="46">
        <v>9655</v>
      </c>
      <c r="D93" s="59">
        <f>-C93*$C$17</f>
        <v>-5707649.7999999998</v>
      </c>
      <c r="E93" s="41"/>
      <c r="F93" s="41"/>
      <c r="G93" s="41"/>
      <c r="H93" s="41"/>
      <c r="I93" s="41"/>
      <c r="J93" s="41"/>
      <c r="K93" s="41"/>
    </row>
    <row r="94" spans="1:11" x14ac:dyDescent="0.2">
      <c r="A94" s="55" t="s">
        <v>34</v>
      </c>
      <c r="B94" s="18"/>
      <c r="C94" s="46">
        <v>529</v>
      </c>
      <c r="D94" s="59">
        <f>-C94*$C$17</f>
        <v>-312723.63999999996</v>
      </c>
      <c r="E94" s="41"/>
      <c r="F94" s="41"/>
      <c r="G94" s="41"/>
      <c r="H94" s="41"/>
      <c r="I94" s="41"/>
      <c r="J94" s="41"/>
      <c r="K94" s="41"/>
    </row>
    <row r="95" spans="1:11" x14ac:dyDescent="0.2">
      <c r="A95" s="55" t="s">
        <v>32</v>
      </c>
      <c r="B95" s="18"/>
      <c r="C95" s="46">
        <v>4566</v>
      </c>
      <c r="D95" s="59">
        <f>-C95*$C$16</f>
        <v>-10166290.32</v>
      </c>
      <c r="E95" s="41"/>
      <c r="F95" s="41"/>
      <c r="G95" s="41"/>
      <c r="H95" s="41"/>
      <c r="I95" s="41"/>
      <c r="J95" s="41"/>
      <c r="K95" s="41"/>
    </row>
    <row r="96" spans="1:11" x14ac:dyDescent="0.2">
      <c r="A96" s="55" t="s">
        <v>33</v>
      </c>
      <c r="B96" s="18"/>
      <c r="C96" s="46">
        <v>250</v>
      </c>
      <c r="D96" s="61">
        <f>-C96*$C$16</f>
        <v>-556630</v>
      </c>
      <c r="E96" s="41"/>
      <c r="F96" s="41"/>
      <c r="G96" s="41"/>
      <c r="H96" s="41"/>
      <c r="I96" s="41"/>
      <c r="J96" s="41"/>
      <c r="K96" s="41"/>
    </row>
    <row r="97" spans="1:11" x14ac:dyDescent="0.2">
      <c r="A97" s="55"/>
      <c r="B97" s="18"/>
      <c r="C97" s="75"/>
      <c r="D97" s="59">
        <f>SUM(D93:D96)</f>
        <v>-16743293.76</v>
      </c>
      <c r="E97" s="41"/>
      <c r="F97" s="41"/>
      <c r="G97" s="41"/>
      <c r="H97" s="41"/>
      <c r="I97" s="41"/>
      <c r="J97" s="41"/>
      <c r="K97" s="41"/>
    </row>
    <row r="98" spans="1:11" x14ac:dyDescent="0.2">
      <c r="A98" s="55"/>
      <c r="B98" s="18"/>
      <c r="C98" s="75"/>
      <c r="D98" s="59"/>
      <c r="E98" s="41"/>
      <c r="F98" s="41"/>
      <c r="G98" s="41"/>
      <c r="H98" s="41"/>
      <c r="I98" s="41"/>
      <c r="J98" s="41"/>
      <c r="K98" s="41"/>
    </row>
    <row r="99" spans="1:11" x14ac:dyDescent="0.2">
      <c r="A99" s="55" t="s">
        <v>35</v>
      </c>
      <c r="B99" s="18"/>
      <c r="C99" s="18"/>
      <c r="D99" s="59"/>
      <c r="E99" s="41"/>
      <c r="F99" s="41"/>
      <c r="G99" s="41"/>
      <c r="H99" s="41"/>
      <c r="I99" s="41"/>
      <c r="J99" s="41"/>
      <c r="K99" s="41"/>
    </row>
    <row r="100" spans="1:11" x14ac:dyDescent="0.2">
      <c r="A100" s="55" t="s">
        <v>31</v>
      </c>
      <c r="B100" s="18"/>
      <c r="C100" s="46">
        <v>3881</v>
      </c>
      <c r="D100" s="59">
        <f>-C100*$C$17</f>
        <v>-2294291.96</v>
      </c>
      <c r="E100" s="41"/>
      <c r="F100" s="41"/>
      <c r="G100" s="41"/>
      <c r="H100" s="41"/>
      <c r="I100" s="41"/>
      <c r="J100" s="41"/>
      <c r="K100" s="41"/>
    </row>
    <row r="101" spans="1:11" x14ac:dyDescent="0.2">
      <c r="A101" s="55" t="s">
        <v>34</v>
      </c>
      <c r="B101" s="18"/>
      <c r="C101" s="46">
        <v>264</v>
      </c>
      <c r="D101" s="59">
        <f>-C101*$C$17</f>
        <v>-156066.23999999999</v>
      </c>
      <c r="E101" s="41"/>
      <c r="F101" s="41"/>
      <c r="G101" s="41"/>
      <c r="H101" s="41"/>
      <c r="I101" s="41"/>
      <c r="J101" s="41"/>
      <c r="K101" s="41"/>
    </row>
    <row r="102" spans="1:11" x14ac:dyDescent="0.2">
      <c r="A102" s="55" t="s">
        <v>32</v>
      </c>
      <c r="B102" s="18"/>
      <c r="C102" s="46">
        <v>1268</v>
      </c>
      <c r="D102" s="59">
        <f>-C102*$C$16</f>
        <v>-2823227.36</v>
      </c>
      <c r="E102" s="41"/>
      <c r="F102" s="41"/>
      <c r="G102" s="41"/>
      <c r="H102" s="41"/>
      <c r="I102" s="41"/>
      <c r="J102" s="41"/>
      <c r="K102" s="41"/>
    </row>
    <row r="103" spans="1:11" x14ac:dyDescent="0.2">
      <c r="A103" s="55" t="s">
        <v>33</v>
      </c>
      <c r="B103" s="18"/>
      <c r="C103" s="46">
        <v>114</v>
      </c>
      <c r="D103" s="61">
        <f>-C103*$C$16</f>
        <v>-253823.28</v>
      </c>
      <c r="E103" s="41"/>
      <c r="F103" s="41"/>
      <c r="G103" s="41"/>
      <c r="H103" s="41"/>
      <c r="I103" s="41"/>
      <c r="J103" s="41"/>
      <c r="K103" s="41"/>
    </row>
    <row r="104" spans="1:11" x14ac:dyDescent="0.2">
      <c r="A104" s="55"/>
      <c r="B104" s="18"/>
      <c r="C104" s="46"/>
      <c r="D104" s="59">
        <f>SUM(D100:D103)</f>
        <v>-5527408.8400000008</v>
      </c>
      <c r="E104" s="41"/>
      <c r="F104" s="41"/>
      <c r="G104" s="41"/>
      <c r="H104" s="41"/>
      <c r="I104" s="41"/>
      <c r="J104" s="41"/>
      <c r="K104" s="41"/>
    </row>
    <row r="105" spans="1:11" x14ac:dyDescent="0.2">
      <c r="A105" s="55"/>
      <c r="B105" s="18"/>
      <c r="C105" s="18"/>
      <c r="D105" s="56"/>
      <c r="E105" s="41"/>
      <c r="F105" s="41"/>
      <c r="G105" s="41"/>
      <c r="H105" s="41"/>
      <c r="I105" s="41"/>
      <c r="J105" s="41"/>
      <c r="K105" s="41"/>
    </row>
    <row r="106" spans="1:11" x14ac:dyDescent="0.2">
      <c r="A106" s="64"/>
      <c r="B106" s="20"/>
      <c r="C106" s="20"/>
      <c r="D106" s="61">
        <f>D97+D104</f>
        <v>-22270702.600000001</v>
      </c>
      <c r="E106" s="41"/>
      <c r="F106" s="41"/>
      <c r="G106" s="41"/>
      <c r="H106" s="41"/>
      <c r="I106" s="41"/>
      <c r="J106" s="41"/>
      <c r="K106" s="41"/>
    </row>
    <row r="107" spans="1:11" x14ac:dyDescent="0.2">
      <c r="D107" s="41"/>
      <c r="E107" s="41"/>
      <c r="F107" s="41"/>
      <c r="G107" s="41"/>
      <c r="H107" s="41"/>
      <c r="I107" s="41"/>
      <c r="J107" s="41"/>
      <c r="K107" s="41"/>
    </row>
    <row r="108" spans="1:11" x14ac:dyDescent="0.2">
      <c r="D108" s="41"/>
      <c r="E108" s="41"/>
      <c r="F108" s="41"/>
      <c r="G108" s="41"/>
      <c r="H108" s="41"/>
      <c r="I108" s="41"/>
      <c r="J108" s="41"/>
      <c r="K108" s="41"/>
    </row>
    <row r="109" spans="1:11" x14ac:dyDescent="0.2">
      <c r="D109" s="41"/>
      <c r="E109" s="41"/>
      <c r="F109" s="41"/>
      <c r="G109" s="42">
        <f>D106-G63</f>
        <v>-8470731.6400000006</v>
      </c>
      <c r="H109" s="41" t="s">
        <v>164</v>
      </c>
      <c r="I109" s="50"/>
      <c r="J109" s="41"/>
      <c r="K109" s="41"/>
    </row>
    <row r="110" spans="1:11" x14ac:dyDescent="0.2">
      <c r="D110" s="41"/>
      <c r="E110" s="41"/>
      <c r="F110" s="41"/>
      <c r="G110" s="41"/>
      <c r="H110" s="50" t="s">
        <v>174</v>
      </c>
      <c r="I110" s="41"/>
      <c r="J110" s="41"/>
      <c r="K110" s="41"/>
    </row>
    <row r="111" spans="1:11" x14ac:dyDescent="0.2">
      <c r="D111" s="41"/>
      <c r="E111" s="41"/>
      <c r="F111" s="41"/>
      <c r="G111" s="41"/>
      <c r="H111" s="41"/>
      <c r="I111" s="41"/>
      <c r="J111" s="41"/>
      <c r="K111" s="41"/>
    </row>
    <row r="112" spans="1:11" x14ac:dyDescent="0.2">
      <c r="D112" s="41"/>
      <c r="E112" s="41"/>
      <c r="F112" s="41"/>
      <c r="G112" s="41"/>
      <c r="H112" s="41"/>
      <c r="I112" s="41"/>
      <c r="J112" s="41"/>
      <c r="K112" s="41"/>
    </row>
    <row r="113" spans="4:11" x14ac:dyDescent="0.2">
      <c r="D113" s="41"/>
      <c r="E113" s="41"/>
      <c r="F113" s="41"/>
      <c r="G113" s="41"/>
      <c r="H113" s="41"/>
      <c r="I113" s="41"/>
      <c r="J113" s="41"/>
      <c r="K113" s="41"/>
    </row>
    <row r="114" spans="4:11" x14ac:dyDescent="0.2">
      <c r="D114" s="41"/>
      <c r="E114" s="41"/>
      <c r="F114" s="41"/>
      <c r="G114" s="41"/>
      <c r="H114" s="41"/>
      <c r="I114" s="41"/>
      <c r="J114" s="41"/>
      <c r="K114" s="41"/>
    </row>
    <row r="115" spans="4:11" x14ac:dyDescent="0.2">
      <c r="D115" s="41"/>
      <c r="E115" s="41"/>
      <c r="F115" s="41"/>
      <c r="G115" s="41"/>
      <c r="H115" s="41"/>
      <c r="I115" s="41"/>
      <c r="J115" s="41"/>
      <c r="K115" s="41"/>
    </row>
    <row r="116" spans="4:11" x14ac:dyDescent="0.2">
      <c r="D116" s="41"/>
      <c r="E116" s="41"/>
      <c r="F116" s="41"/>
      <c r="G116" s="41"/>
      <c r="H116" s="41"/>
      <c r="I116" s="41"/>
      <c r="J116" s="41"/>
      <c r="K116" s="41"/>
    </row>
    <row r="117" spans="4:11" x14ac:dyDescent="0.2">
      <c r="D117" s="41"/>
      <c r="E117" s="41"/>
      <c r="F117" s="41"/>
      <c r="G117" s="41"/>
      <c r="H117" s="41"/>
      <c r="I117" s="41"/>
      <c r="J117" s="41"/>
      <c r="K117" s="41"/>
    </row>
    <row r="118" spans="4:11" x14ac:dyDescent="0.2">
      <c r="D118" s="41"/>
      <c r="E118" s="41"/>
      <c r="F118" s="41"/>
      <c r="G118" s="41"/>
      <c r="H118" s="41"/>
      <c r="I118" s="41"/>
      <c r="J118" s="41"/>
      <c r="K118" s="41"/>
    </row>
    <row r="119" spans="4:11" x14ac:dyDescent="0.2">
      <c r="D119" s="41"/>
      <c r="E119" s="41"/>
      <c r="F119" s="41"/>
      <c r="G119" s="41"/>
      <c r="H119" s="41"/>
      <c r="I119" s="41"/>
      <c r="J119" s="41"/>
      <c r="K119" s="41"/>
    </row>
    <row r="120" spans="4:11" x14ac:dyDescent="0.2">
      <c r="D120" s="41"/>
      <c r="E120" s="41"/>
      <c r="F120" s="41"/>
      <c r="G120" s="41"/>
      <c r="H120" s="41"/>
      <c r="I120" s="41"/>
      <c r="J120" s="41"/>
      <c r="K120" s="41"/>
    </row>
    <row r="121" spans="4:11" x14ac:dyDescent="0.2">
      <c r="D121" s="41"/>
      <c r="E121" s="41"/>
      <c r="F121" s="41"/>
      <c r="G121" s="41"/>
      <c r="H121" s="41"/>
      <c r="I121" s="41"/>
      <c r="J121" s="41"/>
      <c r="K121" s="41"/>
    </row>
    <row r="122" spans="4:11" x14ac:dyDescent="0.2">
      <c r="D122" s="41"/>
      <c r="E122" s="41"/>
      <c r="F122" s="41"/>
      <c r="G122" s="41"/>
      <c r="H122" s="41"/>
      <c r="I122" s="41"/>
      <c r="J122" s="41"/>
      <c r="K122" s="41"/>
    </row>
    <row r="123" spans="4:11" x14ac:dyDescent="0.2">
      <c r="D123" s="41"/>
      <c r="E123" s="41"/>
      <c r="F123" s="41"/>
      <c r="G123" s="41"/>
      <c r="H123" s="41"/>
      <c r="I123" s="41"/>
      <c r="J123" s="41"/>
      <c r="K123" s="41"/>
    </row>
    <row r="124" spans="4:11" x14ac:dyDescent="0.2">
      <c r="D124" s="41"/>
      <c r="E124" s="41"/>
      <c r="F124" s="41"/>
      <c r="G124" s="41"/>
      <c r="H124" s="41"/>
      <c r="I124" s="41"/>
      <c r="J124" s="41"/>
      <c r="K124" s="41"/>
    </row>
    <row r="125" spans="4:11" x14ac:dyDescent="0.2">
      <c r="D125" s="41"/>
      <c r="E125" s="41"/>
      <c r="F125" s="41"/>
      <c r="G125" s="41"/>
      <c r="H125" s="41"/>
      <c r="I125" s="41"/>
      <c r="J125" s="41"/>
      <c r="K125" s="41"/>
    </row>
    <row r="126" spans="4:11" x14ac:dyDescent="0.2">
      <c r="D126" s="41"/>
      <c r="E126" s="41"/>
      <c r="F126" s="41"/>
      <c r="G126" s="41"/>
      <c r="H126" s="41"/>
      <c r="I126" s="41"/>
      <c r="J126" s="41"/>
      <c r="K126" s="41"/>
    </row>
    <row r="127" spans="4:11" x14ac:dyDescent="0.2">
      <c r="D127" s="41"/>
      <c r="E127" s="41"/>
      <c r="F127" s="41"/>
      <c r="G127" s="41"/>
      <c r="H127" s="41"/>
      <c r="I127" s="41"/>
      <c r="J127" s="41"/>
      <c r="K127" s="41"/>
    </row>
    <row r="128" spans="4:11" x14ac:dyDescent="0.2">
      <c r="D128" s="41"/>
      <c r="E128" s="41"/>
      <c r="F128" s="41"/>
      <c r="G128" s="41"/>
      <c r="H128" s="41"/>
      <c r="I128" s="41"/>
      <c r="J128" s="41"/>
      <c r="K128" s="41"/>
    </row>
    <row r="129" spans="4:11" x14ac:dyDescent="0.2">
      <c r="D129" s="41"/>
      <c r="E129" s="41"/>
      <c r="F129" s="41"/>
      <c r="G129" s="41"/>
      <c r="H129" s="41"/>
      <c r="I129" s="41"/>
      <c r="J129" s="41"/>
      <c r="K129" s="41"/>
    </row>
    <row r="130" spans="4:11" x14ac:dyDescent="0.2">
      <c r="D130" s="41"/>
      <c r="E130" s="41"/>
      <c r="F130" s="41"/>
      <c r="G130" s="41"/>
      <c r="H130" s="41"/>
      <c r="I130" s="41"/>
      <c r="J130" s="41"/>
      <c r="K130" s="41"/>
    </row>
    <row r="131" spans="4:11" x14ac:dyDescent="0.2">
      <c r="D131" s="41"/>
      <c r="E131" s="41"/>
      <c r="F131" s="41"/>
      <c r="G131" s="41"/>
      <c r="H131" s="41"/>
      <c r="I131" s="41"/>
      <c r="J131" s="41"/>
      <c r="K131" s="41"/>
    </row>
    <row r="132" spans="4:11" x14ac:dyDescent="0.2">
      <c r="D132" s="41"/>
      <c r="E132" s="41"/>
      <c r="F132" s="41"/>
      <c r="G132" s="41"/>
      <c r="H132" s="41"/>
      <c r="I132" s="41"/>
      <c r="J132" s="41"/>
      <c r="K132" s="41"/>
    </row>
    <row r="133" spans="4:11" x14ac:dyDescent="0.2">
      <c r="D133" s="41"/>
      <c r="E133" s="41"/>
      <c r="F133" s="41"/>
      <c r="G133" s="41"/>
      <c r="H133" s="41"/>
      <c r="I133" s="41"/>
      <c r="J133" s="41"/>
      <c r="K133" s="41"/>
    </row>
    <row r="134" spans="4:11" x14ac:dyDescent="0.2">
      <c r="D134" s="41"/>
      <c r="E134" s="41"/>
      <c r="F134" s="41"/>
      <c r="G134" s="41"/>
      <c r="H134" s="41"/>
      <c r="I134" s="41"/>
      <c r="J134" s="41"/>
      <c r="K134" s="41"/>
    </row>
    <row r="135" spans="4:11" x14ac:dyDescent="0.2">
      <c r="D135" s="41"/>
      <c r="E135" s="41"/>
      <c r="F135" s="41"/>
      <c r="G135" s="41"/>
      <c r="H135" s="41"/>
      <c r="I135" s="41"/>
      <c r="J135" s="41"/>
      <c r="K135" s="41"/>
    </row>
    <row r="136" spans="4:11" x14ac:dyDescent="0.2">
      <c r="D136" s="41"/>
      <c r="E136" s="41"/>
      <c r="F136" s="41"/>
      <c r="G136" s="41"/>
      <c r="H136" s="41"/>
      <c r="I136" s="41"/>
      <c r="J136" s="41"/>
      <c r="K136" s="41"/>
    </row>
    <row r="137" spans="4:11" x14ac:dyDescent="0.2">
      <c r="D137" s="41"/>
      <c r="E137" s="41"/>
      <c r="F137" s="41"/>
      <c r="G137" s="41"/>
      <c r="H137" s="41"/>
      <c r="I137" s="41"/>
      <c r="J137" s="41"/>
      <c r="K137" s="41"/>
    </row>
    <row r="138" spans="4:11" x14ac:dyDescent="0.2">
      <c r="D138" s="41"/>
      <c r="E138" s="41"/>
      <c r="F138" s="41"/>
      <c r="G138" s="41"/>
      <c r="H138" s="41"/>
      <c r="I138" s="41"/>
      <c r="J138" s="41"/>
      <c r="K138" s="41"/>
    </row>
    <row r="139" spans="4:11" x14ac:dyDescent="0.2">
      <c r="D139" s="41"/>
      <c r="E139" s="41"/>
      <c r="F139" s="41"/>
      <c r="G139" s="41"/>
      <c r="H139" s="41"/>
      <c r="I139" s="41"/>
      <c r="J139" s="41"/>
      <c r="K139" s="41"/>
    </row>
    <row r="140" spans="4:11" x14ac:dyDescent="0.2">
      <c r="D140" s="41"/>
      <c r="E140" s="41"/>
      <c r="F140" s="41"/>
      <c r="G140" s="41"/>
      <c r="H140" s="41"/>
      <c r="I140" s="41"/>
      <c r="J140" s="41"/>
      <c r="K140" s="41"/>
    </row>
    <row r="141" spans="4:11" x14ac:dyDescent="0.2">
      <c r="D141" s="41"/>
      <c r="E141" s="41"/>
      <c r="F141" s="41"/>
      <c r="G141" s="41"/>
      <c r="H141" s="41"/>
      <c r="I141" s="41"/>
      <c r="J141" s="41"/>
      <c r="K141" s="41"/>
    </row>
    <row r="142" spans="4:11" x14ac:dyDescent="0.2">
      <c r="D142" s="41"/>
      <c r="E142" s="41"/>
      <c r="F142" s="41"/>
      <c r="G142" s="41"/>
      <c r="H142" s="41"/>
      <c r="I142" s="41"/>
      <c r="J142" s="41"/>
      <c r="K142" s="41"/>
    </row>
    <row r="143" spans="4:11" x14ac:dyDescent="0.2">
      <c r="D143" s="41"/>
      <c r="E143" s="41"/>
      <c r="F143" s="41"/>
      <c r="G143" s="41"/>
      <c r="H143" s="41"/>
      <c r="I143" s="41"/>
      <c r="J143" s="41"/>
      <c r="K143" s="41"/>
    </row>
    <row r="144" spans="4:11" x14ac:dyDescent="0.2">
      <c r="D144" s="41"/>
      <c r="E144" s="41"/>
      <c r="F144" s="41"/>
      <c r="G144" s="41"/>
      <c r="H144" s="41"/>
      <c r="I144" s="41"/>
      <c r="J144" s="41"/>
      <c r="K144" s="41"/>
    </row>
    <row r="145" spans="4:11" x14ac:dyDescent="0.2">
      <c r="D145" s="41"/>
      <c r="E145" s="41"/>
      <c r="F145" s="41"/>
      <c r="G145" s="41"/>
      <c r="H145" s="41"/>
      <c r="I145" s="41"/>
      <c r="J145" s="41"/>
      <c r="K145" s="41"/>
    </row>
    <row r="146" spans="4:11" x14ac:dyDescent="0.2">
      <c r="D146" s="41"/>
      <c r="E146" s="41"/>
      <c r="F146" s="41"/>
      <c r="G146" s="41"/>
      <c r="H146" s="41"/>
      <c r="I146" s="41"/>
      <c r="J146" s="41"/>
      <c r="K146" s="41"/>
    </row>
    <row r="147" spans="4:11" x14ac:dyDescent="0.2">
      <c r="D147" s="41"/>
      <c r="E147" s="41"/>
      <c r="F147" s="41"/>
      <c r="G147" s="41"/>
      <c r="H147" s="41"/>
      <c r="I147" s="41"/>
      <c r="J147" s="41"/>
      <c r="K147" s="41"/>
    </row>
    <row r="148" spans="4:11" x14ac:dyDescent="0.2">
      <c r="D148" s="41"/>
      <c r="E148" s="41"/>
      <c r="F148" s="41"/>
      <c r="G148" s="41"/>
      <c r="H148" s="41"/>
      <c r="I148" s="41"/>
      <c r="J148" s="41"/>
      <c r="K148" s="41"/>
    </row>
    <row r="149" spans="4:11" x14ac:dyDescent="0.2">
      <c r="D149" s="41"/>
      <c r="E149" s="41"/>
      <c r="F149" s="41"/>
      <c r="G149" s="41"/>
      <c r="H149" s="41"/>
      <c r="I149" s="41"/>
      <c r="J149" s="41"/>
      <c r="K149" s="41"/>
    </row>
    <row r="150" spans="4:11" x14ac:dyDescent="0.2">
      <c r="D150" s="41"/>
      <c r="E150" s="41"/>
      <c r="F150" s="41"/>
      <c r="G150" s="41"/>
      <c r="H150" s="41"/>
      <c r="I150" s="41"/>
      <c r="J150" s="41"/>
      <c r="K150" s="41"/>
    </row>
    <row r="151" spans="4:11" x14ac:dyDescent="0.2">
      <c r="D151" s="41"/>
      <c r="E151" s="41"/>
      <c r="F151" s="41"/>
      <c r="G151" s="41"/>
      <c r="H151" s="41"/>
      <c r="I151" s="41"/>
      <c r="J151" s="41"/>
      <c r="K151" s="41"/>
    </row>
    <row r="152" spans="4:11" x14ac:dyDescent="0.2">
      <c r="D152" s="41"/>
      <c r="E152" s="41"/>
      <c r="F152" s="41"/>
      <c r="G152" s="41"/>
      <c r="H152" s="41"/>
      <c r="I152" s="41"/>
      <c r="J152" s="41"/>
      <c r="K152" s="41"/>
    </row>
    <row r="153" spans="4:11" x14ac:dyDescent="0.2">
      <c r="D153" s="41"/>
      <c r="E153" s="41"/>
      <c r="F153" s="41"/>
      <c r="G153" s="41"/>
      <c r="H153" s="41"/>
      <c r="I153" s="41"/>
      <c r="J153" s="41"/>
      <c r="K153" s="41"/>
    </row>
    <row r="154" spans="4:11" x14ac:dyDescent="0.2">
      <c r="D154" s="41"/>
      <c r="E154" s="41"/>
      <c r="F154" s="41"/>
      <c r="G154" s="41"/>
      <c r="H154" s="41"/>
      <c r="I154" s="41"/>
      <c r="J154" s="41"/>
      <c r="K154" s="41"/>
    </row>
    <row r="155" spans="4:11" x14ac:dyDescent="0.2">
      <c r="D155" s="41"/>
      <c r="E155" s="41"/>
      <c r="F155" s="41"/>
      <c r="G155" s="41"/>
      <c r="H155" s="41"/>
      <c r="I155" s="41"/>
      <c r="J155" s="41"/>
      <c r="K155" s="41"/>
    </row>
    <row r="156" spans="4:11" x14ac:dyDescent="0.2">
      <c r="D156" s="41"/>
      <c r="E156" s="41"/>
      <c r="F156" s="41"/>
      <c r="G156" s="41"/>
      <c r="H156" s="41"/>
      <c r="I156" s="41"/>
      <c r="J156" s="41"/>
      <c r="K156" s="41"/>
    </row>
    <row r="157" spans="4:11" x14ac:dyDescent="0.2">
      <c r="D157" s="41"/>
      <c r="E157" s="41"/>
      <c r="F157" s="41"/>
      <c r="G157" s="41"/>
      <c r="H157" s="41"/>
      <c r="I157" s="41"/>
      <c r="J157" s="41"/>
      <c r="K157" s="41"/>
    </row>
    <row r="158" spans="4:11" x14ac:dyDescent="0.2">
      <c r="D158" s="41"/>
      <c r="E158" s="41"/>
      <c r="F158" s="41"/>
      <c r="G158" s="41"/>
      <c r="H158" s="41"/>
      <c r="I158" s="41"/>
      <c r="J158" s="41"/>
      <c r="K158" s="41"/>
    </row>
    <row r="159" spans="4:11" x14ac:dyDescent="0.2">
      <c r="D159" s="41"/>
      <c r="E159" s="41"/>
      <c r="F159" s="41"/>
      <c r="G159" s="41"/>
      <c r="H159" s="41"/>
      <c r="I159" s="41"/>
      <c r="J159" s="41"/>
      <c r="K159" s="41"/>
    </row>
    <row r="160" spans="4:11" x14ac:dyDescent="0.2">
      <c r="D160" s="41"/>
      <c r="E160" s="41"/>
      <c r="F160" s="41"/>
      <c r="G160" s="41"/>
      <c r="H160" s="41"/>
      <c r="I160" s="41"/>
      <c r="J160" s="41"/>
      <c r="K160" s="41"/>
    </row>
    <row r="161" spans="4:11" x14ac:dyDescent="0.2">
      <c r="D161" s="41"/>
      <c r="E161" s="41"/>
      <c r="F161" s="41"/>
      <c r="G161" s="41"/>
      <c r="H161" s="41"/>
      <c r="I161" s="41"/>
      <c r="J161" s="41"/>
      <c r="K161" s="41"/>
    </row>
    <row r="162" spans="4:11" x14ac:dyDescent="0.2">
      <c r="D162" s="41"/>
      <c r="E162" s="41"/>
      <c r="F162" s="41"/>
      <c r="G162" s="41"/>
      <c r="H162" s="41"/>
      <c r="I162" s="41"/>
      <c r="J162" s="41"/>
      <c r="K162" s="41"/>
    </row>
    <row r="163" spans="4:11" x14ac:dyDescent="0.2">
      <c r="D163" s="41"/>
      <c r="E163" s="41"/>
      <c r="F163" s="41"/>
      <c r="G163" s="41"/>
      <c r="H163" s="41"/>
      <c r="I163" s="41"/>
      <c r="J163" s="41"/>
      <c r="K163" s="41"/>
    </row>
    <row r="164" spans="4:11" x14ac:dyDescent="0.2">
      <c r="D164" s="41"/>
      <c r="E164" s="41"/>
      <c r="F164" s="41"/>
      <c r="G164" s="41"/>
      <c r="H164" s="41"/>
      <c r="I164" s="41"/>
      <c r="J164" s="41"/>
      <c r="K164" s="41"/>
    </row>
    <row r="165" spans="4:11" x14ac:dyDescent="0.2">
      <c r="D165" s="41"/>
      <c r="E165" s="41"/>
      <c r="F165" s="41"/>
      <c r="G165" s="41"/>
      <c r="H165" s="41"/>
      <c r="I165" s="41"/>
      <c r="J165" s="41"/>
      <c r="K165" s="41"/>
    </row>
    <row r="166" spans="4:11" x14ac:dyDescent="0.2">
      <c r="D166" s="41"/>
      <c r="E166" s="41"/>
      <c r="F166" s="41"/>
      <c r="G166" s="41"/>
      <c r="H166" s="41"/>
      <c r="I166" s="41"/>
      <c r="J166" s="41"/>
      <c r="K166" s="41"/>
    </row>
    <row r="167" spans="4:11" x14ac:dyDescent="0.2">
      <c r="D167" s="41"/>
      <c r="E167" s="41"/>
      <c r="F167" s="41"/>
      <c r="G167" s="41"/>
      <c r="H167" s="41"/>
      <c r="I167" s="41"/>
      <c r="J167" s="41"/>
      <c r="K167" s="41"/>
    </row>
    <row r="168" spans="4:11" x14ac:dyDescent="0.2">
      <c r="D168" s="41"/>
      <c r="E168" s="41"/>
      <c r="F168" s="41"/>
      <c r="G168" s="41"/>
      <c r="H168" s="41"/>
      <c r="I168" s="41"/>
      <c r="J168" s="41"/>
      <c r="K168" s="41"/>
    </row>
    <row r="169" spans="4:11" x14ac:dyDescent="0.2">
      <c r="D169" s="41"/>
      <c r="E169" s="41"/>
      <c r="F169" s="41"/>
      <c r="G169" s="41"/>
      <c r="H169" s="41"/>
      <c r="I169" s="41"/>
      <c r="J169" s="41"/>
      <c r="K169" s="41"/>
    </row>
    <row r="170" spans="4:11" x14ac:dyDescent="0.2">
      <c r="D170" s="41"/>
      <c r="E170" s="41"/>
      <c r="F170" s="41"/>
      <c r="G170" s="41"/>
      <c r="H170" s="41"/>
      <c r="I170" s="41"/>
      <c r="J170" s="41"/>
      <c r="K170" s="41"/>
    </row>
    <row r="171" spans="4:11" x14ac:dyDescent="0.2">
      <c r="D171" s="41"/>
      <c r="E171" s="41"/>
      <c r="F171" s="41"/>
      <c r="G171" s="41"/>
      <c r="H171" s="41"/>
      <c r="I171" s="41"/>
      <c r="J171" s="41"/>
      <c r="K171" s="41"/>
    </row>
    <row r="172" spans="4:11" x14ac:dyDescent="0.2">
      <c r="D172" s="41"/>
      <c r="E172" s="41"/>
      <c r="F172" s="41"/>
      <c r="G172" s="41"/>
      <c r="H172" s="41"/>
      <c r="I172" s="41"/>
      <c r="J172" s="41"/>
      <c r="K172" s="41"/>
    </row>
    <row r="173" spans="4:11" x14ac:dyDescent="0.2">
      <c r="D173" s="41"/>
      <c r="E173" s="41"/>
      <c r="F173" s="41"/>
      <c r="G173" s="41"/>
      <c r="H173" s="41"/>
      <c r="I173" s="41"/>
      <c r="J173" s="41"/>
      <c r="K173" s="41"/>
    </row>
    <row r="174" spans="4:11" x14ac:dyDescent="0.2">
      <c r="D174" s="41"/>
      <c r="E174" s="41"/>
      <c r="F174" s="41"/>
      <c r="G174" s="41"/>
      <c r="H174" s="41"/>
      <c r="I174" s="41"/>
      <c r="J174" s="41"/>
      <c r="K174" s="41"/>
    </row>
    <row r="175" spans="4:11" x14ac:dyDescent="0.2">
      <c r="D175" s="41"/>
      <c r="E175" s="41"/>
      <c r="F175" s="41"/>
      <c r="G175" s="41"/>
      <c r="H175" s="41"/>
      <c r="I175" s="41"/>
      <c r="J175" s="41"/>
      <c r="K175" s="41"/>
    </row>
    <row r="176" spans="4:11" x14ac:dyDescent="0.2">
      <c r="D176" s="41"/>
      <c r="E176" s="41"/>
      <c r="F176" s="41"/>
      <c r="G176" s="41"/>
      <c r="H176" s="41"/>
      <c r="I176" s="41"/>
      <c r="J176" s="41"/>
      <c r="K176" s="41"/>
    </row>
    <row r="177" spans="4:11" x14ac:dyDescent="0.2">
      <c r="D177" s="41"/>
      <c r="E177" s="41"/>
      <c r="F177" s="41"/>
      <c r="G177" s="41"/>
      <c r="H177" s="41"/>
      <c r="I177" s="41"/>
      <c r="J177" s="41"/>
      <c r="K177" s="41"/>
    </row>
    <row r="178" spans="4:11" x14ac:dyDescent="0.2">
      <c r="D178" s="41"/>
      <c r="E178" s="41"/>
      <c r="F178" s="41"/>
      <c r="G178" s="41"/>
      <c r="H178" s="41"/>
      <c r="I178" s="41"/>
      <c r="J178" s="41"/>
      <c r="K178" s="41"/>
    </row>
    <row r="179" spans="4:11" x14ac:dyDescent="0.2">
      <c r="D179" s="41"/>
      <c r="E179" s="41"/>
      <c r="F179" s="41"/>
      <c r="G179" s="41"/>
      <c r="H179" s="41"/>
      <c r="I179" s="41"/>
      <c r="J179" s="41"/>
      <c r="K179" s="41"/>
    </row>
    <row r="180" spans="4:11" x14ac:dyDescent="0.2">
      <c r="D180" s="41"/>
      <c r="E180" s="41"/>
      <c r="F180" s="41"/>
      <c r="G180" s="41"/>
      <c r="H180" s="41"/>
      <c r="I180" s="41"/>
      <c r="J180" s="41"/>
      <c r="K180" s="41"/>
    </row>
    <row r="181" spans="4:11" x14ac:dyDescent="0.2">
      <c r="D181" s="41"/>
      <c r="E181" s="41"/>
      <c r="F181" s="41"/>
      <c r="G181" s="41"/>
      <c r="H181" s="41"/>
      <c r="I181" s="41"/>
      <c r="J181" s="41"/>
      <c r="K181" s="41"/>
    </row>
    <row r="182" spans="4:11" x14ac:dyDescent="0.2">
      <c r="D182" s="41"/>
      <c r="E182" s="41"/>
      <c r="F182" s="41"/>
      <c r="G182" s="41"/>
      <c r="H182" s="41"/>
      <c r="I182" s="41"/>
      <c r="J182" s="41"/>
      <c r="K182" s="41"/>
    </row>
    <row r="183" spans="4:11" x14ac:dyDescent="0.2">
      <c r="D183" s="41"/>
      <c r="E183" s="41"/>
      <c r="F183" s="41"/>
      <c r="G183" s="41"/>
      <c r="H183" s="41"/>
      <c r="I183" s="41"/>
      <c r="J183" s="41"/>
      <c r="K183" s="41"/>
    </row>
    <row r="184" spans="4:11" x14ac:dyDescent="0.2">
      <c r="D184" s="41"/>
      <c r="E184" s="41"/>
      <c r="F184" s="41"/>
      <c r="G184" s="41"/>
      <c r="H184" s="41"/>
      <c r="I184" s="41"/>
      <c r="J184" s="41"/>
      <c r="K184" s="41"/>
    </row>
    <row r="185" spans="4:11" x14ac:dyDescent="0.2">
      <c r="D185" s="41"/>
      <c r="E185" s="41"/>
      <c r="F185" s="41"/>
      <c r="G185" s="41"/>
      <c r="H185" s="41"/>
      <c r="I185" s="41"/>
      <c r="J185" s="41"/>
      <c r="K185" s="41"/>
    </row>
    <row r="186" spans="4:11" x14ac:dyDescent="0.2">
      <c r="D186" s="41"/>
      <c r="E186" s="41"/>
      <c r="F186" s="41"/>
      <c r="G186" s="41"/>
      <c r="H186" s="41"/>
      <c r="I186" s="41"/>
      <c r="J186" s="41"/>
      <c r="K186" s="41"/>
    </row>
    <row r="187" spans="4:11" x14ac:dyDescent="0.2">
      <c r="D187" s="41"/>
      <c r="E187" s="41"/>
      <c r="F187" s="41"/>
      <c r="G187" s="41"/>
      <c r="H187" s="41"/>
      <c r="I187" s="41"/>
      <c r="J187" s="41"/>
      <c r="K187" s="41"/>
    </row>
    <row r="188" spans="4:11" x14ac:dyDescent="0.2">
      <c r="D188" s="41"/>
      <c r="E188" s="41"/>
      <c r="F188" s="41"/>
      <c r="G188" s="41"/>
      <c r="H188" s="41"/>
      <c r="I188" s="41"/>
      <c r="J188" s="41"/>
      <c r="K188" s="41"/>
    </row>
    <row r="189" spans="4:11" x14ac:dyDescent="0.2">
      <c r="D189" s="41"/>
      <c r="E189" s="41"/>
      <c r="F189" s="41"/>
      <c r="G189" s="41"/>
      <c r="H189" s="41"/>
      <c r="I189" s="41"/>
      <c r="J189" s="41"/>
      <c r="K189" s="41"/>
    </row>
    <row r="190" spans="4:11" x14ac:dyDescent="0.2">
      <c r="D190" s="41"/>
      <c r="E190" s="41"/>
      <c r="F190" s="41"/>
      <c r="G190" s="41"/>
      <c r="H190" s="41"/>
      <c r="I190" s="41"/>
      <c r="J190" s="41"/>
      <c r="K190" s="41"/>
    </row>
    <row r="191" spans="4:11" x14ac:dyDescent="0.2">
      <c r="D191" s="41"/>
      <c r="E191" s="41"/>
      <c r="F191" s="41"/>
      <c r="G191" s="41"/>
      <c r="H191" s="41"/>
      <c r="I191" s="41"/>
      <c r="J191" s="41"/>
      <c r="K191" s="41"/>
    </row>
    <row r="192" spans="4:11" x14ac:dyDescent="0.2">
      <c r="D192" s="41"/>
      <c r="E192" s="41"/>
      <c r="F192" s="41"/>
      <c r="G192" s="41"/>
      <c r="H192" s="41"/>
      <c r="I192" s="41"/>
      <c r="J192" s="41"/>
      <c r="K192" s="41"/>
    </row>
    <row r="193" spans="4:11" x14ac:dyDescent="0.2">
      <c r="D193" s="41"/>
      <c r="E193" s="41"/>
      <c r="F193" s="41"/>
      <c r="G193" s="41"/>
      <c r="H193" s="41"/>
      <c r="I193" s="41"/>
      <c r="J193" s="41"/>
      <c r="K193" s="41"/>
    </row>
    <row r="194" spans="4:11" x14ac:dyDescent="0.2">
      <c r="D194" s="41"/>
      <c r="E194" s="41"/>
      <c r="F194" s="41"/>
      <c r="G194" s="41"/>
      <c r="H194" s="41"/>
      <c r="I194" s="41"/>
      <c r="J194" s="41"/>
      <c r="K194" s="41"/>
    </row>
    <row r="195" spans="4:11" x14ac:dyDescent="0.2">
      <c r="D195" s="41"/>
      <c r="E195" s="41"/>
      <c r="F195" s="41"/>
      <c r="G195" s="41"/>
      <c r="H195" s="41"/>
      <c r="I195" s="41"/>
      <c r="J195" s="41"/>
      <c r="K195" s="41"/>
    </row>
    <row r="196" spans="4:11" x14ac:dyDescent="0.2">
      <c r="D196" s="41"/>
      <c r="E196" s="41"/>
      <c r="F196" s="41"/>
      <c r="G196" s="41"/>
      <c r="H196" s="41"/>
      <c r="I196" s="41"/>
      <c r="J196" s="41"/>
      <c r="K196" s="41"/>
    </row>
    <row r="197" spans="4:11" x14ac:dyDescent="0.2">
      <c r="D197" s="41"/>
      <c r="E197" s="41"/>
      <c r="F197" s="41"/>
      <c r="G197" s="41"/>
      <c r="H197" s="41"/>
      <c r="I197" s="41"/>
      <c r="J197" s="41"/>
      <c r="K197" s="41"/>
    </row>
    <row r="198" spans="4:11" x14ac:dyDescent="0.2">
      <c r="D198" s="41"/>
      <c r="E198" s="41"/>
      <c r="F198" s="41"/>
      <c r="G198" s="41"/>
      <c r="H198" s="41"/>
      <c r="I198" s="41"/>
      <c r="J198" s="41"/>
      <c r="K198" s="41"/>
    </row>
    <row r="199" spans="4:11" x14ac:dyDescent="0.2">
      <c r="D199" s="41"/>
      <c r="E199" s="41"/>
      <c r="F199" s="41"/>
      <c r="G199" s="41"/>
      <c r="H199" s="41"/>
      <c r="I199" s="41"/>
      <c r="J199" s="41"/>
      <c r="K199" s="41"/>
    </row>
    <row r="200" spans="4:11" x14ac:dyDescent="0.2">
      <c r="D200" s="41"/>
      <c r="E200" s="41"/>
      <c r="F200" s="41"/>
      <c r="G200" s="41"/>
      <c r="H200" s="41"/>
      <c r="I200" s="41"/>
      <c r="J200" s="41"/>
      <c r="K200" s="41"/>
    </row>
    <row r="201" spans="4:11" x14ac:dyDescent="0.2">
      <c r="D201" s="41"/>
      <c r="E201" s="41"/>
      <c r="F201" s="41"/>
      <c r="G201" s="41"/>
      <c r="H201" s="41"/>
      <c r="I201" s="41"/>
      <c r="J201" s="41"/>
      <c r="K201" s="41"/>
    </row>
    <row r="202" spans="4:11" x14ac:dyDescent="0.2">
      <c r="D202" s="41"/>
      <c r="E202" s="41"/>
      <c r="F202" s="41"/>
      <c r="G202" s="41"/>
      <c r="H202" s="41"/>
      <c r="I202" s="41"/>
      <c r="J202" s="41"/>
      <c r="K202" s="41"/>
    </row>
    <row r="203" spans="4:11" x14ac:dyDescent="0.2">
      <c r="D203" s="41"/>
      <c r="E203" s="41"/>
      <c r="F203" s="41"/>
      <c r="G203" s="41"/>
      <c r="H203" s="41"/>
      <c r="I203" s="41"/>
      <c r="J203" s="41"/>
      <c r="K203" s="41"/>
    </row>
    <row r="204" spans="4:11" x14ac:dyDescent="0.2">
      <c r="D204" s="41"/>
      <c r="E204" s="41"/>
      <c r="F204" s="41"/>
      <c r="G204" s="41"/>
      <c r="H204" s="41"/>
      <c r="I204" s="41"/>
      <c r="J204" s="41"/>
      <c r="K204" s="41"/>
    </row>
    <row r="205" spans="4:11" x14ac:dyDescent="0.2">
      <c r="D205" s="41"/>
      <c r="E205" s="41"/>
      <c r="F205" s="41"/>
      <c r="G205" s="41"/>
      <c r="H205" s="41"/>
      <c r="I205" s="41"/>
      <c r="J205" s="41"/>
      <c r="K205" s="41"/>
    </row>
    <row r="206" spans="4:11" x14ac:dyDescent="0.2">
      <c r="D206" s="41"/>
      <c r="E206" s="41"/>
      <c r="F206" s="41"/>
      <c r="G206" s="41"/>
      <c r="H206" s="41"/>
      <c r="I206" s="41"/>
      <c r="J206" s="41"/>
      <c r="K206" s="41"/>
    </row>
    <row r="207" spans="4:11" x14ac:dyDescent="0.2">
      <c r="D207" s="41"/>
      <c r="E207" s="41"/>
      <c r="F207" s="41"/>
      <c r="G207" s="41"/>
      <c r="H207" s="41"/>
      <c r="I207" s="41"/>
      <c r="J207" s="41"/>
      <c r="K207" s="41"/>
    </row>
    <row r="208" spans="4:11" x14ac:dyDescent="0.2">
      <c r="D208" s="41"/>
      <c r="E208" s="41"/>
      <c r="F208" s="41"/>
      <c r="G208" s="41"/>
      <c r="H208" s="41"/>
      <c r="I208" s="41"/>
      <c r="J208" s="41"/>
      <c r="K208" s="41"/>
    </row>
    <row r="209" spans="4:11" x14ac:dyDescent="0.2">
      <c r="D209" s="41"/>
      <c r="E209" s="41"/>
      <c r="F209" s="41"/>
      <c r="G209" s="41"/>
      <c r="H209" s="41"/>
      <c r="I209" s="41"/>
      <c r="J209" s="41"/>
      <c r="K209" s="41"/>
    </row>
    <row r="210" spans="4:11" x14ac:dyDescent="0.2">
      <c r="D210" s="41"/>
      <c r="E210" s="41"/>
      <c r="F210" s="41"/>
      <c r="G210" s="41"/>
      <c r="H210" s="41"/>
      <c r="I210" s="41"/>
      <c r="J210" s="41"/>
      <c r="K210" s="41"/>
    </row>
    <row r="211" spans="4:11" x14ac:dyDescent="0.2">
      <c r="D211" s="41"/>
      <c r="E211" s="41"/>
      <c r="F211" s="41"/>
      <c r="G211" s="41"/>
      <c r="H211" s="41"/>
      <c r="I211" s="41"/>
      <c r="J211" s="41"/>
      <c r="K211" s="41"/>
    </row>
    <row r="212" spans="4:11" x14ac:dyDescent="0.2">
      <c r="D212" s="41"/>
      <c r="E212" s="41"/>
      <c r="F212" s="41"/>
      <c r="G212" s="41"/>
      <c r="H212" s="41"/>
      <c r="I212" s="41"/>
      <c r="J212" s="41"/>
      <c r="K212" s="41"/>
    </row>
    <row r="213" spans="4:11" x14ac:dyDescent="0.2">
      <c r="D213" s="41"/>
      <c r="E213" s="41"/>
      <c r="F213" s="41"/>
      <c r="G213" s="41"/>
      <c r="H213" s="41"/>
      <c r="I213" s="41"/>
      <c r="J213" s="41"/>
      <c r="K213" s="41"/>
    </row>
    <row r="214" spans="4:11" x14ac:dyDescent="0.2">
      <c r="D214" s="41"/>
      <c r="E214" s="41"/>
      <c r="F214" s="41"/>
      <c r="G214" s="41"/>
      <c r="H214" s="41"/>
      <c r="I214" s="41"/>
      <c r="J214" s="41"/>
      <c r="K214" s="41"/>
    </row>
    <row r="215" spans="4:11" x14ac:dyDescent="0.2">
      <c r="D215" s="41"/>
      <c r="E215" s="41"/>
      <c r="F215" s="41"/>
      <c r="G215" s="41"/>
      <c r="H215" s="41"/>
      <c r="I215" s="41"/>
      <c r="J215" s="41"/>
      <c r="K215" s="41"/>
    </row>
    <row r="216" spans="4:11" x14ac:dyDescent="0.2">
      <c r="D216" s="41"/>
      <c r="E216" s="41"/>
      <c r="F216" s="41"/>
      <c r="G216" s="41"/>
      <c r="H216" s="41"/>
      <c r="I216" s="41"/>
      <c r="J216" s="41"/>
      <c r="K216" s="41"/>
    </row>
    <row r="217" spans="4:11" x14ac:dyDescent="0.2">
      <c r="D217" s="41"/>
      <c r="E217" s="41"/>
      <c r="F217" s="41"/>
      <c r="G217" s="41"/>
      <c r="H217" s="41"/>
      <c r="I217" s="41"/>
      <c r="J217" s="41"/>
      <c r="K217" s="41"/>
    </row>
    <row r="218" spans="4:11" x14ac:dyDescent="0.2">
      <c r="D218" s="41"/>
      <c r="E218" s="41"/>
      <c r="F218" s="41"/>
      <c r="G218" s="41"/>
      <c r="H218" s="41"/>
      <c r="I218" s="41"/>
      <c r="J218" s="41"/>
      <c r="K218" s="41"/>
    </row>
    <row r="219" spans="4:11" x14ac:dyDescent="0.2">
      <c r="D219" s="41"/>
      <c r="E219" s="41"/>
      <c r="F219" s="41"/>
      <c r="G219" s="41"/>
      <c r="H219" s="41"/>
      <c r="I219" s="41"/>
      <c r="J219" s="41"/>
      <c r="K219" s="41"/>
    </row>
    <row r="220" spans="4:11" x14ac:dyDescent="0.2">
      <c r="D220" s="41"/>
      <c r="E220" s="41"/>
      <c r="F220" s="41"/>
      <c r="G220" s="41"/>
      <c r="H220" s="41"/>
      <c r="I220" s="41"/>
      <c r="J220" s="41"/>
      <c r="K220" s="41"/>
    </row>
    <row r="221" spans="4:11" x14ac:dyDescent="0.2">
      <c r="D221" s="41"/>
      <c r="E221" s="41"/>
      <c r="F221" s="41"/>
      <c r="G221" s="41"/>
      <c r="H221" s="41"/>
      <c r="I221" s="41"/>
      <c r="J221" s="41"/>
      <c r="K221" s="41"/>
    </row>
    <row r="222" spans="4:11" x14ac:dyDescent="0.2">
      <c r="D222" s="41"/>
      <c r="E222" s="41"/>
      <c r="F222" s="41"/>
      <c r="G222" s="41"/>
      <c r="H222" s="41"/>
      <c r="I222" s="41"/>
      <c r="J222" s="41"/>
      <c r="K222" s="41"/>
    </row>
    <row r="223" spans="4:11" x14ac:dyDescent="0.2">
      <c r="D223" s="41"/>
      <c r="E223" s="41"/>
      <c r="F223" s="41"/>
      <c r="G223" s="41"/>
      <c r="H223" s="41"/>
      <c r="I223" s="41"/>
      <c r="J223" s="41"/>
      <c r="K223" s="41"/>
    </row>
    <row r="224" spans="4:11" x14ac:dyDescent="0.2">
      <c r="D224" s="41"/>
      <c r="E224" s="41"/>
      <c r="F224" s="41"/>
      <c r="G224" s="41"/>
      <c r="H224" s="41"/>
      <c r="I224" s="41"/>
      <c r="J224" s="41"/>
      <c r="K224" s="41"/>
    </row>
    <row r="225" spans="4:11" x14ac:dyDescent="0.2">
      <c r="D225" s="41"/>
      <c r="E225" s="41"/>
      <c r="F225" s="41"/>
      <c r="G225" s="41"/>
      <c r="H225" s="41"/>
      <c r="I225" s="41"/>
      <c r="J225" s="41"/>
      <c r="K225" s="41"/>
    </row>
    <row r="226" spans="4:11" x14ac:dyDescent="0.2">
      <c r="D226" s="41"/>
      <c r="E226" s="41"/>
      <c r="F226" s="41"/>
      <c r="G226" s="41"/>
      <c r="H226" s="41"/>
      <c r="I226" s="41"/>
      <c r="J226" s="41"/>
      <c r="K226" s="41"/>
    </row>
    <row r="227" spans="4:11" x14ac:dyDescent="0.2">
      <c r="D227" s="41"/>
      <c r="E227" s="41"/>
      <c r="F227" s="41"/>
      <c r="G227" s="41"/>
      <c r="H227" s="41"/>
      <c r="I227" s="41"/>
      <c r="J227" s="41"/>
      <c r="K227" s="41"/>
    </row>
    <row r="228" spans="4:11" x14ac:dyDescent="0.2">
      <c r="D228" s="41"/>
      <c r="E228" s="41"/>
      <c r="F228" s="41"/>
      <c r="G228" s="41"/>
      <c r="H228" s="41"/>
      <c r="I228" s="41"/>
      <c r="J228" s="41"/>
      <c r="K228" s="41"/>
    </row>
    <row r="229" spans="4:11" x14ac:dyDescent="0.2">
      <c r="D229" s="41"/>
      <c r="E229" s="41"/>
      <c r="F229" s="41"/>
      <c r="G229" s="41"/>
      <c r="H229" s="41"/>
      <c r="I229" s="41"/>
      <c r="J229" s="41"/>
      <c r="K229" s="41"/>
    </row>
    <row r="230" spans="4:11" x14ac:dyDescent="0.2">
      <c r="D230" s="41"/>
      <c r="E230" s="41"/>
      <c r="F230" s="41"/>
      <c r="G230" s="41"/>
      <c r="H230" s="41"/>
      <c r="I230" s="41"/>
      <c r="J230" s="41"/>
      <c r="K230" s="41"/>
    </row>
    <row r="231" spans="4:11" x14ac:dyDescent="0.2">
      <c r="D231" s="41"/>
      <c r="E231" s="41"/>
      <c r="F231" s="41"/>
      <c r="G231" s="41"/>
      <c r="H231" s="41"/>
      <c r="I231" s="41"/>
      <c r="J231" s="41"/>
      <c r="K231" s="41"/>
    </row>
    <row r="232" spans="4:11" x14ac:dyDescent="0.2">
      <c r="D232" s="41"/>
      <c r="E232" s="41"/>
      <c r="F232" s="41"/>
      <c r="G232" s="41"/>
      <c r="H232" s="41"/>
      <c r="I232" s="41"/>
      <c r="J232" s="41"/>
      <c r="K232" s="41"/>
    </row>
    <row r="233" spans="4:11" x14ac:dyDescent="0.2">
      <c r="D233" s="41"/>
      <c r="E233" s="41"/>
      <c r="F233" s="41"/>
      <c r="G233" s="41"/>
      <c r="H233" s="41"/>
      <c r="I233" s="41"/>
      <c r="J233" s="41"/>
      <c r="K233" s="41"/>
    </row>
    <row r="234" spans="4:11" x14ac:dyDescent="0.2">
      <c r="D234" s="41"/>
      <c r="E234" s="41"/>
      <c r="F234" s="41"/>
      <c r="G234" s="41"/>
      <c r="H234" s="41"/>
      <c r="I234" s="41"/>
      <c r="J234" s="41"/>
      <c r="K234" s="41"/>
    </row>
    <row r="235" spans="4:11" x14ac:dyDescent="0.2">
      <c r="D235" s="41"/>
      <c r="E235" s="41"/>
      <c r="F235" s="41"/>
      <c r="G235" s="41"/>
      <c r="H235" s="41"/>
      <c r="I235" s="41"/>
      <c r="J235" s="41"/>
      <c r="K235" s="41"/>
    </row>
    <row r="236" spans="4:11" x14ac:dyDescent="0.2">
      <c r="D236" s="41"/>
      <c r="E236" s="41"/>
      <c r="F236" s="41"/>
      <c r="G236" s="41"/>
      <c r="H236" s="41"/>
      <c r="I236" s="41"/>
      <c r="J236" s="41"/>
      <c r="K236" s="41"/>
    </row>
    <row r="237" spans="4:11" x14ac:dyDescent="0.2">
      <c r="D237" s="41"/>
      <c r="E237" s="41"/>
      <c r="F237" s="41"/>
      <c r="G237" s="41"/>
      <c r="H237" s="41"/>
      <c r="I237" s="41"/>
      <c r="J237" s="41"/>
      <c r="K237" s="41"/>
    </row>
    <row r="238" spans="4:11" x14ac:dyDescent="0.2">
      <c r="D238" s="41"/>
      <c r="E238" s="41"/>
      <c r="F238" s="41"/>
      <c r="G238" s="41"/>
      <c r="H238" s="41"/>
      <c r="I238" s="41"/>
      <c r="J238" s="41"/>
      <c r="K238" s="41"/>
    </row>
    <row r="239" spans="4:11" x14ac:dyDescent="0.2">
      <c r="D239" s="41"/>
      <c r="E239" s="41"/>
      <c r="F239" s="41"/>
      <c r="G239" s="41"/>
      <c r="H239" s="41"/>
      <c r="I239" s="41"/>
      <c r="J239" s="41"/>
      <c r="K239" s="41"/>
    </row>
    <row r="240" spans="4:11" x14ac:dyDescent="0.2">
      <c r="D240" s="41"/>
      <c r="E240" s="41"/>
      <c r="F240" s="41"/>
      <c r="G240" s="41"/>
      <c r="H240" s="41"/>
      <c r="I240" s="41"/>
      <c r="J240" s="41"/>
      <c r="K240" s="41"/>
    </row>
    <row r="241" spans="4:11" x14ac:dyDescent="0.2">
      <c r="D241" s="41"/>
      <c r="E241" s="41"/>
      <c r="F241" s="41"/>
      <c r="G241" s="41"/>
      <c r="H241" s="41"/>
      <c r="I241" s="41"/>
      <c r="J241" s="41"/>
      <c r="K241" s="41"/>
    </row>
    <row r="242" spans="4:11" x14ac:dyDescent="0.2">
      <c r="D242" s="41"/>
      <c r="E242" s="41"/>
      <c r="F242" s="41"/>
      <c r="G242" s="41"/>
      <c r="H242" s="41"/>
      <c r="I242" s="41"/>
      <c r="J242" s="41"/>
      <c r="K242" s="41"/>
    </row>
    <row r="243" spans="4:11" x14ac:dyDescent="0.2">
      <c r="D243" s="41"/>
      <c r="E243" s="41"/>
      <c r="F243" s="41"/>
      <c r="G243" s="41"/>
      <c r="H243" s="41"/>
      <c r="I243" s="41"/>
      <c r="J243" s="41"/>
      <c r="K243" s="41"/>
    </row>
    <row r="244" spans="4:11" x14ac:dyDescent="0.2">
      <c r="D244" s="41"/>
      <c r="E244" s="41"/>
      <c r="F244" s="41"/>
      <c r="G244" s="41"/>
      <c r="H244" s="41"/>
      <c r="I244" s="41"/>
      <c r="J244" s="41"/>
      <c r="K244" s="41"/>
    </row>
    <row r="245" spans="4:11" x14ac:dyDescent="0.2">
      <c r="D245" s="41"/>
      <c r="E245" s="41"/>
      <c r="F245" s="41"/>
      <c r="G245" s="41"/>
      <c r="H245" s="41"/>
      <c r="I245" s="41"/>
      <c r="J245" s="41"/>
      <c r="K245" s="41"/>
    </row>
    <row r="246" spans="4:11" x14ac:dyDescent="0.2">
      <c r="D246" s="41"/>
      <c r="E246" s="41"/>
      <c r="F246" s="41"/>
      <c r="G246" s="41"/>
      <c r="H246" s="41"/>
      <c r="I246" s="41"/>
      <c r="J246" s="41"/>
      <c r="K246" s="41"/>
    </row>
    <row r="247" spans="4:11" x14ac:dyDescent="0.2">
      <c r="D247" s="41"/>
      <c r="E247" s="41"/>
      <c r="F247" s="41"/>
      <c r="G247" s="41"/>
      <c r="H247" s="41"/>
      <c r="I247" s="41"/>
      <c r="J247" s="41"/>
      <c r="K247" s="41"/>
    </row>
    <row r="248" spans="4:11" x14ac:dyDescent="0.2">
      <c r="D248" s="41"/>
      <c r="E248" s="41"/>
      <c r="F248" s="41"/>
      <c r="G248" s="41"/>
      <c r="H248" s="41"/>
      <c r="I248" s="41"/>
      <c r="J248" s="41"/>
      <c r="K248" s="41"/>
    </row>
    <row r="249" spans="4:11" x14ac:dyDescent="0.2">
      <c r="D249" s="41"/>
      <c r="E249" s="41"/>
      <c r="F249" s="41"/>
      <c r="G249" s="41"/>
      <c r="H249" s="41"/>
      <c r="I249" s="41"/>
      <c r="J249" s="41"/>
      <c r="K249" s="41"/>
    </row>
    <row r="250" spans="4:11" x14ac:dyDescent="0.2">
      <c r="D250" s="41"/>
      <c r="E250" s="41"/>
      <c r="F250" s="41"/>
      <c r="G250" s="41"/>
      <c r="H250" s="41"/>
      <c r="I250" s="41"/>
      <c r="J250" s="41"/>
      <c r="K250" s="41"/>
    </row>
    <row r="251" spans="4:11" x14ac:dyDescent="0.2">
      <c r="D251" s="41"/>
      <c r="E251" s="41"/>
      <c r="F251" s="41"/>
      <c r="G251" s="41"/>
      <c r="H251" s="41"/>
      <c r="I251" s="41"/>
      <c r="J251" s="41"/>
      <c r="K251" s="41"/>
    </row>
    <row r="252" spans="4:11" x14ac:dyDescent="0.2">
      <c r="D252" s="41"/>
      <c r="E252" s="41"/>
      <c r="F252" s="41"/>
      <c r="G252" s="41"/>
      <c r="H252" s="41"/>
      <c r="I252" s="41"/>
      <c r="J252" s="41"/>
      <c r="K252" s="41"/>
    </row>
    <row r="253" spans="4:11" x14ac:dyDescent="0.2">
      <c r="D253" s="41"/>
      <c r="E253" s="41"/>
      <c r="F253" s="41"/>
      <c r="G253" s="41"/>
      <c r="H253" s="41"/>
      <c r="I253" s="41"/>
      <c r="J253" s="41"/>
      <c r="K253" s="41"/>
    </row>
    <row r="254" spans="4:11" x14ac:dyDescent="0.2">
      <c r="D254" s="41"/>
      <c r="E254" s="41"/>
      <c r="F254" s="41"/>
      <c r="G254" s="41"/>
      <c r="H254" s="41"/>
      <c r="I254" s="41"/>
      <c r="J254" s="41"/>
      <c r="K254" s="41"/>
    </row>
    <row r="255" spans="4:11" x14ac:dyDescent="0.2">
      <c r="D255" s="41"/>
      <c r="E255" s="41"/>
      <c r="F255" s="41"/>
      <c r="G255" s="41"/>
      <c r="H255" s="41"/>
      <c r="I255" s="41"/>
      <c r="J255" s="41"/>
      <c r="K255" s="41"/>
    </row>
    <row r="256" spans="4:11" x14ac:dyDescent="0.2">
      <c r="D256" s="41"/>
      <c r="E256" s="41"/>
      <c r="F256" s="41"/>
      <c r="G256" s="41"/>
      <c r="H256" s="41"/>
      <c r="I256" s="41"/>
      <c r="J256" s="41"/>
      <c r="K256" s="41"/>
    </row>
    <row r="257" spans="4:11" x14ac:dyDescent="0.2">
      <c r="D257" s="41"/>
      <c r="E257" s="41"/>
      <c r="F257" s="41"/>
      <c r="G257" s="41"/>
      <c r="H257" s="41"/>
      <c r="I257" s="41"/>
      <c r="J257" s="41"/>
      <c r="K257" s="41"/>
    </row>
    <row r="258" spans="4:11" x14ac:dyDescent="0.2">
      <c r="D258" s="41"/>
      <c r="E258" s="41"/>
      <c r="F258" s="41"/>
      <c r="G258" s="41"/>
      <c r="H258" s="41"/>
      <c r="I258" s="41"/>
      <c r="J258" s="41"/>
      <c r="K258" s="41"/>
    </row>
    <row r="259" spans="4:11" x14ac:dyDescent="0.2">
      <c r="D259" s="41"/>
      <c r="E259" s="41"/>
      <c r="F259" s="41"/>
      <c r="G259" s="41"/>
      <c r="H259" s="41"/>
      <c r="I259" s="41"/>
      <c r="J259" s="41"/>
      <c r="K259" s="41"/>
    </row>
    <row r="260" spans="4:11" x14ac:dyDescent="0.2">
      <c r="D260" s="41"/>
      <c r="E260" s="41"/>
      <c r="F260" s="41"/>
      <c r="G260" s="41"/>
      <c r="H260" s="41"/>
      <c r="I260" s="41"/>
      <c r="J260" s="41"/>
      <c r="K260" s="41"/>
    </row>
  </sheetData>
  <mergeCells count="2">
    <mergeCell ref="A69:D69"/>
    <mergeCell ref="A91:D91"/>
  </mergeCells>
  <phoneticPr fontId="0" type="noConversion"/>
  <pageMargins left="0.25" right="0.25" top="0.25" bottom="0.25" header="0.5" footer="0.25"/>
  <pageSetup paperSize="5" scale="65" orientation="portrait" vertic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10"/>
  <sheetViews>
    <sheetView topLeftCell="A83" workbookViewId="0">
      <selection activeCell="A112" sqref="A112"/>
    </sheetView>
  </sheetViews>
  <sheetFormatPr defaultRowHeight="12.75" x14ac:dyDescent="0.2"/>
  <cols>
    <col min="1" max="1" width="48.140625" customWidth="1"/>
    <col min="2" max="2" width="3.7109375" customWidth="1"/>
    <col min="3" max="3" width="12.7109375" customWidth="1"/>
    <col min="4" max="4" width="17.140625" customWidth="1"/>
    <col min="5" max="5" width="5" customWidth="1"/>
    <col min="6" max="6" width="4.42578125" customWidth="1"/>
    <col min="7" max="7" width="14.85546875" customWidth="1"/>
    <col min="8" max="8" width="2.28515625" customWidth="1"/>
    <col min="9" max="9" width="14.7109375" customWidth="1"/>
    <col min="10" max="10" width="2.5703125" customWidth="1"/>
    <col min="11" max="11" width="12.42578125" customWidth="1"/>
  </cols>
  <sheetData>
    <row r="1" spans="1:4" ht="15.75" x14ac:dyDescent="0.25">
      <c r="A1" s="26" t="s">
        <v>42</v>
      </c>
    </row>
    <row r="2" spans="1:4" x14ac:dyDescent="0.2">
      <c r="D2" s="37" t="str">
        <f ca="1">CELL("filename",A1)</f>
        <v>C:\Users\Felienne\Enron\EnronSpreadsheets\[mary_fischer__25749__CalPERS-OTP Transaction.xls]Note1</v>
      </c>
    </row>
    <row r="4" spans="1:4" x14ac:dyDescent="0.2">
      <c r="A4" t="s">
        <v>0</v>
      </c>
    </row>
    <row r="5" spans="1:4" x14ac:dyDescent="0.2">
      <c r="A5" t="s">
        <v>1</v>
      </c>
    </row>
    <row r="6" spans="1:4" x14ac:dyDescent="0.2">
      <c r="A6" t="s">
        <v>2</v>
      </c>
    </row>
    <row r="8" spans="1:4" ht="15.75" x14ac:dyDescent="0.25">
      <c r="A8" s="26" t="s">
        <v>59</v>
      </c>
      <c r="B8" s="11"/>
    </row>
    <row r="9" spans="1:4" x14ac:dyDescent="0.2">
      <c r="A9" t="s">
        <v>3</v>
      </c>
    </row>
    <row r="10" spans="1:4" x14ac:dyDescent="0.2">
      <c r="A10" t="s">
        <v>23</v>
      </c>
    </row>
    <row r="11" spans="1:4" x14ac:dyDescent="0.2">
      <c r="A11" t="s">
        <v>49</v>
      </c>
      <c r="C11" s="1">
        <v>2226.52</v>
      </c>
    </row>
    <row r="12" spans="1:4" x14ac:dyDescent="0.2">
      <c r="A12" t="s">
        <v>50</v>
      </c>
      <c r="C12" s="1">
        <v>591.16</v>
      </c>
    </row>
    <row r="13" spans="1:4" x14ac:dyDescent="0.2">
      <c r="A13" t="s">
        <v>51</v>
      </c>
      <c r="C13">
        <v>0</v>
      </c>
    </row>
    <row r="17" spans="1:40" x14ac:dyDescent="0.2">
      <c r="D17" s="28" t="s">
        <v>4</v>
      </c>
      <c r="G17" s="27" t="s">
        <v>5</v>
      </c>
    </row>
    <row r="18" spans="1:40" x14ac:dyDescent="0.2">
      <c r="A18" s="11" t="s">
        <v>52</v>
      </c>
      <c r="D18" s="28" t="s">
        <v>8</v>
      </c>
      <c r="G18" s="27" t="s">
        <v>8</v>
      </c>
    </row>
    <row r="19" spans="1:40" x14ac:dyDescent="0.2">
      <c r="A19" t="s">
        <v>7</v>
      </c>
      <c r="D19" s="2">
        <v>225000</v>
      </c>
      <c r="E19" s="2"/>
      <c r="G19" s="2">
        <v>75000</v>
      </c>
    </row>
    <row r="20" spans="1:40" x14ac:dyDescent="0.2">
      <c r="A20" t="s">
        <v>6</v>
      </c>
      <c r="D20" s="3">
        <v>75000</v>
      </c>
      <c r="E20" s="4"/>
      <c r="G20" s="3">
        <v>25000</v>
      </c>
    </row>
    <row r="21" spans="1:40" x14ac:dyDescent="0.2">
      <c r="D21" s="29">
        <f>SUM(D19:D20)</f>
        <v>300000</v>
      </c>
      <c r="E21" s="2"/>
      <c r="G21" s="29">
        <f>SUM(G19:G20)</f>
        <v>100000</v>
      </c>
    </row>
    <row r="24" spans="1:40" x14ac:dyDescent="0.2">
      <c r="A24" s="11" t="s">
        <v>16</v>
      </c>
      <c r="B24" s="11"/>
    </row>
    <row r="25" spans="1:40" x14ac:dyDescent="0.2">
      <c r="A25" s="16" t="s">
        <v>53</v>
      </c>
      <c r="B25" s="16"/>
    </row>
    <row r="26" spans="1:40" x14ac:dyDescent="0.2">
      <c r="A26" t="s">
        <v>54</v>
      </c>
      <c r="D26" s="15">
        <f>G20*C11</f>
        <v>55663000</v>
      </c>
    </row>
    <row r="27" spans="1:40" x14ac:dyDescent="0.2">
      <c r="A27" t="s">
        <v>9</v>
      </c>
      <c r="D27" s="6">
        <v>0.75</v>
      </c>
    </row>
    <row r="28" spans="1:40" x14ac:dyDescent="0.2">
      <c r="D28" s="7">
        <f>D26*D27</f>
        <v>41747250</v>
      </c>
    </row>
    <row r="29" spans="1:40" x14ac:dyDescent="0.2">
      <c r="A29" t="s">
        <v>11</v>
      </c>
      <c r="D29" s="12">
        <v>433250</v>
      </c>
    </row>
    <row r="30" spans="1:40" ht="12" customHeight="1" x14ac:dyDescent="0.2">
      <c r="A30" t="s">
        <v>55</v>
      </c>
      <c r="D30" s="7">
        <f>D28-D29</f>
        <v>41314000</v>
      </c>
      <c r="E30" s="5"/>
      <c r="F30" s="5"/>
      <c r="G30" s="5"/>
      <c r="H30" s="5"/>
      <c r="I30" s="5"/>
      <c r="J30" s="5"/>
      <c r="K30" s="5"/>
    </row>
    <row r="31" spans="1:40" x14ac:dyDescent="0.2">
      <c r="A31" t="s">
        <v>12</v>
      </c>
      <c r="D31" s="8">
        <v>1500000</v>
      </c>
      <c r="E31" s="8"/>
      <c r="F31" s="8"/>
      <c r="G31" s="8"/>
      <c r="H31" s="8"/>
      <c r="I31" s="8"/>
      <c r="J31" s="8"/>
      <c r="K31" s="8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</row>
    <row r="32" spans="1:40" ht="13.5" thickBot="1" x14ac:dyDescent="0.25">
      <c r="A32" t="s">
        <v>10</v>
      </c>
      <c r="D32" s="13">
        <f>D28-D29-D31</f>
        <v>39814000</v>
      </c>
      <c r="E32" s="8"/>
      <c r="F32" s="8"/>
      <c r="G32" s="8"/>
      <c r="H32" s="8"/>
      <c r="I32" s="8"/>
      <c r="J32" s="8"/>
      <c r="K32" s="8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</row>
    <row r="33" spans="1:40" ht="13.5" thickTop="1" x14ac:dyDescent="0.2">
      <c r="D33" s="8"/>
      <c r="E33" s="8"/>
      <c r="F33" s="8"/>
      <c r="G33" s="8"/>
      <c r="H33" s="8"/>
      <c r="I33" s="8"/>
      <c r="J33" s="8"/>
      <c r="K33" s="8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</row>
    <row r="34" spans="1:40" x14ac:dyDescent="0.2">
      <c r="A34" s="11" t="s">
        <v>14</v>
      </c>
      <c r="B34" s="11"/>
      <c r="D34" s="8"/>
      <c r="E34" s="8"/>
      <c r="F34" s="8"/>
      <c r="G34" s="8"/>
      <c r="H34" s="8"/>
      <c r="I34" s="8"/>
      <c r="J34" s="8"/>
      <c r="K34" s="8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</row>
    <row r="35" spans="1:40" x14ac:dyDescent="0.2">
      <c r="A35" t="s">
        <v>13</v>
      </c>
      <c r="D35" s="14">
        <f>D30/G19</f>
        <v>550.85333333333335</v>
      </c>
      <c r="E35" s="8"/>
      <c r="F35" s="8"/>
      <c r="G35" s="8"/>
      <c r="H35" s="8"/>
      <c r="I35" s="8"/>
      <c r="J35" s="8"/>
      <c r="K35" s="8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</row>
    <row r="36" spans="1:40" x14ac:dyDescent="0.2">
      <c r="D36" s="8"/>
      <c r="E36" s="8"/>
      <c r="F36" s="8"/>
      <c r="G36" s="8"/>
      <c r="H36" s="8"/>
      <c r="I36" s="8"/>
      <c r="J36" s="8"/>
      <c r="K36" s="8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</row>
    <row r="37" spans="1:40" x14ac:dyDescent="0.2">
      <c r="A37" s="11" t="s">
        <v>15</v>
      </c>
      <c r="B37" s="11"/>
      <c r="D37" s="8"/>
      <c r="E37" s="8"/>
      <c r="F37" s="8"/>
      <c r="G37" s="8"/>
      <c r="H37" s="8"/>
      <c r="I37" s="8"/>
      <c r="J37" s="8"/>
      <c r="K37" s="8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</row>
    <row r="38" spans="1:40" x14ac:dyDescent="0.2">
      <c r="A38" t="s">
        <v>73</v>
      </c>
      <c r="D38" s="8"/>
      <c r="E38" s="8"/>
      <c r="F38" s="8"/>
      <c r="G38" s="8"/>
      <c r="H38" s="8"/>
      <c r="I38" s="8"/>
      <c r="J38" s="8"/>
      <c r="K38" s="8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</row>
    <row r="39" spans="1:40" x14ac:dyDescent="0.2">
      <c r="D39" s="8"/>
      <c r="E39" s="8"/>
      <c r="F39" s="8"/>
      <c r="G39" s="8"/>
      <c r="H39" s="8"/>
      <c r="I39" s="8"/>
      <c r="J39" s="8"/>
      <c r="K39" s="8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</row>
    <row r="40" spans="1:40" x14ac:dyDescent="0.2">
      <c r="A40" t="s">
        <v>56</v>
      </c>
      <c r="D40" s="8"/>
      <c r="E40" s="8"/>
      <c r="F40" s="8"/>
      <c r="G40" s="8"/>
      <c r="H40" s="8"/>
      <c r="I40" s="8"/>
      <c r="J40" s="8"/>
      <c r="K40" s="8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</row>
    <row r="41" spans="1:40" x14ac:dyDescent="0.2">
      <c r="A41" t="s">
        <v>18</v>
      </c>
      <c r="D41" s="8"/>
      <c r="E41" s="8"/>
      <c r="F41" s="8"/>
      <c r="G41" s="8"/>
      <c r="H41" s="8"/>
      <c r="I41" s="8"/>
      <c r="J41" s="8"/>
      <c r="K41" s="8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</row>
    <row r="42" spans="1:40" x14ac:dyDescent="0.2">
      <c r="A42" t="s">
        <v>19</v>
      </c>
      <c r="D42" s="8"/>
      <c r="E42" s="8"/>
      <c r="F42" s="8"/>
      <c r="G42" s="8"/>
      <c r="H42" s="8"/>
      <c r="I42" s="8"/>
      <c r="J42" s="8"/>
      <c r="K42" s="8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</row>
    <row r="43" spans="1:40" x14ac:dyDescent="0.2">
      <c r="D43" s="8"/>
      <c r="E43" s="8"/>
      <c r="F43" s="8"/>
      <c r="G43" s="8"/>
      <c r="H43" s="8"/>
      <c r="I43" s="8"/>
      <c r="J43" s="8"/>
      <c r="K43" s="8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</row>
    <row r="44" spans="1:40" x14ac:dyDescent="0.2">
      <c r="A44" t="s">
        <v>57</v>
      </c>
      <c r="D44" s="8"/>
      <c r="E44" s="8"/>
      <c r="F44" s="8"/>
      <c r="G44" s="8"/>
      <c r="H44" s="8"/>
      <c r="I44" s="8"/>
      <c r="J44" s="8"/>
      <c r="K44" s="8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</row>
    <row r="45" spans="1:40" x14ac:dyDescent="0.2">
      <c r="D45" s="8"/>
      <c r="E45" s="8"/>
      <c r="F45" s="8"/>
      <c r="G45" s="8"/>
      <c r="H45" s="8"/>
      <c r="I45" s="8"/>
      <c r="J45" s="8"/>
      <c r="K45" s="8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</row>
    <row r="46" spans="1:40" x14ac:dyDescent="0.2">
      <c r="A46" s="11" t="s">
        <v>17</v>
      </c>
      <c r="B46" s="11"/>
      <c r="D46" s="8"/>
      <c r="E46" s="8"/>
      <c r="F46" s="8"/>
      <c r="G46" s="8"/>
      <c r="H46" s="8"/>
      <c r="I46" s="8"/>
      <c r="J46" s="8"/>
      <c r="K46" s="8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</row>
    <row r="47" spans="1:40" x14ac:dyDescent="0.2">
      <c r="A47" t="s">
        <v>64</v>
      </c>
      <c r="D47" s="15">
        <f>D32*0.35</f>
        <v>13934900</v>
      </c>
      <c r="E47" s="8"/>
      <c r="F47" s="8"/>
      <c r="G47" s="8"/>
      <c r="H47" s="8"/>
      <c r="I47" s="8"/>
      <c r="J47" s="8"/>
      <c r="K47" s="8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</row>
    <row r="48" spans="1:40" x14ac:dyDescent="0.2">
      <c r="A48" t="s">
        <v>65</v>
      </c>
      <c r="D48" s="15">
        <f>(D31*0.35)</f>
        <v>525000</v>
      </c>
      <c r="E48" s="8"/>
      <c r="F48" s="8"/>
      <c r="G48" s="8"/>
      <c r="H48" s="8"/>
      <c r="I48" s="8"/>
      <c r="J48" s="8"/>
      <c r="K48" s="8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</row>
    <row r="49" spans="1:40" x14ac:dyDescent="0.2">
      <c r="D49" s="17">
        <f>SUM(D47:D48)</f>
        <v>14459900</v>
      </c>
      <c r="E49" s="8"/>
      <c r="F49" s="8"/>
      <c r="G49" s="8"/>
      <c r="H49" s="8"/>
      <c r="I49" s="8"/>
      <c r="J49" s="8"/>
      <c r="K49" s="8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</row>
    <row r="50" spans="1:40" x14ac:dyDescent="0.2">
      <c r="D50" s="8"/>
      <c r="E50" s="8"/>
      <c r="F50" s="8"/>
      <c r="G50" s="8"/>
      <c r="H50" s="8"/>
      <c r="I50" s="8"/>
      <c r="J50" s="8"/>
      <c r="K50" s="8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</row>
    <row r="51" spans="1:40" x14ac:dyDescent="0.2">
      <c r="D51" s="8"/>
      <c r="E51" s="8"/>
      <c r="F51" s="8"/>
      <c r="G51" s="8"/>
      <c r="H51" s="8"/>
      <c r="I51" s="8"/>
      <c r="J51" s="8"/>
      <c r="K51" s="8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</row>
    <row r="52" spans="1:40" ht="15.75" x14ac:dyDescent="0.25">
      <c r="A52" s="26" t="s">
        <v>60</v>
      </c>
      <c r="D52" s="8"/>
      <c r="E52" s="8"/>
      <c r="F52" s="8"/>
      <c r="G52" s="8"/>
      <c r="H52" s="8"/>
      <c r="I52" s="8"/>
      <c r="J52" s="8"/>
      <c r="K52" s="8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</row>
    <row r="53" spans="1:40" x14ac:dyDescent="0.2">
      <c r="A53" t="s">
        <v>58</v>
      </c>
      <c r="D53" s="8"/>
      <c r="E53" s="8"/>
      <c r="F53" s="8"/>
      <c r="G53" s="8"/>
      <c r="H53" s="8"/>
      <c r="I53" s="8"/>
      <c r="J53" s="8"/>
      <c r="K53" s="8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</row>
    <row r="54" spans="1:40" x14ac:dyDescent="0.2">
      <c r="A54" t="s">
        <v>66</v>
      </c>
      <c r="D54" s="8"/>
      <c r="E54" s="8"/>
      <c r="F54" s="8"/>
      <c r="G54" s="8"/>
      <c r="H54" s="8"/>
      <c r="I54" s="8"/>
      <c r="J54" s="8"/>
      <c r="K54" s="8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</row>
    <row r="55" spans="1:40" x14ac:dyDescent="0.2">
      <c r="A55" t="s">
        <v>20</v>
      </c>
      <c r="D55" s="8"/>
      <c r="E55" s="8"/>
      <c r="F55" s="8"/>
      <c r="G55" s="8"/>
      <c r="H55" s="8"/>
      <c r="I55" s="8"/>
      <c r="J55" s="8"/>
      <c r="K55" s="8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</row>
    <row r="56" spans="1:40" x14ac:dyDescent="0.2">
      <c r="H56" s="8"/>
      <c r="I56" s="8"/>
      <c r="J56" s="8"/>
      <c r="K56" s="8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</row>
    <row r="57" spans="1:40" x14ac:dyDescent="0.2">
      <c r="D57" s="24" t="s">
        <v>4</v>
      </c>
      <c r="E57" s="30"/>
      <c r="F57" s="30"/>
      <c r="G57" s="24" t="s">
        <v>5</v>
      </c>
      <c r="H57" s="8"/>
      <c r="I57" s="8"/>
      <c r="J57" s="8"/>
      <c r="K57" s="8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</row>
    <row r="58" spans="1:40" x14ac:dyDescent="0.2">
      <c r="A58" s="11" t="s">
        <v>21</v>
      </c>
      <c r="B58" s="11"/>
      <c r="D58" s="24" t="s">
        <v>8</v>
      </c>
      <c r="E58" s="30"/>
      <c r="F58" s="30"/>
      <c r="G58" s="24" t="s">
        <v>8</v>
      </c>
      <c r="H58" s="8"/>
      <c r="I58" s="8"/>
      <c r="J58" s="8"/>
      <c r="K58" s="8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</row>
    <row r="59" spans="1:40" x14ac:dyDescent="0.2">
      <c r="A59" t="s">
        <v>26</v>
      </c>
      <c r="E59" s="8"/>
      <c r="F59" s="8"/>
      <c r="G59" s="8"/>
      <c r="H59" s="8"/>
      <c r="I59" s="8"/>
      <c r="J59" s="8"/>
      <c r="K59" s="8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</row>
    <row r="60" spans="1:40" x14ac:dyDescent="0.2">
      <c r="A60" t="s">
        <v>43</v>
      </c>
      <c r="D60" s="8">
        <v>9655</v>
      </c>
      <c r="E60" s="8"/>
      <c r="F60" s="8"/>
      <c r="G60" s="8">
        <v>4566</v>
      </c>
      <c r="H60" s="8"/>
      <c r="I60" s="8"/>
      <c r="J60" s="8"/>
      <c r="K60" s="8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</row>
    <row r="61" spans="1:40" x14ac:dyDescent="0.2">
      <c r="A61" t="s">
        <v>22</v>
      </c>
      <c r="D61" s="8">
        <v>529</v>
      </c>
      <c r="E61" s="8"/>
      <c r="F61" s="8"/>
      <c r="G61" s="8">
        <v>250</v>
      </c>
      <c r="H61" s="8"/>
      <c r="I61" s="8"/>
      <c r="J61" s="8"/>
      <c r="K61" s="8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</row>
    <row r="62" spans="1:40" x14ac:dyDescent="0.2">
      <c r="A62" s="20" t="s">
        <v>44</v>
      </c>
      <c r="B62" s="20"/>
      <c r="C62" s="20"/>
      <c r="D62" s="12">
        <v>390</v>
      </c>
      <c r="E62" s="12"/>
      <c r="F62" s="12"/>
      <c r="G62" s="12">
        <v>184</v>
      </c>
      <c r="H62" s="8"/>
      <c r="I62" s="8"/>
      <c r="J62" s="8"/>
      <c r="K62" s="8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</row>
    <row r="63" spans="1:40" x14ac:dyDescent="0.2">
      <c r="D63" s="19">
        <f>SUM(D60:D62)</f>
        <v>10574</v>
      </c>
      <c r="E63" s="8"/>
      <c r="F63" s="8"/>
      <c r="G63" s="19">
        <f>SUM(G60:G62)</f>
        <v>5000</v>
      </c>
      <c r="H63" s="8"/>
      <c r="I63" s="8"/>
      <c r="J63" s="8"/>
      <c r="K63" s="8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</row>
    <row r="64" spans="1:40" x14ac:dyDescent="0.2">
      <c r="A64" s="20" t="s">
        <v>61</v>
      </c>
      <c r="B64" s="20"/>
      <c r="C64" s="20"/>
      <c r="D64" s="12">
        <f>D62</f>
        <v>390</v>
      </c>
      <c r="E64" s="12"/>
      <c r="F64" s="12"/>
      <c r="G64" s="12">
        <f>G62</f>
        <v>184</v>
      </c>
      <c r="H64" s="8"/>
      <c r="I64" s="8"/>
      <c r="J64" s="8"/>
      <c r="K64" s="8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</row>
    <row r="65" spans="1:40" x14ac:dyDescent="0.2">
      <c r="A65" s="31" t="s">
        <v>62</v>
      </c>
      <c r="B65" s="31"/>
      <c r="C65" s="31"/>
      <c r="D65" s="17">
        <f>D63-D64</f>
        <v>10184</v>
      </c>
      <c r="E65" s="17"/>
      <c r="F65" s="17"/>
      <c r="G65" s="17">
        <f>G63-G64</f>
        <v>4816</v>
      </c>
      <c r="H65" s="8"/>
      <c r="I65" s="8"/>
      <c r="J65" s="8"/>
      <c r="K65" s="8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</row>
    <row r="66" spans="1:40" x14ac:dyDescent="0.2">
      <c r="D66" s="19"/>
      <c r="E66" s="8"/>
      <c r="F66" s="8"/>
      <c r="G66" s="19"/>
      <c r="H66" s="8"/>
      <c r="I66" s="8"/>
      <c r="J66" s="8"/>
      <c r="K66" s="8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</row>
    <row r="67" spans="1:40" x14ac:dyDescent="0.2">
      <c r="D67" s="19"/>
      <c r="E67" s="8"/>
      <c r="F67" s="8"/>
      <c r="G67" s="19"/>
      <c r="H67" s="8"/>
      <c r="I67" s="8"/>
      <c r="J67" s="8"/>
      <c r="K67" s="8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</row>
    <row r="68" spans="1:40" x14ac:dyDescent="0.2">
      <c r="A68" s="11" t="s">
        <v>24</v>
      </c>
      <c r="B68" s="11"/>
      <c r="D68" s="8"/>
      <c r="E68" s="8"/>
      <c r="F68" s="8"/>
      <c r="G68" s="8"/>
      <c r="H68" s="8"/>
      <c r="I68" s="8"/>
      <c r="J68" s="8"/>
      <c r="K68" s="8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</row>
    <row r="69" spans="1:40" x14ac:dyDescent="0.2">
      <c r="A69" t="s">
        <v>26</v>
      </c>
      <c r="D69" s="8"/>
      <c r="E69" s="8"/>
      <c r="F69" s="8"/>
      <c r="G69" s="8"/>
      <c r="H69" s="8"/>
      <c r="I69" s="8"/>
      <c r="J69" s="8"/>
      <c r="K69" s="8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</row>
    <row r="70" spans="1:40" x14ac:dyDescent="0.2">
      <c r="A70" t="s">
        <v>29</v>
      </c>
      <c r="D70" s="8">
        <v>3617</v>
      </c>
      <c r="E70" s="8"/>
      <c r="F70" s="8"/>
      <c r="G70" s="8">
        <v>1154</v>
      </c>
      <c r="H70" s="8"/>
      <c r="I70" s="8"/>
      <c r="J70" s="8"/>
      <c r="K70" s="8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</row>
    <row r="71" spans="1:40" x14ac:dyDescent="0.2">
      <c r="A71" t="s">
        <v>27</v>
      </c>
      <c r="D71" s="8">
        <v>69</v>
      </c>
      <c r="E71" s="8"/>
      <c r="F71" s="8"/>
      <c r="G71" s="8">
        <v>22</v>
      </c>
      <c r="H71" s="8"/>
      <c r="I71" s="8"/>
      <c r="J71" s="8"/>
      <c r="K71" s="8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</row>
    <row r="72" spans="1:40" x14ac:dyDescent="0.2">
      <c r="A72" t="s">
        <v>45</v>
      </c>
      <c r="D72" s="19">
        <v>69</v>
      </c>
      <c r="E72" s="8"/>
      <c r="F72" s="8"/>
      <c r="G72" s="19">
        <v>22</v>
      </c>
      <c r="H72" s="8"/>
      <c r="I72" s="8"/>
      <c r="J72" s="8"/>
      <c r="K72" s="8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</row>
    <row r="73" spans="1:40" x14ac:dyDescent="0.2">
      <c r="D73" s="19"/>
      <c r="E73" s="8"/>
      <c r="F73" s="8"/>
      <c r="G73" s="19"/>
      <c r="H73" s="8"/>
      <c r="I73" s="8"/>
      <c r="J73" s="8"/>
      <c r="K73" s="8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</row>
    <row r="74" spans="1:40" x14ac:dyDescent="0.2">
      <c r="A74" s="21" t="s">
        <v>40</v>
      </c>
      <c r="B74" s="21"/>
      <c r="C74" s="21"/>
      <c r="D74" s="22"/>
      <c r="E74" s="22"/>
      <c r="F74" s="22"/>
      <c r="G74" s="22"/>
      <c r="H74" s="8"/>
      <c r="I74" s="8"/>
      <c r="J74" s="8"/>
      <c r="K74" s="8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</row>
    <row r="75" spans="1:40" x14ac:dyDescent="0.2">
      <c r="A75" s="21" t="s">
        <v>25</v>
      </c>
      <c r="B75" s="21"/>
      <c r="C75" s="21"/>
      <c r="D75" s="22">
        <v>195</v>
      </c>
      <c r="E75" s="22"/>
      <c r="F75" s="22"/>
      <c r="G75" s="22">
        <v>92</v>
      </c>
      <c r="H75" s="8"/>
      <c r="I75" s="8"/>
      <c r="J75" s="8"/>
      <c r="K75" s="8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</row>
    <row r="76" spans="1:40" x14ac:dyDescent="0.2">
      <c r="A76" s="21" t="s">
        <v>28</v>
      </c>
      <c r="B76" s="21"/>
      <c r="C76" s="21"/>
      <c r="D76" s="32">
        <v>195</v>
      </c>
      <c r="E76" s="22"/>
      <c r="F76" s="22"/>
      <c r="G76" s="32">
        <v>92</v>
      </c>
      <c r="H76" s="8"/>
      <c r="I76" s="8"/>
      <c r="J76" s="8"/>
      <c r="K76" s="8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</row>
    <row r="77" spans="1:40" x14ac:dyDescent="0.2">
      <c r="A77" s="31" t="s">
        <v>63</v>
      </c>
      <c r="B77" s="33"/>
      <c r="C77" s="33"/>
      <c r="D77" s="34">
        <f>SUM(D70:D76)</f>
        <v>4145</v>
      </c>
      <c r="E77" s="34"/>
      <c r="F77" s="34"/>
      <c r="G77" s="34">
        <f>SUM(G70:G76)</f>
        <v>1382</v>
      </c>
      <c r="H77" s="8"/>
      <c r="I77" s="8"/>
      <c r="J77" s="8"/>
      <c r="K77" s="8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</row>
    <row r="78" spans="1:40" x14ac:dyDescent="0.2">
      <c r="D78" s="8"/>
      <c r="E78" s="8"/>
      <c r="F78" s="8"/>
      <c r="G78" s="8"/>
      <c r="H78" s="8"/>
      <c r="I78" s="8"/>
      <c r="J78" s="8"/>
      <c r="K78" s="8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</row>
    <row r="79" spans="1:40" x14ac:dyDescent="0.2">
      <c r="A79" s="35" t="s">
        <v>41</v>
      </c>
      <c r="B79" s="18"/>
      <c r="C79" s="18"/>
      <c r="D79" s="36">
        <f>D65+D77</f>
        <v>14329</v>
      </c>
      <c r="E79" s="19"/>
      <c r="F79" s="19"/>
      <c r="G79" s="36">
        <f>G65+G77</f>
        <v>6198</v>
      </c>
      <c r="H79" s="8"/>
      <c r="I79" s="8"/>
      <c r="J79" s="8"/>
      <c r="K79" s="8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</row>
    <row r="80" spans="1:40" x14ac:dyDescent="0.2">
      <c r="D80" s="8"/>
      <c r="E80" s="8"/>
      <c r="F80" s="8"/>
      <c r="G80" s="8"/>
      <c r="H80" s="8"/>
      <c r="I80" s="8"/>
      <c r="J80" s="8"/>
      <c r="K80" s="8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</row>
    <row r="81" spans="1:40" x14ac:dyDescent="0.2">
      <c r="D81" s="8"/>
      <c r="E81" s="8"/>
      <c r="F81" s="8"/>
      <c r="G81" s="8"/>
      <c r="H81" s="8"/>
      <c r="I81" s="8"/>
      <c r="J81" s="8"/>
      <c r="K81" s="8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</row>
    <row r="82" spans="1:40" x14ac:dyDescent="0.2">
      <c r="A82" s="11" t="s">
        <v>47</v>
      </c>
      <c r="D82" s="8"/>
      <c r="E82" s="8"/>
      <c r="F82" s="8"/>
      <c r="G82" s="8"/>
      <c r="H82" s="8"/>
      <c r="I82" s="24" t="s">
        <v>39</v>
      </c>
      <c r="J82" s="8"/>
      <c r="K82" s="24" t="s">
        <v>38</v>
      </c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</row>
    <row r="83" spans="1:40" x14ac:dyDescent="0.2">
      <c r="A83" t="s">
        <v>30</v>
      </c>
      <c r="D83" s="24" t="s">
        <v>8</v>
      </c>
      <c r="E83" s="8"/>
      <c r="F83" s="8"/>
      <c r="G83" s="25" t="s">
        <v>36</v>
      </c>
      <c r="H83" s="8"/>
      <c r="I83" s="25" t="s">
        <v>37</v>
      </c>
      <c r="J83" s="8"/>
      <c r="K83" s="25" t="s">
        <v>37</v>
      </c>
      <c r="L83" s="9" t="s">
        <v>67</v>
      </c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</row>
    <row r="84" spans="1:40" x14ac:dyDescent="0.2">
      <c r="A84" t="s">
        <v>31</v>
      </c>
      <c r="D84" s="8">
        <f>D60</f>
        <v>9655</v>
      </c>
      <c r="E84" s="8"/>
      <c r="F84" s="8"/>
      <c r="G84" s="8">
        <f>D84*$C$12</f>
        <v>5707649.7999999998</v>
      </c>
      <c r="H84" s="8"/>
      <c r="I84" s="8">
        <f>G84-K84</f>
        <v>5707649.7999999998</v>
      </c>
      <c r="J84" s="8"/>
      <c r="K84" s="8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</row>
    <row r="85" spans="1:40" x14ac:dyDescent="0.2">
      <c r="A85" t="s">
        <v>34</v>
      </c>
      <c r="D85" s="19">
        <f>D61</f>
        <v>529</v>
      </c>
      <c r="E85" s="8"/>
      <c r="F85" s="8"/>
      <c r="G85" s="8">
        <f>D85*$C$12</f>
        <v>312723.63999999996</v>
      </c>
      <c r="H85" s="8"/>
      <c r="I85" s="8">
        <f>G85-K85</f>
        <v>312723.63999999996</v>
      </c>
      <c r="J85" s="8"/>
      <c r="K85" s="8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</row>
    <row r="86" spans="1:40" x14ac:dyDescent="0.2">
      <c r="A86" t="s">
        <v>32</v>
      </c>
      <c r="D86" s="8">
        <f>G60</f>
        <v>4566</v>
      </c>
      <c r="E86" s="8"/>
      <c r="F86" s="8"/>
      <c r="G86" s="8">
        <f>D86*$C$11</f>
        <v>10166290.32</v>
      </c>
      <c r="H86" s="8"/>
      <c r="I86" s="8">
        <f>G86-K86</f>
        <v>7651094</v>
      </c>
      <c r="J86" s="8"/>
      <c r="K86" s="8">
        <f>(D86/75000)*$D$30</f>
        <v>2515196.3199999998</v>
      </c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</row>
    <row r="87" spans="1:40" x14ac:dyDescent="0.2">
      <c r="A87" t="s">
        <v>33</v>
      </c>
      <c r="D87" s="19">
        <f>G61</f>
        <v>250</v>
      </c>
      <c r="E87" s="8"/>
      <c r="F87" s="8"/>
      <c r="G87" s="12">
        <f>D87*$C$11</f>
        <v>556630</v>
      </c>
      <c r="H87" s="8"/>
      <c r="I87" s="8">
        <f>G87-K87</f>
        <v>418916.66666666663</v>
      </c>
      <c r="J87" s="8"/>
      <c r="K87" s="8">
        <f>(D87/75000)*$D$30</f>
        <v>137713.33333333334</v>
      </c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</row>
    <row r="88" spans="1:40" x14ac:dyDescent="0.2">
      <c r="D88" s="19"/>
      <c r="E88" s="8"/>
      <c r="F88" s="8"/>
      <c r="G88" s="17">
        <f>SUM(G84:G87)</f>
        <v>16743293.76</v>
      </c>
      <c r="H88" s="8"/>
      <c r="I88" s="17">
        <f>SUM(I84:I87)</f>
        <v>14090384.106666666</v>
      </c>
      <c r="J88" s="8"/>
      <c r="K88" s="17">
        <f>SUM(K84:K87)</f>
        <v>2652909.6533333333</v>
      </c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</row>
    <row r="89" spans="1:40" x14ac:dyDescent="0.2">
      <c r="D89" s="5"/>
      <c r="E89" s="5"/>
      <c r="F89" s="5"/>
      <c r="G89" s="5"/>
      <c r="H89" s="5"/>
      <c r="I89" s="5"/>
      <c r="J89" s="5"/>
      <c r="K89" s="5"/>
    </row>
    <row r="90" spans="1:40" x14ac:dyDescent="0.2">
      <c r="D90" s="5"/>
      <c r="E90" s="5"/>
      <c r="F90" s="5"/>
      <c r="G90" s="5"/>
      <c r="H90" s="5"/>
      <c r="I90" s="5"/>
      <c r="J90" s="5"/>
      <c r="K90" s="5"/>
    </row>
    <row r="91" spans="1:40" x14ac:dyDescent="0.2">
      <c r="A91" t="s">
        <v>35</v>
      </c>
      <c r="D91" s="5"/>
      <c r="E91" s="5"/>
      <c r="F91" s="5"/>
      <c r="G91" s="5"/>
      <c r="H91" s="5"/>
      <c r="I91" s="5"/>
      <c r="J91" s="5"/>
      <c r="K91" s="5"/>
    </row>
    <row r="92" spans="1:40" x14ac:dyDescent="0.2">
      <c r="A92" t="s">
        <v>31</v>
      </c>
      <c r="D92" s="8">
        <f>D70+D72+D76</f>
        <v>3881</v>
      </c>
      <c r="E92" s="5"/>
      <c r="F92" s="5"/>
      <c r="G92" s="8">
        <f>D92*$C$12</f>
        <v>2294291.96</v>
      </c>
      <c r="H92" s="5"/>
      <c r="I92" s="8">
        <f>G92-K92</f>
        <v>2294291.96</v>
      </c>
      <c r="J92" s="5"/>
      <c r="K92" s="5"/>
    </row>
    <row r="93" spans="1:40" x14ac:dyDescent="0.2">
      <c r="A93" t="s">
        <v>34</v>
      </c>
      <c r="D93" s="8">
        <f>D71+D75</f>
        <v>264</v>
      </c>
      <c r="E93" s="5"/>
      <c r="F93" s="5"/>
      <c r="G93" s="8">
        <f>D93*$C$12</f>
        <v>156066.23999999999</v>
      </c>
      <c r="H93" s="5"/>
      <c r="I93" s="8">
        <f>G93-K93</f>
        <v>156066.23999999999</v>
      </c>
      <c r="J93" s="5"/>
      <c r="K93" s="5"/>
    </row>
    <row r="94" spans="1:40" x14ac:dyDescent="0.2">
      <c r="A94" t="s">
        <v>32</v>
      </c>
      <c r="D94" s="8">
        <f>G70+G72+G76</f>
        <v>1268</v>
      </c>
      <c r="E94" s="5"/>
      <c r="F94" s="5"/>
      <c r="G94" s="8">
        <f>D94*$C$11</f>
        <v>2823227.36</v>
      </c>
      <c r="H94" s="5"/>
      <c r="I94" s="8">
        <f>G94-K94</f>
        <v>2124745.333333333</v>
      </c>
      <c r="J94" s="5"/>
      <c r="K94" s="8">
        <f>(D94/75000)*$D$30</f>
        <v>698482.02666666673</v>
      </c>
    </row>
    <row r="95" spans="1:40" x14ac:dyDescent="0.2">
      <c r="A95" t="s">
        <v>33</v>
      </c>
      <c r="D95" s="19">
        <f>G71+G75</f>
        <v>114</v>
      </c>
      <c r="E95" s="5"/>
      <c r="F95" s="5"/>
      <c r="G95" s="12">
        <f>D95*$C$11</f>
        <v>253823.28</v>
      </c>
      <c r="H95" s="5"/>
      <c r="I95" s="8">
        <f>G95-K95</f>
        <v>191026</v>
      </c>
      <c r="J95" s="5"/>
      <c r="K95" s="8">
        <f>(D95/75000)*$D$30</f>
        <v>62797.280000000006</v>
      </c>
    </row>
    <row r="96" spans="1:40" x14ac:dyDescent="0.2">
      <c r="D96" s="19"/>
      <c r="E96" s="5"/>
      <c r="F96" s="5"/>
      <c r="G96" s="17">
        <f>SUM(G92:G95)</f>
        <v>5527408.8400000008</v>
      </c>
      <c r="H96" s="5"/>
      <c r="I96" s="17">
        <f>SUM(I92:I95)</f>
        <v>4766129.5333333332</v>
      </c>
      <c r="J96" s="5"/>
      <c r="K96" s="17">
        <f>SUM(K92:K95)</f>
        <v>761279.30666666676</v>
      </c>
    </row>
    <row r="97" spans="1:11" x14ac:dyDescent="0.2">
      <c r="D97" s="5"/>
      <c r="E97" s="5"/>
      <c r="F97" s="5"/>
      <c r="G97" s="5"/>
      <c r="H97" s="5"/>
      <c r="I97" s="5"/>
      <c r="J97" s="5"/>
      <c r="K97" s="5"/>
    </row>
    <row r="98" spans="1:11" ht="13.5" thickBot="1" x14ac:dyDescent="0.25">
      <c r="D98" s="23"/>
      <c r="E98" s="5"/>
      <c r="F98" s="5"/>
      <c r="G98" s="10">
        <f>G88+G96</f>
        <v>22270702.600000001</v>
      </c>
      <c r="H98" s="5"/>
      <c r="I98" s="10">
        <f>I88+I96</f>
        <v>18856513.640000001</v>
      </c>
      <c r="J98" s="5"/>
      <c r="K98" s="10">
        <f>K88+K96</f>
        <v>3414188.96</v>
      </c>
    </row>
    <row r="99" spans="1:11" ht="13.5" thickTop="1" x14ac:dyDescent="0.2">
      <c r="D99" s="5"/>
      <c r="E99" s="5"/>
      <c r="F99" s="5"/>
      <c r="G99" s="5"/>
      <c r="H99" s="5"/>
      <c r="I99" s="5"/>
      <c r="J99" s="5"/>
      <c r="K99" s="5"/>
    </row>
    <row r="100" spans="1:11" x14ac:dyDescent="0.2">
      <c r="A100" s="11" t="s">
        <v>72</v>
      </c>
      <c r="D100" s="5"/>
      <c r="E100" s="5"/>
      <c r="F100" s="5"/>
      <c r="G100" s="5"/>
      <c r="H100" s="5"/>
      <c r="I100" s="5"/>
      <c r="J100" s="5"/>
      <c r="K100" s="5"/>
    </row>
    <row r="101" spans="1:11" x14ac:dyDescent="0.2">
      <c r="A101" t="s">
        <v>46</v>
      </c>
      <c r="D101" s="15">
        <f>D32*-0.35</f>
        <v>-13934900</v>
      </c>
      <c r="E101" s="5"/>
      <c r="F101" s="5"/>
      <c r="G101" s="5" t="s">
        <v>68</v>
      </c>
      <c r="H101" s="5"/>
      <c r="I101" s="5"/>
      <c r="J101" s="5"/>
      <c r="K101" s="5"/>
    </row>
    <row r="102" spans="1:11" x14ac:dyDescent="0.2">
      <c r="A102" t="s">
        <v>70</v>
      </c>
      <c r="D102" s="15">
        <f>-(D31*0.35)</f>
        <v>-525000</v>
      </c>
      <c r="E102" s="5"/>
      <c r="F102" s="5"/>
      <c r="G102" s="5" t="s">
        <v>69</v>
      </c>
      <c r="H102" s="5"/>
      <c r="I102" s="5"/>
      <c r="J102" s="5"/>
      <c r="K102" s="5"/>
    </row>
    <row r="103" spans="1:11" x14ac:dyDescent="0.2">
      <c r="A103" t="s">
        <v>71</v>
      </c>
      <c r="D103" s="15"/>
      <c r="E103" s="5"/>
      <c r="F103" s="5"/>
      <c r="G103" s="5"/>
      <c r="H103" s="5"/>
      <c r="I103" s="5"/>
      <c r="J103" s="5"/>
      <c r="K103" s="5"/>
    </row>
    <row r="104" spans="1:11" x14ac:dyDescent="0.2">
      <c r="A104" t="s">
        <v>48</v>
      </c>
      <c r="D104" s="12">
        <f>K98*0.35</f>
        <v>1194966.1359999999</v>
      </c>
      <c r="E104" s="5"/>
      <c r="F104" s="5"/>
      <c r="G104" s="5"/>
      <c r="H104" s="5"/>
      <c r="I104" s="5"/>
      <c r="J104" s="5"/>
      <c r="K104" s="5"/>
    </row>
    <row r="105" spans="1:11" x14ac:dyDescent="0.2">
      <c r="D105" s="8">
        <f>SUM(D101:D104)</f>
        <v>-13264933.864</v>
      </c>
      <c r="E105" s="5"/>
      <c r="F105" s="5"/>
      <c r="G105" s="5"/>
      <c r="H105" s="5"/>
      <c r="I105" s="5"/>
      <c r="J105" s="5"/>
      <c r="K105" s="5"/>
    </row>
    <row r="106" spans="1:11" x14ac:dyDescent="0.2">
      <c r="E106" s="5"/>
      <c r="F106" s="5"/>
      <c r="G106" s="5"/>
      <c r="H106" s="5"/>
      <c r="I106" s="5"/>
      <c r="J106" s="5"/>
      <c r="K106" s="5"/>
    </row>
    <row r="107" spans="1:11" x14ac:dyDescent="0.2">
      <c r="D107" s="5"/>
      <c r="E107" s="5"/>
      <c r="F107" s="5"/>
      <c r="G107" s="5"/>
      <c r="H107" s="5"/>
      <c r="I107" s="5"/>
      <c r="J107" s="5"/>
      <c r="K107" s="5"/>
    </row>
    <row r="108" spans="1:11" x14ac:dyDescent="0.2">
      <c r="D108" s="5"/>
      <c r="E108" s="5"/>
      <c r="F108" s="5"/>
      <c r="G108" s="5"/>
      <c r="H108" s="5"/>
      <c r="I108" s="5"/>
      <c r="J108" s="5"/>
      <c r="K108" s="5"/>
    </row>
    <row r="109" spans="1:11" x14ac:dyDescent="0.2">
      <c r="D109" s="5"/>
      <c r="E109" s="5"/>
      <c r="F109" s="5"/>
      <c r="G109" s="5"/>
      <c r="H109" s="5"/>
      <c r="I109" s="5"/>
      <c r="J109" s="5"/>
      <c r="K109" s="5"/>
    </row>
    <row r="110" spans="1:11" x14ac:dyDescent="0.2">
      <c r="D110" s="5"/>
      <c r="E110" s="5"/>
      <c r="F110" s="5"/>
      <c r="G110" s="5"/>
      <c r="H110" s="5"/>
      <c r="I110" s="5"/>
      <c r="J110" s="5"/>
      <c r="K110" s="5"/>
    </row>
    <row r="111" spans="1:11" x14ac:dyDescent="0.2">
      <c r="D111" s="5"/>
      <c r="E111" s="5"/>
      <c r="F111" s="5"/>
      <c r="G111" s="5"/>
      <c r="H111" s="5"/>
      <c r="I111" s="5"/>
      <c r="J111" s="5"/>
      <c r="K111" s="5"/>
    </row>
    <row r="112" spans="1:11" x14ac:dyDescent="0.2">
      <c r="D112" s="5"/>
      <c r="E112" s="5"/>
      <c r="F112" s="5"/>
      <c r="G112" s="5"/>
      <c r="H112" s="5"/>
      <c r="I112" s="5"/>
      <c r="J112" s="5"/>
      <c r="K112" s="5"/>
    </row>
    <row r="113" spans="4:11" x14ac:dyDescent="0.2">
      <c r="D113" s="5"/>
      <c r="E113" s="5"/>
      <c r="F113" s="5"/>
      <c r="G113" s="5"/>
      <c r="H113" s="5"/>
      <c r="I113" s="5"/>
      <c r="J113" s="5"/>
      <c r="K113" s="5"/>
    </row>
    <row r="114" spans="4:11" x14ac:dyDescent="0.2">
      <c r="D114" s="5"/>
      <c r="E114" s="5"/>
      <c r="F114" s="5"/>
      <c r="G114" s="5"/>
      <c r="H114" s="5"/>
      <c r="I114" s="5"/>
      <c r="J114" s="5"/>
      <c r="K114" s="5"/>
    </row>
    <row r="115" spans="4:11" x14ac:dyDescent="0.2">
      <c r="D115" s="5"/>
      <c r="E115" s="5"/>
      <c r="F115" s="5"/>
      <c r="G115" s="5"/>
      <c r="H115" s="5"/>
      <c r="I115" s="5"/>
      <c r="J115" s="5"/>
      <c r="K115" s="5"/>
    </row>
    <row r="116" spans="4:11" x14ac:dyDescent="0.2">
      <c r="D116" s="5"/>
      <c r="E116" s="5"/>
      <c r="F116" s="5"/>
      <c r="G116" s="5"/>
      <c r="H116" s="5"/>
      <c r="I116" s="5"/>
      <c r="J116" s="5"/>
      <c r="K116" s="5"/>
    </row>
    <row r="117" spans="4:11" x14ac:dyDescent="0.2">
      <c r="D117" s="5"/>
      <c r="E117" s="5"/>
      <c r="F117" s="5"/>
      <c r="G117" s="5"/>
      <c r="H117" s="5"/>
      <c r="I117" s="5"/>
      <c r="J117" s="5"/>
      <c r="K117" s="5"/>
    </row>
    <row r="118" spans="4:11" x14ac:dyDescent="0.2">
      <c r="D118" s="5"/>
      <c r="E118" s="5"/>
      <c r="F118" s="5"/>
      <c r="G118" s="5"/>
      <c r="H118" s="5"/>
      <c r="I118" s="5"/>
      <c r="J118" s="5"/>
      <c r="K118" s="5"/>
    </row>
    <row r="119" spans="4:11" x14ac:dyDescent="0.2">
      <c r="D119" s="5"/>
      <c r="E119" s="5"/>
      <c r="F119" s="5"/>
      <c r="G119" s="5"/>
      <c r="H119" s="5"/>
      <c r="I119" s="5"/>
      <c r="J119" s="5"/>
      <c r="K119" s="5"/>
    </row>
    <row r="120" spans="4:11" x14ac:dyDescent="0.2">
      <c r="D120" s="5"/>
      <c r="E120" s="5"/>
      <c r="F120" s="5"/>
      <c r="G120" s="5"/>
      <c r="H120" s="5"/>
      <c r="I120" s="5"/>
      <c r="J120" s="5"/>
      <c r="K120" s="5"/>
    </row>
    <row r="121" spans="4:11" x14ac:dyDescent="0.2">
      <c r="D121" s="5"/>
      <c r="E121" s="5"/>
      <c r="F121" s="5"/>
      <c r="G121" s="5"/>
      <c r="H121" s="5"/>
      <c r="I121" s="5"/>
      <c r="J121" s="5"/>
      <c r="K121" s="5"/>
    </row>
    <row r="122" spans="4:11" x14ac:dyDescent="0.2">
      <c r="D122" s="5"/>
      <c r="E122" s="5"/>
      <c r="F122" s="5"/>
      <c r="G122" s="5"/>
      <c r="H122" s="5"/>
      <c r="I122" s="5"/>
      <c r="J122" s="5"/>
      <c r="K122" s="5"/>
    </row>
    <row r="123" spans="4:11" x14ac:dyDescent="0.2">
      <c r="D123" s="5"/>
      <c r="E123" s="5"/>
      <c r="F123" s="5"/>
      <c r="G123" s="5"/>
      <c r="H123" s="5"/>
      <c r="I123" s="5"/>
      <c r="J123" s="5"/>
      <c r="K123" s="5"/>
    </row>
    <row r="124" spans="4:11" x14ac:dyDescent="0.2">
      <c r="D124" s="5"/>
      <c r="E124" s="5"/>
      <c r="F124" s="5"/>
      <c r="G124" s="5"/>
      <c r="H124" s="5"/>
      <c r="I124" s="5"/>
      <c r="J124" s="5"/>
      <c r="K124" s="5"/>
    </row>
    <row r="125" spans="4:11" x14ac:dyDescent="0.2">
      <c r="D125" s="5"/>
      <c r="E125" s="5"/>
      <c r="F125" s="5"/>
      <c r="G125" s="5"/>
      <c r="H125" s="5"/>
      <c r="I125" s="5"/>
      <c r="J125" s="5"/>
      <c r="K125" s="5"/>
    </row>
    <row r="126" spans="4:11" x14ac:dyDescent="0.2">
      <c r="D126" s="5"/>
      <c r="E126" s="5"/>
      <c r="F126" s="5"/>
      <c r="G126" s="5"/>
      <c r="H126" s="5"/>
      <c r="I126" s="5"/>
      <c r="J126" s="5"/>
      <c r="K126" s="5"/>
    </row>
    <row r="127" spans="4:11" x14ac:dyDescent="0.2">
      <c r="D127" s="5"/>
      <c r="E127" s="5"/>
      <c r="F127" s="5"/>
      <c r="G127" s="5"/>
      <c r="H127" s="5"/>
      <c r="I127" s="5"/>
      <c r="J127" s="5"/>
      <c r="K127" s="5"/>
    </row>
    <row r="128" spans="4:11" x14ac:dyDescent="0.2">
      <c r="D128" s="5"/>
      <c r="E128" s="5"/>
      <c r="F128" s="5"/>
      <c r="G128" s="5"/>
      <c r="H128" s="5"/>
      <c r="I128" s="5"/>
      <c r="J128" s="5"/>
      <c r="K128" s="5"/>
    </row>
    <row r="129" spans="4:11" x14ac:dyDescent="0.2">
      <c r="D129" s="5"/>
      <c r="E129" s="5"/>
      <c r="F129" s="5"/>
      <c r="G129" s="5"/>
      <c r="H129" s="5"/>
      <c r="I129" s="5"/>
      <c r="J129" s="5"/>
      <c r="K129" s="5"/>
    </row>
    <row r="130" spans="4:11" x14ac:dyDescent="0.2">
      <c r="D130" s="5"/>
      <c r="E130" s="5"/>
      <c r="F130" s="5"/>
      <c r="G130" s="5"/>
      <c r="H130" s="5"/>
      <c r="I130" s="5"/>
      <c r="J130" s="5"/>
      <c r="K130" s="5"/>
    </row>
    <row r="131" spans="4:11" x14ac:dyDescent="0.2">
      <c r="D131" s="5"/>
      <c r="E131" s="5"/>
      <c r="F131" s="5"/>
      <c r="G131" s="5"/>
      <c r="H131" s="5"/>
      <c r="I131" s="5"/>
      <c r="J131" s="5"/>
      <c r="K131" s="5"/>
    </row>
    <row r="132" spans="4:11" x14ac:dyDescent="0.2">
      <c r="D132" s="5"/>
      <c r="E132" s="5"/>
      <c r="F132" s="5"/>
      <c r="G132" s="5"/>
      <c r="H132" s="5"/>
      <c r="I132" s="5"/>
      <c r="J132" s="5"/>
      <c r="K132" s="5"/>
    </row>
    <row r="133" spans="4:11" x14ac:dyDescent="0.2">
      <c r="D133" s="5"/>
      <c r="E133" s="5"/>
      <c r="F133" s="5"/>
      <c r="G133" s="5"/>
      <c r="H133" s="5"/>
      <c r="I133" s="5"/>
      <c r="J133" s="5"/>
      <c r="K133" s="5"/>
    </row>
    <row r="134" spans="4:11" x14ac:dyDescent="0.2">
      <c r="D134" s="5"/>
      <c r="E134" s="5"/>
      <c r="F134" s="5"/>
      <c r="G134" s="5"/>
      <c r="H134" s="5"/>
      <c r="I134" s="5"/>
      <c r="J134" s="5"/>
      <c r="K134" s="5"/>
    </row>
    <row r="135" spans="4:11" x14ac:dyDescent="0.2">
      <c r="D135" s="5"/>
      <c r="E135" s="5"/>
      <c r="F135" s="5"/>
      <c r="G135" s="5"/>
      <c r="H135" s="5"/>
      <c r="I135" s="5"/>
      <c r="J135" s="5"/>
      <c r="K135" s="5"/>
    </row>
    <row r="136" spans="4:11" x14ac:dyDescent="0.2">
      <c r="D136" s="5"/>
      <c r="E136" s="5"/>
      <c r="F136" s="5"/>
      <c r="G136" s="5"/>
      <c r="H136" s="5"/>
      <c r="I136" s="5"/>
      <c r="J136" s="5"/>
      <c r="K136" s="5"/>
    </row>
    <row r="137" spans="4:11" x14ac:dyDescent="0.2">
      <c r="D137" s="5"/>
      <c r="E137" s="5"/>
      <c r="F137" s="5"/>
      <c r="G137" s="5"/>
      <c r="H137" s="5"/>
      <c r="I137" s="5"/>
      <c r="J137" s="5"/>
      <c r="K137" s="5"/>
    </row>
    <row r="138" spans="4:11" x14ac:dyDescent="0.2">
      <c r="D138" s="5"/>
      <c r="E138" s="5"/>
      <c r="F138" s="5"/>
      <c r="G138" s="5"/>
      <c r="H138" s="5"/>
      <c r="I138" s="5"/>
      <c r="J138" s="5"/>
      <c r="K138" s="5"/>
    </row>
    <row r="139" spans="4:11" x14ac:dyDescent="0.2">
      <c r="D139" s="5"/>
      <c r="E139" s="5"/>
      <c r="F139" s="5"/>
      <c r="G139" s="5"/>
      <c r="H139" s="5"/>
      <c r="I139" s="5"/>
      <c r="J139" s="5"/>
      <c r="K139" s="5"/>
    </row>
    <row r="140" spans="4:11" x14ac:dyDescent="0.2">
      <c r="D140" s="5"/>
      <c r="E140" s="5"/>
      <c r="F140" s="5"/>
      <c r="G140" s="5"/>
      <c r="H140" s="5"/>
      <c r="I140" s="5"/>
      <c r="J140" s="5"/>
      <c r="K140" s="5"/>
    </row>
    <row r="141" spans="4:11" x14ac:dyDescent="0.2">
      <c r="D141" s="5"/>
      <c r="E141" s="5"/>
      <c r="F141" s="5"/>
      <c r="G141" s="5"/>
      <c r="H141" s="5"/>
      <c r="I141" s="5"/>
      <c r="J141" s="5"/>
      <c r="K141" s="5"/>
    </row>
    <row r="142" spans="4:11" x14ac:dyDescent="0.2">
      <c r="D142" s="5"/>
      <c r="E142" s="5"/>
      <c r="F142" s="5"/>
      <c r="G142" s="5"/>
      <c r="H142" s="5"/>
      <c r="I142" s="5"/>
      <c r="J142" s="5"/>
      <c r="K142" s="5"/>
    </row>
    <row r="143" spans="4:11" x14ac:dyDescent="0.2">
      <c r="D143" s="5"/>
      <c r="E143" s="5"/>
      <c r="F143" s="5"/>
      <c r="G143" s="5"/>
      <c r="H143" s="5"/>
      <c r="I143" s="5"/>
      <c r="J143" s="5"/>
      <c r="K143" s="5"/>
    </row>
    <row r="144" spans="4:11" x14ac:dyDescent="0.2">
      <c r="D144" s="5"/>
      <c r="E144" s="5"/>
      <c r="F144" s="5"/>
      <c r="G144" s="5"/>
      <c r="H144" s="5"/>
      <c r="I144" s="5"/>
      <c r="J144" s="5"/>
      <c r="K144" s="5"/>
    </row>
    <row r="145" spans="4:11" x14ac:dyDescent="0.2">
      <c r="D145" s="5"/>
      <c r="E145" s="5"/>
      <c r="F145" s="5"/>
      <c r="G145" s="5"/>
      <c r="H145" s="5"/>
      <c r="I145" s="5"/>
      <c r="J145" s="5"/>
      <c r="K145" s="5"/>
    </row>
    <row r="146" spans="4:11" x14ac:dyDescent="0.2">
      <c r="D146" s="5"/>
      <c r="E146" s="5"/>
      <c r="F146" s="5"/>
      <c r="G146" s="5"/>
      <c r="H146" s="5"/>
      <c r="I146" s="5"/>
      <c r="J146" s="5"/>
      <c r="K146" s="5"/>
    </row>
    <row r="147" spans="4:11" x14ac:dyDescent="0.2">
      <c r="D147" s="5"/>
      <c r="E147" s="5"/>
      <c r="F147" s="5"/>
      <c r="G147" s="5"/>
      <c r="H147" s="5"/>
      <c r="I147" s="5"/>
      <c r="J147" s="5"/>
      <c r="K147" s="5"/>
    </row>
    <row r="148" spans="4:11" x14ac:dyDescent="0.2">
      <c r="D148" s="5"/>
      <c r="E148" s="5"/>
      <c r="F148" s="5"/>
      <c r="G148" s="5"/>
      <c r="H148" s="5"/>
      <c r="I148" s="5"/>
      <c r="J148" s="5"/>
      <c r="K148" s="5"/>
    </row>
    <row r="149" spans="4:11" x14ac:dyDescent="0.2">
      <c r="D149" s="5"/>
      <c r="E149" s="5"/>
      <c r="F149" s="5"/>
      <c r="G149" s="5"/>
      <c r="H149" s="5"/>
      <c r="I149" s="5"/>
      <c r="J149" s="5"/>
      <c r="K149" s="5"/>
    </row>
    <row r="150" spans="4:11" x14ac:dyDescent="0.2">
      <c r="D150" s="5"/>
      <c r="E150" s="5"/>
      <c r="F150" s="5"/>
      <c r="G150" s="5"/>
      <c r="H150" s="5"/>
      <c r="I150" s="5"/>
      <c r="J150" s="5"/>
      <c r="K150" s="5"/>
    </row>
    <row r="151" spans="4:11" x14ac:dyDescent="0.2">
      <c r="D151" s="5"/>
      <c r="E151" s="5"/>
      <c r="F151" s="5"/>
      <c r="G151" s="5"/>
      <c r="H151" s="5"/>
      <c r="I151" s="5"/>
      <c r="J151" s="5"/>
      <c r="K151" s="5"/>
    </row>
    <row r="152" spans="4:11" x14ac:dyDescent="0.2">
      <c r="D152" s="5"/>
      <c r="E152" s="5"/>
      <c r="F152" s="5"/>
      <c r="G152" s="5"/>
      <c r="H152" s="5"/>
      <c r="I152" s="5"/>
      <c r="J152" s="5"/>
      <c r="K152" s="5"/>
    </row>
    <row r="153" spans="4:11" x14ac:dyDescent="0.2">
      <c r="D153" s="5"/>
      <c r="E153" s="5"/>
      <c r="F153" s="5"/>
      <c r="G153" s="5"/>
      <c r="H153" s="5"/>
      <c r="I153" s="5"/>
      <c r="J153" s="5"/>
      <c r="K153" s="5"/>
    </row>
    <row r="154" spans="4:11" x14ac:dyDescent="0.2">
      <c r="D154" s="5"/>
      <c r="E154" s="5"/>
      <c r="F154" s="5"/>
      <c r="G154" s="5"/>
      <c r="H154" s="5"/>
      <c r="I154" s="5"/>
      <c r="J154" s="5"/>
      <c r="K154" s="5"/>
    </row>
    <row r="155" spans="4:11" x14ac:dyDescent="0.2">
      <c r="D155" s="5"/>
      <c r="E155" s="5"/>
      <c r="F155" s="5"/>
      <c r="G155" s="5"/>
      <c r="H155" s="5"/>
      <c r="I155" s="5"/>
      <c r="J155" s="5"/>
      <c r="K155" s="5"/>
    </row>
    <row r="156" spans="4:11" x14ac:dyDescent="0.2">
      <c r="D156" s="5"/>
      <c r="E156" s="5"/>
      <c r="F156" s="5"/>
      <c r="G156" s="5"/>
      <c r="H156" s="5"/>
      <c r="I156" s="5"/>
      <c r="J156" s="5"/>
      <c r="K156" s="5"/>
    </row>
    <row r="157" spans="4:11" x14ac:dyDescent="0.2">
      <c r="D157" s="5"/>
      <c r="E157" s="5"/>
      <c r="F157" s="5"/>
      <c r="G157" s="5"/>
      <c r="H157" s="5"/>
      <c r="I157" s="5"/>
      <c r="J157" s="5"/>
      <c r="K157" s="5"/>
    </row>
    <row r="158" spans="4:11" x14ac:dyDescent="0.2">
      <c r="D158" s="5"/>
      <c r="E158" s="5"/>
      <c r="F158" s="5"/>
      <c r="G158" s="5"/>
      <c r="H158" s="5"/>
      <c r="I158" s="5"/>
      <c r="J158" s="5"/>
      <c r="K158" s="5"/>
    </row>
    <row r="159" spans="4:11" x14ac:dyDescent="0.2">
      <c r="D159" s="5"/>
      <c r="E159" s="5"/>
      <c r="F159" s="5"/>
      <c r="G159" s="5"/>
      <c r="H159" s="5"/>
      <c r="I159" s="5"/>
      <c r="J159" s="5"/>
      <c r="K159" s="5"/>
    </row>
    <row r="160" spans="4:11" x14ac:dyDescent="0.2">
      <c r="D160" s="5"/>
      <c r="E160" s="5"/>
      <c r="F160" s="5"/>
      <c r="G160" s="5"/>
      <c r="H160" s="5"/>
      <c r="I160" s="5"/>
      <c r="J160" s="5"/>
      <c r="K160" s="5"/>
    </row>
    <row r="161" spans="4:11" x14ac:dyDescent="0.2">
      <c r="D161" s="5"/>
      <c r="E161" s="5"/>
      <c r="F161" s="5"/>
      <c r="G161" s="5"/>
      <c r="H161" s="5"/>
      <c r="I161" s="5"/>
      <c r="J161" s="5"/>
      <c r="K161" s="5"/>
    </row>
    <row r="162" spans="4:11" x14ac:dyDescent="0.2">
      <c r="D162" s="5"/>
      <c r="E162" s="5"/>
      <c r="F162" s="5"/>
      <c r="G162" s="5"/>
      <c r="H162" s="5"/>
      <c r="I162" s="5"/>
      <c r="J162" s="5"/>
      <c r="K162" s="5"/>
    </row>
    <row r="163" spans="4:11" x14ac:dyDescent="0.2">
      <c r="D163" s="5"/>
      <c r="E163" s="5"/>
      <c r="F163" s="5"/>
      <c r="G163" s="5"/>
      <c r="H163" s="5"/>
      <c r="I163" s="5"/>
      <c r="J163" s="5"/>
      <c r="K163" s="5"/>
    </row>
    <row r="164" spans="4:11" x14ac:dyDescent="0.2">
      <c r="D164" s="5"/>
      <c r="E164" s="5"/>
      <c r="F164" s="5"/>
      <c r="G164" s="5"/>
      <c r="H164" s="5"/>
      <c r="I164" s="5"/>
      <c r="J164" s="5"/>
      <c r="K164" s="5"/>
    </row>
    <row r="165" spans="4:11" x14ac:dyDescent="0.2">
      <c r="D165" s="5"/>
      <c r="E165" s="5"/>
      <c r="F165" s="5"/>
      <c r="G165" s="5"/>
      <c r="H165" s="5"/>
      <c r="I165" s="5"/>
      <c r="J165" s="5"/>
      <c r="K165" s="5"/>
    </row>
    <row r="166" spans="4:11" x14ac:dyDescent="0.2">
      <c r="D166" s="5"/>
      <c r="E166" s="5"/>
      <c r="F166" s="5"/>
      <c r="G166" s="5"/>
      <c r="H166" s="5"/>
      <c r="I166" s="5"/>
      <c r="J166" s="5"/>
      <c r="K166" s="5"/>
    </row>
    <row r="167" spans="4:11" x14ac:dyDescent="0.2">
      <c r="D167" s="5"/>
      <c r="E167" s="5"/>
      <c r="F167" s="5"/>
      <c r="G167" s="5"/>
      <c r="H167" s="5"/>
      <c r="I167" s="5"/>
      <c r="J167" s="5"/>
      <c r="K167" s="5"/>
    </row>
    <row r="168" spans="4:11" x14ac:dyDescent="0.2">
      <c r="D168" s="5"/>
      <c r="E168" s="5"/>
      <c r="F168" s="5"/>
      <c r="G168" s="5"/>
      <c r="H168" s="5"/>
      <c r="I168" s="5"/>
      <c r="J168" s="5"/>
      <c r="K168" s="5"/>
    </row>
    <row r="169" spans="4:11" x14ac:dyDescent="0.2">
      <c r="D169" s="5"/>
      <c r="E169" s="5"/>
      <c r="F169" s="5"/>
      <c r="G169" s="5"/>
      <c r="H169" s="5"/>
      <c r="I169" s="5"/>
      <c r="J169" s="5"/>
      <c r="K169" s="5"/>
    </row>
    <row r="170" spans="4:11" x14ac:dyDescent="0.2">
      <c r="D170" s="5"/>
      <c r="E170" s="5"/>
      <c r="F170" s="5"/>
      <c r="G170" s="5"/>
      <c r="H170" s="5"/>
      <c r="I170" s="5"/>
      <c r="J170" s="5"/>
      <c r="K170" s="5"/>
    </row>
    <row r="171" spans="4:11" x14ac:dyDescent="0.2">
      <c r="D171" s="5"/>
      <c r="E171" s="5"/>
      <c r="F171" s="5"/>
      <c r="G171" s="5"/>
      <c r="H171" s="5"/>
      <c r="I171" s="5"/>
      <c r="J171" s="5"/>
      <c r="K171" s="5"/>
    </row>
    <row r="172" spans="4:11" x14ac:dyDescent="0.2">
      <c r="D172" s="5"/>
      <c r="E172" s="5"/>
      <c r="F172" s="5"/>
      <c r="G172" s="5"/>
      <c r="H172" s="5"/>
      <c r="I172" s="5"/>
      <c r="J172" s="5"/>
      <c r="K172" s="5"/>
    </row>
    <row r="173" spans="4:11" x14ac:dyDescent="0.2">
      <c r="D173" s="5"/>
      <c r="E173" s="5"/>
      <c r="F173" s="5"/>
      <c r="G173" s="5"/>
      <c r="H173" s="5"/>
      <c r="I173" s="5"/>
      <c r="J173" s="5"/>
      <c r="K173" s="5"/>
    </row>
    <row r="174" spans="4:11" x14ac:dyDescent="0.2">
      <c r="D174" s="5"/>
      <c r="E174" s="5"/>
      <c r="F174" s="5"/>
      <c r="G174" s="5"/>
      <c r="H174" s="5"/>
      <c r="I174" s="5"/>
      <c r="J174" s="5"/>
      <c r="K174" s="5"/>
    </row>
    <row r="175" spans="4:11" x14ac:dyDescent="0.2">
      <c r="D175" s="5"/>
      <c r="E175" s="5"/>
      <c r="F175" s="5"/>
      <c r="G175" s="5"/>
      <c r="H175" s="5"/>
      <c r="I175" s="5"/>
      <c r="J175" s="5"/>
      <c r="K175" s="5"/>
    </row>
    <row r="176" spans="4:11" x14ac:dyDescent="0.2">
      <c r="D176" s="5"/>
      <c r="E176" s="5"/>
      <c r="F176" s="5"/>
      <c r="G176" s="5"/>
      <c r="H176" s="5"/>
      <c r="I176" s="5"/>
      <c r="J176" s="5"/>
      <c r="K176" s="5"/>
    </row>
    <row r="177" spans="4:11" x14ac:dyDescent="0.2">
      <c r="D177" s="5"/>
      <c r="E177" s="5"/>
      <c r="F177" s="5"/>
      <c r="G177" s="5"/>
      <c r="H177" s="5"/>
      <c r="I177" s="5"/>
      <c r="J177" s="5"/>
      <c r="K177" s="5"/>
    </row>
    <row r="178" spans="4:11" x14ac:dyDescent="0.2">
      <c r="D178" s="5"/>
      <c r="E178" s="5"/>
      <c r="F178" s="5"/>
      <c r="G178" s="5"/>
      <c r="H178" s="5"/>
      <c r="I178" s="5"/>
      <c r="J178" s="5"/>
      <c r="K178" s="5"/>
    </row>
    <row r="179" spans="4:11" x14ac:dyDescent="0.2">
      <c r="D179" s="5"/>
      <c r="E179" s="5"/>
      <c r="F179" s="5"/>
      <c r="G179" s="5"/>
      <c r="H179" s="5"/>
      <c r="I179" s="5"/>
      <c r="J179" s="5"/>
      <c r="K179" s="5"/>
    </row>
    <row r="180" spans="4:11" x14ac:dyDescent="0.2">
      <c r="D180" s="5"/>
      <c r="E180" s="5"/>
      <c r="F180" s="5"/>
      <c r="G180" s="5"/>
      <c r="H180" s="5"/>
      <c r="I180" s="5"/>
      <c r="J180" s="5"/>
      <c r="K180" s="5"/>
    </row>
    <row r="181" spans="4:11" x14ac:dyDescent="0.2">
      <c r="D181" s="5"/>
      <c r="E181" s="5"/>
      <c r="F181" s="5"/>
      <c r="G181" s="5"/>
      <c r="H181" s="5"/>
      <c r="I181" s="5"/>
      <c r="J181" s="5"/>
      <c r="K181" s="5"/>
    </row>
    <row r="182" spans="4:11" x14ac:dyDescent="0.2">
      <c r="D182" s="5"/>
      <c r="E182" s="5"/>
      <c r="F182" s="5"/>
      <c r="G182" s="5"/>
      <c r="H182" s="5"/>
      <c r="I182" s="5"/>
      <c r="J182" s="5"/>
      <c r="K182" s="5"/>
    </row>
    <row r="183" spans="4:11" x14ac:dyDescent="0.2">
      <c r="D183" s="5"/>
      <c r="E183" s="5"/>
      <c r="F183" s="5"/>
      <c r="G183" s="5"/>
      <c r="H183" s="5"/>
      <c r="I183" s="5"/>
      <c r="J183" s="5"/>
      <c r="K183" s="5"/>
    </row>
    <row r="184" spans="4:11" x14ac:dyDescent="0.2">
      <c r="D184" s="5"/>
      <c r="E184" s="5"/>
      <c r="F184" s="5"/>
      <c r="G184" s="5"/>
      <c r="H184" s="5"/>
      <c r="I184" s="5"/>
      <c r="J184" s="5"/>
      <c r="K184" s="5"/>
    </row>
    <row r="185" spans="4:11" x14ac:dyDescent="0.2">
      <c r="D185" s="5"/>
      <c r="E185" s="5"/>
      <c r="F185" s="5"/>
      <c r="G185" s="5"/>
      <c r="H185" s="5"/>
      <c r="I185" s="5"/>
      <c r="J185" s="5"/>
      <c r="K185" s="5"/>
    </row>
    <row r="186" spans="4:11" x14ac:dyDescent="0.2">
      <c r="D186" s="5"/>
      <c r="E186" s="5"/>
      <c r="F186" s="5"/>
      <c r="G186" s="5"/>
      <c r="H186" s="5"/>
      <c r="I186" s="5"/>
      <c r="J186" s="5"/>
      <c r="K186" s="5"/>
    </row>
    <row r="187" spans="4:11" x14ac:dyDescent="0.2">
      <c r="D187" s="5"/>
      <c r="E187" s="5"/>
      <c r="F187" s="5"/>
      <c r="G187" s="5"/>
      <c r="H187" s="5"/>
      <c r="I187" s="5"/>
      <c r="J187" s="5"/>
      <c r="K187" s="5"/>
    </row>
    <row r="188" spans="4:11" x14ac:dyDescent="0.2">
      <c r="D188" s="5"/>
      <c r="E188" s="5"/>
      <c r="F188" s="5"/>
      <c r="G188" s="5"/>
      <c r="H188" s="5"/>
      <c r="I188" s="5"/>
      <c r="J188" s="5"/>
      <c r="K188" s="5"/>
    </row>
    <row r="189" spans="4:11" x14ac:dyDescent="0.2">
      <c r="D189" s="5"/>
      <c r="E189" s="5"/>
      <c r="F189" s="5"/>
      <c r="G189" s="5"/>
      <c r="H189" s="5"/>
      <c r="I189" s="5"/>
      <c r="J189" s="5"/>
      <c r="K189" s="5"/>
    </row>
    <row r="190" spans="4:11" x14ac:dyDescent="0.2">
      <c r="D190" s="5"/>
      <c r="E190" s="5"/>
      <c r="F190" s="5"/>
      <c r="G190" s="5"/>
      <c r="H190" s="5"/>
      <c r="I190" s="5"/>
      <c r="J190" s="5"/>
      <c r="K190" s="5"/>
    </row>
    <row r="191" spans="4:11" x14ac:dyDescent="0.2">
      <c r="D191" s="5"/>
      <c r="E191" s="5"/>
      <c r="F191" s="5"/>
      <c r="G191" s="5"/>
      <c r="H191" s="5"/>
      <c r="I191" s="5"/>
      <c r="J191" s="5"/>
      <c r="K191" s="5"/>
    </row>
    <row r="192" spans="4:11" x14ac:dyDescent="0.2">
      <c r="D192" s="5"/>
      <c r="E192" s="5"/>
      <c r="F192" s="5"/>
      <c r="G192" s="5"/>
      <c r="H192" s="5"/>
      <c r="I192" s="5"/>
      <c r="J192" s="5"/>
      <c r="K192" s="5"/>
    </row>
    <row r="193" spans="4:11" x14ac:dyDescent="0.2">
      <c r="D193" s="5"/>
      <c r="E193" s="5"/>
      <c r="F193" s="5"/>
      <c r="G193" s="5"/>
      <c r="H193" s="5"/>
      <c r="I193" s="5"/>
      <c r="J193" s="5"/>
      <c r="K193" s="5"/>
    </row>
    <row r="194" spans="4:11" x14ac:dyDescent="0.2">
      <c r="D194" s="5"/>
      <c r="E194" s="5"/>
      <c r="F194" s="5"/>
      <c r="G194" s="5"/>
      <c r="H194" s="5"/>
      <c r="I194" s="5"/>
      <c r="J194" s="5"/>
      <c r="K194" s="5"/>
    </row>
    <row r="195" spans="4:11" x14ac:dyDescent="0.2">
      <c r="D195" s="5"/>
      <c r="E195" s="5"/>
      <c r="F195" s="5"/>
      <c r="G195" s="5"/>
      <c r="H195" s="5"/>
      <c r="I195" s="5"/>
      <c r="J195" s="5"/>
      <c r="K195" s="5"/>
    </row>
    <row r="196" spans="4:11" x14ac:dyDescent="0.2">
      <c r="D196" s="5"/>
      <c r="E196" s="5"/>
      <c r="F196" s="5"/>
      <c r="G196" s="5"/>
      <c r="H196" s="5"/>
      <c r="I196" s="5"/>
      <c r="J196" s="5"/>
      <c r="K196" s="5"/>
    </row>
    <row r="197" spans="4:11" x14ac:dyDescent="0.2">
      <c r="D197" s="5"/>
      <c r="E197" s="5"/>
      <c r="F197" s="5"/>
      <c r="G197" s="5"/>
      <c r="H197" s="5"/>
      <c r="I197" s="5"/>
      <c r="J197" s="5"/>
      <c r="K197" s="5"/>
    </row>
    <row r="198" spans="4:11" x14ac:dyDescent="0.2">
      <c r="D198" s="5"/>
      <c r="E198" s="5"/>
      <c r="F198" s="5"/>
      <c r="G198" s="5"/>
      <c r="H198" s="5"/>
      <c r="I198" s="5"/>
      <c r="J198" s="5"/>
      <c r="K198" s="5"/>
    </row>
    <row r="199" spans="4:11" x14ac:dyDescent="0.2">
      <c r="D199" s="5"/>
      <c r="E199" s="5"/>
      <c r="F199" s="5"/>
      <c r="G199" s="5"/>
      <c r="H199" s="5"/>
      <c r="I199" s="5"/>
      <c r="J199" s="5"/>
      <c r="K199" s="5"/>
    </row>
    <row r="200" spans="4:11" x14ac:dyDescent="0.2">
      <c r="D200" s="5"/>
      <c r="E200" s="5"/>
      <c r="F200" s="5"/>
      <c r="G200" s="5"/>
      <c r="H200" s="5"/>
      <c r="I200" s="5"/>
      <c r="J200" s="5"/>
      <c r="K200" s="5"/>
    </row>
    <row r="201" spans="4:11" x14ac:dyDescent="0.2">
      <c r="D201" s="5"/>
      <c r="E201" s="5"/>
      <c r="F201" s="5"/>
      <c r="G201" s="5"/>
      <c r="H201" s="5"/>
      <c r="I201" s="5"/>
      <c r="J201" s="5"/>
      <c r="K201" s="5"/>
    </row>
    <row r="202" spans="4:11" x14ac:dyDescent="0.2">
      <c r="D202" s="5"/>
      <c r="E202" s="5"/>
      <c r="F202" s="5"/>
      <c r="G202" s="5"/>
      <c r="H202" s="5"/>
      <c r="I202" s="5"/>
      <c r="J202" s="5"/>
      <c r="K202" s="5"/>
    </row>
    <row r="203" spans="4:11" x14ac:dyDescent="0.2">
      <c r="D203" s="5"/>
      <c r="E203" s="5"/>
      <c r="F203" s="5"/>
      <c r="G203" s="5"/>
      <c r="H203" s="5"/>
      <c r="I203" s="5"/>
      <c r="J203" s="5"/>
      <c r="K203" s="5"/>
    </row>
    <row r="204" spans="4:11" x14ac:dyDescent="0.2">
      <c r="D204" s="5"/>
      <c r="E204" s="5"/>
      <c r="F204" s="5"/>
      <c r="G204" s="5"/>
      <c r="H204" s="5"/>
      <c r="I204" s="5"/>
      <c r="J204" s="5"/>
      <c r="K204" s="5"/>
    </row>
    <row r="205" spans="4:11" x14ac:dyDescent="0.2">
      <c r="D205" s="5"/>
      <c r="E205" s="5"/>
      <c r="F205" s="5"/>
      <c r="G205" s="5"/>
      <c r="H205" s="5"/>
      <c r="I205" s="5"/>
      <c r="J205" s="5"/>
      <c r="K205" s="5"/>
    </row>
    <row r="206" spans="4:11" x14ac:dyDescent="0.2">
      <c r="D206" s="5"/>
      <c r="E206" s="5"/>
      <c r="F206" s="5"/>
      <c r="G206" s="5"/>
      <c r="H206" s="5"/>
      <c r="I206" s="5"/>
      <c r="J206" s="5"/>
      <c r="K206" s="5"/>
    </row>
    <row r="207" spans="4:11" x14ac:dyDescent="0.2">
      <c r="D207" s="5"/>
      <c r="E207" s="5"/>
      <c r="F207" s="5"/>
      <c r="G207" s="5"/>
      <c r="H207" s="5"/>
      <c r="I207" s="5"/>
      <c r="J207" s="5"/>
      <c r="K207" s="5"/>
    </row>
    <row r="208" spans="4:11" x14ac:dyDescent="0.2">
      <c r="D208" s="5"/>
      <c r="E208" s="5"/>
      <c r="F208" s="5"/>
      <c r="G208" s="5"/>
      <c r="H208" s="5"/>
      <c r="I208" s="5"/>
      <c r="J208" s="5"/>
      <c r="K208" s="5"/>
    </row>
    <row r="209" spans="4:11" x14ac:dyDescent="0.2">
      <c r="D209" s="5"/>
      <c r="E209" s="5"/>
      <c r="F209" s="5"/>
      <c r="G209" s="5"/>
      <c r="H209" s="5"/>
      <c r="I209" s="5"/>
      <c r="J209" s="5"/>
      <c r="K209" s="5"/>
    </row>
    <row r="210" spans="4:11" x14ac:dyDescent="0.2">
      <c r="D210" s="5"/>
      <c r="E210" s="5"/>
      <c r="F210" s="5"/>
      <c r="G210" s="5"/>
      <c r="H210" s="5"/>
      <c r="I210" s="5"/>
      <c r="J210" s="5"/>
      <c r="K210" s="5"/>
    </row>
    <row r="211" spans="4:11" x14ac:dyDescent="0.2">
      <c r="D211" s="5"/>
      <c r="E211" s="5"/>
      <c r="F211" s="5"/>
      <c r="G211" s="5"/>
      <c r="H211" s="5"/>
      <c r="I211" s="5"/>
      <c r="J211" s="5"/>
      <c r="K211" s="5"/>
    </row>
    <row r="212" spans="4:11" x14ac:dyDescent="0.2">
      <c r="D212" s="5"/>
      <c r="E212" s="5"/>
      <c r="F212" s="5"/>
      <c r="G212" s="5"/>
      <c r="H212" s="5"/>
      <c r="I212" s="5"/>
      <c r="J212" s="5"/>
      <c r="K212" s="5"/>
    </row>
    <row r="213" spans="4:11" x14ac:dyDescent="0.2">
      <c r="D213" s="5"/>
      <c r="E213" s="5"/>
      <c r="F213" s="5"/>
      <c r="G213" s="5"/>
      <c r="H213" s="5"/>
      <c r="I213" s="5"/>
      <c r="J213" s="5"/>
      <c r="K213" s="5"/>
    </row>
    <row r="214" spans="4:11" x14ac:dyDescent="0.2">
      <c r="D214" s="5"/>
      <c r="E214" s="5"/>
      <c r="F214" s="5"/>
      <c r="G214" s="5"/>
      <c r="H214" s="5"/>
      <c r="I214" s="5"/>
      <c r="J214" s="5"/>
      <c r="K214" s="5"/>
    </row>
    <row r="215" spans="4:11" x14ac:dyDescent="0.2">
      <c r="D215" s="5"/>
      <c r="E215" s="5"/>
      <c r="F215" s="5"/>
      <c r="G215" s="5"/>
      <c r="H215" s="5"/>
      <c r="I215" s="5"/>
      <c r="J215" s="5"/>
      <c r="K215" s="5"/>
    </row>
    <row r="216" spans="4:11" x14ac:dyDescent="0.2">
      <c r="D216" s="5"/>
      <c r="E216" s="5"/>
      <c r="F216" s="5"/>
      <c r="G216" s="5"/>
      <c r="H216" s="5"/>
      <c r="I216" s="5"/>
      <c r="J216" s="5"/>
      <c r="K216" s="5"/>
    </row>
    <row r="217" spans="4:11" x14ac:dyDescent="0.2">
      <c r="D217" s="5"/>
      <c r="E217" s="5"/>
      <c r="F217" s="5"/>
      <c r="G217" s="5"/>
      <c r="H217" s="5"/>
      <c r="I217" s="5"/>
      <c r="J217" s="5"/>
      <c r="K217" s="5"/>
    </row>
    <row r="218" spans="4:11" x14ac:dyDescent="0.2">
      <c r="D218" s="5"/>
      <c r="E218" s="5"/>
      <c r="F218" s="5"/>
      <c r="G218" s="5"/>
      <c r="H218" s="5"/>
      <c r="I218" s="5"/>
      <c r="J218" s="5"/>
      <c r="K218" s="5"/>
    </row>
    <row r="219" spans="4:11" x14ac:dyDescent="0.2">
      <c r="D219" s="5"/>
      <c r="E219" s="5"/>
      <c r="F219" s="5"/>
      <c r="G219" s="5"/>
      <c r="H219" s="5"/>
      <c r="I219" s="5"/>
      <c r="J219" s="5"/>
      <c r="K219" s="5"/>
    </row>
    <row r="220" spans="4:11" x14ac:dyDescent="0.2">
      <c r="D220" s="5"/>
      <c r="E220" s="5"/>
      <c r="F220" s="5"/>
      <c r="G220" s="5"/>
      <c r="H220" s="5"/>
      <c r="I220" s="5"/>
      <c r="J220" s="5"/>
      <c r="K220" s="5"/>
    </row>
    <row r="221" spans="4:11" x14ac:dyDescent="0.2">
      <c r="D221" s="5"/>
      <c r="E221" s="5"/>
      <c r="F221" s="5"/>
      <c r="G221" s="5"/>
      <c r="H221" s="5"/>
      <c r="I221" s="5"/>
      <c r="J221" s="5"/>
      <c r="K221" s="5"/>
    </row>
    <row r="222" spans="4:11" x14ac:dyDescent="0.2">
      <c r="D222" s="5"/>
      <c r="E222" s="5"/>
      <c r="F222" s="5"/>
      <c r="G222" s="5"/>
      <c r="H222" s="5"/>
      <c r="I222" s="5"/>
      <c r="J222" s="5"/>
      <c r="K222" s="5"/>
    </row>
    <row r="223" spans="4:11" x14ac:dyDescent="0.2">
      <c r="D223" s="5"/>
      <c r="E223" s="5"/>
      <c r="F223" s="5"/>
      <c r="G223" s="5"/>
      <c r="H223" s="5"/>
      <c r="I223" s="5"/>
      <c r="J223" s="5"/>
      <c r="K223" s="5"/>
    </row>
    <row r="224" spans="4:11" x14ac:dyDescent="0.2">
      <c r="D224" s="5"/>
      <c r="E224" s="5"/>
      <c r="F224" s="5"/>
      <c r="G224" s="5"/>
      <c r="H224" s="5"/>
      <c r="I224" s="5"/>
      <c r="J224" s="5"/>
      <c r="K224" s="5"/>
    </row>
    <row r="225" spans="4:11" x14ac:dyDescent="0.2">
      <c r="D225" s="5"/>
      <c r="E225" s="5"/>
      <c r="F225" s="5"/>
      <c r="G225" s="5"/>
      <c r="H225" s="5"/>
      <c r="I225" s="5"/>
      <c r="J225" s="5"/>
      <c r="K225" s="5"/>
    </row>
    <row r="226" spans="4:11" x14ac:dyDescent="0.2">
      <c r="D226" s="5"/>
      <c r="E226" s="5"/>
      <c r="F226" s="5"/>
      <c r="G226" s="5"/>
      <c r="H226" s="5"/>
      <c r="I226" s="5"/>
      <c r="J226" s="5"/>
      <c r="K226" s="5"/>
    </row>
    <row r="227" spans="4:11" x14ac:dyDescent="0.2">
      <c r="D227" s="5"/>
      <c r="E227" s="5"/>
      <c r="F227" s="5"/>
      <c r="G227" s="5"/>
      <c r="H227" s="5"/>
      <c r="I227" s="5"/>
      <c r="J227" s="5"/>
      <c r="K227" s="5"/>
    </row>
    <row r="228" spans="4:11" x14ac:dyDescent="0.2">
      <c r="D228" s="5"/>
      <c r="E228" s="5"/>
      <c r="F228" s="5"/>
      <c r="G228" s="5"/>
      <c r="H228" s="5"/>
      <c r="I228" s="5"/>
      <c r="J228" s="5"/>
      <c r="K228" s="5"/>
    </row>
    <row r="229" spans="4:11" x14ac:dyDescent="0.2">
      <c r="D229" s="5"/>
      <c r="E229" s="5"/>
      <c r="F229" s="5"/>
      <c r="G229" s="5"/>
      <c r="H229" s="5"/>
      <c r="I229" s="5"/>
      <c r="J229" s="5"/>
      <c r="K229" s="5"/>
    </row>
    <row r="230" spans="4:11" x14ac:dyDescent="0.2">
      <c r="D230" s="5"/>
      <c r="E230" s="5"/>
      <c r="F230" s="5"/>
      <c r="G230" s="5"/>
      <c r="H230" s="5"/>
      <c r="I230" s="5"/>
      <c r="J230" s="5"/>
      <c r="K230" s="5"/>
    </row>
    <row r="231" spans="4:11" x14ac:dyDescent="0.2">
      <c r="D231" s="5"/>
      <c r="E231" s="5"/>
      <c r="F231" s="5"/>
      <c r="G231" s="5"/>
      <c r="H231" s="5"/>
      <c r="I231" s="5"/>
      <c r="J231" s="5"/>
      <c r="K231" s="5"/>
    </row>
    <row r="232" spans="4:11" x14ac:dyDescent="0.2">
      <c r="D232" s="5"/>
      <c r="E232" s="5"/>
      <c r="F232" s="5"/>
      <c r="G232" s="5"/>
      <c r="H232" s="5"/>
      <c r="I232" s="5"/>
      <c r="J232" s="5"/>
      <c r="K232" s="5"/>
    </row>
    <row r="233" spans="4:11" x14ac:dyDescent="0.2">
      <c r="D233" s="5"/>
      <c r="E233" s="5"/>
      <c r="F233" s="5"/>
      <c r="G233" s="5"/>
      <c r="H233" s="5"/>
      <c r="I233" s="5"/>
      <c r="J233" s="5"/>
      <c r="K233" s="5"/>
    </row>
    <row r="234" spans="4:11" x14ac:dyDescent="0.2">
      <c r="D234" s="5"/>
      <c r="E234" s="5"/>
      <c r="F234" s="5"/>
      <c r="G234" s="5"/>
      <c r="H234" s="5"/>
      <c r="I234" s="5"/>
      <c r="J234" s="5"/>
      <c r="K234" s="5"/>
    </row>
    <row r="235" spans="4:11" x14ac:dyDescent="0.2">
      <c r="D235" s="5"/>
      <c r="E235" s="5"/>
      <c r="F235" s="5"/>
      <c r="G235" s="5"/>
      <c r="H235" s="5"/>
      <c r="I235" s="5"/>
      <c r="J235" s="5"/>
      <c r="K235" s="5"/>
    </row>
    <row r="236" spans="4:11" x14ac:dyDescent="0.2">
      <c r="D236" s="5"/>
      <c r="E236" s="5"/>
      <c r="F236" s="5"/>
      <c r="G236" s="5"/>
      <c r="H236" s="5"/>
      <c r="I236" s="5"/>
      <c r="J236" s="5"/>
      <c r="K236" s="5"/>
    </row>
    <row r="237" spans="4:11" x14ac:dyDescent="0.2">
      <c r="D237" s="5"/>
      <c r="E237" s="5"/>
      <c r="F237" s="5"/>
      <c r="G237" s="5"/>
      <c r="H237" s="5"/>
      <c r="I237" s="5"/>
      <c r="J237" s="5"/>
      <c r="K237" s="5"/>
    </row>
    <row r="238" spans="4:11" x14ac:dyDescent="0.2">
      <c r="D238" s="5"/>
      <c r="E238" s="5"/>
      <c r="F238" s="5"/>
      <c r="G238" s="5"/>
      <c r="H238" s="5"/>
      <c r="I238" s="5"/>
      <c r="J238" s="5"/>
      <c r="K238" s="5"/>
    </row>
    <row r="239" spans="4:11" x14ac:dyDescent="0.2">
      <c r="D239" s="5"/>
      <c r="E239" s="5"/>
      <c r="F239" s="5"/>
      <c r="G239" s="5"/>
      <c r="H239" s="5"/>
      <c r="I239" s="5"/>
      <c r="J239" s="5"/>
      <c r="K239" s="5"/>
    </row>
    <row r="240" spans="4:11" x14ac:dyDescent="0.2">
      <c r="D240" s="5"/>
      <c r="E240" s="5"/>
      <c r="F240" s="5"/>
      <c r="G240" s="5"/>
      <c r="H240" s="5"/>
      <c r="I240" s="5"/>
      <c r="J240" s="5"/>
      <c r="K240" s="5"/>
    </row>
    <row r="241" spans="4:11" x14ac:dyDescent="0.2">
      <c r="D241" s="5"/>
      <c r="E241" s="5"/>
      <c r="F241" s="5"/>
      <c r="G241" s="5"/>
      <c r="H241" s="5"/>
      <c r="I241" s="5"/>
      <c r="J241" s="5"/>
      <c r="K241" s="5"/>
    </row>
    <row r="242" spans="4:11" x14ac:dyDescent="0.2">
      <c r="D242" s="5"/>
      <c r="E242" s="5"/>
      <c r="F242" s="5"/>
      <c r="G242" s="5"/>
      <c r="H242" s="5"/>
      <c r="I242" s="5"/>
      <c r="J242" s="5"/>
      <c r="K242" s="5"/>
    </row>
    <row r="243" spans="4:11" x14ac:dyDescent="0.2">
      <c r="D243" s="5"/>
      <c r="E243" s="5"/>
      <c r="F243" s="5"/>
      <c r="G243" s="5"/>
      <c r="H243" s="5"/>
      <c r="I243" s="5"/>
      <c r="J243" s="5"/>
      <c r="K243" s="5"/>
    </row>
    <row r="244" spans="4:11" x14ac:dyDescent="0.2">
      <c r="D244" s="5"/>
      <c r="E244" s="5"/>
      <c r="F244" s="5"/>
      <c r="G244" s="5"/>
      <c r="H244" s="5"/>
      <c r="I244" s="5"/>
      <c r="J244" s="5"/>
      <c r="K244" s="5"/>
    </row>
    <row r="245" spans="4:11" x14ac:dyDescent="0.2">
      <c r="D245" s="5"/>
      <c r="E245" s="5"/>
      <c r="F245" s="5"/>
      <c r="G245" s="5"/>
      <c r="H245" s="5"/>
      <c r="I245" s="5"/>
      <c r="J245" s="5"/>
      <c r="K245" s="5"/>
    </row>
    <row r="246" spans="4:11" x14ac:dyDescent="0.2">
      <c r="D246" s="5"/>
      <c r="E246" s="5"/>
      <c r="F246" s="5"/>
      <c r="G246" s="5"/>
      <c r="H246" s="5"/>
      <c r="I246" s="5"/>
      <c r="J246" s="5"/>
      <c r="K246" s="5"/>
    </row>
    <row r="247" spans="4:11" x14ac:dyDescent="0.2">
      <c r="D247" s="5"/>
      <c r="E247" s="5"/>
      <c r="F247" s="5"/>
      <c r="G247" s="5"/>
      <c r="H247" s="5"/>
      <c r="I247" s="5"/>
      <c r="J247" s="5"/>
      <c r="K247" s="5"/>
    </row>
    <row r="248" spans="4:11" x14ac:dyDescent="0.2">
      <c r="D248" s="5"/>
      <c r="E248" s="5"/>
      <c r="F248" s="5"/>
      <c r="G248" s="5"/>
      <c r="H248" s="5"/>
      <c r="I248" s="5"/>
      <c r="J248" s="5"/>
      <c r="K248" s="5"/>
    </row>
    <row r="249" spans="4:11" x14ac:dyDescent="0.2">
      <c r="D249" s="5"/>
      <c r="E249" s="5"/>
      <c r="F249" s="5"/>
      <c r="G249" s="5"/>
      <c r="H249" s="5"/>
      <c r="I249" s="5"/>
      <c r="J249" s="5"/>
      <c r="K249" s="5"/>
    </row>
    <row r="250" spans="4:11" x14ac:dyDescent="0.2">
      <c r="D250" s="5"/>
      <c r="E250" s="5"/>
      <c r="F250" s="5"/>
      <c r="G250" s="5"/>
      <c r="H250" s="5"/>
      <c r="I250" s="5"/>
      <c r="J250" s="5"/>
      <c r="K250" s="5"/>
    </row>
    <row r="251" spans="4:11" x14ac:dyDescent="0.2">
      <c r="D251" s="5"/>
      <c r="E251" s="5"/>
      <c r="F251" s="5"/>
      <c r="G251" s="5"/>
      <c r="H251" s="5"/>
      <c r="I251" s="5"/>
      <c r="J251" s="5"/>
      <c r="K251" s="5"/>
    </row>
    <row r="252" spans="4:11" x14ac:dyDescent="0.2">
      <c r="D252" s="5"/>
      <c r="E252" s="5"/>
      <c r="F252" s="5"/>
      <c r="G252" s="5"/>
      <c r="H252" s="5"/>
      <c r="I252" s="5"/>
      <c r="J252" s="5"/>
      <c r="K252" s="5"/>
    </row>
    <row r="253" spans="4:11" x14ac:dyDescent="0.2">
      <c r="D253" s="5"/>
      <c r="E253" s="5"/>
      <c r="F253" s="5"/>
      <c r="G253" s="5"/>
      <c r="H253" s="5"/>
      <c r="I253" s="5"/>
      <c r="J253" s="5"/>
      <c r="K253" s="5"/>
    </row>
    <row r="254" spans="4:11" x14ac:dyDescent="0.2">
      <c r="D254" s="5"/>
      <c r="E254" s="5"/>
      <c r="F254" s="5"/>
      <c r="G254" s="5"/>
      <c r="H254" s="5"/>
      <c r="I254" s="5"/>
      <c r="J254" s="5"/>
      <c r="K254" s="5"/>
    </row>
    <row r="255" spans="4:11" x14ac:dyDescent="0.2">
      <c r="D255" s="5"/>
      <c r="E255" s="5"/>
      <c r="F255" s="5"/>
      <c r="G255" s="5"/>
      <c r="H255" s="5"/>
      <c r="I255" s="5"/>
      <c r="J255" s="5"/>
      <c r="K255" s="5"/>
    </row>
    <row r="256" spans="4:11" x14ac:dyDescent="0.2">
      <c r="D256" s="5"/>
      <c r="E256" s="5"/>
      <c r="F256" s="5"/>
      <c r="G256" s="5"/>
      <c r="H256" s="5"/>
      <c r="I256" s="5"/>
      <c r="J256" s="5"/>
      <c r="K256" s="5"/>
    </row>
    <row r="257" spans="4:11" x14ac:dyDescent="0.2">
      <c r="D257" s="5"/>
      <c r="E257" s="5"/>
      <c r="F257" s="5"/>
      <c r="G257" s="5"/>
      <c r="H257" s="5"/>
      <c r="I257" s="5"/>
      <c r="J257" s="5"/>
      <c r="K257" s="5"/>
    </row>
    <row r="258" spans="4:11" x14ac:dyDescent="0.2">
      <c r="D258" s="5"/>
      <c r="E258" s="5"/>
      <c r="F258" s="5"/>
      <c r="G258" s="5"/>
      <c r="H258" s="5"/>
      <c r="I258" s="5"/>
      <c r="J258" s="5"/>
      <c r="K258" s="5"/>
    </row>
    <row r="259" spans="4:11" x14ac:dyDescent="0.2">
      <c r="D259" s="5"/>
      <c r="E259" s="5"/>
      <c r="F259" s="5"/>
      <c r="G259" s="5"/>
      <c r="H259" s="5"/>
      <c r="I259" s="5"/>
      <c r="J259" s="5"/>
      <c r="K259" s="5"/>
    </row>
    <row r="260" spans="4:11" x14ac:dyDescent="0.2">
      <c r="D260" s="5"/>
      <c r="E260" s="5"/>
      <c r="F260" s="5"/>
      <c r="G260" s="5"/>
      <c r="H260" s="5"/>
      <c r="I260" s="5"/>
      <c r="J260" s="5"/>
      <c r="K260" s="5"/>
    </row>
    <row r="261" spans="4:11" x14ac:dyDescent="0.2">
      <c r="D261" s="5"/>
      <c r="E261" s="5"/>
      <c r="F261" s="5"/>
      <c r="G261" s="5"/>
      <c r="H261" s="5"/>
      <c r="I261" s="5"/>
      <c r="J261" s="5"/>
      <c r="K261" s="5"/>
    </row>
    <row r="262" spans="4:11" x14ac:dyDescent="0.2">
      <c r="D262" s="5"/>
      <c r="E262" s="5"/>
      <c r="F262" s="5"/>
      <c r="G262" s="5"/>
      <c r="H262" s="5"/>
      <c r="I262" s="5"/>
      <c r="J262" s="5"/>
      <c r="K262" s="5"/>
    </row>
    <row r="263" spans="4:11" x14ac:dyDescent="0.2">
      <c r="D263" s="5"/>
      <c r="E263" s="5"/>
      <c r="F263" s="5"/>
      <c r="G263" s="5"/>
      <c r="H263" s="5"/>
      <c r="I263" s="5"/>
      <c r="J263" s="5"/>
      <c r="K263" s="5"/>
    </row>
    <row r="264" spans="4:11" x14ac:dyDescent="0.2">
      <c r="D264" s="5"/>
      <c r="E264" s="5"/>
      <c r="F264" s="5"/>
      <c r="G264" s="5"/>
      <c r="H264" s="5"/>
      <c r="I264" s="5"/>
      <c r="J264" s="5"/>
      <c r="K264" s="5"/>
    </row>
    <row r="265" spans="4:11" x14ac:dyDescent="0.2">
      <c r="D265" s="5"/>
      <c r="E265" s="5"/>
      <c r="F265" s="5"/>
      <c r="G265" s="5"/>
      <c r="H265" s="5"/>
      <c r="I265" s="5"/>
      <c r="J265" s="5"/>
      <c r="K265" s="5"/>
    </row>
    <row r="266" spans="4:11" x14ac:dyDescent="0.2">
      <c r="D266" s="5"/>
      <c r="E266" s="5"/>
      <c r="F266" s="5"/>
      <c r="G266" s="5"/>
      <c r="H266" s="5"/>
      <c r="I266" s="5"/>
      <c r="J266" s="5"/>
      <c r="K266" s="5"/>
    </row>
    <row r="267" spans="4:11" x14ac:dyDescent="0.2">
      <c r="D267" s="5"/>
      <c r="E267" s="5"/>
      <c r="F267" s="5"/>
      <c r="G267" s="5"/>
      <c r="H267" s="5"/>
      <c r="I267" s="5"/>
      <c r="J267" s="5"/>
      <c r="K267" s="5"/>
    </row>
    <row r="268" spans="4:11" x14ac:dyDescent="0.2">
      <c r="D268" s="5"/>
      <c r="E268" s="5"/>
      <c r="F268" s="5"/>
      <c r="G268" s="5"/>
      <c r="H268" s="5"/>
      <c r="I268" s="5"/>
      <c r="J268" s="5"/>
      <c r="K268" s="5"/>
    </row>
    <row r="269" spans="4:11" x14ac:dyDescent="0.2">
      <c r="D269" s="5"/>
      <c r="E269" s="5"/>
      <c r="F269" s="5"/>
      <c r="G269" s="5"/>
      <c r="H269" s="5"/>
      <c r="I269" s="5"/>
      <c r="J269" s="5"/>
      <c r="K269" s="5"/>
    </row>
    <row r="270" spans="4:11" x14ac:dyDescent="0.2">
      <c r="D270" s="5"/>
      <c r="E270" s="5"/>
      <c r="F270" s="5"/>
      <c r="G270" s="5"/>
      <c r="H270" s="5"/>
      <c r="I270" s="5"/>
      <c r="J270" s="5"/>
      <c r="K270" s="5"/>
    </row>
    <row r="271" spans="4:11" x14ac:dyDescent="0.2">
      <c r="D271" s="5"/>
      <c r="E271" s="5"/>
      <c r="F271" s="5"/>
      <c r="G271" s="5"/>
      <c r="H271" s="5"/>
      <c r="I271" s="5"/>
      <c r="J271" s="5"/>
      <c r="K271" s="5"/>
    </row>
    <row r="272" spans="4:11" x14ac:dyDescent="0.2">
      <c r="D272" s="5"/>
      <c r="E272" s="5"/>
      <c r="F272" s="5"/>
      <c r="G272" s="5"/>
      <c r="H272" s="5"/>
      <c r="I272" s="5"/>
      <c r="J272" s="5"/>
      <c r="K272" s="5"/>
    </row>
    <row r="273" spans="4:11" x14ac:dyDescent="0.2">
      <c r="D273" s="5"/>
      <c r="E273" s="5"/>
      <c r="F273" s="5"/>
      <c r="G273" s="5"/>
      <c r="H273" s="5"/>
      <c r="I273" s="5"/>
      <c r="J273" s="5"/>
      <c r="K273" s="5"/>
    </row>
    <row r="274" spans="4:11" x14ac:dyDescent="0.2">
      <c r="D274" s="5"/>
      <c r="E274" s="5"/>
      <c r="F274" s="5"/>
      <c r="G274" s="5"/>
      <c r="H274" s="5"/>
      <c r="I274" s="5"/>
      <c r="J274" s="5"/>
      <c r="K274" s="5"/>
    </row>
    <row r="275" spans="4:11" x14ac:dyDescent="0.2">
      <c r="D275" s="5"/>
      <c r="E275" s="5"/>
      <c r="F275" s="5"/>
      <c r="G275" s="5"/>
      <c r="H275" s="5"/>
      <c r="I275" s="5"/>
      <c r="J275" s="5"/>
      <c r="K275" s="5"/>
    </row>
    <row r="276" spans="4:11" x14ac:dyDescent="0.2">
      <c r="D276" s="5"/>
      <c r="E276" s="5"/>
      <c r="F276" s="5"/>
      <c r="G276" s="5"/>
      <c r="H276" s="5"/>
      <c r="I276" s="5"/>
      <c r="J276" s="5"/>
      <c r="K276" s="5"/>
    </row>
    <row r="277" spans="4:11" x14ac:dyDescent="0.2">
      <c r="D277" s="5"/>
      <c r="E277" s="5"/>
      <c r="F277" s="5"/>
      <c r="G277" s="5"/>
      <c r="H277" s="5"/>
      <c r="I277" s="5"/>
      <c r="J277" s="5"/>
      <c r="K277" s="5"/>
    </row>
    <row r="278" spans="4:11" x14ac:dyDescent="0.2">
      <c r="D278" s="5"/>
      <c r="E278" s="5"/>
      <c r="F278" s="5"/>
      <c r="G278" s="5"/>
      <c r="H278" s="5"/>
      <c r="I278" s="5"/>
      <c r="J278" s="5"/>
      <c r="K278" s="5"/>
    </row>
    <row r="279" spans="4:11" x14ac:dyDescent="0.2">
      <c r="D279" s="5"/>
      <c r="E279" s="5"/>
      <c r="F279" s="5"/>
      <c r="G279" s="5"/>
      <c r="H279" s="5"/>
      <c r="I279" s="5"/>
      <c r="J279" s="5"/>
      <c r="K279" s="5"/>
    </row>
    <row r="280" spans="4:11" x14ac:dyDescent="0.2">
      <c r="D280" s="5"/>
      <c r="E280" s="5"/>
      <c r="F280" s="5"/>
      <c r="G280" s="5"/>
      <c r="H280" s="5"/>
      <c r="I280" s="5"/>
      <c r="J280" s="5"/>
      <c r="K280" s="5"/>
    </row>
    <row r="281" spans="4:11" x14ac:dyDescent="0.2">
      <c r="D281" s="5"/>
      <c r="E281" s="5"/>
      <c r="F281" s="5"/>
      <c r="G281" s="5"/>
      <c r="H281" s="5"/>
      <c r="I281" s="5"/>
      <c r="J281" s="5"/>
      <c r="K281" s="5"/>
    </row>
    <row r="282" spans="4:11" x14ac:dyDescent="0.2">
      <c r="D282" s="5"/>
      <c r="E282" s="5"/>
      <c r="F282" s="5"/>
      <c r="G282" s="5"/>
      <c r="H282" s="5"/>
      <c r="I282" s="5"/>
      <c r="J282" s="5"/>
      <c r="K282" s="5"/>
    </row>
    <row r="283" spans="4:11" x14ac:dyDescent="0.2">
      <c r="D283" s="5"/>
      <c r="E283" s="5"/>
      <c r="F283" s="5"/>
      <c r="G283" s="5"/>
      <c r="H283" s="5"/>
      <c r="I283" s="5"/>
      <c r="J283" s="5"/>
      <c r="K283" s="5"/>
    </row>
    <row r="284" spans="4:11" x14ac:dyDescent="0.2">
      <c r="D284" s="5"/>
      <c r="E284" s="5"/>
      <c r="F284" s="5"/>
      <c r="G284" s="5"/>
      <c r="H284" s="5"/>
      <c r="I284" s="5"/>
      <c r="J284" s="5"/>
      <c r="K284" s="5"/>
    </row>
    <row r="285" spans="4:11" x14ac:dyDescent="0.2">
      <c r="D285" s="5"/>
      <c r="E285" s="5"/>
      <c r="F285" s="5"/>
      <c r="G285" s="5"/>
      <c r="H285" s="5"/>
      <c r="I285" s="5"/>
      <c r="J285" s="5"/>
      <c r="K285" s="5"/>
    </row>
    <row r="286" spans="4:11" x14ac:dyDescent="0.2">
      <c r="D286" s="5"/>
      <c r="E286" s="5"/>
      <c r="F286" s="5"/>
      <c r="G286" s="5"/>
      <c r="H286" s="5"/>
      <c r="I286" s="5"/>
      <c r="J286" s="5"/>
      <c r="K286" s="5"/>
    </row>
    <row r="287" spans="4:11" x14ac:dyDescent="0.2">
      <c r="D287" s="5"/>
      <c r="E287" s="5"/>
      <c r="F287" s="5"/>
      <c r="G287" s="5"/>
      <c r="H287" s="5"/>
      <c r="I287" s="5"/>
      <c r="J287" s="5"/>
      <c r="K287" s="5"/>
    </row>
    <row r="288" spans="4:11" x14ac:dyDescent="0.2">
      <c r="D288" s="5"/>
      <c r="E288" s="5"/>
      <c r="F288" s="5"/>
      <c r="G288" s="5"/>
      <c r="H288" s="5"/>
      <c r="I288" s="5"/>
      <c r="J288" s="5"/>
      <c r="K288" s="5"/>
    </row>
    <row r="289" spans="4:11" x14ac:dyDescent="0.2">
      <c r="D289" s="5"/>
      <c r="E289" s="5"/>
      <c r="F289" s="5"/>
      <c r="G289" s="5"/>
      <c r="H289" s="5"/>
      <c r="I289" s="5"/>
      <c r="J289" s="5"/>
      <c r="K289" s="5"/>
    </row>
    <row r="290" spans="4:11" x14ac:dyDescent="0.2">
      <c r="D290" s="5"/>
      <c r="E290" s="5"/>
      <c r="F290" s="5"/>
      <c r="G290" s="5"/>
      <c r="H290" s="5"/>
      <c r="I290" s="5"/>
      <c r="J290" s="5"/>
      <c r="K290" s="5"/>
    </row>
    <row r="291" spans="4:11" x14ac:dyDescent="0.2">
      <c r="D291" s="5"/>
      <c r="E291" s="5"/>
      <c r="F291" s="5"/>
      <c r="G291" s="5"/>
      <c r="H291" s="5"/>
      <c r="I291" s="5"/>
      <c r="J291" s="5"/>
      <c r="K291" s="5"/>
    </row>
    <row r="292" spans="4:11" x14ac:dyDescent="0.2">
      <c r="D292" s="5"/>
      <c r="E292" s="5"/>
      <c r="F292" s="5"/>
      <c r="G292" s="5"/>
      <c r="H292" s="5"/>
      <c r="I292" s="5"/>
      <c r="J292" s="5"/>
      <c r="K292" s="5"/>
    </row>
    <row r="293" spans="4:11" x14ac:dyDescent="0.2">
      <c r="D293" s="5"/>
      <c r="E293" s="5"/>
      <c r="F293" s="5"/>
      <c r="G293" s="5"/>
      <c r="H293" s="5"/>
      <c r="I293" s="5"/>
      <c r="J293" s="5"/>
      <c r="K293" s="5"/>
    </row>
    <row r="294" spans="4:11" x14ac:dyDescent="0.2">
      <c r="D294" s="5"/>
      <c r="E294" s="5"/>
      <c r="F294" s="5"/>
      <c r="G294" s="5"/>
      <c r="H294" s="5"/>
      <c r="I294" s="5"/>
      <c r="J294" s="5"/>
      <c r="K294" s="5"/>
    </row>
    <row r="295" spans="4:11" x14ac:dyDescent="0.2">
      <c r="D295" s="5"/>
      <c r="E295" s="5"/>
      <c r="F295" s="5"/>
      <c r="G295" s="5"/>
      <c r="H295" s="5"/>
      <c r="I295" s="5"/>
      <c r="J295" s="5"/>
      <c r="K295" s="5"/>
    </row>
    <row r="296" spans="4:11" x14ac:dyDescent="0.2">
      <c r="D296" s="5"/>
      <c r="E296" s="5"/>
      <c r="F296" s="5"/>
      <c r="G296" s="5"/>
      <c r="H296" s="5"/>
      <c r="I296" s="5"/>
      <c r="J296" s="5"/>
      <c r="K296" s="5"/>
    </row>
    <row r="297" spans="4:11" x14ac:dyDescent="0.2">
      <c r="D297" s="5"/>
      <c r="E297" s="5"/>
      <c r="F297" s="5"/>
      <c r="G297" s="5"/>
      <c r="H297" s="5"/>
      <c r="I297" s="5"/>
      <c r="J297" s="5"/>
      <c r="K297" s="5"/>
    </row>
    <row r="298" spans="4:11" x14ac:dyDescent="0.2">
      <c r="D298" s="5"/>
      <c r="E298" s="5"/>
      <c r="F298" s="5"/>
      <c r="G298" s="5"/>
      <c r="H298" s="5"/>
      <c r="I298" s="5"/>
      <c r="J298" s="5"/>
      <c r="K298" s="5"/>
    </row>
    <row r="299" spans="4:11" x14ac:dyDescent="0.2">
      <c r="D299" s="5"/>
      <c r="E299" s="5"/>
      <c r="F299" s="5"/>
      <c r="G299" s="5"/>
      <c r="H299" s="5"/>
      <c r="I299" s="5"/>
      <c r="J299" s="5"/>
      <c r="K299" s="5"/>
    </row>
    <row r="300" spans="4:11" x14ac:dyDescent="0.2">
      <c r="D300" s="5"/>
      <c r="E300" s="5"/>
      <c r="F300" s="5"/>
      <c r="G300" s="5"/>
      <c r="H300" s="5"/>
      <c r="I300" s="5"/>
      <c r="J300" s="5"/>
      <c r="K300" s="5"/>
    </row>
    <row r="301" spans="4:11" x14ac:dyDescent="0.2">
      <c r="D301" s="5"/>
      <c r="E301" s="5"/>
      <c r="F301" s="5"/>
      <c r="G301" s="5"/>
      <c r="H301" s="5"/>
      <c r="I301" s="5"/>
      <c r="J301" s="5"/>
      <c r="K301" s="5"/>
    </row>
    <row r="302" spans="4:11" x14ac:dyDescent="0.2">
      <c r="D302" s="5"/>
      <c r="E302" s="5"/>
      <c r="F302" s="5"/>
      <c r="G302" s="5"/>
      <c r="H302" s="5"/>
      <c r="I302" s="5"/>
      <c r="J302" s="5"/>
      <c r="K302" s="5"/>
    </row>
    <row r="303" spans="4:11" x14ac:dyDescent="0.2">
      <c r="D303" s="5"/>
      <c r="E303" s="5"/>
      <c r="F303" s="5"/>
      <c r="G303" s="5"/>
      <c r="H303" s="5"/>
      <c r="I303" s="5"/>
      <c r="J303" s="5"/>
      <c r="K303" s="5"/>
    </row>
    <row r="304" spans="4:11" x14ac:dyDescent="0.2">
      <c r="D304" s="5"/>
      <c r="E304" s="5"/>
      <c r="F304" s="5"/>
      <c r="G304" s="5"/>
      <c r="H304" s="5"/>
      <c r="I304" s="5"/>
      <c r="J304" s="5"/>
      <c r="K304" s="5"/>
    </row>
    <row r="305" spans="4:11" x14ac:dyDescent="0.2">
      <c r="D305" s="5"/>
      <c r="E305" s="5"/>
      <c r="F305" s="5"/>
      <c r="G305" s="5"/>
      <c r="H305" s="5"/>
      <c r="I305" s="5"/>
      <c r="J305" s="5"/>
      <c r="K305" s="5"/>
    </row>
    <row r="306" spans="4:11" x14ac:dyDescent="0.2">
      <c r="D306" s="5"/>
      <c r="E306" s="5"/>
      <c r="F306" s="5"/>
      <c r="G306" s="5"/>
      <c r="H306" s="5"/>
      <c r="I306" s="5"/>
      <c r="J306" s="5"/>
      <c r="K306" s="5"/>
    </row>
    <row r="307" spans="4:11" x14ac:dyDescent="0.2">
      <c r="D307" s="5"/>
      <c r="E307" s="5"/>
      <c r="F307" s="5"/>
      <c r="G307" s="5"/>
      <c r="H307" s="5"/>
      <c r="I307" s="5"/>
      <c r="J307" s="5"/>
      <c r="K307" s="5"/>
    </row>
    <row r="308" spans="4:11" x14ac:dyDescent="0.2">
      <c r="D308" s="5"/>
      <c r="E308" s="5"/>
      <c r="F308" s="5"/>
      <c r="G308" s="5"/>
      <c r="H308" s="5"/>
      <c r="I308" s="5"/>
      <c r="J308" s="5"/>
      <c r="K308" s="5"/>
    </row>
    <row r="309" spans="4:11" x14ac:dyDescent="0.2">
      <c r="D309" s="5"/>
      <c r="E309" s="5"/>
      <c r="F309" s="5"/>
      <c r="G309" s="5"/>
      <c r="H309" s="5"/>
      <c r="I309" s="5"/>
      <c r="J309" s="5"/>
      <c r="K309" s="5"/>
    </row>
    <row r="310" spans="4:11" x14ac:dyDescent="0.2">
      <c r="D310" s="5"/>
      <c r="E310" s="5"/>
      <c r="F310" s="5"/>
      <c r="G310" s="5"/>
      <c r="H310" s="5"/>
      <c r="I310" s="5"/>
      <c r="J310" s="5"/>
      <c r="K310" s="5"/>
    </row>
  </sheetData>
  <phoneticPr fontId="0" type="noConversion"/>
  <pageMargins left="0.25" right="0.25" top="0.5" bottom="0.5" header="0.5" footer="0.25"/>
  <pageSetup paperSize="5" scale="70" orientation="portrait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6"/>
  <sheetViews>
    <sheetView workbookViewId="0">
      <selection activeCell="A7" sqref="A7"/>
    </sheetView>
  </sheetViews>
  <sheetFormatPr defaultRowHeight="12.75" x14ac:dyDescent="0.2"/>
  <cols>
    <col min="1" max="1" width="48.140625" customWidth="1"/>
    <col min="2" max="2" width="3.7109375" customWidth="1"/>
    <col min="3" max="3" width="12.7109375" customWidth="1"/>
    <col min="4" max="4" width="17.140625" customWidth="1"/>
    <col min="5" max="5" width="5" customWidth="1"/>
    <col min="6" max="6" width="4.42578125" customWidth="1"/>
    <col min="7" max="7" width="14.85546875" customWidth="1"/>
    <col min="8" max="8" width="2.28515625" customWidth="1"/>
    <col min="9" max="9" width="14.7109375" customWidth="1"/>
    <col min="10" max="10" width="2.5703125" customWidth="1"/>
    <col min="11" max="11" width="12.42578125" customWidth="1"/>
  </cols>
  <sheetData>
    <row r="1" spans="1:7" ht="15.75" x14ac:dyDescent="0.25">
      <c r="A1" s="26" t="s">
        <v>94</v>
      </c>
    </row>
    <row r="2" spans="1:7" ht="15.75" x14ac:dyDescent="0.25">
      <c r="A2" s="26" t="s">
        <v>171</v>
      </c>
    </row>
    <row r="4" spans="1:7" ht="15.75" x14ac:dyDescent="0.25">
      <c r="A4" s="26"/>
      <c r="B4" s="11"/>
    </row>
    <row r="5" spans="1:7" x14ac:dyDescent="0.2">
      <c r="A5" t="s">
        <v>23</v>
      </c>
    </row>
    <row r="6" spans="1:7" hidden="1" x14ac:dyDescent="0.2">
      <c r="A6" t="s">
        <v>49</v>
      </c>
      <c r="C6" s="1">
        <v>2226.52</v>
      </c>
    </row>
    <row r="7" spans="1:7" x14ac:dyDescent="0.2">
      <c r="A7" t="s">
        <v>50</v>
      </c>
      <c r="C7" s="1">
        <v>591.16</v>
      </c>
    </row>
    <row r="8" spans="1:7" hidden="1" x14ac:dyDescent="0.2">
      <c r="A8" t="s">
        <v>51</v>
      </c>
      <c r="C8">
        <v>0</v>
      </c>
    </row>
    <row r="9" spans="1:7" hidden="1" x14ac:dyDescent="0.2"/>
    <row r="10" spans="1:7" hidden="1" x14ac:dyDescent="0.2"/>
    <row r="11" spans="1:7" hidden="1" x14ac:dyDescent="0.2"/>
    <row r="12" spans="1:7" ht="14.25" hidden="1" customHeight="1" x14ac:dyDescent="0.2">
      <c r="D12" s="28" t="s">
        <v>4</v>
      </c>
      <c r="G12" s="28"/>
    </row>
    <row r="13" spans="1:7" hidden="1" x14ac:dyDescent="0.2">
      <c r="A13" s="11" t="s">
        <v>52</v>
      </c>
      <c r="D13" s="28" t="s">
        <v>8</v>
      </c>
      <c r="G13" s="28"/>
    </row>
    <row r="14" spans="1:7" hidden="1" x14ac:dyDescent="0.2">
      <c r="A14" t="s">
        <v>7</v>
      </c>
      <c r="D14" s="2">
        <v>225000</v>
      </c>
      <c r="E14" s="2"/>
      <c r="G14" s="4"/>
    </row>
    <row r="15" spans="1:7" hidden="1" x14ac:dyDescent="0.2">
      <c r="A15" t="s">
        <v>6</v>
      </c>
      <c r="D15" s="3">
        <v>75000</v>
      </c>
      <c r="E15" s="4"/>
      <c r="G15" s="4"/>
    </row>
    <row r="16" spans="1:7" hidden="1" x14ac:dyDescent="0.2">
      <c r="D16" s="29">
        <f>SUM(D14:D15)</f>
        <v>300000</v>
      </c>
      <c r="E16" s="2"/>
      <c r="G16" s="4"/>
    </row>
    <row r="17" spans="1:11" hidden="1" x14ac:dyDescent="0.2"/>
    <row r="18" spans="1:11" hidden="1" x14ac:dyDescent="0.2"/>
    <row r="19" spans="1:11" hidden="1" x14ac:dyDescent="0.2">
      <c r="D19" s="41"/>
      <c r="E19" s="41"/>
      <c r="F19" s="41"/>
      <c r="G19" s="41"/>
      <c r="H19" s="41"/>
      <c r="I19" s="41"/>
      <c r="J19" s="41"/>
      <c r="K19" s="41"/>
    </row>
    <row r="20" spans="1:11" hidden="1" x14ac:dyDescent="0.2">
      <c r="D20" s="42"/>
      <c r="E20" s="41"/>
      <c r="F20" s="41"/>
      <c r="G20" s="41"/>
      <c r="H20" s="41"/>
      <c r="I20" s="41"/>
      <c r="J20" s="41"/>
      <c r="K20" s="41"/>
    </row>
    <row r="21" spans="1:11" x14ac:dyDescent="0.2">
      <c r="D21" s="41"/>
      <c r="E21" s="41"/>
      <c r="F21" s="41"/>
      <c r="G21" s="41"/>
      <c r="H21" s="41"/>
      <c r="I21" s="41"/>
      <c r="J21" s="41"/>
      <c r="K21" s="41"/>
    </row>
    <row r="22" spans="1:11" x14ac:dyDescent="0.2">
      <c r="A22" t="s">
        <v>91</v>
      </c>
      <c r="D22" s="42">
        <f>-D14*C7</f>
        <v>-133011000</v>
      </c>
      <c r="E22" s="41"/>
      <c r="F22" s="41"/>
      <c r="G22" s="41"/>
      <c r="H22" s="41"/>
      <c r="I22" s="41"/>
      <c r="J22" s="41"/>
      <c r="K22" s="41"/>
    </row>
    <row r="23" spans="1:11" x14ac:dyDescent="0.2">
      <c r="A23" t="s">
        <v>92</v>
      </c>
      <c r="D23" s="46">
        <f>-14329*C7</f>
        <v>-8470731.6399999987</v>
      </c>
      <c r="E23" s="41"/>
      <c r="F23" s="41"/>
      <c r="G23" s="41"/>
      <c r="H23" s="41"/>
      <c r="I23" s="41"/>
      <c r="J23" s="41"/>
      <c r="K23" s="41"/>
    </row>
    <row r="24" spans="1:11" x14ac:dyDescent="0.2">
      <c r="A24" s="74" t="s">
        <v>101</v>
      </c>
      <c r="B24" s="31"/>
      <c r="C24" s="31"/>
      <c r="D24" s="44">
        <f>D22-D23</f>
        <v>-124540268.36</v>
      </c>
      <c r="E24" s="41"/>
      <c r="F24" s="41"/>
      <c r="G24" s="41"/>
      <c r="H24" s="41"/>
      <c r="I24" s="41"/>
      <c r="J24" s="41"/>
      <c r="K24" s="41"/>
    </row>
    <row r="25" spans="1:11" x14ac:dyDescent="0.2">
      <c r="D25" s="42"/>
      <c r="E25" s="41"/>
      <c r="F25" s="41"/>
      <c r="G25" s="41"/>
      <c r="H25" s="41"/>
      <c r="I25" s="41"/>
      <c r="J25" s="41"/>
      <c r="K25" s="41"/>
    </row>
    <row r="26" spans="1:11" x14ac:dyDescent="0.2">
      <c r="A26" s="93" t="s">
        <v>84</v>
      </c>
      <c r="D26" s="42">
        <v>0</v>
      </c>
      <c r="E26" s="41"/>
      <c r="F26" s="41"/>
      <c r="G26" s="41"/>
      <c r="H26" s="41"/>
      <c r="I26" s="41"/>
      <c r="J26" s="41"/>
      <c r="K26" s="41"/>
    </row>
    <row r="27" spans="1:11" x14ac:dyDescent="0.2">
      <c r="D27" s="42"/>
      <c r="E27" s="41"/>
      <c r="F27" s="41"/>
      <c r="G27" s="41"/>
      <c r="H27" s="41"/>
      <c r="I27" s="41"/>
      <c r="J27" s="41"/>
      <c r="K27" s="41"/>
    </row>
    <row r="28" spans="1:11" x14ac:dyDescent="0.2">
      <c r="A28" s="93" t="s">
        <v>86</v>
      </c>
      <c r="D28" s="42"/>
      <c r="E28" s="41"/>
      <c r="F28" s="41"/>
      <c r="G28" s="41"/>
      <c r="H28" s="41"/>
      <c r="I28" s="41"/>
      <c r="J28" s="41"/>
      <c r="K28" s="41"/>
    </row>
    <row r="29" spans="1:11" x14ac:dyDescent="0.2">
      <c r="A29" t="s">
        <v>93</v>
      </c>
      <c r="D29" s="42">
        <f>-D24</f>
        <v>124540268.36</v>
      </c>
      <c r="E29" s="41"/>
      <c r="F29" s="41"/>
      <c r="G29" s="41"/>
      <c r="H29" s="41"/>
      <c r="I29" s="41"/>
      <c r="J29" s="41"/>
      <c r="K29" s="41"/>
    </row>
    <row r="30" spans="1:11" x14ac:dyDescent="0.2">
      <c r="D30" s="41"/>
      <c r="E30" s="41"/>
      <c r="F30" s="41"/>
      <c r="G30" s="41"/>
      <c r="H30" s="41"/>
      <c r="I30" s="41"/>
      <c r="J30" s="41"/>
      <c r="K30" s="41"/>
    </row>
    <row r="31" spans="1:11" x14ac:dyDescent="0.2">
      <c r="A31" s="31" t="s">
        <v>99</v>
      </c>
      <c r="B31" s="31"/>
      <c r="C31" s="31"/>
      <c r="D31" s="92">
        <f>SUM(D24:D29)</f>
        <v>0</v>
      </c>
      <c r="E31" s="41"/>
      <c r="F31" s="41"/>
      <c r="G31" s="41"/>
      <c r="H31" s="41"/>
      <c r="I31" s="41"/>
      <c r="J31" s="41"/>
      <c r="K31" s="41"/>
    </row>
    <row r="32" spans="1:11" x14ac:dyDescent="0.2">
      <c r="D32" s="41"/>
      <c r="E32" s="41"/>
      <c r="F32" s="41"/>
      <c r="G32" s="41"/>
      <c r="H32" s="41"/>
      <c r="I32" s="41"/>
      <c r="J32" s="41"/>
      <c r="K32" s="41"/>
    </row>
    <row r="33" spans="1:11" x14ac:dyDescent="0.2">
      <c r="A33" t="s">
        <v>124</v>
      </c>
      <c r="D33" s="41">
        <f>0.35*D31</f>
        <v>0</v>
      </c>
      <c r="E33" s="41"/>
      <c r="F33" s="41"/>
      <c r="G33" s="41"/>
      <c r="H33" s="41"/>
      <c r="I33" s="41"/>
      <c r="J33" s="41"/>
      <c r="K33" s="41"/>
    </row>
    <row r="34" spans="1:11" x14ac:dyDescent="0.2">
      <c r="A34" t="s">
        <v>125</v>
      </c>
      <c r="D34" s="42">
        <f>0.35*D29</f>
        <v>43589093.925999999</v>
      </c>
      <c r="E34" s="41"/>
      <c r="F34" s="41"/>
      <c r="G34" s="41"/>
      <c r="H34" s="41"/>
      <c r="I34" s="41"/>
      <c r="J34" s="41"/>
      <c r="K34" s="41"/>
    </row>
    <row r="35" spans="1:11" x14ac:dyDescent="0.2">
      <c r="A35" s="74" t="s">
        <v>114</v>
      </c>
      <c r="B35" s="31"/>
      <c r="C35" s="31"/>
      <c r="D35" s="44">
        <f>SUM(D33:D34)</f>
        <v>43589093.925999999</v>
      </c>
      <c r="E35" s="41"/>
      <c r="F35" s="41"/>
      <c r="G35" s="41"/>
      <c r="H35" s="41"/>
      <c r="I35" s="41"/>
      <c r="J35" s="41"/>
      <c r="K35" s="41"/>
    </row>
    <row r="36" spans="1:11" x14ac:dyDescent="0.2">
      <c r="E36" s="41"/>
      <c r="F36" s="41"/>
      <c r="G36" s="41"/>
      <c r="H36" s="41"/>
      <c r="I36" s="41"/>
      <c r="J36" s="41"/>
      <c r="K36" s="41"/>
    </row>
    <row r="37" spans="1:11" x14ac:dyDescent="0.2">
      <c r="D37" s="41"/>
      <c r="E37" s="41"/>
      <c r="F37" s="41"/>
      <c r="G37" s="41"/>
      <c r="H37" s="41"/>
      <c r="I37" s="41"/>
      <c r="J37" s="41"/>
      <c r="K37" s="41"/>
    </row>
    <row r="38" spans="1:11" x14ac:dyDescent="0.2">
      <c r="D38" s="41"/>
      <c r="E38" s="41"/>
      <c r="F38" s="41"/>
      <c r="G38" s="41"/>
      <c r="H38" s="41"/>
      <c r="I38" s="41"/>
      <c r="J38" s="41"/>
      <c r="K38" s="41"/>
    </row>
    <row r="39" spans="1:11" x14ac:dyDescent="0.2">
      <c r="D39" s="41"/>
      <c r="E39" s="41"/>
      <c r="F39" s="41"/>
      <c r="G39" s="41"/>
      <c r="H39" s="41"/>
      <c r="I39" s="41"/>
      <c r="J39" s="41"/>
      <c r="K39" s="41"/>
    </row>
    <row r="40" spans="1:11" x14ac:dyDescent="0.2">
      <c r="D40" s="41"/>
      <c r="E40" s="41"/>
      <c r="F40" s="41"/>
      <c r="G40" s="41"/>
      <c r="H40" s="41"/>
      <c r="I40" s="41"/>
      <c r="J40" s="41"/>
      <c r="K40" s="41"/>
    </row>
    <row r="41" spans="1:11" x14ac:dyDescent="0.2">
      <c r="A41" s="11"/>
      <c r="D41" s="42"/>
      <c r="E41" s="41"/>
      <c r="F41" s="41"/>
      <c r="G41" s="41"/>
      <c r="H41" s="41"/>
      <c r="I41" s="41"/>
      <c r="J41" s="41"/>
      <c r="K41" s="41"/>
    </row>
    <row r="42" spans="1:11" x14ac:dyDescent="0.2">
      <c r="D42" s="41"/>
      <c r="E42" s="41"/>
      <c r="F42" s="41"/>
      <c r="G42" s="41"/>
      <c r="H42" s="41"/>
      <c r="I42" s="41"/>
      <c r="J42" s="41"/>
      <c r="K42" s="41"/>
    </row>
    <row r="43" spans="1:11" x14ac:dyDescent="0.2">
      <c r="D43" s="41"/>
      <c r="E43" s="41"/>
      <c r="F43" s="41"/>
      <c r="G43" s="41"/>
      <c r="H43" s="41"/>
      <c r="I43" s="41"/>
      <c r="J43" s="41"/>
      <c r="K43" s="41"/>
    </row>
    <row r="44" spans="1:11" x14ac:dyDescent="0.2">
      <c r="D44" s="41"/>
      <c r="E44" s="41"/>
      <c r="F44" s="41"/>
      <c r="G44" s="41"/>
      <c r="H44" s="41"/>
      <c r="I44" s="41"/>
      <c r="J44" s="41"/>
      <c r="K44" s="41"/>
    </row>
    <row r="45" spans="1:11" x14ac:dyDescent="0.2">
      <c r="D45" s="41"/>
      <c r="E45" s="41"/>
      <c r="F45" s="41"/>
      <c r="G45" s="41"/>
      <c r="H45" s="41"/>
      <c r="I45" s="41"/>
      <c r="J45" s="41"/>
      <c r="K45" s="41"/>
    </row>
    <row r="46" spans="1:11" x14ac:dyDescent="0.2">
      <c r="D46" s="41"/>
      <c r="E46" s="41"/>
      <c r="F46" s="41"/>
      <c r="G46" s="41"/>
      <c r="H46" s="41"/>
      <c r="I46" s="41"/>
      <c r="J46" s="41"/>
      <c r="K46" s="41"/>
    </row>
    <row r="47" spans="1:11" x14ac:dyDescent="0.2">
      <c r="D47" s="41"/>
      <c r="E47" s="41"/>
      <c r="F47" s="41"/>
      <c r="G47" s="41"/>
      <c r="H47" s="41"/>
      <c r="I47" s="41"/>
      <c r="J47" s="41"/>
      <c r="K47" s="41"/>
    </row>
    <row r="48" spans="1:11" x14ac:dyDescent="0.2">
      <c r="D48" s="41"/>
      <c r="E48" s="41"/>
      <c r="F48" s="41"/>
      <c r="G48" s="41"/>
      <c r="H48" s="41"/>
      <c r="I48" s="41"/>
      <c r="J48" s="41"/>
      <c r="K48" s="41"/>
    </row>
    <row r="49" spans="4:11" x14ac:dyDescent="0.2">
      <c r="D49" s="41"/>
      <c r="E49" s="41"/>
      <c r="F49" s="41"/>
      <c r="G49" s="41"/>
      <c r="H49" s="41"/>
      <c r="I49" s="41"/>
      <c r="J49" s="41"/>
      <c r="K49" s="41"/>
    </row>
    <row r="50" spans="4:11" x14ac:dyDescent="0.2">
      <c r="D50" s="41"/>
      <c r="E50" s="41"/>
      <c r="F50" s="41"/>
      <c r="G50" s="41"/>
      <c r="H50" s="41"/>
      <c r="I50" s="41"/>
      <c r="J50" s="41"/>
      <c r="K50" s="41"/>
    </row>
    <row r="51" spans="4:11" x14ac:dyDescent="0.2">
      <c r="D51" s="41"/>
      <c r="E51" s="41"/>
      <c r="F51" s="41"/>
      <c r="G51" s="41"/>
      <c r="H51" s="41"/>
      <c r="I51" s="41"/>
      <c r="J51" s="41"/>
      <c r="K51" s="41"/>
    </row>
    <row r="52" spans="4:11" x14ac:dyDescent="0.2">
      <c r="D52" s="41"/>
      <c r="E52" s="41"/>
      <c r="F52" s="41"/>
      <c r="G52" s="41"/>
      <c r="H52" s="41"/>
      <c r="I52" s="41"/>
      <c r="J52" s="41"/>
      <c r="K52" s="41"/>
    </row>
    <row r="53" spans="4:11" x14ac:dyDescent="0.2">
      <c r="D53" s="41"/>
      <c r="E53" s="41"/>
      <c r="F53" s="41"/>
      <c r="G53" s="41"/>
      <c r="H53" s="41"/>
      <c r="I53" s="41"/>
      <c r="J53" s="41"/>
      <c r="K53" s="41"/>
    </row>
    <row r="54" spans="4:11" x14ac:dyDescent="0.2">
      <c r="D54" s="41"/>
      <c r="E54" s="41"/>
      <c r="F54" s="41"/>
      <c r="G54" s="41"/>
      <c r="H54" s="41"/>
      <c r="I54" s="41"/>
      <c r="J54" s="41"/>
      <c r="K54" s="41"/>
    </row>
    <row r="55" spans="4:11" x14ac:dyDescent="0.2">
      <c r="D55" s="41"/>
      <c r="E55" s="41"/>
      <c r="F55" s="41"/>
      <c r="G55" s="41"/>
      <c r="H55" s="41"/>
      <c r="I55" s="41"/>
      <c r="J55" s="41"/>
      <c r="K55" s="41"/>
    </row>
    <row r="56" spans="4:11" x14ac:dyDescent="0.2">
      <c r="D56" s="41"/>
      <c r="E56" s="41"/>
      <c r="F56" s="41"/>
      <c r="G56" s="41"/>
      <c r="H56" s="41"/>
      <c r="I56" s="41"/>
      <c r="J56" s="41"/>
      <c r="K56" s="41"/>
    </row>
    <row r="57" spans="4:11" x14ac:dyDescent="0.2">
      <c r="D57" s="41"/>
      <c r="E57" s="41"/>
      <c r="F57" s="41"/>
      <c r="G57" s="41"/>
      <c r="H57" s="41"/>
      <c r="I57" s="41"/>
      <c r="J57" s="41"/>
      <c r="K57" s="41"/>
    </row>
    <row r="58" spans="4:11" x14ac:dyDescent="0.2">
      <c r="D58" s="41"/>
      <c r="E58" s="41"/>
      <c r="F58" s="41"/>
      <c r="G58" s="41"/>
      <c r="H58" s="41"/>
      <c r="I58" s="41"/>
      <c r="J58" s="41"/>
      <c r="K58" s="41"/>
    </row>
    <row r="59" spans="4:11" x14ac:dyDescent="0.2">
      <c r="D59" s="41"/>
      <c r="E59" s="41"/>
      <c r="F59" s="41"/>
      <c r="G59" s="41"/>
      <c r="H59" s="41"/>
      <c r="I59" s="41"/>
      <c r="J59" s="41"/>
      <c r="K59" s="41"/>
    </row>
    <row r="60" spans="4:11" x14ac:dyDescent="0.2">
      <c r="D60" s="41"/>
      <c r="E60" s="41"/>
      <c r="F60" s="41"/>
      <c r="G60" s="41"/>
      <c r="H60" s="41"/>
      <c r="I60" s="41"/>
      <c r="J60" s="41"/>
      <c r="K60" s="41"/>
    </row>
    <row r="61" spans="4:11" x14ac:dyDescent="0.2">
      <c r="D61" s="41"/>
      <c r="E61" s="41"/>
      <c r="F61" s="41"/>
      <c r="G61" s="41"/>
      <c r="H61" s="41"/>
      <c r="I61" s="41"/>
      <c r="J61" s="41"/>
      <c r="K61" s="41"/>
    </row>
    <row r="62" spans="4:11" x14ac:dyDescent="0.2">
      <c r="D62" s="41"/>
      <c r="E62" s="41"/>
      <c r="F62" s="41"/>
      <c r="G62" s="41"/>
      <c r="H62" s="41"/>
      <c r="I62" s="41"/>
      <c r="J62" s="41"/>
      <c r="K62" s="41"/>
    </row>
    <row r="63" spans="4:11" x14ac:dyDescent="0.2">
      <c r="D63" s="41"/>
      <c r="E63" s="41"/>
      <c r="F63" s="41"/>
      <c r="G63" s="41"/>
      <c r="H63" s="41"/>
      <c r="I63" s="41"/>
      <c r="J63" s="41"/>
      <c r="K63" s="41"/>
    </row>
    <row r="64" spans="4:11" x14ac:dyDescent="0.2">
      <c r="D64" s="41"/>
      <c r="E64" s="41"/>
      <c r="F64" s="41"/>
      <c r="G64" s="41"/>
      <c r="H64" s="41"/>
      <c r="I64" s="41"/>
      <c r="J64" s="41"/>
      <c r="K64" s="41"/>
    </row>
    <row r="65" spans="4:11" x14ac:dyDescent="0.2">
      <c r="D65" s="41"/>
      <c r="E65" s="41"/>
      <c r="F65" s="41"/>
      <c r="G65" s="41"/>
      <c r="H65" s="41"/>
      <c r="I65" s="41"/>
      <c r="J65" s="41"/>
      <c r="K65" s="41"/>
    </row>
    <row r="66" spans="4:11" x14ac:dyDescent="0.2">
      <c r="D66" s="41"/>
      <c r="E66" s="41"/>
      <c r="F66" s="41"/>
      <c r="G66" s="41"/>
      <c r="H66" s="41"/>
      <c r="I66" s="41"/>
      <c r="J66" s="41"/>
      <c r="K66" s="41"/>
    </row>
    <row r="67" spans="4:11" x14ac:dyDescent="0.2">
      <c r="D67" s="41"/>
      <c r="E67" s="41"/>
      <c r="F67" s="41"/>
      <c r="G67" s="41"/>
      <c r="H67" s="41"/>
      <c r="I67" s="41"/>
      <c r="J67" s="41"/>
      <c r="K67" s="41"/>
    </row>
    <row r="68" spans="4:11" x14ac:dyDescent="0.2">
      <c r="D68" s="41"/>
      <c r="E68" s="41"/>
      <c r="F68" s="41"/>
      <c r="G68" s="41"/>
      <c r="H68" s="41"/>
      <c r="I68" s="41"/>
      <c r="J68" s="41"/>
      <c r="K68" s="41"/>
    </row>
    <row r="69" spans="4:11" x14ac:dyDescent="0.2">
      <c r="D69" s="41"/>
      <c r="E69" s="41"/>
      <c r="F69" s="41"/>
      <c r="G69" s="41"/>
      <c r="H69" s="41"/>
      <c r="I69" s="41"/>
      <c r="J69" s="41"/>
      <c r="K69" s="41"/>
    </row>
    <row r="70" spans="4:11" x14ac:dyDescent="0.2">
      <c r="D70" s="41"/>
      <c r="E70" s="41"/>
      <c r="F70" s="41"/>
      <c r="G70" s="41"/>
      <c r="H70" s="41"/>
      <c r="I70" s="41"/>
      <c r="J70" s="41"/>
      <c r="K70" s="41"/>
    </row>
    <row r="71" spans="4:11" x14ac:dyDescent="0.2">
      <c r="D71" s="41"/>
      <c r="E71" s="41"/>
      <c r="F71" s="41"/>
      <c r="G71" s="41"/>
      <c r="H71" s="41"/>
      <c r="I71" s="41"/>
      <c r="J71" s="41"/>
      <c r="K71" s="41"/>
    </row>
    <row r="72" spans="4:11" x14ac:dyDescent="0.2">
      <c r="D72" s="41"/>
      <c r="E72" s="41"/>
      <c r="F72" s="41"/>
      <c r="G72" s="41"/>
      <c r="H72" s="41"/>
      <c r="I72" s="41"/>
      <c r="J72" s="41"/>
      <c r="K72" s="41"/>
    </row>
    <row r="73" spans="4:11" x14ac:dyDescent="0.2">
      <c r="D73" s="41"/>
      <c r="E73" s="41"/>
      <c r="F73" s="41"/>
      <c r="G73" s="41"/>
      <c r="H73" s="41"/>
      <c r="I73" s="41"/>
      <c r="J73" s="41"/>
      <c r="K73" s="41"/>
    </row>
    <row r="74" spans="4:11" x14ac:dyDescent="0.2">
      <c r="D74" s="41"/>
      <c r="E74" s="41"/>
      <c r="F74" s="41"/>
      <c r="G74" s="41"/>
      <c r="H74" s="41"/>
      <c r="I74" s="41"/>
      <c r="J74" s="41"/>
      <c r="K74" s="41"/>
    </row>
    <row r="75" spans="4:11" x14ac:dyDescent="0.2">
      <c r="D75" s="41"/>
      <c r="E75" s="41"/>
      <c r="F75" s="41"/>
      <c r="G75" s="41"/>
      <c r="H75" s="41"/>
      <c r="I75" s="41"/>
      <c r="J75" s="41"/>
      <c r="K75" s="41"/>
    </row>
    <row r="76" spans="4:11" x14ac:dyDescent="0.2">
      <c r="D76" s="41"/>
      <c r="E76" s="41"/>
      <c r="F76" s="41"/>
      <c r="G76" s="41"/>
      <c r="H76" s="41"/>
      <c r="I76" s="41"/>
      <c r="J76" s="41"/>
      <c r="K76" s="41"/>
    </row>
    <row r="77" spans="4:11" x14ac:dyDescent="0.2">
      <c r="D77" s="41"/>
      <c r="E77" s="41"/>
      <c r="F77" s="41"/>
      <c r="G77" s="41"/>
      <c r="H77" s="41"/>
      <c r="I77" s="41"/>
      <c r="J77" s="41"/>
      <c r="K77" s="41"/>
    </row>
    <row r="78" spans="4:11" x14ac:dyDescent="0.2">
      <c r="D78" s="41"/>
      <c r="E78" s="41"/>
      <c r="F78" s="41"/>
      <c r="G78" s="41"/>
      <c r="H78" s="41"/>
      <c r="I78" s="41"/>
      <c r="J78" s="41"/>
      <c r="K78" s="41"/>
    </row>
    <row r="79" spans="4:11" x14ac:dyDescent="0.2">
      <c r="D79" s="41"/>
      <c r="E79" s="41"/>
      <c r="F79" s="41"/>
      <c r="G79" s="41"/>
      <c r="H79" s="41"/>
      <c r="I79" s="41"/>
      <c r="J79" s="41"/>
      <c r="K79" s="41"/>
    </row>
    <row r="80" spans="4:11" x14ac:dyDescent="0.2">
      <c r="D80" s="41"/>
      <c r="E80" s="41"/>
      <c r="F80" s="41"/>
      <c r="G80" s="41"/>
      <c r="H80" s="41"/>
      <c r="I80" s="41"/>
      <c r="J80" s="41"/>
      <c r="K80" s="41"/>
    </row>
    <row r="81" spans="4:11" x14ac:dyDescent="0.2">
      <c r="D81" s="41"/>
      <c r="E81" s="41"/>
      <c r="F81" s="41"/>
      <c r="G81" s="41"/>
      <c r="H81" s="41"/>
      <c r="I81" s="41"/>
      <c r="J81" s="41"/>
      <c r="K81" s="41"/>
    </row>
    <row r="82" spans="4:11" x14ac:dyDescent="0.2">
      <c r="D82" s="41"/>
      <c r="E82" s="41"/>
      <c r="F82" s="41"/>
      <c r="G82" s="41"/>
      <c r="H82" s="41"/>
      <c r="I82" s="41"/>
      <c r="J82" s="41"/>
      <c r="K82" s="41"/>
    </row>
    <row r="83" spans="4:11" x14ac:dyDescent="0.2">
      <c r="D83" s="41"/>
      <c r="E83" s="41"/>
      <c r="F83" s="41"/>
      <c r="G83" s="41"/>
      <c r="H83" s="41"/>
      <c r="I83" s="41"/>
      <c r="J83" s="41"/>
      <c r="K83" s="41"/>
    </row>
    <row r="84" spans="4:11" x14ac:dyDescent="0.2">
      <c r="D84" s="41"/>
      <c r="E84" s="41"/>
      <c r="F84" s="41"/>
      <c r="G84" s="41"/>
      <c r="H84" s="41"/>
      <c r="I84" s="41"/>
      <c r="J84" s="41"/>
      <c r="K84" s="41"/>
    </row>
    <row r="85" spans="4:11" x14ac:dyDescent="0.2">
      <c r="D85" s="41"/>
      <c r="E85" s="41"/>
      <c r="F85" s="41"/>
      <c r="G85" s="41"/>
      <c r="H85" s="41"/>
      <c r="I85" s="41"/>
      <c r="J85" s="41"/>
      <c r="K85" s="41"/>
    </row>
    <row r="86" spans="4:11" x14ac:dyDescent="0.2">
      <c r="D86" s="41"/>
      <c r="E86" s="41"/>
      <c r="F86" s="41"/>
      <c r="G86" s="41"/>
      <c r="H86" s="41"/>
      <c r="I86" s="41"/>
      <c r="J86" s="41"/>
      <c r="K86" s="41"/>
    </row>
    <row r="87" spans="4:11" x14ac:dyDescent="0.2">
      <c r="D87" s="41"/>
      <c r="E87" s="41"/>
      <c r="F87" s="41"/>
      <c r="G87" s="41"/>
      <c r="H87" s="41"/>
      <c r="I87" s="41"/>
      <c r="J87" s="41"/>
      <c r="K87" s="41"/>
    </row>
    <row r="88" spans="4:11" x14ac:dyDescent="0.2">
      <c r="D88" s="41"/>
      <c r="E88" s="41"/>
      <c r="F88" s="41"/>
      <c r="G88" s="41"/>
      <c r="H88" s="41"/>
      <c r="I88" s="41"/>
      <c r="J88" s="41"/>
      <c r="K88" s="41"/>
    </row>
    <row r="89" spans="4:11" x14ac:dyDescent="0.2">
      <c r="D89" s="41"/>
      <c r="E89" s="41"/>
      <c r="F89" s="41"/>
      <c r="G89" s="41"/>
      <c r="H89" s="41"/>
      <c r="I89" s="41"/>
      <c r="J89" s="41"/>
      <c r="K89" s="41"/>
    </row>
    <row r="90" spans="4:11" x14ac:dyDescent="0.2">
      <c r="D90" s="41"/>
      <c r="E90" s="41"/>
      <c r="F90" s="41"/>
      <c r="G90" s="41"/>
      <c r="H90" s="41"/>
      <c r="I90" s="41"/>
      <c r="J90" s="41"/>
      <c r="K90" s="41"/>
    </row>
    <row r="91" spans="4:11" x14ac:dyDescent="0.2">
      <c r="D91" s="41"/>
      <c r="E91" s="41"/>
      <c r="F91" s="41"/>
      <c r="G91" s="41"/>
      <c r="H91" s="41"/>
      <c r="I91" s="41"/>
      <c r="J91" s="41"/>
      <c r="K91" s="41"/>
    </row>
    <row r="92" spans="4:11" x14ac:dyDescent="0.2">
      <c r="D92" s="41"/>
      <c r="E92" s="41"/>
      <c r="F92" s="41"/>
      <c r="G92" s="41"/>
      <c r="H92" s="41"/>
      <c r="I92" s="41"/>
      <c r="J92" s="41"/>
      <c r="K92" s="41"/>
    </row>
    <row r="93" spans="4:11" x14ac:dyDescent="0.2">
      <c r="D93" s="41"/>
      <c r="E93" s="41"/>
      <c r="F93" s="41"/>
      <c r="G93" s="41"/>
      <c r="H93" s="41"/>
      <c r="I93" s="41"/>
      <c r="J93" s="41"/>
      <c r="K93" s="41"/>
    </row>
    <row r="94" spans="4:11" x14ac:dyDescent="0.2">
      <c r="D94" s="41"/>
      <c r="E94" s="41"/>
      <c r="F94" s="41"/>
      <c r="G94" s="41"/>
      <c r="H94" s="41"/>
      <c r="I94" s="41"/>
      <c r="J94" s="41"/>
      <c r="K94" s="41"/>
    </row>
    <row r="95" spans="4:11" x14ac:dyDescent="0.2">
      <c r="D95" s="41"/>
      <c r="E95" s="41"/>
      <c r="F95" s="41"/>
      <c r="G95" s="41"/>
      <c r="H95" s="41"/>
      <c r="I95" s="41"/>
      <c r="J95" s="41"/>
      <c r="K95" s="41"/>
    </row>
    <row r="96" spans="4:11" x14ac:dyDescent="0.2">
      <c r="D96" s="41"/>
      <c r="E96" s="41"/>
      <c r="F96" s="41"/>
      <c r="G96" s="41"/>
      <c r="H96" s="41"/>
      <c r="I96" s="41"/>
      <c r="J96" s="41"/>
      <c r="K96" s="41"/>
    </row>
    <row r="97" spans="4:11" x14ac:dyDescent="0.2">
      <c r="D97" s="41"/>
      <c r="E97" s="41"/>
      <c r="F97" s="41"/>
      <c r="G97" s="41"/>
      <c r="H97" s="41"/>
      <c r="I97" s="41"/>
      <c r="J97" s="41"/>
      <c r="K97" s="41"/>
    </row>
    <row r="98" spans="4:11" x14ac:dyDescent="0.2">
      <c r="D98" s="41"/>
      <c r="E98" s="41"/>
      <c r="F98" s="41"/>
      <c r="G98" s="41"/>
      <c r="H98" s="41"/>
      <c r="I98" s="41"/>
      <c r="J98" s="41"/>
      <c r="K98" s="41"/>
    </row>
    <row r="99" spans="4:11" x14ac:dyDescent="0.2">
      <c r="D99" s="41"/>
      <c r="E99" s="41"/>
      <c r="F99" s="41"/>
      <c r="G99" s="41"/>
      <c r="H99" s="41"/>
      <c r="I99" s="41"/>
      <c r="J99" s="41"/>
      <c r="K99" s="41"/>
    </row>
    <row r="100" spans="4:11" x14ac:dyDescent="0.2">
      <c r="D100" s="41"/>
      <c r="E100" s="41"/>
      <c r="F100" s="41"/>
      <c r="G100" s="41"/>
      <c r="H100" s="41"/>
      <c r="I100" s="41"/>
      <c r="J100" s="41"/>
      <c r="K100" s="41"/>
    </row>
    <row r="101" spans="4:11" x14ac:dyDescent="0.2">
      <c r="D101" s="41"/>
      <c r="E101" s="41"/>
      <c r="F101" s="41"/>
      <c r="G101" s="41"/>
      <c r="H101" s="41"/>
      <c r="I101" s="41"/>
      <c r="J101" s="41"/>
      <c r="K101" s="41"/>
    </row>
    <row r="102" spans="4:11" x14ac:dyDescent="0.2">
      <c r="D102" s="41"/>
      <c r="E102" s="41"/>
      <c r="F102" s="41"/>
      <c r="G102" s="41"/>
      <c r="H102" s="41"/>
      <c r="I102" s="41"/>
      <c r="J102" s="41"/>
      <c r="K102" s="41"/>
    </row>
    <row r="103" spans="4:11" x14ac:dyDescent="0.2">
      <c r="D103" s="41"/>
      <c r="E103" s="41"/>
      <c r="F103" s="41"/>
      <c r="G103" s="41"/>
      <c r="H103" s="41"/>
      <c r="I103" s="41"/>
      <c r="J103" s="41"/>
      <c r="K103" s="41"/>
    </row>
    <row r="104" spans="4:11" x14ac:dyDescent="0.2">
      <c r="D104" s="41"/>
      <c r="E104" s="41"/>
      <c r="F104" s="41"/>
      <c r="G104" s="41"/>
      <c r="H104" s="41"/>
      <c r="I104" s="41"/>
      <c r="J104" s="41"/>
      <c r="K104" s="41"/>
    </row>
    <row r="105" spans="4:11" x14ac:dyDescent="0.2">
      <c r="D105" s="41"/>
      <c r="E105" s="41"/>
      <c r="F105" s="41"/>
      <c r="G105" s="41"/>
      <c r="H105" s="41"/>
      <c r="I105" s="41"/>
      <c r="J105" s="41"/>
      <c r="K105" s="41"/>
    </row>
    <row r="106" spans="4:11" x14ac:dyDescent="0.2">
      <c r="D106" s="41"/>
      <c r="E106" s="41"/>
      <c r="F106" s="41"/>
      <c r="G106" s="41"/>
      <c r="H106" s="41"/>
      <c r="I106" s="41"/>
      <c r="J106" s="41"/>
      <c r="K106" s="41"/>
    </row>
    <row r="107" spans="4:11" x14ac:dyDescent="0.2">
      <c r="D107" s="41"/>
      <c r="E107" s="41"/>
      <c r="F107" s="41"/>
      <c r="G107" s="41"/>
      <c r="H107" s="41"/>
      <c r="I107" s="41"/>
      <c r="J107" s="41"/>
      <c r="K107" s="41"/>
    </row>
    <row r="108" spans="4:11" x14ac:dyDescent="0.2">
      <c r="D108" s="41"/>
      <c r="E108" s="41"/>
      <c r="F108" s="41"/>
      <c r="G108" s="41"/>
      <c r="H108" s="41"/>
      <c r="I108" s="41"/>
      <c r="J108" s="41"/>
      <c r="K108" s="41"/>
    </row>
    <row r="109" spans="4:11" x14ac:dyDescent="0.2">
      <c r="D109" s="41"/>
      <c r="E109" s="41"/>
      <c r="F109" s="41"/>
      <c r="G109" s="41"/>
      <c r="H109" s="41"/>
      <c r="I109" s="41"/>
      <c r="J109" s="41"/>
      <c r="K109" s="41"/>
    </row>
    <row r="110" spans="4:11" x14ac:dyDescent="0.2">
      <c r="D110" s="41"/>
      <c r="E110" s="41"/>
      <c r="F110" s="41"/>
      <c r="G110" s="41"/>
      <c r="H110" s="41"/>
      <c r="I110" s="41"/>
      <c r="J110" s="41"/>
      <c r="K110" s="41"/>
    </row>
    <row r="111" spans="4:11" x14ac:dyDescent="0.2">
      <c r="D111" s="41"/>
      <c r="E111" s="41"/>
      <c r="F111" s="41"/>
      <c r="G111" s="41"/>
      <c r="H111" s="41"/>
      <c r="I111" s="41"/>
      <c r="J111" s="41"/>
      <c r="K111" s="41"/>
    </row>
    <row r="112" spans="4:11" x14ac:dyDescent="0.2">
      <c r="D112" s="41"/>
      <c r="E112" s="41"/>
      <c r="F112" s="41"/>
      <c r="G112" s="41"/>
      <c r="H112" s="41"/>
      <c r="I112" s="41"/>
      <c r="J112" s="41"/>
      <c r="K112" s="41"/>
    </row>
    <row r="113" spans="4:11" x14ac:dyDescent="0.2">
      <c r="D113" s="41"/>
      <c r="E113" s="41"/>
      <c r="F113" s="41"/>
      <c r="G113" s="41"/>
      <c r="H113" s="41"/>
      <c r="I113" s="41"/>
      <c r="J113" s="41"/>
      <c r="K113" s="41"/>
    </row>
    <row r="114" spans="4:11" x14ac:dyDescent="0.2">
      <c r="D114" s="41"/>
      <c r="E114" s="41"/>
      <c r="F114" s="41"/>
      <c r="G114" s="41"/>
      <c r="H114" s="41"/>
      <c r="I114" s="41"/>
      <c r="J114" s="41"/>
      <c r="K114" s="41"/>
    </row>
    <row r="115" spans="4:11" x14ac:dyDescent="0.2">
      <c r="D115" s="41"/>
      <c r="E115" s="41"/>
      <c r="F115" s="41"/>
      <c r="G115" s="41"/>
      <c r="H115" s="41"/>
      <c r="I115" s="41"/>
      <c r="J115" s="41"/>
      <c r="K115" s="41"/>
    </row>
    <row r="116" spans="4:11" x14ac:dyDescent="0.2">
      <c r="D116" s="41"/>
      <c r="E116" s="41"/>
      <c r="F116" s="41"/>
      <c r="G116" s="41"/>
      <c r="H116" s="41"/>
      <c r="I116" s="41"/>
      <c r="J116" s="41"/>
      <c r="K116" s="41"/>
    </row>
    <row r="117" spans="4:11" x14ac:dyDescent="0.2">
      <c r="D117" s="41"/>
      <c r="E117" s="41"/>
      <c r="F117" s="41"/>
      <c r="G117" s="41"/>
      <c r="H117" s="41"/>
      <c r="I117" s="41"/>
      <c r="J117" s="41"/>
      <c r="K117" s="41"/>
    </row>
    <row r="118" spans="4:11" x14ac:dyDescent="0.2">
      <c r="D118" s="41"/>
      <c r="E118" s="41"/>
      <c r="F118" s="41"/>
      <c r="G118" s="41"/>
      <c r="H118" s="41"/>
      <c r="I118" s="41"/>
      <c r="J118" s="41"/>
      <c r="K118" s="41"/>
    </row>
    <row r="119" spans="4:11" x14ac:dyDescent="0.2">
      <c r="D119" s="41"/>
      <c r="E119" s="41"/>
      <c r="F119" s="41"/>
      <c r="G119" s="41"/>
      <c r="H119" s="41"/>
      <c r="I119" s="41"/>
      <c r="J119" s="41"/>
      <c r="K119" s="41"/>
    </row>
    <row r="120" spans="4:11" x14ac:dyDescent="0.2">
      <c r="D120" s="41"/>
      <c r="E120" s="41"/>
      <c r="F120" s="41"/>
      <c r="G120" s="41"/>
      <c r="H120" s="41"/>
      <c r="I120" s="41"/>
      <c r="J120" s="41"/>
      <c r="K120" s="41"/>
    </row>
    <row r="121" spans="4:11" x14ac:dyDescent="0.2">
      <c r="D121" s="41"/>
      <c r="E121" s="41"/>
      <c r="F121" s="41"/>
      <c r="G121" s="41"/>
      <c r="H121" s="41"/>
      <c r="I121" s="41"/>
      <c r="J121" s="41"/>
      <c r="K121" s="41"/>
    </row>
    <row r="122" spans="4:11" x14ac:dyDescent="0.2">
      <c r="D122" s="41"/>
      <c r="E122" s="41"/>
      <c r="F122" s="41"/>
      <c r="G122" s="41"/>
      <c r="H122" s="41"/>
      <c r="I122" s="41"/>
      <c r="J122" s="41"/>
      <c r="K122" s="41"/>
    </row>
    <row r="123" spans="4:11" x14ac:dyDescent="0.2">
      <c r="D123" s="41"/>
      <c r="E123" s="41"/>
      <c r="F123" s="41"/>
      <c r="G123" s="41"/>
      <c r="H123" s="41"/>
      <c r="I123" s="41"/>
      <c r="J123" s="41"/>
      <c r="K123" s="41"/>
    </row>
    <row r="124" spans="4:11" x14ac:dyDescent="0.2">
      <c r="D124" s="41"/>
      <c r="E124" s="41"/>
      <c r="F124" s="41"/>
      <c r="G124" s="41"/>
      <c r="H124" s="41"/>
      <c r="I124" s="41"/>
      <c r="J124" s="41"/>
      <c r="K124" s="41"/>
    </row>
    <row r="125" spans="4:11" x14ac:dyDescent="0.2">
      <c r="D125" s="41"/>
      <c r="E125" s="41"/>
      <c r="F125" s="41"/>
      <c r="G125" s="41"/>
      <c r="H125" s="41"/>
      <c r="I125" s="41"/>
      <c r="J125" s="41"/>
      <c r="K125" s="41"/>
    </row>
    <row r="126" spans="4:11" x14ac:dyDescent="0.2">
      <c r="D126" s="41"/>
      <c r="E126" s="41"/>
      <c r="F126" s="41"/>
      <c r="G126" s="41"/>
      <c r="H126" s="41"/>
      <c r="I126" s="41"/>
      <c r="J126" s="41"/>
      <c r="K126" s="41"/>
    </row>
    <row r="127" spans="4:11" x14ac:dyDescent="0.2">
      <c r="D127" s="41"/>
      <c r="E127" s="41"/>
      <c r="F127" s="41"/>
      <c r="G127" s="41"/>
      <c r="H127" s="41"/>
      <c r="I127" s="41"/>
      <c r="J127" s="41"/>
      <c r="K127" s="41"/>
    </row>
    <row r="128" spans="4:11" x14ac:dyDescent="0.2">
      <c r="D128" s="41"/>
      <c r="E128" s="41"/>
      <c r="F128" s="41"/>
      <c r="G128" s="41"/>
      <c r="H128" s="41"/>
      <c r="I128" s="41"/>
      <c r="J128" s="41"/>
      <c r="K128" s="41"/>
    </row>
    <row r="129" spans="4:11" x14ac:dyDescent="0.2">
      <c r="D129" s="41"/>
      <c r="E129" s="41"/>
      <c r="F129" s="41"/>
      <c r="G129" s="41"/>
      <c r="H129" s="41"/>
      <c r="I129" s="41"/>
      <c r="J129" s="41"/>
      <c r="K129" s="41"/>
    </row>
    <row r="130" spans="4:11" x14ac:dyDescent="0.2">
      <c r="D130" s="41"/>
      <c r="E130" s="41"/>
      <c r="F130" s="41"/>
      <c r="G130" s="41"/>
      <c r="H130" s="41"/>
      <c r="I130" s="41"/>
      <c r="J130" s="41"/>
      <c r="K130" s="41"/>
    </row>
    <row r="131" spans="4:11" x14ac:dyDescent="0.2">
      <c r="D131" s="41"/>
      <c r="E131" s="41"/>
      <c r="F131" s="41"/>
      <c r="G131" s="41"/>
      <c r="H131" s="41"/>
      <c r="I131" s="41"/>
      <c r="J131" s="41"/>
      <c r="K131" s="41"/>
    </row>
    <row r="132" spans="4:11" x14ac:dyDescent="0.2">
      <c r="D132" s="41"/>
      <c r="E132" s="41"/>
      <c r="F132" s="41"/>
      <c r="G132" s="41"/>
      <c r="H132" s="41"/>
      <c r="I132" s="41"/>
      <c r="J132" s="41"/>
      <c r="K132" s="41"/>
    </row>
    <row r="133" spans="4:11" x14ac:dyDescent="0.2">
      <c r="D133" s="41"/>
      <c r="E133" s="41"/>
      <c r="F133" s="41"/>
      <c r="G133" s="41"/>
      <c r="H133" s="41"/>
      <c r="I133" s="41"/>
      <c r="J133" s="41"/>
      <c r="K133" s="41"/>
    </row>
    <row r="134" spans="4:11" x14ac:dyDescent="0.2">
      <c r="D134" s="41"/>
      <c r="E134" s="41"/>
      <c r="F134" s="41"/>
      <c r="G134" s="41"/>
      <c r="H134" s="41"/>
      <c r="I134" s="41"/>
      <c r="J134" s="41"/>
      <c r="K134" s="41"/>
    </row>
    <row r="135" spans="4:11" x14ac:dyDescent="0.2">
      <c r="D135" s="41"/>
      <c r="E135" s="41"/>
      <c r="F135" s="41"/>
      <c r="G135" s="41"/>
      <c r="H135" s="41"/>
      <c r="I135" s="41"/>
      <c r="J135" s="41"/>
      <c r="K135" s="41"/>
    </row>
    <row r="136" spans="4:11" x14ac:dyDescent="0.2">
      <c r="D136" s="41"/>
      <c r="E136" s="41"/>
      <c r="F136" s="41"/>
      <c r="G136" s="41"/>
      <c r="H136" s="41"/>
      <c r="I136" s="41"/>
      <c r="J136" s="41"/>
      <c r="K136" s="41"/>
    </row>
    <row r="137" spans="4:11" x14ac:dyDescent="0.2">
      <c r="D137" s="41"/>
      <c r="E137" s="41"/>
      <c r="F137" s="41"/>
      <c r="G137" s="41"/>
      <c r="H137" s="41"/>
      <c r="I137" s="41"/>
      <c r="J137" s="41"/>
      <c r="K137" s="41"/>
    </row>
    <row r="138" spans="4:11" x14ac:dyDescent="0.2">
      <c r="D138" s="41"/>
      <c r="E138" s="41"/>
      <c r="F138" s="41"/>
      <c r="G138" s="41"/>
      <c r="H138" s="41"/>
      <c r="I138" s="41"/>
      <c r="J138" s="41"/>
      <c r="K138" s="41"/>
    </row>
    <row r="139" spans="4:11" x14ac:dyDescent="0.2">
      <c r="D139" s="41"/>
      <c r="E139" s="41"/>
      <c r="F139" s="41"/>
      <c r="G139" s="41"/>
      <c r="H139" s="41"/>
      <c r="I139" s="41"/>
      <c r="J139" s="41"/>
      <c r="K139" s="41"/>
    </row>
    <row r="140" spans="4:11" x14ac:dyDescent="0.2">
      <c r="D140" s="41"/>
      <c r="E140" s="41"/>
      <c r="F140" s="41"/>
      <c r="G140" s="41"/>
      <c r="H140" s="41"/>
      <c r="I140" s="41"/>
      <c r="J140" s="41"/>
      <c r="K140" s="41"/>
    </row>
    <row r="141" spans="4:11" x14ac:dyDescent="0.2">
      <c r="D141" s="41"/>
      <c r="E141" s="41"/>
      <c r="F141" s="41"/>
      <c r="G141" s="41"/>
      <c r="H141" s="41"/>
      <c r="I141" s="41"/>
      <c r="J141" s="41"/>
      <c r="K141" s="41"/>
    </row>
    <row r="142" spans="4:11" x14ac:dyDescent="0.2">
      <c r="D142" s="41"/>
      <c r="E142" s="41"/>
      <c r="F142" s="41"/>
      <c r="G142" s="41"/>
      <c r="H142" s="41"/>
      <c r="I142" s="41"/>
      <c r="J142" s="41"/>
      <c r="K142" s="41"/>
    </row>
    <row r="143" spans="4:11" x14ac:dyDescent="0.2">
      <c r="D143" s="41"/>
      <c r="E143" s="41"/>
      <c r="F143" s="41"/>
      <c r="G143" s="41"/>
      <c r="H143" s="41"/>
      <c r="I143" s="41"/>
      <c r="J143" s="41"/>
      <c r="K143" s="41"/>
    </row>
    <row r="144" spans="4:11" x14ac:dyDescent="0.2">
      <c r="D144" s="41"/>
      <c r="E144" s="41"/>
      <c r="F144" s="41"/>
      <c r="G144" s="41"/>
      <c r="H144" s="41"/>
      <c r="I144" s="41"/>
      <c r="J144" s="41"/>
      <c r="K144" s="41"/>
    </row>
    <row r="145" spans="4:11" x14ac:dyDescent="0.2">
      <c r="D145" s="41"/>
      <c r="E145" s="41"/>
      <c r="F145" s="41"/>
      <c r="G145" s="41"/>
      <c r="H145" s="41"/>
      <c r="I145" s="41"/>
      <c r="J145" s="41"/>
      <c r="K145" s="41"/>
    </row>
    <row r="146" spans="4:11" x14ac:dyDescent="0.2">
      <c r="D146" s="41"/>
      <c r="E146" s="41"/>
      <c r="F146" s="41"/>
      <c r="G146" s="41"/>
      <c r="H146" s="41"/>
      <c r="I146" s="41"/>
      <c r="J146" s="41"/>
      <c r="K146" s="41"/>
    </row>
    <row r="147" spans="4:11" x14ac:dyDescent="0.2">
      <c r="D147" s="41"/>
      <c r="E147" s="41"/>
      <c r="F147" s="41"/>
      <c r="G147" s="41"/>
      <c r="H147" s="41"/>
      <c r="I147" s="41"/>
      <c r="J147" s="41"/>
      <c r="K147" s="41"/>
    </row>
    <row r="148" spans="4:11" x14ac:dyDescent="0.2">
      <c r="D148" s="41"/>
      <c r="E148" s="41"/>
      <c r="F148" s="41"/>
      <c r="G148" s="41"/>
      <c r="H148" s="41"/>
      <c r="I148" s="41"/>
      <c r="J148" s="41"/>
      <c r="K148" s="41"/>
    </row>
    <row r="149" spans="4:11" x14ac:dyDescent="0.2">
      <c r="D149" s="41"/>
      <c r="E149" s="41"/>
      <c r="F149" s="41"/>
      <c r="G149" s="41"/>
      <c r="H149" s="41"/>
      <c r="I149" s="41"/>
      <c r="J149" s="41"/>
      <c r="K149" s="41"/>
    </row>
    <row r="150" spans="4:11" x14ac:dyDescent="0.2">
      <c r="D150" s="41"/>
      <c r="E150" s="41"/>
      <c r="F150" s="41"/>
      <c r="G150" s="41"/>
      <c r="H150" s="41"/>
      <c r="I150" s="41"/>
      <c r="J150" s="41"/>
      <c r="K150" s="41"/>
    </row>
    <row r="151" spans="4:11" x14ac:dyDescent="0.2">
      <c r="D151" s="41"/>
      <c r="E151" s="41"/>
      <c r="F151" s="41"/>
      <c r="G151" s="41"/>
      <c r="H151" s="41"/>
      <c r="I151" s="41"/>
      <c r="J151" s="41"/>
      <c r="K151" s="41"/>
    </row>
    <row r="152" spans="4:11" x14ac:dyDescent="0.2">
      <c r="D152" s="41"/>
      <c r="E152" s="41"/>
      <c r="F152" s="41"/>
      <c r="G152" s="41"/>
      <c r="H152" s="41"/>
      <c r="I152" s="41"/>
      <c r="J152" s="41"/>
      <c r="K152" s="41"/>
    </row>
    <row r="153" spans="4:11" x14ac:dyDescent="0.2">
      <c r="D153" s="41"/>
      <c r="E153" s="41"/>
      <c r="F153" s="41"/>
      <c r="G153" s="41"/>
      <c r="H153" s="41"/>
      <c r="I153" s="41"/>
      <c r="J153" s="41"/>
      <c r="K153" s="41"/>
    </row>
    <row r="154" spans="4:11" x14ac:dyDescent="0.2">
      <c r="D154" s="41"/>
      <c r="E154" s="41"/>
      <c r="F154" s="41"/>
      <c r="G154" s="41"/>
      <c r="H154" s="41"/>
      <c r="I154" s="41"/>
      <c r="J154" s="41"/>
      <c r="K154" s="41"/>
    </row>
    <row r="155" spans="4:11" x14ac:dyDescent="0.2">
      <c r="D155" s="41"/>
      <c r="E155" s="41"/>
      <c r="F155" s="41"/>
      <c r="G155" s="41"/>
      <c r="H155" s="41"/>
      <c r="I155" s="41"/>
      <c r="J155" s="41"/>
      <c r="K155" s="41"/>
    </row>
    <row r="156" spans="4:11" x14ac:dyDescent="0.2">
      <c r="D156" s="41"/>
      <c r="E156" s="41"/>
      <c r="F156" s="41"/>
      <c r="G156" s="41"/>
      <c r="H156" s="41"/>
      <c r="I156" s="41"/>
      <c r="J156" s="41"/>
      <c r="K156" s="41"/>
    </row>
    <row r="157" spans="4:11" x14ac:dyDescent="0.2">
      <c r="D157" s="41"/>
      <c r="E157" s="41"/>
      <c r="F157" s="41"/>
      <c r="G157" s="41"/>
      <c r="H157" s="41"/>
      <c r="I157" s="41"/>
      <c r="J157" s="41"/>
      <c r="K157" s="41"/>
    </row>
    <row r="158" spans="4:11" x14ac:dyDescent="0.2">
      <c r="D158" s="41"/>
      <c r="E158" s="41"/>
      <c r="F158" s="41"/>
      <c r="G158" s="41"/>
      <c r="H158" s="41"/>
      <c r="I158" s="41"/>
      <c r="J158" s="41"/>
      <c r="K158" s="41"/>
    </row>
    <row r="159" spans="4:11" x14ac:dyDescent="0.2">
      <c r="D159" s="41"/>
      <c r="E159" s="41"/>
      <c r="F159" s="41"/>
      <c r="G159" s="41"/>
      <c r="H159" s="41"/>
      <c r="I159" s="41"/>
      <c r="J159" s="41"/>
      <c r="K159" s="41"/>
    </row>
    <row r="160" spans="4:11" x14ac:dyDescent="0.2">
      <c r="D160" s="41"/>
      <c r="E160" s="41"/>
      <c r="F160" s="41"/>
      <c r="G160" s="41"/>
      <c r="H160" s="41"/>
      <c r="I160" s="41"/>
      <c r="J160" s="41"/>
      <c r="K160" s="41"/>
    </row>
    <row r="161" spans="4:11" x14ac:dyDescent="0.2">
      <c r="D161" s="41"/>
      <c r="E161" s="41"/>
      <c r="F161" s="41"/>
      <c r="G161" s="41"/>
      <c r="H161" s="41"/>
      <c r="I161" s="41"/>
      <c r="J161" s="41"/>
      <c r="K161" s="41"/>
    </row>
    <row r="162" spans="4:11" x14ac:dyDescent="0.2">
      <c r="D162" s="41"/>
      <c r="E162" s="41"/>
      <c r="F162" s="41"/>
      <c r="G162" s="41"/>
      <c r="H162" s="41"/>
      <c r="I162" s="41"/>
      <c r="J162" s="41"/>
      <c r="K162" s="41"/>
    </row>
    <row r="163" spans="4:11" x14ac:dyDescent="0.2">
      <c r="D163" s="41"/>
      <c r="E163" s="41"/>
      <c r="F163" s="41"/>
      <c r="G163" s="41"/>
      <c r="H163" s="41"/>
      <c r="I163" s="41"/>
      <c r="J163" s="41"/>
      <c r="K163" s="41"/>
    </row>
    <row r="164" spans="4:11" x14ac:dyDescent="0.2">
      <c r="D164" s="41"/>
      <c r="E164" s="41"/>
      <c r="F164" s="41"/>
      <c r="G164" s="41"/>
      <c r="H164" s="41"/>
      <c r="I164" s="41"/>
      <c r="J164" s="41"/>
      <c r="K164" s="41"/>
    </row>
    <row r="165" spans="4:11" x14ac:dyDescent="0.2">
      <c r="D165" s="41"/>
      <c r="E165" s="41"/>
      <c r="F165" s="41"/>
      <c r="G165" s="41"/>
      <c r="H165" s="41"/>
      <c r="I165" s="41"/>
      <c r="J165" s="41"/>
      <c r="K165" s="41"/>
    </row>
    <row r="166" spans="4:11" x14ac:dyDescent="0.2">
      <c r="D166" s="41"/>
      <c r="E166" s="41"/>
      <c r="F166" s="41"/>
      <c r="G166" s="41"/>
      <c r="H166" s="41"/>
      <c r="I166" s="41"/>
      <c r="J166" s="41"/>
      <c r="K166" s="41"/>
    </row>
    <row r="167" spans="4:11" x14ac:dyDescent="0.2">
      <c r="D167" s="41"/>
      <c r="E167" s="41"/>
      <c r="F167" s="41"/>
      <c r="G167" s="41"/>
      <c r="H167" s="41"/>
      <c r="I167" s="41"/>
      <c r="J167" s="41"/>
      <c r="K167" s="41"/>
    </row>
    <row r="168" spans="4:11" x14ac:dyDescent="0.2">
      <c r="D168" s="41"/>
      <c r="E168" s="41"/>
      <c r="F168" s="41"/>
      <c r="G168" s="41"/>
      <c r="H168" s="41"/>
      <c r="I168" s="41"/>
      <c r="J168" s="41"/>
      <c r="K168" s="41"/>
    </row>
    <row r="169" spans="4:11" x14ac:dyDescent="0.2">
      <c r="D169" s="41"/>
      <c r="E169" s="41"/>
      <c r="F169" s="41"/>
      <c r="G169" s="41"/>
      <c r="H169" s="41"/>
      <c r="I169" s="41"/>
      <c r="J169" s="41"/>
      <c r="K169" s="41"/>
    </row>
    <row r="170" spans="4:11" x14ac:dyDescent="0.2">
      <c r="D170" s="41"/>
      <c r="E170" s="41"/>
      <c r="F170" s="41"/>
      <c r="G170" s="41"/>
      <c r="H170" s="41"/>
      <c r="I170" s="41"/>
      <c r="J170" s="41"/>
      <c r="K170" s="41"/>
    </row>
    <row r="171" spans="4:11" x14ac:dyDescent="0.2">
      <c r="D171" s="41"/>
      <c r="E171" s="41"/>
      <c r="F171" s="41"/>
      <c r="G171" s="41"/>
      <c r="H171" s="41"/>
      <c r="I171" s="41"/>
      <c r="J171" s="41"/>
      <c r="K171" s="41"/>
    </row>
    <row r="172" spans="4:11" x14ac:dyDescent="0.2">
      <c r="D172" s="41"/>
      <c r="E172" s="41"/>
      <c r="F172" s="41"/>
      <c r="G172" s="41"/>
      <c r="H172" s="41"/>
      <c r="I172" s="41"/>
      <c r="J172" s="41"/>
      <c r="K172" s="41"/>
    </row>
    <row r="173" spans="4:11" x14ac:dyDescent="0.2">
      <c r="D173" s="41"/>
      <c r="E173" s="41"/>
      <c r="F173" s="41"/>
      <c r="G173" s="41"/>
      <c r="H173" s="41"/>
      <c r="I173" s="41"/>
      <c r="J173" s="41"/>
      <c r="K173" s="41"/>
    </row>
    <row r="174" spans="4:11" x14ac:dyDescent="0.2">
      <c r="D174" s="41"/>
      <c r="E174" s="41"/>
      <c r="F174" s="41"/>
      <c r="G174" s="41"/>
      <c r="H174" s="41"/>
      <c r="I174" s="41"/>
      <c r="J174" s="41"/>
      <c r="K174" s="41"/>
    </row>
    <row r="175" spans="4:11" x14ac:dyDescent="0.2">
      <c r="D175" s="41"/>
      <c r="E175" s="41"/>
      <c r="F175" s="41"/>
      <c r="G175" s="41"/>
      <c r="H175" s="41"/>
      <c r="I175" s="41"/>
      <c r="J175" s="41"/>
      <c r="K175" s="41"/>
    </row>
    <row r="176" spans="4:11" x14ac:dyDescent="0.2">
      <c r="D176" s="41"/>
      <c r="E176" s="41"/>
      <c r="F176" s="41"/>
      <c r="G176" s="41"/>
      <c r="H176" s="41"/>
      <c r="I176" s="41"/>
      <c r="J176" s="41"/>
      <c r="K176" s="41"/>
    </row>
    <row r="177" spans="4:11" x14ac:dyDescent="0.2">
      <c r="D177" s="41"/>
      <c r="E177" s="41"/>
      <c r="F177" s="41"/>
      <c r="G177" s="41"/>
      <c r="H177" s="41"/>
      <c r="I177" s="41"/>
      <c r="J177" s="41"/>
      <c r="K177" s="41"/>
    </row>
    <row r="178" spans="4:11" x14ac:dyDescent="0.2">
      <c r="D178" s="41"/>
      <c r="E178" s="41"/>
      <c r="F178" s="41"/>
      <c r="G178" s="41"/>
      <c r="H178" s="41"/>
      <c r="I178" s="41"/>
      <c r="J178" s="41"/>
      <c r="K178" s="41"/>
    </row>
    <row r="179" spans="4:11" x14ac:dyDescent="0.2">
      <c r="D179" s="41"/>
      <c r="E179" s="41"/>
      <c r="F179" s="41"/>
      <c r="G179" s="41"/>
      <c r="H179" s="41"/>
      <c r="I179" s="41"/>
      <c r="J179" s="41"/>
      <c r="K179" s="41"/>
    </row>
    <row r="180" spans="4:11" x14ac:dyDescent="0.2">
      <c r="D180" s="41"/>
      <c r="E180" s="41"/>
      <c r="F180" s="41"/>
      <c r="G180" s="41"/>
      <c r="H180" s="41"/>
      <c r="I180" s="41"/>
      <c r="J180" s="41"/>
      <c r="K180" s="41"/>
    </row>
    <row r="181" spans="4:11" x14ac:dyDescent="0.2">
      <c r="D181" s="41"/>
      <c r="E181" s="41"/>
      <c r="F181" s="41"/>
      <c r="G181" s="41"/>
      <c r="H181" s="41"/>
      <c r="I181" s="41"/>
      <c r="J181" s="41"/>
      <c r="K181" s="41"/>
    </row>
    <row r="182" spans="4:11" x14ac:dyDescent="0.2">
      <c r="D182" s="41"/>
      <c r="E182" s="41"/>
      <c r="F182" s="41"/>
      <c r="G182" s="41"/>
      <c r="H182" s="41"/>
      <c r="I182" s="41"/>
      <c r="J182" s="41"/>
      <c r="K182" s="41"/>
    </row>
    <row r="183" spans="4:11" x14ac:dyDescent="0.2">
      <c r="D183" s="41"/>
      <c r="E183" s="41"/>
      <c r="F183" s="41"/>
      <c r="G183" s="41"/>
      <c r="H183" s="41"/>
      <c r="I183" s="41"/>
      <c r="J183" s="41"/>
      <c r="K183" s="41"/>
    </row>
    <row r="184" spans="4:11" x14ac:dyDescent="0.2">
      <c r="D184" s="41"/>
      <c r="E184" s="41"/>
      <c r="F184" s="41"/>
      <c r="G184" s="41"/>
      <c r="H184" s="41"/>
      <c r="I184" s="41"/>
      <c r="J184" s="41"/>
      <c r="K184" s="41"/>
    </row>
    <row r="185" spans="4:11" x14ac:dyDescent="0.2">
      <c r="D185" s="41"/>
      <c r="E185" s="41"/>
      <c r="F185" s="41"/>
      <c r="G185" s="41"/>
      <c r="H185" s="41"/>
      <c r="I185" s="41"/>
      <c r="J185" s="41"/>
      <c r="K185" s="41"/>
    </row>
    <row r="186" spans="4:11" x14ac:dyDescent="0.2">
      <c r="D186" s="41"/>
      <c r="E186" s="41"/>
      <c r="F186" s="41"/>
      <c r="G186" s="41"/>
      <c r="H186" s="41"/>
      <c r="I186" s="41"/>
      <c r="J186" s="41"/>
      <c r="K186" s="41"/>
    </row>
    <row r="187" spans="4:11" x14ac:dyDescent="0.2">
      <c r="D187" s="41"/>
      <c r="E187" s="41"/>
      <c r="F187" s="41"/>
      <c r="G187" s="41"/>
      <c r="H187" s="41"/>
      <c r="I187" s="41"/>
      <c r="J187" s="41"/>
      <c r="K187" s="41"/>
    </row>
    <row r="188" spans="4:11" x14ac:dyDescent="0.2">
      <c r="D188" s="41"/>
      <c r="E188" s="41"/>
      <c r="F188" s="41"/>
      <c r="G188" s="41"/>
      <c r="H188" s="41"/>
      <c r="I188" s="41"/>
      <c r="J188" s="41"/>
      <c r="K188" s="41"/>
    </row>
    <row r="189" spans="4:11" x14ac:dyDescent="0.2">
      <c r="D189" s="41"/>
      <c r="E189" s="41"/>
      <c r="F189" s="41"/>
      <c r="G189" s="41"/>
      <c r="H189" s="41"/>
      <c r="I189" s="41"/>
      <c r="J189" s="41"/>
      <c r="K189" s="41"/>
    </row>
    <row r="190" spans="4:11" x14ac:dyDescent="0.2">
      <c r="D190" s="41"/>
      <c r="E190" s="41"/>
      <c r="F190" s="41"/>
      <c r="G190" s="41"/>
      <c r="H190" s="41"/>
      <c r="I190" s="41"/>
      <c r="J190" s="41"/>
      <c r="K190" s="41"/>
    </row>
    <row r="191" spans="4:11" x14ac:dyDescent="0.2">
      <c r="D191" s="41"/>
      <c r="E191" s="41"/>
      <c r="F191" s="41"/>
      <c r="G191" s="41"/>
      <c r="H191" s="41"/>
      <c r="I191" s="41"/>
      <c r="J191" s="41"/>
      <c r="K191" s="41"/>
    </row>
    <row r="192" spans="4:11" x14ac:dyDescent="0.2">
      <c r="D192" s="41"/>
      <c r="E192" s="41"/>
      <c r="F192" s="41"/>
      <c r="G192" s="41"/>
      <c r="H192" s="41"/>
      <c r="I192" s="41"/>
      <c r="J192" s="41"/>
      <c r="K192" s="41"/>
    </row>
    <row r="193" spans="4:11" x14ac:dyDescent="0.2">
      <c r="D193" s="41"/>
      <c r="E193" s="41"/>
      <c r="F193" s="41"/>
      <c r="G193" s="41"/>
      <c r="H193" s="41"/>
      <c r="I193" s="41"/>
      <c r="J193" s="41"/>
      <c r="K193" s="41"/>
    </row>
    <row r="194" spans="4:11" x14ac:dyDescent="0.2">
      <c r="D194" s="41"/>
      <c r="E194" s="41"/>
      <c r="F194" s="41"/>
      <c r="G194" s="41"/>
      <c r="H194" s="41"/>
      <c r="I194" s="41"/>
      <c r="J194" s="41"/>
      <c r="K194" s="41"/>
    </row>
    <row r="195" spans="4:11" x14ac:dyDescent="0.2">
      <c r="D195" s="41"/>
      <c r="E195" s="41"/>
      <c r="F195" s="41"/>
      <c r="G195" s="41"/>
      <c r="H195" s="41"/>
      <c r="I195" s="41"/>
      <c r="J195" s="41"/>
      <c r="K195" s="41"/>
    </row>
    <row r="196" spans="4:11" x14ac:dyDescent="0.2">
      <c r="D196" s="41"/>
      <c r="E196" s="41"/>
      <c r="F196" s="41"/>
      <c r="G196" s="41"/>
      <c r="H196" s="41"/>
      <c r="I196" s="41"/>
      <c r="J196" s="41"/>
      <c r="K196" s="41"/>
    </row>
    <row r="197" spans="4:11" x14ac:dyDescent="0.2">
      <c r="D197" s="41"/>
      <c r="E197" s="41"/>
      <c r="F197" s="41"/>
      <c r="G197" s="41"/>
      <c r="H197" s="41"/>
      <c r="I197" s="41"/>
      <c r="J197" s="41"/>
      <c r="K197" s="41"/>
    </row>
    <row r="198" spans="4:11" x14ac:dyDescent="0.2">
      <c r="D198" s="41"/>
      <c r="E198" s="41"/>
      <c r="F198" s="41"/>
      <c r="G198" s="41"/>
      <c r="H198" s="41"/>
      <c r="I198" s="41"/>
      <c r="J198" s="41"/>
      <c r="K198" s="41"/>
    </row>
    <row r="199" spans="4:11" x14ac:dyDescent="0.2">
      <c r="D199" s="41"/>
      <c r="E199" s="41"/>
      <c r="F199" s="41"/>
      <c r="G199" s="41"/>
      <c r="H199" s="41"/>
      <c r="I199" s="41"/>
      <c r="J199" s="41"/>
      <c r="K199" s="41"/>
    </row>
    <row r="200" spans="4:11" x14ac:dyDescent="0.2">
      <c r="D200" s="41"/>
      <c r="E200" s="41"/>
      <c r="F200" s="41"/>
      <c r="G200" s="41"/>
      <c r="H200" s="41"/>
      <c r="I200" s="41"/>
      <c r="J200" s="41"/>
      <c r="K200" s="41"/>
    </row>
    <row r="201" spans="4:11" x14ac:dyDescent="0.2">
      <c r="D201" s="41"/>
      <c r="E201" s="41"/>
      <c r="F201" s="41"/>
      <c r="G201" s="41"/>
      <c r="H201" s="41"/>
      <c r="I201" s="41"/>
      <c r="J201" s="41"/>
      <c r="K201" s="41"/>
    </row>
    <row r="202" spans="4:11" x14ac:dyDescent="0.2">
      <c r="D202" s="41"/>
      <c r="E202" s="41"/>
      <c r="F202" s="41"/>
      <c r="G202" s="41"/>
      <c r="H202" s="41"/>
      <c r="I202" s="41"/>
      <c r="J202" s="41"/>
      <c r="K202" s="41"/>
    </row>
    <row r="203" spans="4:11" x14ac:dyDescent="0.2">
      <c r="D203" s="41"/>
      <c r="E203" s="41"/>
      <c r="F203" s="41"/>
      <c r="G203" s="41"/>
      <c r="H203" s="41"/>
      <c r="I203" s="41"/>
      <c r="J203" s="41"/>
      <c r="K203" s="41"/>
    </row>
    <row r="204" spans="4:11" x14ac:dyDescent="0.2">
      <c r="D204" s="41"/>
      <c r="E204" s="41"/>
      <c r="F204" s="41"/>
      <c r="G204" s="41"/>
      <c r="H204" s="41"/>
      <c r="I204" s="41"/>
      <c r="J204" s="41"/>
      <c r="K204" s="41"/>
    </row>
    <row r="205" spans="4:11" x14ac:dyDescent="0.2">
      <c r="D205" s="41"/>
      <c r="E205" s="41"/>
      <c r="F205" s="41"/>
      <c r="G205" s="41"/>
      <c r="H205" s="41"/>
      <c r="I205" s="41"/>
      <c r="J205" s="41"/>
      <c r="K205" s="41"/>
    </row>
    <row r="206" spans="4:11" x14ac:dyDescent="0.2">
      <c r="D206" s="41"/>
      <c r="E206" s="41"/>
      <c r="F206" s="41"/>
      <c r="G206" s="41"/>
      <c r="H206" s="41"/>
      <c r="I206" s="41"/>
      <c r="J206" s="41"/>
      <c r="K206" s="41"/>
    </row>
    <row r="207" spans="4:11" x14ac:dyDescent="0.2">
      <c r="D207" s="41"/>
      <c r="E207" s="41"/>
      <c r="F207" s="41"/>
      <c r="G207" s="41"/>
      <c r="H207" s="41"/>
      <c r="I207" s="41"/>
      <c r="J207" s="41"/>
      <c r="K207" s="41"/>
    </row>
    <row r="208" spans="4:11" x14ac:dyDescent="0.2">
      <c r="D208" s="41"/>
      <c r="E208" s="41"/>
      <c r="F208" s="41"/>
      <c r="G208" s="41"/>
      <c r="H208" s="41"/>
      <c r="I208" s="41"/>
      <c r="J208" s="41"/>
      <c r="K208" s="41"/>
    </row>
    <row r="209" spans="4:11" x14ac:dyDescent="0.2">
      <c r="D209" s="41"/>
      <c r="E209" s="41"/>
      <c r="F209" s="41"/>
      <c r="G209" s="41"/>
      <c r="H209" s="41"/>
      <c r="I209" s="41"/>
      <c r="J209" s="41"/>
      <c r="K209" s="41"/>
    </row>
    <row r="210" spans="4:11" x14ac:dyDescent="0.2">
      <c r="D210" s="41"/>
      <c r="E210" s="41"/>
      <c r="F210" s="41"/>
      <c r="G210" s="41"/>
      <c r="H210" s="41"/>
      <c r="I210" s="41"/>
      <c r="J210" s="41"/>
      <c r="K210" s="41"/>
    </row>
    <row r="211" spans="4:11" x14ac:dyDescent="0.2">
      <c r="D211" s="41"/>
      <c r="E211" s="41"/>
      <c r="F211" s="41"/>
      <c r="G211" s="41"/>
      <c r="H211" s="41"/>
      <c r="I211" s="41"/>
      <c r="J211" s="41"/>
      <c r="K211" s="41"/>
    </row>
    <row r="212" spans="4:11" x14ac:dyDescent="0.2">
      <c r="D212" s="41"/>
      <c r="E212" s="41"/>
      <c r="F212" s="41"/>
      <c r="G212" s="41"/>
      <c r="H212" s="41"/>
      <c r="I212" s="41"/>
      <c r="J212" s="41"/>
      <c r="K212" s="41"/>
    </row>
    <row r="213" spans="4:11" x14ac:dyDescent="0.2">
      <c r="D213" s="41"/>
      <c r="E213" s="41"/>
      <c r="F213" s="41"/>
      <c r="G213" s="41"/>
      <c r="H213" s="41"/>
      <c r="I213" s="41"/>
      <c r="J213" s="41"/>
      <c r="K213" s="41"/>
    </row>
    <row r="214" spans="4:11" x14ac:dyDescent="0.2">
      <c r="D214" s="41"/>
      <c r="E214" s="41"/>
      <c r="F214" s="41"/>
      <c r="G214" s="41"/>
      <c r="H214" s="41"/>
      <c r="I214" s="41"/>
      <c r="J214" s="41"/>
      <c r="K214" s="41"/>
    </row>
    <row r="215" spans="4:11" x14ac:dyDescent="0.2">
      <c r="D215" s="41"/>
      <c r="E215" s="41"/>
      <c r="F215" s="41"/>
      <c r="G215" s="41"/>
      <c r="H215" s="41"/>
      <c r="I215" s="41"/>
      <c r="J215" s="41"/>
      <c r="K215" s="41"/>
    </row>
    <row r="216" spans="4:11" x14ac:dyDescent="0.2">
      <c r="D216" s="41"/>
      <c r="E216" s="41"/>
      <c r="F216" s="41"/>
      <c r="G216" s="41"/>
      <c r="H216" s="41"/>
      <c r="I216" s="41"/>
      <c r="J216" s="41"/>
      <c r="K216" s="41"/>
    </row>
  </sheetData>
  <phoneticPr fontId="0" type="noConversion"/>
  <pageMargins left="0.25" right="0.25" top="0.25" bottom="0.25" header="0.5" footer="0.25"/>
  <pageSetup scale="70" orientation="portrait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09"/>
  <sheetViews>
    <sheetView workbookViewId="0">
      <selection activeCell="B24" sqref="B24"/>
    </sheetView>
  </sheetViews>
  <sheetFormatPr defaultRowHeight="12.75" x14ac:dyDescent="0.2"/>
  <cols>
    <col min="1" max="1" width="48.140625" customWidth="1"/>
    <col min="2" max="2" width="3.7109375" customWidth="1"/>
    <col min="3" max="3" width="12.7109375" customWidth="1"/>
    <col min="4" max="4" width="17.140625" customWidth="1"/>
    <col min="5" max="5" width="5" customWidth="1"/>
    <col min="6" max="6" width="4.42578125" customWidth="1"/>
    <col min="7" max="7" width="14.85546875" customWidth="1"/>
    <col min="8" max="8" width="2.28515625" customWidth="1"/>
    <col min="9" max="9" width="14.7109375" customWidth="1"/>
    <col min="10" max="10" width="2.5703125" customWidth="1"/>
    <col min="11" max="11" width="12.42578125" customWidth="1"/>
  </cols>
  <sheetData>
    <row r="1" spans="1:3" s="26" customFormat="1" ht="15.75" x14ac:dyDescent="0.25">
      <c r="A1" s="26" t="s">
        <v>94</v>
      </c>
    </row>
    <row r="2" spans="1:3" ht="15.75" x14ac:dyDescent="0.25">
      <c r="A2" s="26" t="s">
        <v>172</v>
      </c>
    </row>
    <row r="4" spans="1:3" x14ac:dyDescent="0.2">
      <c r="A4" t="s">
        <v>0</v>
      </c>
    </row>
    <row r="5" spans="1:3" x14ac:dyDescent="0.2">
      <c r="A5" t="s">
        <v>1</v>
      </c>
    </row>
    <row r="6" spans="1:3" x14ac:dyDescent="0.2">
      <c r="A6" t="s">
        <v>2</v>
      </c>
    </row>
    <row r="9" spans="1:3" x14ac:dyDescent="0.2">
      <c r="A9" t="s">
        <v>117</v>
      </c>
      <c r="B9" s="11"/>
    </row>
    <row r="10" spans="1:3" x14ac:dyDescent="0.2">
      <c r="A10" t="s">
        <v>3</v>
      </c>
    </row>
    <row r="11" spans="1:3" x14ac:dyDescent="0.2">
      <c r="A11" t="s">
        <v>95</v>
      </c>
    </row>
    <row r="12" spans="1:3" x14ac:dyDescent="0.2">
      <c r="A12" t="s">
        <v>49</v>
      </c>
      <c r="C12" s="1">
        <v>2226.52</v>
      </c>
    </row>
    <row r="13" spans="1:3" x14ac:dyDescent="0.2">
      <c r="A13" t="s">
        <v>50</v>
      </c>
      <c r="C13" s="1">
        <v>591.16</v>
      </c>
    </row>
    <row r="14" spans="1:3" x14ac:dyDescent="0.2">
      <c r="A14" t="s">
        <v>51</v>
      </c>
      <c r="C14">
        <v>0</v>
      </c>
    </row>
    <row r="18" spans="1:11" x14ac:dyDescent="0.2">
      <c r="D18" s="28" t="s">
        <v>4</v>
      </c>
      <c r="G18" s="27" t="s">
        <v>5</v>
      </c>
    </row>
    <row r="19" spans="1:11" x14ac:dyDescent="0.2">
      <c r="A19" s="11" t="s">
        <v>52</v>
      </c>
      <c r="D19" s="54" t="s">
        <v>8</v>
      </c>
      <c r="G19" s="54" t="s">
        <v>8</v>
      </c>
    </row>
    <row r="20" spans="1:11" x14ac:dyDescent="0.2">
      <c r="A20" s="11"/>
      <c r="D20" s="28"/>
      <c r="G20" s="28"/>
    </row>
    <row r="21" spans="1:11" x14ac:dyDescent="0.2">
      <c r="A21" t="s">
        <v>7</v>
      </c>
      <c r="D21" s="2">
        <v>225000</v>
      </c>
      <c r="E21" s="2"/>
      <c r="G21" s="2">
        <v>75000</v>
      </c>
    </row>
    <row r="22" spans="1:11" x14ac:dyDescent="0.2">
      <c r="A22" t="s">
        <v>6</v>
      </c>
      <c r="D22" s="3">
        <v>75000</v>
      </c>
      <c r="E22" s="4"/>
      <c r="G22" s="3">
        <v>25000</v>
      </c>
    </row>
    <row r="23" spans="1:11" x14ac:dyDescent="0.2">
      <c r="D23" s="29">
        <f>SUM(D21:D22)</f>
        <v>300000</v>
      </c>
      <c r="E23" s="2"/>
      <c r="G23" s="29">
        <f>SUM(G21:G22)</f>
        <v>100000</v>
      </c>
    </row>
    <row r="25" spans="1:11" x14ac:dyDescent="0.2">
      <c r="A25" s="11" t="s">
        <v>74</v>
      </c>
    </row>
    <row r="26" spans="1:11" x14ac:dyDescent="0.2">
      <c r="A26" s="11" t="s">
        <v>16</v>
      </c>
      <c r="B26" s="11"/>
    </row>
    <row r="27" spans="1:11" x14ac:dyDescent="0.2">
      <c r="A27" s="16" t="s">
        <v>53</v>
      </c>
      <c r="B27" s="16"/>
    </row>
    <row r="28" spans="1:11" x14ac:dyDescent="0.2">
      <c r="A28" t="s">
        <v>54</v>
      </c>
      <c r="G28" s="38">
        <f>G22*C12</f>
        <v>55663000</v>
      </c>
    </row>
    <row r="29" spans="1:11" x14ac:dyDescent="0.2">
      <c r="A29" t="s">
        <v>9</v>
      </c>
      <c r="G29" s="39">
        <v>0.75</v>
      </c>
    </row>
    <row r="30" spans="1:11" x14ac:dyDescent="0.2">
      <c r="G30" s="7">
        <f>G28*G29</f>
        <v>41747250</v>
      </c>
    </row>
    <row r="31" spans="1:11" x14ac:dyDescent="0.2">
      <c r="A31" t="s">
        <v>11</v>
      </c>
      <c r="G31" s="40">
        <v>433250</v>
      </c>
    </row>
    <row r="32" spans="1:11" ht="12" customHeight="1" x14ac:dyDescent="0.2">
      <c r="A32" t="s">
        <v>55</v>
      </c>
      <c r="E32" s="41"/>
      <c r="F32" s="41"/>
      <c r="G32" s="7">
        <f>G30-G31</f>
        <v>41314000</v>
      </c>
      <c r="H32" s="41"/>
      <c r="I32" s="41"/>
      <c r="J32" s="41"/>
      <c r="K32" s="41"/>
    </row>
    <row r="33" spans="1:40" x14ac:dyDescent="0.2">
      <c r="A33" t="s">
        <v>12</v>
      </c>
      <c r="E33" s="42"/>
      <c r="F33" s="42"/>
      <c r="G33" s="42">
        <v>1500000</v>
      </c>
      <c r="H33" s="42"/>
      <c r="I33" s="42"/>
      <c r="J33" s="42"/>
      <c r="K33" s="42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</row>
    <row r="34" spans="1:40" ht="13.5" thickBot="1" x14ac:dyDescent="0.25">
      <c r="A34" t="s">
        <v>10</v>
      </c>
      <c r="D34" s="53">
        <v>0</v>
      </c>
      <c r="E34" s="42"/>
      <c r="F34" s="42"/>
      <c r="G34" s="43">
        <f>G30-G31-G33</f>
        <v>39814000</v>
      </c>
      <c r="H34" s="42"/>
      <c r="I34" s="42"/>
      <c r="J34" s="42"/>
      <c r="K34" s="42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</row>
    <row r="35" spans="1:40" ht="13.5" thickTop="1" x14ac:dyDescent="0.2">
      <c r="D35" s="42"/>
      <c r="E35" s="42"/>
      <c r="F35" s="42"/>
      <c r="G35" s="42"/>
      <c r="H35" s="42"/>
      <c r="I35" s="42"/>
      <c r="J35" s="42"/>
      <c r="K35" s="42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</row>
    <row r="36" spans="1:40" x14ac:dyDescent="0.2">
      <c r="D36" s="42"/>
      <c r="E36" s="42"/>
      <c r="F36" s="42"/>
      <c r="G36" s="42"/>
      <c r="H36" s="42"/>
      <c r="I36" s="42"/>
      <c r="J36" s="42"/>
      <c r="K36" s="42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</row>
    <row r="37" spans="1:40" x14ac:dyDescent="0.2">
      <c r="A37" s="11" t="s">
        <v>15</v>
      </c>
      <c r="B37" s="11"/>
      <c r="D37" s="42"/>
      <c r="E37" s="42"/>
      <c r="F37" s="42"/>
      <c r="G37" s="42"/>
      <c r="H37" s="42"/>
      <c r="I37" s="42"/>
      <c r="J37" s="42"/>
      <c r="K37" s="42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</row>
    <row r="38" spans="1:40" x14ac:dyDescent="0.2">
      <c r="A38" s="16" t="s">
        <v>77</v>
      </c>
      <c r="B38" s="11"/>
      <c r="D38" s="42"/>
      <c r="E38" s="42"/>
      <c r="F38" s="42"/>
      <c r="G38" s="42"/>
      <c r="H38" s="42"/>
      <c r="I38" s="42"/>
      <c r="J38" s="42"/>
      <c r="K38" s="42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</row>
    <row r="39" spans="1:40" x14ac:dyDescent="0.2">
      <c r="A39" t="s">
        <v>75</v>
      </c>
      <c r="B39" s="11"/>
      <c r="D39" s="42"/>
      <c r="E39" s="42"/>
      <c r="F39" s="42"/>
      <c r="G39" s="42"/>
      <c r="H39" s="42"/>
      <c r="I39" s="42"/>
      <c r="J39" s="42"/>
      <c r="K39" s="42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</row>
    <row r="40" spans="1:40" x14ac:dyDescent="0.2">
      <c r="A40" s="52" t="s">
        <v>76</v>
      </c>
      <c r="D40" s="42"/>
      <c r="E40" s="42"/>
      <c r="F40" s="42"/>
      <c r="G40" s="42"/>
      <c r="H40" s="42"/>
      <c r="I40" s="42"/>
      <c r="J40" s="42"/>
      <c r="K40" s="42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</row>
    <row r="41" spans="1:40" x14ac:dyDescent="0.2">
      <c r="A41" s="52"/>
      <c r="D41" s="42"/>
      <c r="E41" s="42"/>
      <c r="F41" s="42"/>
      <c r="G41" s="42"/>
      <c r="H41" s="42"/>
      <c r="I41" s="42"/>
      <c r="J41" s="42"/>
      <c r="K41" s="42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</row>
    <row r="42" spans="1:40" x14ac:dyDescent="0.2">
      <c r="A42" s="52"/>
      <c r="D42" s="42"/>
      <c r="E42" s="42"/>
      <c r="F42" s="42"/>
      <c r="G42" s="42"/>
      <c r="H42" s="42"/>
      <c r="I42" s="42"/>
      <c r="J42" s="42"/>
      <c r="K42" s="42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</row>
    <row r="43" spans="1:40" x14ac:dyDescent="0.2">
      <c r="A43" s="16" t="s">
        <v>80</v>
      </c>
      <c r="D43" s="42"/>
      <c r="E43" s="42"/>
      <c r="F43" s="42"/>
      <c r="G43" s="42"/>
      <c r="H43" s="42"/>
      <c r="I43" s="42"/>
      <c r="J43" s="42"/>
      <c r="K43" s="42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</row>
    <row r="44" spans="1:40" ht="13.5" thickBot="1" x14ac:dyDescent="0.25">
      <c r="A44" s="52" t="s">
        <v>81</v>
      </c>
      <c r="D44" s="51">
        <f>D21*C13</f>
        <v>133011000</v>
      </c>
      <c r="E44" s="42"/>
      <c r="F44" s="42"/>
      <c r="G44" s="53">
        <v>0</v>
      </c>
      <c r="H44" s="42"/>
      <c r="I44" s="42"/>
      <c r="J44" s="42"/>
      <c r="K44" s="42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</row>
    <row r="45" spans="1:40" ht="13.5" thickTop="1" x14ac:dyDescent="0.2">
      <c r="A45" s="16"/>
      <c r="D45" s="42"/>
      <c r="E45" s="42"/>
      <c r="F45" s="42"/>
      <c r="G45" s="42"/>
      <c r="H45" s="42"/>
      <c r="I45" s="42"/>
      <c r="J45" s="42"/>
      <c r="K45" s="42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</row>
    <row r="46" spans="1:40" x14ac:dyDescent="0.2">
      <c r="A46" s="16"/>
      <c r="D46" s="42"/>
      <c r="E46" s="42"/>
      <c r="F46" s="42"/>
      <c r="G46" s="42"/>
      <c r="H46" s="42"/>
      <c r="I46" s="42"/>
      <c r="J46" s="42"/>
      <c r="K46" s="42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</row>
    <row r="47" spans="1:40" x14ac:dyDescent="0.2">
      <c r="A47" t="s">
        <v>79</v>
      </c>
      <c r="D47" s="42"/>
      <c r="E47" s="42"/>
      <c r="F47" s="42"/>
      <c r="G47" s="42"/>
      <c r="H47" s="42"/>
      <c r="I47" s="42"/>
      <c r="J47" s="42"/>
      <c r="K47" s="42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</row>
    <row r="48" spans="1:40" x14ac:dyDescent="0.2">
      <c r="A48" t="s">
        <v>78</v>
      </c>
      <c r="D48" s="42"/>
      <c r="E48" s="42"/>
      <c r="F48" s="42"/>
      <c r="G48" s="42"/>
      <c r="H48" s="42"/>
      <c r="I48" s="42"/>
      <c r="J48" s="42"/>
      <c r="K48" s="42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</row>
    <row r="49" spans="1:40" x14ac:dyDescent="0.2">
      <c r="D49" s="42"/>
      <c r="E49" s="42"/>
      <c r="F49" s="42"/>
      <c r="G49" s="42"/>
      <c r="H49" s="42"/>
      <c r="I49" s="42"/>
      <c r="J49" s="42"/>
      <c r="K49" s="42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</row>
    <row r="50" spans="1:40" x14ac:dyDescent="0.2">
      <c r="A50" t="s">
        <v>56</v>
      </c>
      <c r="D50" s="42"/>
      <c r="E50" s="42"/>
      <c r="F50" s="42"/>
      <c r="G50" s="42"/>
      <c r="H50" s="42"/>
      <c r="I50" s="42"/>
      <c r="J50" s="42"/>
      <c r="K50" s="42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</row>
    <row r="51" spans="1:40" x14ac:dyDescent="0.2">
      <c r="A51" t="s">
        <v>18</v>
      </c>
      <c r="D51" s="42"/>
      <c r="E51" s="42"/>
      <c r="F51" s="42"/>
      <c r="G51" s="42"/>
      <c r="H51" s="42"/>
      <c r="I51" s="42"/>
      <c r="J51" s="42"/>
      <c r="K51" s="42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</row>
    <row r="52" spans="1:40" x14ac:dyDescent="0.2">
      <c r="A52" t="s">
        <v>19</v>
      </c>
      <c r="D52" s="42"/>
      <c r="E52" s="42"/>
      <c r="F52" s="42"/>
      <c r="G52" s="42"/>
      <c r="H52" s="42"/>
      <c r="I52" s="42"/>
      <c r="J52" s="42"/>
      <c r="K52" s="42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</row>
    <row r="53" spans="1:40" x14ac:dyDescent="0.2">
      <c r="A53" s="16"/>
      <c r="D53" s="42"/>
      <c r="E53" s="42"/>
      <c r="F53" s="42"/>
      <c r="G53" s="42"/>
      <c r="H53" s="42"/>
      <c r="I53" s="42"/>
      <c r="J53" s="42"/>
      <c r="K53" s="42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</row>
    <row r="54" spans="1:40" x14ac:dyDescent="0.2">
      <c r="A54" s="52" t="s">
        <v>90</v>
      </c>
      <c r="D54" s="42"/>
      <c r="E54" s="42"/>
      <c r="F54" s="42"/>
      <c r="G54" s="42"/>
      <c r="H54" s="42"/>
      <c r="I54" s="42"/>
      <c r="J54" s="42"/>
      <c r="K54" s="42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</row>
    <row r="55" spans="1:40" x14ac:dyDescent="0.2">
      <c r="A55" s="16"/>
      <c r="D55" s="42"/>
      <c r="E55" s="42"/>
      <c r="F55" s="42"/>
      <c r="G55" s="42"/>
      <c r="H55" s="42"/>
      <c r="I55" s="42"/>
      <c r="J55" s="42"/>
      <c r="K55" s="42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</row>
    <row r="56" spans="1:40" x14ac:dyDescent="0.2">
      <c r="A56" t="s">
        <v>82</v>
      </c>
      <c r="D56" s="42"/>
      <c r="E56" s="42"/>
      <c r="F56" s="42"/>
      <c r="G56" s="42"/>
      <c r="H56" s="42"/>
      <c r="I56" s="42"/>
      <c r="J56" s="42"/>
      <c r="K56" s="42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</row>
    <row r="57" spans="1:40" x14ac:dyDescent="0.2">
      <c r="A57" s="52" t="s">
        <v>78</v>
      </c>
      <c r="D57" s="42"/>
      <c r="E57" s="42"/>
      <c r="F57" s="42"/>
      <c r="G57" s="42"/>
      <c r="H57" s="42"/>
      <c r="I57" s="42"/>
      <c r="J57" s="42"/>
      <c r="K57" s="42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</row>
    <row r="58" spans="1:40" x14ac:dyDescent="0.2">
      <c r="D58" s="42"/>
      <c r="E58" s="42"/>
      <c r="F58" s="42"/>
      <c r="G58" s="42"/>
      <c r="H58" s="42"/>
      <c r="I58" s="42"/>
      <c r="J58" s="42"/>
      <c r="K58" s="42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</row>
    <row r="59" spans="1:40" x14ac:dyDescent="0.2">
      <c r="D59" s="42"/>
      <c r="E59" s="42"/>
      <c r="F59" s="42"/>
      <c r="G59" s="42"/>
      <c r="H59" s="42"/>
      <c r="I59" s="42"/>
      <c r="J59" s="42"/>
      <c r="K59" s="42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</row>
    <row r="60" spans="1:40" x14ac:dyDescent="0.2">
      <c r="D60" s="42"/>
      <c r="E60" s="42"/>
      <c r="F60" s="42"/>
      <c r="G60" s="42"/>
      <c r="H60" s="42"/>
      <c r="I60" s="42"/>
      <c r="J60" s="42"/>
      <c r="K60" s="42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</row>
    <row r="61" spans="1:40" x14ac:dyDescent="0.2">
      <c r="E61" s="42"/>
      <c r="F61" s="42"/>
      <c r="G61" s="42"/>
      <c r="H61" s="42"/>
      <c r="I61" s="42"/>
      <c r="J61" s="42"/>
      <c r="K61" s="42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</row>
    <row r="62" spans="1:40" x14ac:dyDescent="0.2">
      <c r="E62" s="42"/>
      <c r="F62" s="42"/>
      <c r="G62" s="42"/>
      <c r="H62" s="42"/>
      <c r="I62" s="42"/>
      <c r="J62" s="42"/>
      <c r="K62" s="42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</row>
    <row r="63" spans="1:40" x14ac:dyDescent="0.2">
      <c r="E63" s="42"/>
      <c r="F63" s="42"/>
      <c r="G63" s="42"/>
      <c r="H63" s="42"/>
      <c r="I63" s="42"/>
      <c r="J63" s="42"/>
      <c r="K63" s="42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</row>
    <row r="64" spans="1:40" x14ac:dyDescent="0.2">
      <c r="E64" s="42"/>
      <c r="F64" s="42"/>
      <c r="G64" s="42"/>
      <c r="H64" s="42"/>
      <c r="I64" s="42"/>
      <c r="J64" s="42"/>
      <c r="K64" s="42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</row>
    <row r="65" spans="1:40" x14ac:dyDescent="0.2">
      <c r="E65" s="42"/>
      <c r="F65" s="42"/>
      <c r="G65" s="42"/>
      <c r="H65" s="42"/>
      <c r="I65" s="42"/>
      <c r="J65" s="42"/>
      <c r="K65" s="42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</row>
    <row r="66" spans="1:40" hidden="1" x14ac:dyDescent="0.2">
      <c r="D66" s="42"/>
      <c r="E66" s="42"/>
      <c r="F66" s="42"/>
      <c r="G66" s="42"/>
      <c r="H66" s="42"/>
      <c r="I66" s="42"/>
      <c r="J66" s="42"/>
      <c r="K66" s="42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</row>
    <row r="67" spans="1:40" hidden="1" x14ac:dyDescent="0.2">
      <c r="A67" s="146" t="s">
        <v>96</v>
      </c>
      <c r="B67" s="147"/>
      <c r="C67" s="147"/>
      <c r="D67" s="148"/>
      <c r="E67" s="41"/>
      <c r="F67" s="41"/>
      <c r="G67" s="41"/>
      <c r="H67" s="41"/>
      <c r="I67" s="41"/>
      <c r="J67" s="41"/>
      <c r="K67" s="41"/>
    </row>
    <row r="68" spans="1:40" hidden="1" x14ac:dyDescent="0.2">
      <c r="A68" s="55"/>
      <c r="B68" s="18"/>
      <c r="C68" s="18"/>
      <c r="D68" s="56"/>
      <c r="E68" s="41"/>
      <c r="F68" s="41"/>
      <c r="G68" s="41"/>
      <c r="H68" s="41"/>
      <c r="I68" s="41"/>
      <c r="J68" s="41"/>
      <c r="K68" s="41"/>
    </row>
    <row r="69" spans="1:40" hidden="1" x14ac:dyDescent="0.2">
      <c r="A69" s="55"/>
      <c r="B69" s="18"/>
      <c r="C69" s="18"/>
      <c r="D69" s="57"/>
      <c r="E69" s="41"/>
      <c r="F69" s="41"/>
      <c r="G69" s="41"/>
      <c r="H69" s="41"/>
      <c r="I69" s="41"/>
      <c r="J69" s="41"/>
      <c r="K69" s="41"/>
    </row>
    <row r="70" spans="1:40" hidden="1" x14ac:dyDescent="0.2">
      <c r="A70" s="58" t="s">
        <v>97</v>
      </c>
      <c r="B70" s="18"/>
      <c r="C70" s="18"/>
      <c r="D70" s="59">
        <f>-G32</f>
        <v>-41314000</v>
      </c>
      <c r="E70" s="41"/>
      <c r="F70" s="41"/>
      <c r="G70" s="41"/>
      <c r="H70" s="41"/>
      <c r="I70" s="41"/>
      <c r="J70" s="41"/>
      <c r="K70" s="41"/>
    </row>
    <row r="71" spans="1:40" hidden="1" x14ac:dyDescent="0.2">
      <c r="A71" s="60" t="s">
        <v>84</v>
      </c>
      <c r="B71" s="18"/>
      <c r="C71" s="18"/>
      <c r="D71" s="59">
        <v>0</v>
      </c>
      <c r="E71" s="41"/>
      <c r="F71" s="41"/>
      <c r="G71" s="41"/>
      <c r="H71" s="41"/>
      <c r="I71" s="41"/>
      <c r="J71" s="41"/>
      <c r="K71" s="41"/>
    </row>
    <row r="72" spans="1:40" hidden="1" x14ac:dyDescent="0.2">
      <c r="A72" s="55"/>
      <c r="B72" s="18"/>
      <c r="C72" s="18"/>
      <c r="D72" s="59"/>
      <c r="E72" s="41"/>
      <c r="F72" s="41"/>
      <c r="G72" s="41"/>
      <c r="H72" s="41"/>
      <c r="I72" s="41"/>
      <c r="J72" s="41"/>
      <c r="K72" s="41"/>
    </row>
    <row r="73" spans="1:40" hidden="1" x14ac:dyDescent="0.2">
      <c r="A73" s="60" t="s">
        <v>86</v>
      </c>
      <c r="B73" s="18"/>
      <c r="C73" s="18"/>
      <c r="D73" s="59"/>
      <c r="E73" s="41"/>
      <c r="F73" s="41"/>
      <c r="G73" s="41"/>
      <c r="H73" s="41"/>
      <c r="I73" s="41"/>
      <c r="J73" s="41"/>
      <c r="K73" s="41"/>
    </row>
    <row r="74" spans="1:40" hidden="1" x14ac:dyDescent="0.2">
      <c r="A74" s="55" t="s">
        <v>87</v>
      </c>
      <c r="B74" s="18"/>
      <c r="C74" s="18"/>
      <c r="D74" s="59">
        <f>-D70</f>
        <v>41314000</v>
      </c>
      <c r="E74" s="41"/>
      <c r="F74" s="41"/>
      <c r="G74" s="41"/>
      <c r="H74" s="41"/>
      <c r="I74" s="41"/>
      <c r="J74" s="41"/>
      <c r="K74" s="41"/>
    </row>
    <row r="75" spans="1:40" hidden="1" x14ac:dyDescent="0.2">
      <c r="A75" s="55" t="s">
        <v>88</v>
      </c>
      <c r="B75" s="18"/>
      <c r="C75" s="18"/>
      <c r="D75" s="59">
        <f>-D44</f>
        <v>-133011000</v>
      </c>
      <c r="E75" s="41"/>
      <c r="F75" s="41"/>
      <c r="G75" s="41"/>
      <c r="H75" s="41"/>
      <c r="I75" s="41"/>
      <c r="J75" s="41"/>
      <c r="K75" s="41"/>
    </row>
    <row r="76" spans="1:40" hidden="1" x14ac:dyDescent="0.2">
      <c r="A76" s="55" t="s">
        <v>89</v>
      </c>
      <c r="B76" s="18"/>
      <c r="C76" s="18"/>
      <c r="D76" s="61">
        <v>1500000</v>
      </c>
      <c r="E76" s="41"/>
      <c r="F76" s="41"/>
      <c r="G76" s="41"/>
      <c r="H76" s="41"/>
      <c r="I76" s="41"/>
      <c r="J76" s="41"/>
      <c r="K76" s="41"/>
    </row>
    <row r="77" spans="1:40" hidden="1" x14ac:dyDescent="0.2">
      <c r="A77" s="55" t="s">
        <v>98</v>
      </c>
      <c r="B77" s="18"/>
      <c r="C77" s="18"/>
      <c r="D77" s="59">
        <f>SUM(D74:D76)</f>
        <v>-90197000</v>
      </c>
      <c r="E77" s="41"/>
      <c r="F77" s="41"/>
      <c r="G77" s="41"/>
      <c r="H77" s="41"/>
      <c r="I77" s="41"/>
      <c r="J77" s="41"/>
      <c r="K77" s="41"/>
    </row>
    <row r="78" spans="1:40" hidden="1" x14ac:dyDescent="0.2">
      <c r="A78" s="55"/>
      <c r="B78" s="18"/>
      <c r="C78" s="18"/>
      <c r="D78" s="59"/>
      <c r="E78" s="41"/>
      <c r="F78" s="41"/>
      <c r="G78" s="41"/>
      <c r="H78" s="41"/>
      <c r="I78" s="41"/>
      <c r="J78" s="41"/>
      <c r="K78" s="41"/>
    </row>
    <row r="79" spans="1:40" ht="13.5" hidden="1" thickBot="1" x14ac:dyDescent="0.25">
      <c r="A79" s="55" t="s">
        <v>99</v>
      </c>
      <c r="B79" s="18"/>
      <c r="C79" s="18"/>
      <c r="D79" s="66">
        <f>D70+D71+D77</f>
        <v>-131511000</v>
      </c>
      <c r="E79" s="41"/>
      <c r="F79" s="41"/>
      <c r="G79" s="41"/>
      <c r="H79" s="41"/>
      <c r="I79" s="41"/>
      <c r="J79" s="41"/>
      <c r="K79" s="41"/>
    </row>
    <row r="80" spans="1:40" ht="13.5" hidden="1" thickTop="1" x14ac:dyDescent="0.2">
      <c r="A80" s="55"/>
      <c r="B80" s="18"/>
      <c r="C80" s="18"/>
      <c r="D80" s="56"/>
      <c r="E80" s="41"/>
      <c r="F80" s="41"/>
      <c r="G80" s="41"/>
      <c r="H80" s="41"/>
      <c r="I80" s="41"/>
      <c r="J80" s="41"/>
      <c r="K80" s="41"/>
    </row>
    <row r="81" spans="1:11" hidden="1" x14ac:dyDescent="0.2">
      <c r="A81" s="55"/>
      <c r="B81" s="18"/>
      <c r="C81" s="18"/>
      <c r="D81" s="56"/>
      <c r="E81" s="41"/>
      <c r="F81" s="41"/>
      <c r="G81" s="41"/>
      <c r="H81" s="41"/>
      <c r="I81" s="41"/>
      <c r="J81" s="41"/>
      <c r="K81" s="41"/>
    </row>
    <row r="82" spans="1:11" hidden="1" x14ac:dyDescent="0.2">
      <c r="A82" s="58" t="s">
        <v>83</v>
      </c>
      <c r="B82" s="35"/>
      <c r="C82" s="18"/>
      <c r="D82" s="59"/>
      <c r="E82" s="41"/>
      <c r="F82" s="41"/>
      <c r="G82" s="41"/>
      <c r="H82" s="41"/>
      <c r="I82" s="41"/>
      <c r="J82" s="41"/>
      <c r="K82" s="41"/>
    </row>
    <row r="83" spans="1:11" hidden="1" x14ac:dyDescent="0.2">
      <c r="A83" s="55" t="s">
        <v>87</v>
      </c>
      <c r="B83" s="18"/>
      <c r="C83" s="18"/>
      <c r="D83" s="62">
        <f>-(G34*0.35)</f>
        <v>-13934900</v>
      </c>
      <c r="E83" s="41"/>
      <c r="F83" s="41"/>
      <c r="G83" s="41"/>
      <c r="H83" s="41"/>
      <c r="I83" s="41"/>
      <c r="J83" s="41"/>
      <c r="K83" s="41"/>
    </row>
    <row r="84" spans="1:11" hidden="1" x14ac:dyDescent="0.2">
      <c r="A84" s="55" t="s">
        <v>113</v>
      </c>
      <c r="B84" s="18"/>
      <c r="C84" s="18"/>
      <c r="D84" s="62">
        <f>D44*0.35</f>
        <v>46553850</v>
      </c>
      <c r="E84" s="41"/>
      <c r="F84" s="41"/>
      <c r="G84" s="41"/>
      <c r="H84" s="41"/>
      <c r="I84" s="41"/>
      <c r="J84" s="41"/>
      <c r="K84" s="41"/>
    </row>
    <row r="85" spans="1:11" hidden="1" x14ac:dyDescent="0.2">
      <c r="A85" s="55" t="s">
        <v>89</v>
      </c>
      <c r="B85" s="18"/>
      <c r="C85" s="18"/>
      <c r="D85" s="63">
        <f>-(G33*0.35)</f>
        <v>-525000</v>
      </c>
      <c r="E85" s="41"/>
      <c r="F85" s="41"/>
      <c r="G85" s="41"/>
      <c r="H85" s="41"/>
      <c r="I85" s="41"/>
      <c r="J85" s="41"/>
      <c r="K85" s="41"/>
    </row>
    <row r="86" spans="1:11" hidden="1" x14ac:dyDescent="0.2">
      <c r="A86" s="64"/>
      <c r="B86" s="20"/>
      <c r="C86" s="20"/>
      <c r="D86" s="61">
        <f>SUM(D83:D85)</f>
        <v>32093950</v>
      </c>
      <c r="E86" s="41"/>
      <c r="F86" s="41"/>
      <c r="G86" s="41"/>
      <c r="H86" s="41"/>
      <c r="I86" s="41"/>
      <c r="J86" s="41"/>
      <c r="K86" s="41"/>
    </row>
    <row r="87" spans="1:11" x14ac:dyDescent="0.2">
      <c r="D87" s="41"/>
      <c r="E87" s="41"/>
      <c r="F87" s="41"/>
      <c r="G87" s="41"/>
      <c r="H87" s="41"/>
      <c r="I87" s="41"/>
      <c r="J87" s="41"/>
      <c r="K87" s="41"/>
    </row>
    <row r="88" spans="1:11" x14ac:dyDescent="0.2">
      <c r="D88" s="41"/>
      <c r="E88" s="41"/>
      <c r="F88" s="41"/>
      <c r="G88" s="41"/>
      <c r="H88" s="41"/>
      <c r="I88" s="41"/>
      <c r="J88" s="41"/>
      <c r="K88" s="41"/>
    </row>
    <row r="89" spans="1:11" x14ac:dyDescent="0.2">
      <c r="D89" s="41"/>
      <c r="E89" s="41"/>
      <c r="F89" s="41"/>
      <c r="G89" s="41"/>
      <c r="H89" s="41"/>
      <c r="I89" s="41"/>
      <c r="J89" s="41"/>
      <c r="K89" s="41"/>
    </row>
    <row r="90" spans="1:11" x14ac:dyDescent="0.2">
      <c r="D90" s="41"/>
      <c r="E90" s="41"/>
      <c r="F90" s="41"/>
      <c r="G90" s="41"/>
      <c r="H90" s="41"/>
      <c r="I90" s="41"/>
      <c r="J90" s="41"/>
      <c r="K90" s="41"/>
    </row>
    <row r="91" spans="1:11" x14ac:dyDescent="0.2">
      <c r="D91" s="41"/>
      <c r="E91" s="41"/>
      <c r="F91" s="41"/>
      <c r="G91" s="41"/>
      <c r="H91" s="41"/>
      <c r="I91" s="41"/>
      <c r="J91" s="41"/>
      <c r="K91" s="41"/>
    </row>
    <row r="92" spans="1:11" x14ac:dyDescent="0.2">
      <c r="D92" s="41"/>
      <c r="E92" s="41"/>
      <c r="F92" s="41"/>
      <c r="G92" s="41"/>
      <c r="H92" s="41"/>
      <c r="I92" s="41"/>
      <c r="J92" s="41"/>
      <c r="K92" s="41"/>
    </row>
    <row r="93" spans="1:11" x14ac:dyDescent="0.2">
      <c r="D93" s="41"/>
      <c r="E93" s="41"/>
      <c r="F93" s="41"/>
      <c r="G93" s="41"/>
      <c r="H93" s="41"/>
      <c r="I93" s="41"/>
      <c r="J93" s="41"/>
      <c r="K93" s="41"/>
    </row>
    <row r="94" spans="1:11" x14ac:dyDescent="0.2">
      <c r="D94" s="41"/>
      <c r="E94" s="41"/>
      <c r="F94" s="41"/>
      <c r="G94" s="41"/>
      <c r="H94" s="41"/>
      <c r="I94" s="41"/>
      <c r="J94" s="41"/>
      <c r="K94" s="41"/>
    </row>
    <row r="95" spans="1:11" x14ac:dyDescent="0.2">
      <c r="D95" s="41"/>
      <c r="E95" s="41"/>
      <c r="F95" s="41"/>
      <c r="G95" s="41"/>
      <c r="H95" s="41"/>
      <c r="I95" s="41"/>
      <c r="J95" s="41"/>
      <c r="K95" s="41"/>
    </row>
    <row r="96" spans="1:11" x14ac:dyDescent="0.2">
      <c r="D96" s="41"/>
      <c r="E96" s="41"/>
      <c r="F96" s="41"/>
      <c r="G96" s="41"/>
      <c r="H96" s="41"/>
      <c r="I96" s="41"/>
      <c r="J96" s="41"/>
      <c r="K96" s="41"/>
    </row>
    <row r="97" spans="4:11" x14ac:dyDescent="0.2">
      <c r="D97" s="41"/>
      <c r="E97" s="41"/>
      <c r="F97" s="41"/>
      <c r="G97" s="41"/>
      <c r="H97" s="41"/>
      <c r="I97" s="41"/>
      <c r="J97" s="41"/>
      <c r="K97" s="41"/>
    </row>
    <row r="98" spans="4:11" x14ac:dyDescent="0.2">
      <c r="D98" s="41"/>
      <c r="E98" s="41"/>
      <c r="F98" s="41"/>
      <c r="G98" s="41"/>
      <c r="H98" s="41"/>
      <c r="I98" s="41"/>
      <c r="J98" s="41"/>
      <c r="K98" s="41"/>
    </row>
    <row r="99" spans="4:11" x14ac:dyDescent="0.2">
      <c r="D99" s="41"/>
      <c r="E99" s="41"/>
      <c r="F99" s="41"/>
      <c r="G99" s="41"/>
      <c r="H99" s="41"/>
      <c r="I99" s="41"/>
      <c r="J99" s="41"/>
      <c r="K99" s="41"/>
    </row>
    <row r="100" spans="4:11" x14ac:dyDescent="0.2">
      <c r="D100" s="41"/>
      <c r="E100" s="41"/>
      <c r="F100" s="41"/>
      <c r="G100" s="41"/>
      <c r="H100" s="41"/>
      <c r="I100" s="41"/>
      <c r="J100" s="41"/>
      <c r="K100" s="41"/>
    </row>
    <row r="101" spans="4:11" x14ac:dyDescent="0.2">
      <c r="D101" s="41"/>
      <c r="E101" s="41"/>
      <c r="F101" s="41"/>
      <c r="G101" s="41"/>
      <c r="H101" s="41"/>
      <c r="I101" s="41"/>
      <c r="J101" s="41"/>
      <c r="K101" s="41"/>
    </row>
    <row r="102" spans="4:11" x14ac:dyDescent="0.2">
      <c r="D102" s="41"/>
      <c r="E102" s="41"/>
      <c r="F102" s="41"/>
      <c r="G102" s="41"/>
      <c r="H102" s="41"/>
      <c r="I102" s="41"/>
      <c r="J102" s="41"/>
      <c r="K102" s="41"/>
    </row>
    <row r="103" spans="4:11" x14ac:dyDescent="0.2">
      <c r="D103" s="41"/>
      <c r="E103" s="41"/>
      <c r="F103" s="41"/>
      <c r="G103" s="41"/>
      <c r="H103" s="41"/>
      <c r="I103" s="41"/>
      <c r="J103" s="41"/>
      <c r="K103" s="41"/>
    </row>
    <row r="104" spans="4:11" x14ac:dyDescent="0.2">
      <c r="D104" s="41"/>
      <c r="E104" s="41"/>
      <c r="F104" s="41"/>
      <c r="G104" s="41"/>
      <c r="H104" s="41"/>
      <c r="I104" s="41"/>
      <c r="J104" s="41"/>
      <c r="K104" s="41"/>
    </row>
    <row r="105" spans="4:11" x14ac:dyDescent="0.2">
      <c r="D105" s="41"/>
      <c r="E105" s="41"/>
      <c r="F105" s="41"/>
      <c r="G105" s="41"/>
      <c r="H105" s="41"/>
      <c r="I105" s="41"/>
      <c r="J105" s="41"/>
      <c r="K105" s="41"/>
    </row>
    <row r="106" spans="4:11" x14ac:dyDescent="0.2">
      <c r="D106" s="41"/>
      <c r="E106" s="41"/>
      <c r="F106" s="41"/>
      <c r="G106" s="41"/>
      <c r="H106" s="41"/>
      <c r="I106" s="41"/>
      <c r="J106" s="41"/>
      <c r="K106" s="41"/>
    </row>
    <row r="107" spans="4:11" x14ac:dyDescent="0.2">
      <c r="D107" s="41"/>
      <c r="E107" s="41"/>
      <c r="F107" s="41"/>
      <c r="G107" s="41"/>
      <c r="H107" s="41"/>
      <c r="I107" s="41"/>
      <c r="J107" s="41"/>
      <c r="K107" s="41"/>
    </row>
    <row r="108" spans="4:11" x14ac:dyDescent="0.2">
      <c r="D108" s="41"/>
      <c r="E108" s="41"/>
      <c r="F108" s="41"/>
      <c r="G108" s="41"/>
      <c r="H108" s="41"/>
      <c r="I108" s="41"/>
      <c r="J108" s="41"/>
      <c r="K108" s="41"/>
    </row>
    <row r="109" spans="4:11" x14ac:dyDescent="0.2">
      <c r="D109" s="41"/>
      <c r="E109" s="41"/>
      <c r="F109" s="41"/>
      <c r="G109" s="41"/>
      <c r="H109" s="41"/>
      <c r="I109" s="41"/>
      <c r="J109" s="41"/>
      <c r="K109" s="41"/>
    </row>
    <row r="110" spans="4:11" x14ac:dyDescent="0.2">
      <c r="D110" s="41"/>
      <c r="E110" s="41"/>
      <c r="F110" s="41"/>
      <c r="G110" s="41"/>
      <c r="H110" s="41"/>
      <c r="I110" s="41"/>
      <c r="J110" s="41"/>
      <c r="K110" s="41"/>
    </row>
    <row r="111" spans="4:11" x14ac:dyDescent="0.2">
      <c r="D111" s="41"/>
      <c r="E111" s="41"/>
      <c r="F111" s="41"/>
      <c r="G111" s="41"/>
      <c r="H111" s="41"/>
      <c r="I111" s="41"/>
      <c r="J111" s="41"/>
      <c r="K111" s="41"/>
    </row>
    <row r="112" spans="4:11" x14ac:dyDescent="0.2">
      <c r="D112" s="41"/>
      <c r="E112" s="41"/>
      <c r="F112" s="41"/>
      <c r="G112" s="41"/>
      <c r="H112" s="41"/>
      <c r="I112" s="41"/>
      <c r="J112" s="41"/>
      <c r="K112" s="41"/>
    </row>
    <row r="113" spans="4:11" x14ac:dyDescent="0.2">
      <c r="D113" s="41"/>
      <c r="E113" s="41"/>
      <c r="F113" s="41"/>
      <c r="G113" s="41"/>
      <c r="H113" s="41"/>
      <c r="I113" s="41"/>
      <c r="J113" s="41"/>
      <c r="K113" s="41"/>
    </row>
    <row r="114" spans="4:11" x14ac:dyDescent="0.2">
      <c r="D114" s="41"/>
      <c r="E114" s="41"/>
      <c r="F114" s="41"/>
      <c r="G114" s="41"/>
      <c r="H114" s="41"/>
      <c r="I114" s="41"/>
      <c r="J114" s="41"/>
      <c r="K114" s="41"/>
    </row>
    <row r="115" spans="4:11" x14ac:dyDescent="0.2">
      <c r="D115" s="41"/>
      <c r="E115" s="41"/>
      <c r="F115" s="41"/>
      <c r="G115" s="41"/>
      <c r="H115" s="41"/>
      <c r="I115" s="41"/>
      <c r="J115" s="41"/>
      <c r="K115" s="41"/>
    </row>
    <row r="116" spans="4:11" x14ac:dyDescent="0.2">
      <c r="D116" s="41"/>
      <c r="E116" s="41"/>
      <c r="F116" s="41"/>
      <c r="G116" s="41"/>
      <c r="H116" s="41"/>
      <c r="I116" s="41"/>
      <c r="J116" s="41"/>
      <c r="K116" s="41"/>
    </row>
    <row r="117" spans="4:11" x14ac:dyDescent="0.2">
      <c r="D117" s="41"/>
      <c r="E117" s="41"/>
      <c r="F117" s="41"/>
      <c r="G117" s="41"/>
      <c r="H117" s="41"/>
      <c r="I117" s="41"/>
      <c r="J117" s="41"/>
      <c r="K117" s="41"/>
    </row>
    <row r="118" spans="4:11" x14ac:dyDescent="0.2">
      <c r="D118" s="41"/>
      <c r="E118" s="41"/>
      <c r="F118" s="41"/>
      <c r="G118" s="41"/>
      <c r="H118" s="41"/>
      <c r="I118" s="41"/>
      <c r="J118" s="41"/>
      <c r="K118" s="41"/>
    </row>
    <row r="119" spans="4:11" x14ac:dyDescent="0.2">
      <c r="D119" s="41"/>
      <c r="E119" s="41"/>
      <c r="F119" s="41"/>
      <c r="G119" s="41"/>
      <c r="H119" s="41"/>
      <c r="I119" s="41"/>
      <c r="J119" s="41"/>
      <c r="K119" s="41"/>
    </row>
    <row r="120" spans="4:11" x14ac:dyDescent="0.2">
      <c r="D120" s="41"/>
      <c r="E120" s="41"/>
      <c r="F120" s="41"/>
      <c r="G120" s="41"/>
      <c r="H120" s="41"/>
      <c r="I120" s="41"/>
      <c r="J120" s="41"/>
      <c r="K120" s="41"/>
    </row>
    <row r="121" spans="4:11" x14ac:dyDescent="0.2">
      <c r="D121" s="41"/>
      <c r="E121" s="41"/>
      <c r="F121" s="41"/>
      <c r="G121" s="41"/>
      <c r="H121" s="41"/>
      <c r="I121" s="41"/>
      <c r="J121" s="41"/>
      <c r="K121" s="41"/>
    </row>
    <row r="122" spans="4:11" x14ac:dyDescent="0.2">
      <c r="D122" s="41"/>
      <c r="E122" s="41"/>
      <c r="F122" s="41"/>
      <c r="G122" s="41"/>
      <c r="H122" s="41"/>
      <c r="I122" s="41"/>
      <c r="J122" s="41"/>
      <c r="K122" s="41"/>
    </row>
    <row r="123" spans="4:11" x14ac:dyDescent="0.2">
      <c r="D123" s="41"/>
      <c r="E123" s="41"/>
      <c r="F123" s="41"/>
      <c r="G123" s="41"/>
      <c r="H123" s="41"/>
      <c r="I123" s="41"/>
      <c r="J123" s="41"/>
      <c r="K123" s="41"/>
    </row>
    <row r="124" spans="4:11" x14ac:dyDescent="0.2">
      <c r="D124" s="41"/>
      <c r="E124" s="41"/>
      <c r="F124" s="41"/>
      <c r="G124" s="41"/>
      <c r="H124" s="41"/>
      <c r="I124" s="41"/>
      <c r="J124" s="41"/>
      <c r="K124" s="41"/>
    </row>
    <row r="125" spans="4:11" x14ac:dyDescent="0.2">
      <c r="D125" s="41"/>
      <c r="E125" s="41"/>
      <c r="F125" s="41"/>
      <c r="G125" s="41"/>
      <c r="H125" s="41"/>
      <c r="I125" s="41"/>
      <c r="J125" s="41"/>
      <c r="K125" s="41"/>
    </row>
    <row r="126" spans="4:11" x14ac:dyDescent="0.2">
      <c r="D126" s="41"/>
      <c r="E126" s="41"/>
      <c r="F126" s="41"/>
      <c r="G126" s="41"/>
      <c r="H126" s="41"/>
      <c r="I126" s="41"/>
      <c r="J126" s="41"/>
      <c r="K126" s="41"/>
    </row>
    <row r="127" spans="4:11" x14ac:dyDescent="0.2">
      <c r="D127" s="41"/>
      <c r="E127" s="41"/>
      <c r="F127" s="41"/>
      <c r="G127" s="41"/>
      <c r="H127" s="41"/>
      <c r="I127" s="41"/>
      <c r="J127" s="41"/>
      <c r="K127" s="41"/>
    </row>
    <row r="128" spans="4:11" x14ac:dyDescent="0.2">
      <c r="D128" s="41"/>
      <c r="E128" s="41"/>
      <c r="F128" s="41"/>
      <c r="G128" s="41"/>
      <c r="H128" s="41"/>
      <c r="I128" s="41"/>
      <c r="J128" s="41"/>
      <c r="K128" s="41"/>
    </row>
    <row r="129" spans="4:11" x14ac:dyDescent="0.2">
      <c r="D129" s="41"/>
      <c r="E129" s="41"/>
      <c r="F129" s="41"/>
      <c r="G129" s="41"/>
      <c r="H129" s="41"/>
      <c r="I129" s="41"/>
      <c r="J129" s="41"/>
      <c r="K129" s="41"/>
    </row>
    <row r="130" spans="4:11" x14ac:dyDescent="0.2">
      <c r="D130" s="41"/>
      <c r="E130" s="41"/>
      <c r="F130" s="41"/>
      <c r="G130" s="41"/>
      <c r="H130" s="41"/>
      <c r="I130" s="41"/>
      <c r="J130" s="41"/>
      <c r="K130" s="41"/>
    </row>
    <row r="131" spans="4:11" x14ac:dyDescent="0.2">
      <c r="D131" s="41"/>
      <c r="E131" s="41"/>
      <c r="F131" s="41"/>
      <c r="G131" s="41"/>
      <c r="H131" s="41"/>
      <c r="I131" s="41"/>
      <c r="J131" s="41"/>
      <c r="K131" s="41"/>
    </row>
    <row r="132" spans="4:11" x14ac:dyDescent="0.2">
      <c r="D132" s="41"/>
      <c r="E132" s="41"/>
      <c r="F132" s="41"/>
      <c r="G132" s="41"/>
      <c r="H132" s="41"/>
      <c r="I132" s="41"/>
      <c r="J132" s="41"/>
      <c r="K132" s="41"/>
    </row>
    <row r="133" spans="4:11" x14ac:dyDescent="0.2">
      <c r="D133" s="41"/>
      <c r="E133" s="41"/>
      <c r="F133" s="41"/>
      <c r="G133" s="41"/>
      <c r="H133" s="41"/>
      <c r="I133" s="41"/>
      <c r="J133" s="41"/>
      <c r="K133" s="41"/>
    </row>
    <row r="134" spans="4:11" x14ac:dyDescent="0.2">
      <c r="D134" s="41"/>
      <c r="E134" s="41"/>
      <c r="F134" s="41"/>
      <c r="G134" s="41"/>
      <c r="H134" s="41"/>
      <c r="I134" s="41"/>
      <c r="J134" s="41"/>
      <c r="K134" s="41"/>
    </row>
    <row r="135" spans="4:11" x14ac:dyDescent="0.2">
      <c r="D135" s="41"/>
      <c r="E135" s="41"/>
      <c r="F135" s="41"/>
      <c r="G135" s="41"/>
      <c r="H135" s="41"/>
      <c r="I135" s="41"/>
      <c r="J135" s="41"/>
      <c r="K135" s="41"/>
    </row>
    <row r="136" spans="4:11" x14ac:dyDescent="0.2">
      <c r="D136" s="41"/>
      <c r="E136" s="41"/>
      <c r="F136" s="41"/>
      <c r="G136" s="41"/>
      <c r="H136" s="41"/>
      <c r="I136" s="41"/>
      <c r="J136" s="41"/>
      <c r="K136" s="41"/>
    </row>
    <row r="137" spans="4:11" x14ac:dyDescent="0.2">
      <c r="D137" s="41"/>
      <c r="E137" s="41"/>
      <c r="F137" s="41"/>
      <c r="G137" s="41"/>
      <c r="H137" s="41"/>
      <c r="I137" s="41"/>
      <c r="J137" s="41"/>
      <c r="K137" s="41"/>
    </row>
    <row r="138" spans="4:11" x14ac:dyDescent="0.2">
      <c r="D138" s="41"/>
      <c r="E138" s="41"/>
      <c r="F138" s="41"/>
      <c r="G138" s="41"/>
      <c r="H138" s="41"/>
      <c r="I138" s="41"/>
      <c r="J138" s="41"/>
      <c r="K138" s="41"/>
    </row>
    <row r="139" spans="4:11" x14ac:dyDescent="0.2">
      <c r="D139" s="41"/>
      <c r="E139" s="41"/>
      <c r="F139" s="41"/>
      <c r="G139" s="41"/>
      <c r="H139" s="41"/>
      <c r="I139" s="41"/>
      <c r="J139" s="41"/>
      <c r="K139" s="41"/>
    </row>
    <row r="140" spans="4:11" x14ac:dyDescent="0.2">
      <c r="D140" s="41"/>
      <c r="E140" s="41"/>
      <c r="F140" s="41"/>
      <c r="G140" s="41"/>
      <c r="H140" s="41"/>
      <c r="I140" s="41"/>
      <c r="J140" s="41"/>
      <c r="K140" s="41"/>
    </row>
    <row r="141" spans="4:11" x14ac:dyDescent="0.2">
      <c r="D141" s="41"/>
      <c r="E141" s="41"/>
      <c r="F141" s="41"/>
      <c r="G141" s="41"/>
      <c r="H141" s="41"/>
      <c r="I141" s="41"/>
      <c r="J141" s="41"/>
      <c r="K141" s="41"/>
    </row>
    <row r="142" spans="4:11" x14ac:dyDescent="0.2">
      <c r="D142" s="41"/>
      <c r="E142" s="41"/>
      <c r="F142" s="41"/>
      <c r="G142" s="41"/>
      <c r="H142" s="41"/>
      <c r="I142" s="41"/>
      <c r="J142" s="41"/>
      <c r="K142" s="41"/>
    </row>
    <row r="143" spans="4:11" x14ac:dyDescent="0.2">
      <c r="D143" s="41"/>
      <c r="E143" s="41"/>
      <c r="F143" s="41"/>
      <c r="G143" s="41"/>
      <c r="H143" s="41"/>
      <c r="I143" s="41"/>
      <c r="J143" s="41"/>
      <c r="K143" s="41"/>
    </row>
    <row r="144" spans="4:11" x14ac:dyDescent="0.2">
      <c r="D144" s="41"/>
      <c r="E144" s="41"/>
      <c r="F144" s="41"/>
      <c r="G144" s="41"/>
      <c r="H144" s="41"/>
      <c r="I144" s="41"/>
      <c r="J144" s="41"/>
      <c r="K144" s="41"/>
    </row>
    <row r="145" spans="4:11" x14ac:dyDescent="0.2">
      <c r="D145" s="41"/>
      <c r="E145" s="41"/>
      <c r="F145" s="41"/>
      <c r="G145" s="41"/>
      <c r="H145" s="41"/>
      <c r="I145" s="41"/>
      <c r="J145" s="41"/>
      <c r="K145" s="41"/>
    </row>
    <row r="146" spans="4:11" x14ac:dyDescent="0.2">
      <c r="D146" s="41"/>
      <c r="E146" s="41"/>
      <c r="F146" s="41"/>
      <c r="G146" s="41"/>
      <c r="H146" s="41"/>
      <c r="I146" s="41"/>
      <c r="J146" s="41"/>
      <c r="K146" s="41"/>
    </row>
    <row r="147" spans="4:11" x14ac:dyDescent="0.2">
      <c r="D147" s="41"/>
      <c r="E147" s="41"/>
      <c r="F147" s="41"/>
      <c r="G147" s="41"/>
      <c r="H147" s="41"/>
      <c r="I147" s="41"/>
      <c r="J147" s="41"/>
      <c r="K147" s="41"/>
    </row>
    <row r="148" spans="4:11" x14ac:dyDescent="0.2">
      <c r="D148" s="41"/>
      <c r="E148" s="41"/>
      <c r="F148" s="41"/>
      <c r="G148" s="41"/>
      <c r="H148" s="41"/>
      <c r="I148" s="41"/>
      <c r="J148" s="41"/>
      <c r="K148" s="41"/>
    </row>
    <row r="149" spans="4:11" x14ac:dyDescent="0.2">
      <c r="D149" s="41"/>
      <c r="E149" s="41"/>
      <c r="F149" s="41"/>
      <c r="G149" s="41"/>
      <c r="H149" s="41"/>
      <c r="I149" s="41"/>
      <c r="J149" s="41"/>
      <c r="K149" s="41"/>
    </row>
    <row r="150" spans="4:11" x14ac:dyDescent="0.2">
      <c r="D150" s="41"/>
      <c r="E150" s="41"/>
      <c r="F150" s="41"/>
      <c r="G150" s="41"/>
      <c r="H150" s="41"/>
      <c r="I150" s="41"/>
      <c r="J150" s="41"/>
      <c r="K150" s="41"/>
    </row>
    <row r="151" spans="4:11" x14ac:dyDescent="0.2">
      <c r="D151" s="41"/>
      <c r="E151" s="41"/>
      <c r="F151" s="41"/>
      <c r="G151" s="41"/>
      <c r="H151" s="41"/>
      <c r="I151" s="41"/>
      <c r="J151" s="41"/>
      <c r="K151" s="41"/>
    </row>
    <row r="152" spans="4:11" x14ac:dyDescent="0.2">
      <c r="D152" s="41"/>
      <c r="E152" s="41"/>
      <c r="F152" s="41"/>
      <c r="G152" s="41"/>
      <c r="H152" s="41"/>
      <c r="I152" s="41"/>
      <c r="J152" s="41"/>
      <c r="K152" s="41"/>
    </row>
    <row r="153" spans="4:11" x14ac:dyDescent="0.2">
      <c r="D153" s="41"/>
      <c r="E153" s="41"/>
      <c r="F153" s="41"/>
      <c r="G153" s="41"/>
      <c r="H153" s="41"/>
      <c r="I153" s="41"/>
      <c r="J153" s="41"/>
      <c r="K153" s="41"/>
    </row>
    <row r="154" spans="4:11" x14ac:dyDescent="0.2">
      <c r="D154" s="41"/>
      <c r="E154" s="41"/>
      <c r="F154" s="41"/>
      <c r="G154" s="41"/>
      <c r="H154" s="41"/>
      <c r="I154" s="41"/>
      <c r="J154" s="41"/>
      <c r="K154" s="41"/>
    </row>
    <row r="155" spans="4:11" x14ac:dyDescent="0.2">
      <c r="D155" s="41"/>
      <c r="E155" s="41"/>
      <c r="F155" s="41"/>
      <c r="G155" s="41"/>
      <c r="H155" s="41"/>
      <c r="I155" s="41"/>
      <c r="J155" s="41"/>
      <c r="K155" s="41"/>
    </row>
    <row r="156" spans="4:11" x14ac:dyDescent="0.2">
      <c r="D156" s="41"/>
      <c r="E156" s="41"/>
      <c r="F156" s="41"/>
      <c r="G156" s="41"/>
      <c r="H156" s="41"/>
      <c r="I156" s="41"/>
      <c r="J156" s="41"/>
      <c r="K156" s="41"/>
    </row>
    <row r="157" spans="4:11" x14ac:dyDescent="0.2">
      <c r="D157" s="41"/>
      <c r="E157" s="41"/>
      <c r="F157" s="41"/>
      <c r="G157" s="41"/>
      <c r="H157" s="41"/>
      <c r="I157" s="41"/>
      <c r="J157" s="41"/>
      <c r="K157" s="41"/>
    </row>
    <row r="158" spans="4:11" x14ac:dyDescent="0.2">
      <c r="D158" s="41"/>
      <c r="E158" s="41"/>
      <c r="F158" s="41"/>
      <c r="G158" s="41"/>
      <c r="H158" s="41"/>
      <c r="I158" s="41"/>
      <c r="J158" s="41"/>
      <c r="K158" s="41"/>
    </row>
    <row r="159" spans="4:11" x14ac:dyDescent="0.2">
      <c r="D159" s="41"/>
      <c r="E159" s="41"/>
      <c r="F159" s="41"/>
      <c r="G159" s="41"/>
      <c r="H159" s="41"/>
      <c r="I159" s="41"/>
      <c r="J159" s="41"/>
      <c r="K159" s="41"/>
    </row>
    <row r="160" spans="4:11" x14ac:dyDescent="0.2">
      <c r="D160" s="41"/>
      <c r="E160" s="41"/>
      <c r="F160" s="41"/>
      <c r="G160" s="41"/>
      <c r="H160" s="41"/>
      <c r="I160" s="41"/>
      <c r="J160" s="41"/>
      <c r="K160" s="41"/>
    </row>
    <row r="161" spans="4:11" x14ac:dyDescent="0.2">
      <c r="D161" s="41"/>
      <c r="E161" s="41"/>
      <c r="F161" s="41"/>
      <c r="G161" s="41"/>
      <c r="H161" s="41"/>
      <c r="I161" s="41"/>
      <c r="J161" s="41"/>
      <c r="K161" s="41"/>
    </row>
    <row r="162" spans="4:11" x14ac:dyDescent="0.2">
      <c r="D162" s="41"/>
      <c r="E162" s="41"/>
      <c r="F162" s="41"/>
      <c r="G162" s="41"/>
      <c r="H162" s="41"/>
      <c r="I162" s="41"/>
      <c r="J162" s="41"/>
      <c r="K162" s="41"/>
    </row>
    <row r="163" spans="4:11" x14ac:dyDescent="0.2">
      <c r="D163" s="41"/>
      <c r="E163" s="41"/>
      <c r="F163" s="41"/>
      <c r="G163" s="41"/>
      <c r="H163" s="41"/>
      <c r="I163" s="41"/>
      <c r="J163" s="41"/>
      <c r="K163" s="41"/>
    </row>
    <row r="164" spans="4:11" x14ac:dyDescent="0.2">
      <c r="D164" s="41"/>
      <c r="E164" s="41"/>
      <c r="F164" s="41"/>
      <c r="G164" s="41"/>
      <c r="H164" s="41"/>
      <c r="I164" s="41"/>
      <c r="J164" s="41"/>
      <c r="K164" s="41"/>
    </row>
    <row r="165" spans="4:11" x14ac:dyDescent="0.2">
      <c r="D165" s="41"/>
      <c r="E165" s="41"/>
      <c r="F165" s="41"/>
      <c r="G165" s="41"/>
      <c r="H165" s="41"/>
      <c r="I165" s="41"/>
      <c r="J165" s="41"/>
      <c r="K165" s="41"/>
    </row>
    <row r="166" spans="4:11" x14ac:dyDescent="0.2">
      <c r="D166" s="41"/>
      <c r="E166" s="41"/>
      <c r="F166" s="41"/>
      <c r="G166" s="41"/>
      <c r="H166" s="41"/>
      <c r="I166" s="41"/>
      <c r="J166" s="41"/>
      <c r="K166" s="41"/>
    </row>
    <row r="167" spans="4:11" x14ac:dyDescent="0.2">
      <c r="D167" s="41"/>
      <c r="E167" s="41"/>
      <c r="F167" s="41"/>
      <c r="G167" s="41"/>
      <c r="H167" s="41"/>
      <c r="I167" s="41"/>
      <c r="J167" s="41"/>
      <c r="K167" s="41"/>
    </row>
    <row r="168" spans="4:11" x14ac:dyDescent="0.2">
      <c r="D168" s="41"/>
      <c r="E168" s="41"/>
      <c r="F168" s="41"/>
      <c r="G168" s="41"/>
      <c r="H168" s="41"/>
      <c r="I168" s="41"/>
      <c r="J168" s="41"/>
      <c r="K168" s="41"/>
    </row>
    <row r="169" spans="4:11" x14ac:dyDescent="0.2">
      <c r="D169" s="41"/>
      <c r="E169" s="41"/>
      <c r="F169" s="41"/>
      <c r="G169" s="41"/>
      <c r="H169" s="41"/>
      <c r="I169" s="41"/>
      <c r="J169" s="41"/>
      <c r="K169" s="41"/>
    </row>
    <row r="170" spans="4:11" x14ac:dyDescent="0.2">
      <c r="D170" s="41"/>
      <c r="E170" s="41"/>
      <c r="F170" s="41"/>
      <c r="G170" s="41"/>
      <c r="H170" s="41"/>
      <c r="I170" s="41"/>
      <c r="J170" s="41"/>
      <c r="K170" s="41"/>
    </row>
    <row r="171" spans="4:11" x14ac:dyDescent="0.2">
      <c r="D171" s="41"/>
      <c r="E171" s="41"/>
      <c r="F171" s="41"/>
      <c r="G171" s="41"/>
      <c r="H171" s="41"/>
      <c r="I171" s="41"/>
      <c r="J171" s="41"/>
      <c r="K171" s="41"/>
    </row>
    <row r="172" spans="4:11" x14ac:dyDescent="0.2">
      <c r="D172" s="41"/>
      <c r="E172" s="41"/>
      <c r="F172" s="41"/>
      <c r="G172" s="41"/>
      <c r="H172" s="41"/>
      <c r="I172" s="41"/>
      <c r="J172" s="41"/>
      <c r="K172" s="41"/>
    </row>
    <row r="173" spans="4:11" x14ac:dyDescent="0.2">
      <c r="D173" s="41"/>
      <c r="E173" s="41"/>
      <c r="F173" s="41"/>
      <c r="G173" s="41"/>
      <c r="H173" s="41"/>
      <c r="I173" s="41"/>
      <c r="J173" s="41"/>
      <c r="K173" s="41"/>
    </row>
    <row r="174" spans="4:11" x14ac:dyDescent="0.2">
      <c r="D174" s="41"/>
      <c r="E174" s="41"/>
      <c r="F174" s="41"/>
      <c r="G174" s="41"/>
      <c r="H174" s="41"/>
      <c r="I174" s="41"/>
      <c r="J174" s="41"/>
      <c r="K174" s="41"/>
    </row>
    <row r="175" spans="4:11" x14ac:dyDescent="0.2">
      <c r="D175" s="41"/>
      <c r="E175" s="41"/>
      <c r="F175" s="41"/>
      <c r="G175" s="41"/>
      <c r="H175" s="41"/>
      <c r="I175" s="41"/>
      <c r="J175" s="41"/>
      <c r="K175" s="41"/>
    </row>
    <row r="176" spans="4:11" x14ac:dyDescent="0.2">
      <c r="D176" s="41"/>
      <c r="E176" s="41"/>
      <c r="F176" s="41"/>
      <c r="G176" s="41"/>
      <c r="H176" s="41"/>
      <c r="I176" s="41"/>
      <c r="J176" s="41"/>
      <c r="K176" s="41"/>
    </row>
    <row r="177" spans="4:11" x14ac:dyDescent="0.2">
      <c r="D177" s="41"/>
      <c r="E177" s="41"/>
      <c r="F177" s="41"/>
      <c r="G177" s="41"/>
      <c r="H177" s="41"/>
      <c r="I177" s="41"/>
      <c r="J177" s="41"/>
      <c r="K177" s="41"/>
    </row>
    <row r="178" spans="4:11" x14ac:dyDescent="0.2">
      <c r="D178" s="41"/>
      <c r="E178" s="41"/>
      <c r="F178" s="41"/>
      <c r="G178" s="41"/>
      <c r="H178" s="41"/>
      <c r="I178" s="41"/>
      <c r="J178" s="41"/>
      <c r="K178" s="41"/>
    </row>
    <row r="179" spans="4:11" x14ac:dyDescent="0.2">
      <c r="D179" s="41"/>
      <c r="E179" s="41"/>
      <c r="F179" s="41"/>
      <c r="G179" s="41"/>
      <c r="H179" s="41"/>
      <c r="I179" s="41"/>
      <c r="J179" s="41"/>
      <c r="K179" s="41"/>
    </row>
    <row r="180" spans="4:11" x14ac:dyDescent="0.2">
      <c r="D180" s="41"/>
      <c r="E180" s="41"/>
      <c r="F180" s="41"/>
      <c r="G180" s="41"/>
      <c r="H180" s="41"/>
      <c r="I180" s="41"/>
      <c r="J180" s="41"/>
      <c r="K180" s="41"/>
    </row>
    <row r="181" spans="4:11" x14ac:dyDescent="0.2">
      <c r="D181" s="41"/>
      <c r="E181" s="41"/>
      <c r="F181" s="41"/>
      <c r="G181" s="41"/>
      <c r="H181" s="41"/>
      <c r="I181" s="41"/>
      <c r="J181" s="41"/>
      <c r="K181" s="41"/>
    </row>
    <row r="182" spans="4:11" x14ac:dyDescent="0.2">
      <c r="D182" s="41"/>
      <c r="E182" s="41"/>
      <c r="F182" s="41"/>
      <c r="G182" s="41"/>
      <c r="H182" s="41"/>
      <c r="I182" s="41"/>
      <c r="J182" s="41"/>
      <c r="K182" s="41"/>
    </row>
    <row r="183" spans="4:11" x14ac:dyDescent="0.2">
      <c r="D183" s="41"/>
      <c r="E183" s="41"/>
      <c r="F183" s="41"/>
      <c r="G183" s="41"/>
      <c r="H183" s="41"/>
      <c r="I183" s="41"/>
      <c r="J183" s="41"/>
      <c r="K183" s="41"/>
    </row>
    <row r="184" spans="4:11" x14ac:dyDescent="0.2">
      <c r="D184" s="41"/>
      <c r="E184" s="41"/>
      <c r="F184" s="41"/>
      <c r="G184" s="41"/>
      <c r="H184" s="41"/>
      <c r="I184" s="41"/>
      <c r="J184" s="41"/>
      <c r="K184" s="41"/>
    </row>
    <row r="185" spans="4:11" x14ac:dyDescent="0.2">
      <c r="D185" s="41"/>
      <c r="E185" s="41"/>
      <c r="F185" s="41"/>
      <c r="G185" s="41"/>
      <c r="H185" s="41"/>
      <c r="I185" s="41"/>
      <c r="J185" s="41"/>
      <c r="K185" s="41"/>
    </row>
    <row r="186" spans="4:11" x14ac:dyDescent="0.2">
      <c r="D186" s="41"/>
      <c r="E186" s="41"/>
      <c r="F186" s="41"/>
      <c r="G186" s="41"/>
      <c r="H186" s="41"/>
      <c r="I186" s="41"/>
      <c r="J186" s="41"/>
      <c r="K186" s="41"/>
    </row>
    <row r="187" spans="4:11" x14ac:dyDescent="0.2">
      <c r="D187" s="41"/>
      <c r="E187" s="41"/>
      <c r="F187" s="41"/>
      <c r="G187" s="41"/>
      <c r="H187" s="41"/>
      <c r="I187" s="41"/>
      <c r="J187" s="41"/>
      <c r="K187" s="41"/>
    </row>
    <row r="188" spans="4:11" x14ac:dyDescent="0.2">
      <c r="D188" s="41"/>
      <c r="E188" s="41"/>
      <c r="F188" s="41"/>
      <c r="G188" s="41"/>
      <c r="H188" s="41"/>
      <c r="I188" s="41"/>
      <c r="J188" s="41"/>
      <c r="K188" s="41"/>
    </row>
    <row r="189" spans="4:11" x14ac:dyDescent="0.2">
      <c r="D189" s="41"/>
      <c r="E189" s="41"/>
      <c r="F189" s="41"/>
      <c r="G189" s="41"/>
      <c r="H189" s="41"/>
      <c r="I189" s="41"/>
      <c r="J189" s="41"/>
      <c r="K189" s="41"/>
    </row>
    <row r="190" spans="4:11" x14ac:dyDescent="0.2">
      <c r="D190" s="41"/>
      <c r="E190" s="41"/>
      <c r="F190" s="41"/>
      <c r="G190" s="41"/>
      <c r="H190" s="41"/>
      <c r="I190" s="41"/>
      <c r="J190" s="41"/>
      <c r="K190" s="41"/>
    </row>
    <row r="191" spans="4:11" x14ac:dyDescent="0.2">
      <c r="D191" s="41"/>
      <c r="E191" s="41"/>
      <c r="F191" s="41"/>
      <c r="G191" s="41"/>
      <c r="H191" s="41"/>
      <c r="I191" s="41"/>
      <c r="J191" s="41"/>
      <c r="K191" s="41"/>
    </row>
    <row r="192" spans="4:11" x14ac:dyDescent="0.2">
      <c r="D192" s="41"/>
      <c r="E192" s="41"/>
      <c r="F192" s="41"/>
      <c r="G192" s="41"/>
      <c r="H192" s="41"/>
      <c r="I192" s="41"/>
      <c r="J192" s="41"/>
      <c r="K192" s="41"/>
    </row>
    <row r="193" spans="4:11" x14ac:dyDescent="0.2">
      <c r="D193" s="41"/>
      <c r="E193" s="41"/>
      <c r="F193" s="41"/>
      <c r="G193" s="41"/>
      <c r="H193" s="41"/>
      <c r="I193" s="41"/>
      <c r="J193" s="41"/>
      <c r="K193" s="41"/>
    </row>
    <row r="194" spans="4:11" x14ac:dyDescent="0.2">
      <c r="D194" s="41"/>
      <c r="E194" s="41"/>
      <c r="F194" s="41"/>
      <c r="G194" s="41"/>
      <c r="H194" s="41"/>
      <c r="I194" s="41"/>
      <c r="J194" s="41"/>
      <c r="K194" s="41"/>
    </row>
    <row r="195" spans="4:11" x14ac:dyDescent="0.2">
      <c r="D195" s="41"/>
      <c r="E195" s="41"/>
      <c r="F195" s="41"/>
      <c r="G195" s="41"/>
      <c r="H195" s="41"/>
      <c r="I195" s="41"/>
      <c r="J195" s="41"/>
      <c r="K195" s="41"/>
    </row>
    <row r="196" spans="4:11" x14ac:dyDescent="0.2">
      <c r="D196" s="41"/>
      <c r="E196" s="41"/>
      <c r="F196" s="41"/>
      <c r="G196" s="41"/>
      <c r="H196" s="41"/>
      <c r="I196" s="41"/>
      <c r="J196" s="41"/>
      <c r="K196" s="41"/>
    </row>
    <row r="197" spans="4:11" x14ac:dyDescent="0.2">
      <c r="D197" s="41"/>
      <c r="E197" s="41"/>
      <c r="F197" s="41"/>
      <c r="G197" s="41"/>
      <c r="H197" s="41"/>
      <c r="I197" s="41"/>
      <c r="J197" s="41"/>
      <c r="K197" s="41"/>
    </row>
    <row r="198" spans="4:11" x14ac:dyDescent="0.2">
      <c r="D198" s="41"/>
      <c r="E198" s="41"/>
      <c r="F198" s="41"/>
      <c r="G198" s="41"/>
      <c r="H198" s="41"/>
      <c r="I198" s="41"/>
      <c r="J198" s="41"/>
      <c r="K198" s="41"/>
    </row>
    <row r="199" spans="4:11" x14ac:dyDescent="0.2">
      <c r="D199" s="41"/>
      <c r="E199" s="41"/>
      <c r="F199" s="41"/>
      <c r="G199" s="41"/>
      <c r="H199" s="41"/>
      <c r="I199" s="41"/>
      <c r="J199" s="41"/>
      <c r="K199" s="41"/>
    </row>
    <row r="200" spans="4:11" x14ac:dyDescent="0.2">
      <c r="D200" s="41"/>
      <c r="E200" s="41"/>
      <c r="F200" s="41"/>
      <c r="G200" s="41"/>
      <c r="H200" s="41"/>
      <c r="I200" s="41"/>
      <c r="J200" s="41"/>
      <c r="K200" s="41"/>
    </row>
    <row r="201" spans="4:11" x14ac:dyDescent="0.2">
      <c r="D201" s="41"/>
      <c r="E201" s="41"/>
      <c r="F201" s="41"/>
      <c r="G201" s="41"/>
      <c r="H201" s="41"/>
      <c r="I201" s="41"/>
      <c r="J201" s="41"/>
      <c r="K201" s="41"/>
    </row>
    <row r="202" spans="4:11" x14ac:dyDescent="0.2">
      <c r="D202" s="41"/>
      <c r="E202" s="41"/>
      <c r="F202" s="41"/>
      <c r="G202" s="41"/>
      <c r="H202" s="41"/>
      <c r="I202" s="41"/>
      <c r="J202" s="41"/>
      <c r="K202" s="41"/>
    </row>
    <row r="203" spans="4:11" x14ac:dyDescent="0.2">
      <c r="D203" s="41"/>
      <c r="E203" s="41"/>
      <c r="F203" s="41"/>
      <c r="G203" s="41"/>
      <c r="H203" s="41"/>
      <c r="I203" s="41"/>
      <c r="J203" s="41"/>
      <c r="K203" s="41"/>
    </row>
    <row r="204" spans="4:11" x14ac:dyDescent="0.2">
      <c r="D204" s="41"/>
      <c r="E204" s="41"/>
      <c r="F204" s="41"/>
      <c r="G204" s="41"/>
      <c r="H204" s="41"/>
      <c r="I204" s="41"/>
      <c r="J204" s="41"/>
      <c r="K204" s="41"/>
    </row>
    <row r="205" spans="4:11" x14ac:dyDescent="0.2">
      <c r="D205" s="41"/>
      <c r="E205" s="41"/>
      <c r="F205" s="41"/>
      <c r="G205" s="41"/>
      <c r="H205" s="41"/>
      <c r="I205" s="41"/>
      <c r="J205" s="41"/>
      <c r="K205" s="41"/>
    </row>
    <row r="206" spans="4:11" x14ac:dyDescent="0.2">
      <c r="D206" s="41"/>
      <c r="E206" s="41"/>
      <c r="F206" s="41"/>
      <c r="G206" s="41"/>
      <c r="H206" s="41"/>
      <c r="I206" s="41"/>
      <c r="J206" s="41"/>
      <c r="K206" s="41"/>
    </row>
    <row r="207" spans="4:11" x14ac:dyDescent="0.2">
      <c r="D207" s="41"/>
      <c r="E207" s="41"/>
      <c r="F207" s="41"/>
      <c r="G207" s="41"/>
      <c r="H207" s="41"/>
      <c r="I207" s="41"/>
      <c r="J207" s="41"/>
      <c r="K207" s="41"/>
    </row>
    <row r="208" spans="4:11" x14ac:dyDescent="0.2">
      <c r="D208" s="41"/>
      <c r="E208" s="41"/>
      <c r="F208" s="41"/>
      <c r="G208" s="41"/>
      <c r="H208" s="41"/>
      <c r="I208" s="41"/>
      <c r="J208" s="41"/>
      <c r="K208" s="41"/>
    </row>
    <row r="209" spans="4:11" x14ac:dyDescent="0.2">
      <c r="D209" s="41"/>
      <c r="E209" s="41"/>
      <c r="F209" s="41"/>
      <c r="G209" s="41"/>
      <c r="H209" s="41"/>
      <c r="I209" s="41"/>
      <c r="J209" s="41"/>
      <c r="K209" s="41"/>
    </row>
  </sheetData>
  <mergeCells count="1">
    <mergeCell ref="A67:D67"/>
  </mergeCells>
  <phoneticPr fontId="0" type="noConversion"/>
  <pageMargins left="0.25" right="0.25" top="0.25" bottom="0.25" header="0.5" footer="0.25"/>
  <pageSetup scale="70"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TIS</vt:lpstr>
      <vt:lpstr>Summary (2)</vt:lpstr>
      <vt:lpstr>Summary</vt:lpstr>
      <vt:lpstr>Buyout</vt:lpstr>
      <vt:lpstr>Note1</vt:lpstr>
      <vt:lpstr>Note2</vt:lpstr>
      <vt:lpstr>Note 3</vt:lpstr>
    </vt:vector>
  </TitlesOfParts>
  <Company>Enron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kchick</dc:creator>
  <cp:lastModifiedBy>Felienne</cp:lastModifiedBy>
  <cp:lastPrinted>2001-10-18T20:38:55Z</cp:lastPrinted>
  <dcterms:created xsi:type="dcterms:W3CDTF">2000-09-24T18:02:28Z</dcterms:created>
  <dcterms:modified xsi:type="dcterms:W3CDTF">2014-09-05T09:59:38Z</dcterms:modified>
</cp:coreProperties>
</file>