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0" yWindow="90" windowWidth="15150" windowHeight="9030" tabRatio="559" activeTab="1"/>
  </bookViews>
  <sheets>
    <sheet name="NEW" sheetId="1" r:id="rId1"/>
    <sheet name="Keystone" sheetId="5880" r:id="rId2"/>
    <sheet name="Rates" sheetId="5879" r:id="rId3"/>
    <sheet name="EOLID's" sheetId="5873" r:id="rId4"/>
    <sheet name="EOL" sheetId="5877" r:id="rId5"/>
  </sheets>
  <externalReferences>
    <externalReference r:id="rId6"/>
    <externalReference r:id="rId7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Bid">#REF!</definedName>
    <definedName name="Bid_Volume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esc">#REF!</definedName>
    <definedName name="Discount_Factor">#REF!</definedName>
    <definedName name="dRiskType">#REF!</definedName>
    <definedName name="Effective_Date">#REF!</definedName>
    <definedName name="Environment">#REF!</definedName>
    <definedName name="Gas_Basis">#REF!</definedName>
    <definedName name="Gas_Daily">#REF!</definedName>
    <definedName name="Gas_Swap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Last_Modified">#REF!</definedName>
    <definedName name="Loc">#REF!</definedName>
    <definedName name="Names">[1]BASIS!$B$3:$C$30</definedName>
    <definedName name="network">#REF!</definedName>
    <definedName name="Next_Day_Physical">#REF!</definedName>
    <definedName name="Offer">#REF!</definedName>
    <definedName name="Offer_Volume">#REF!</definedName>
    <definedName name="Password">#REF!</definedName>
    <definedName name="Period">#REF!</definedName>
    <definedName name="_xlnm.Print_Area" localSheetId="0">NEW!$A$1:$Y$37</definedName>
    <definedName name="proc_id">#REF!</definedName>
    <definedName name="prod_desc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rm">#REF!</definedName>
    <definedName name="Test">#REF!</definedName>
    <definedName name="US_Gas_Daily_1">#REF!</definedName>
    <definedName name="US_Gas_Daily_2">#REF!</definedName>
    <definedName name="US_Gas_Swap">#REF!</definedName>
    <definedName name="User_ID">#REF!</definedName>
  </definedNames>
  <calcPr calcId="152511"/>
</workbook>
</file>

<file path=xl/calcChain.xml><?xml version="1.0" encoding="utf-8"?>
<calcChain xmlns="http://schemas.openxmlformats.org/spreadsheetml/2006/main">
  <c r="F65" i="5877" l="1"/>
  <c r="H65" i="5877"/>
  <c r="J4" i="5880"/>
  <c r="P4" i="5880"/>
  <c r="J5" i="5880"/>
  <c r="P5" i="5880"/>
  <c r="J6" i="5880"/>
  <c r="P6" i="5880"/>
  <c r="J10" i="5880"/>
  <c r="J11" i="5880"/>
  <c r="P11" i="5880"/>
  <c r="J12" i="5880"/>
  <c r="P12" i="5880"/>
  <c r="P13" i="5880"/>
  <c r="P17" i="5880"/>
  <c r="I18" i="5880"/>
  <c r="P18" i="5880"/>
  <c r="I19" i="5880"/>
  <c r="P19" i="5880"/>
  <c r="E20" i="5880"/>
  <c r="I20" i="5880"/>
  <c r="T20" i="5880"/>
  <c r="E21" i="5880"/>
  <c r="T21" i="5880"/>
  <c r="AC21" i="5880"/>
  <c r="E22" i="5880"/>
  <c r="T22" i="5880"/>
  <c r="AC22" i="5880"/>
  <c r="AC23" i="5880"/>
  <c r="C29" i="5880"/>
  <c r="F29" i="5880"/>
  <c r="J29" i="5880"/>
  <c r="C30" i="5880"/>
  <c r="F30" i="5880"/>
  <c r="J30" i="5880"/>
  <c r="C31" i="5880"/>
  <c r="F31" i="5880"/>
  <c r="J31" i="5880"/>
  <c r="V39" i="5880"/>
  <c r="V40" i="5880"/>
  <c r="AC40" i="5880"/>
  <c r="C41" i="5880"/>
  <c r="V41" i="5880"/>
  <c r="AC41" i="5880"/>
  <c r="C42" i="5880"/>
  <c r="AC42" i="5880"/>
  <c r="C43" i="5880"/>
  <c r="P51" i="5880"/>
  <c r="P52" i="5880"/>
  <c r="X52" i="5880"/>
  <c r="I53" i="5880"/>
  <c r="P53" i="5880"/>
  <c r="X53" i="5880"/>
  <c r="I54" i="5880"/>
  <c r="X54" i="5880"/>
  <c r="I55" i="5880"/>
  <c r="T56" i="5880"/>
  <c r="T57" i="5880"/>
  <c r="T58" i="5880"/>
  <c r="X65" i="5880"/>
  <c r="X66" i="5880"/>
  <c r="X67" i="5880"/>
  <c r="G3" i="1"/>
  <c r="K3" i="1"/>
  <c r="L3" i="1" s="1"/>
  <c r="Q3" i="1"/>
  <c r="S3" i="1" s="1"/>
  <c r="R3" i="1"/>
  <c r="G4" i="1"/>
  <c r="K4" i="1"/>
  <c r="L4" i="1" s="1"/>
  <c r="L23" i="1" s="1"/>
  <c r="M4" i="1"/>
  <c r="M23" i="1" s="1"/>
  <c r="Q4" i="1"/>
  <c r="C5" i="1"/>
  <c r="F5" i="1"/>
  <c r="K5" i="1"/>
  <c r="L5" i="1"/>
  <c r="M5" i="1"/>
  <c r="O5" i="1"/>
  <c r="Q5" i="1"/>
  <c r="S5" i="1" s="1"/>
  <c r="R5" i="1"/>
  <c r="G6" i="1"/>
  <c r="K6" i="1"/>
  <c r="L6" i="1"/>
  <c r="W10" i="1" s="1"/>
  <c r="M6" i="1"/>
  <c r="O6" i="1"/>
  <c r="D7" i="1"/>
  <c r="K7" i="1"/>
  <c r="L7" i="1" s="1"/>
  <c r="W13" i="1" s="1"/>
  <c r="M7" i="1"/>
  <c r="P7" i="1"/>
  <c r="Q7" i="1"/>
  <c r="K8" i="1"/>
  <c r="L8" i="1"/>
  <c r="M8" i="1"/>
  <c r="M27" i="1" s="1"/>
  <c r="O8" i="1"/>
  <c r="X9" i="1" s="1"/>
  <c r="P8" i="1"/>
  <c r="Q8" i="1"/>
  <c r="S8" i="1" s="1"/>
  <c r="R8" i="1"/>
  <c r="K9" i="1"/>
  <c r="L9" i="1"/>
  <c r="Y16" i="1" s="1"/>
  <c r="M9" i="1"/>
  <c r="M28" i="1" s="1"/>
  <c r="O9" i="1"/>
  <c r="Q9" i="1"/>
  <c r="R9" i="1" s="1"/>
  <c r="K10" i="1"/>
  <c r="L10" i="1"/>
  <c r="L29" i="1" s="1"/>
  <c r="M10" i="1"/>
  <c r="M29" i="1" s="1"/>
  <c r="Q10" i="1"/>
  <c r="R10" i="1"/>
  <c r="S10" i="1"/>
  <c r="K11" i="1"/>
  <c r="M11" i="1" s="1"/>
  <c r="M30" i="1" s="1"/>
  <c r="L11" i="1"/>
  <c r="Y18" i="1" s="1"/>
  <c r="Z18" i="1" s="1"/>
  <c r="Q11" i="1"/>
  <c r="R11" i="1"/>
  <c r="S11" i="1"/>
  <c r="I12" i="1"/>
  <c r="J12" i="1"/>
  <c r="K12" i="1"/>
  <c r="Q12" i="1"/>
  <c r="R12" i="1"/>
  <c r="S12" i="1"/>
  <c r="K13" i="1"/>
  <c r="M13" i="1" s="1"/>
  <c r="M32" i="1" s="1"/>
  <c r="L13" i="1"/>
  <c r="L32" i="1" s="1"/>
  <c r="Q13" i="1"/>
  <c r="R13" i="1" s="1"/>
  <c r="S13" i="1"/>
  <c r="G14" i="1"/>
  <c r="I14" i="1"/>
  <c r="K14" i="1"/>
  <c r="L14" i="1" s="1"/>
  <c r="L33" i="1" s="1"/>
  <c r="P14" i="1"/>
  <c r="Q14" i="1"/>
  <c r="S14" i="1" s="1"/>
  <c r="K15" i="1"/>
  <c r="Q15" i="1"/>
  <c r="R15" i="1"/>
  <c r="S15" i="1"/>
  <c r="K16" i="1"/>
  <c r="L16" i="1"/>
  <c r="M16" i="1"/>
  <c r="M35" i="1" s="1"/>
  <c r="Q16" i="1"/>
  <c r="K17" i="1"/>
  <c r="M17" i="1" s="1"/>
  <c r="M36" i="1" s="1"/>
  <c r="L17" i="1"/>
  <c r="L36" i="1" s="1"/>
  <c r="V21" i="1" s="1"/>
  <c r="Q17" i="1"/>
  <c r="R17" i="1"/>
  <c r="S17" i="1"/>
  <c r="X17" i="1"/>
  <c r="G18" i="1"/>
  <c r="K18" i="1"/>
  <c r="L18" i="1"/>
  <c r="M18" i="1"/>
  <c r="Q18" i="1"/>
  <c r="R18" i="1"/>
  <c r="S18" i="1"/>
  <c r="B21" i="1"/>
  <c r="C21" i="1" s="1"/>
  <c r="D21" i="1"/>
  <c r="E21" i="1"/>
  <c r="F21" i="1"/>
  <c r="G21" i="1"/>
  <c r="H21" i="1"/>
  <c r="I21" i="1"/>
  <c r="J21" i="1"/>
  <c r="K21" i="1"/>
  <c r="L21" i="1"/>
  <c r="L37" i="1" s="1"/>
  <c r="M21" i="1"/>
  <c r="N21" i="1"/>
  <c r="O21" i="1"/>
  <c r="X18" i="1" s="1"/>
  <c r="P21" i="1"/>
  <c r="P10" i="1" s="1"/>
  <c r="B22" i="1"/>
  <c r="C22" i="1"/>
  <c r="C3" i="1" s="1"/>
  <c r="D22" i="1"/>
  <c r="D3" i="1" s="1"/>
  <c r="E22" i="1"/>
  <c r="G22" i="1" s="1"/>
  <c r="H22" i="1"/>
  <c r="N22" i="1"/>
  <c r="P22" i="1" s="1"/>
  <c r="P3" i="1" s="1"/>
  <c r="O22" i="1"/>
  <c r="O3" i="1" s="1"/>
  <c r="B23" i="1"/>
  <c r="E23" i="1"/>
  <c r="F23" i="1" s="1"/>
  <c r="F4" i="1" s="1"/>
  <c r="G23" i="1"/>
  <c r="H23" i="1"/>
  <c r="I23" i="1" s="1"/>
  <c r="I4" i="1" s="1"/>
  <c r="J23" i="1"/>
  <c r="J4" i="1" s="1"/>
  <c r="N23" i="1"/>
  <c r="P23" i="1" s="1"/>
  <c r="P4" i="1" s="1"/>
  <c r="O23" i="1"/>
  <c r="O4" i="1" s="1"/>
  <c r="B24" i="1"/>
  <c r="C24" i="1" s="1"/>
  <c r="E24" i="1"/>
  <c r="F24" i="1"/>
  <c r="G24" i="1"/>
  <c r="G5" i="1" s="1"/>
  <c r="H24" i="1"/>
  <c r="J24" i="1" s="1"/>
  <c r="J5" i="1" s="1"/>
  <c r="I24" i="1"/>
  <c r="I5" i="1" s="1"/>
  <c r="N24" i="1"/>
  <c r="O24" i="1"/>
  <c r="P24" i="1"/>
  <c r="P5" i="1" s="1"/>
  <c r="X10" i="1" s="1"/>
  <c r="B25" i="1"/>
  <c r="C25" i="1"/>
  <c r="C6" i="1" s="1"/>
  <c r="D25" i="1"/>
  <c r="D6" i="1" s="1"/>
  <c r="E25" i="1"/>
  <c r="F25" i="1"/>
  <c r="F6" i="1" s="1"/>
  <c r="G25" i="1"/>
  <c r="H25" i="1"/>
  <c r="I25" i="1"/>
  <c r="I6" i="1" s="1"/>
  <c r="J25" i="1"/>
  <c r="J6" i="1" s="1"/>
  <c r="L25" i="1"/>
  <c r="M25" i="1"/>
  <c r="N25" i="1"/>
  <c r="O25" i="1"/>
  <c r="P25" i="1"/>
  <c r="P6" i="1" s="1"/>
  <c r="B26" i="1"/>
  <c r="C26" i="1"/>
  <c r="D26" i="1"/>
  <c r="E26" i="1"/>
  <c r="G26" i="1" s="1"/>
  <c r="G7" i="1" s="1"/>
  <c r="F26" i="1"/>
  <c r="F7" i="1" s="1"/>
  <c r="H26" i="1"/>
  <c r="N26" i="1"/>
  <c r="P26" i="1" s="1"/>
  <c r="O26" i="1"/>
  <c r="O7" i="1" s="1"/>
  <c r="B27" i="1"/>
  <c r="E27" i="1"/>
  <c r="G27" i="1" s="1"/>
  <c r="G8" i="1" s="1"/>
  <c r="F27" i="1"/>
  <c r="F8" i="1" s="1"/>
  <c r="H27" i="1"/>
  <c r="I27" i="1" s="1"/>
  <c r="I8" i="1" s="1"/>
  <c r="N27" i="1"/>
  <c r="O27" i="1"/>
  <c r="U15" i="1" s="1"/>
  <c r="P27" i="1"/>
  <c r="B28" i="1"/>
  <c r="C28" i="1" s="1"/>
  <c r="C9" i="1" s="1"/>
  <c r="D28" i="1"/>
  <c r="D9" i="1" s="1"/>
  <c r="E28" i="1"/>
  <c r="F28" i="1" s="1"/>
  <c r="F9" i="1" s="1"/>
  <c r="G28" i="1"/>
  <c r="G9" i="1" s="1"/>
  <c r="H28" i="1"/>
  <c r="I28" i="1"/>
  <c r="I9" i="1" s="1"/>
  <c r="J28" i="1"/>
  <c r="J9" i="1" s="1"/>
  <c r="N28" i="1"/>
  <c r="O28" i="1" s="1"/>
  <c r="P28" i="1"/>
  <c r="P9" i="1" s="1"/>
  <c r="B29" i="1"/>
  <c r="D29" i="1" s="1"/>
  <c r="D10" i="1" s="1"/>
  <c r="C29" i="1"/>
  <c r="C10" i="1" s="1"/>
  <c r="E29" i="1"/>
  <c r="F29" i="1"/>
  <c r="F10" i="1" s="1"/>
  <c r="G29" i="1"/>
  <c r="G10" i="1" s="1"/>
  <c r="H29" i="1"/>
  <c r="I29" i="1"/>
  <c r="I10" i="1" s="1"/>
  <c r="J29" i="1"/>
  <c r="J10" i="1" s="1"/>
  <c r="N29" i="1"/>
  <c r="O29" i="1"/>
  <c r="O10" i="1" s="1"/>
  <c r="P29" i="1"/>
  <c r="B30" i="1"/>
  <c r="C30" i="1"/>
  <c r="C11" i="1" s="1"/>
  <c r="D30" i="1"/>
  <c r="D11" i="1" s="1"/>
  <c r="E30" i="1"/>
  <c r="G30" i="1" s="1"/>
  <c r="G11" i="1" s="1"/>
  <c r="H30" i="1"/>
  <c r="N30" i="1"/>
  <c r="P30" i="1" s="1"/>
  <c r="P11" i="1" s="1"/>
  <c r="O30" i="1"/>
  <c r="B31" i="1"/>
  <c r="E31" i="1"/>
  <c r="F31" i="1" s="1"/>
  <c r="F12" i="1" s="1"/>
  <c r="H31" i="1"/>
  <c r="I31" i="1" s="1"/>
  <c r="J31" i="1"/>
  <c r="N31" i="1"/>
  <c r="P31" i="1" s="1"/>
  <c r="P12" i="1" s="1"/>
  <c r="O31" i="1"/>
  <c r="O12" i="1" s="1"/>
  <c r="B32" i="1"/>
  <c r="C32" i="1" s="1"/>
  <c r="C13" i="1" s="1"/>
  <c r="E32" i="1"/>
  <c r="F32" i="1" s="1"/>
  <c r="F13" i="1" s="1"/>
  <c r="G32" i="1"/>
  <c r="G13" i="1" s="1"/>
  <c r="H32" i="1"/>
  <c r="I32" i="1"/>
  <c r="I13" i="1" s="1"/>
  <c r="J32" i="1"/>
  <c r="J13" i="1" s="1"/>
  <c r="N32" i="1"/>
  <c r="O32" i="1" s="1"/>
  <c r="O13" i="1" s="1"/>
  <c r="P32" i="1"/>
  <c r="P13" i="1" s="1"/>
  <c r="B33" i="1"/>
  <c r="C33" i="1"/>
  <c r="D33" i="1"/>
  <c r="D14" i="1" s="1"/>
  <c r="E33" i="1"/>
  <c r="F33" i="1"/>
  <c r="F14" i="1" s="1"/>
  <c r="G33" i="1"/>
  <c r="H33" i="1"/>
  <c r="I33" i="1"/>
  <c r="J33" i="1"/>
  <c r="J14" i="1" s="1"/>
  <c r="N33" i="1"/>
  <c r="O33" i="1"/>
  <c r="O14" i="1" s="1"/>
  <c r="X8" i="1" s="1"/>
  <c r="P33" i="1"/>
  <c r="B34" i="1"/>
  <c r="C34" i="1"/>
  <c r="C15" i="1" s="1"/>
  <c r="D34" i="1"/>
  <c r="D15" i="1" s="1"/>
  <c r="E34" i="1"/>
  <c r="G34" i="1" s="1"/>
  <c r="G15" i="1" s="1"/>
  <c r="F34" i="1"/>
  <c r="F15" i="1" s="1"/>
  <c r="H34" i="1"/>
  <c r="N34" i="1"/>
  <c r="P34" i="1" s="1"/>
  <c r="P15" i="1" s="1"/>
  <c r="B35" i="1"/>
  <c r="D35" i="1" s="1"/>
  <c r="D16" i="1" s="1"/>
  <c r="C35" i="1"/>
  <c r="E35" i="1"/>
  <c r="F35" i="1"/>
  <c r="F16" i="1" s="1"/>
  <c r="G35" i="1"/>
  <c r="G16" i="1" s="1"/>
  <c r="H35" i="1"/>
  <c r="I35" i="1" s="1"/>
  <c r="I16" i="1" s="1"/>
  <c r="J35" i="1"/>
  <c r="J16" i="1" s="1"/>
  <c r="N35" i="1"/>
  <c r="O35" i="1"/>
  <c r="O16" i="1" s="1"/>
  <c r="P35" i="1"/>
  <c r="P16" i="1" s="1"/>
  <c r="B36" i="1"/>
  <c r="C36" i="1" s="1"/>
  <c r="C17" i="1" s="1"/>
  <c r="D36" i="1"/>
  <c r="D17" i="1" s="1"/>
  <c r="E36" i="1"/>
  <c r="F36" i="1" s="1"/>
  <c r="F17" i="1" s="1"/>
  <c r="G36" i="1"/>
  <c r="G17" i="1" s="1"/>
  <c r="H36" i="1"/>
  <c r="I36" i="1"/>
  <c r="I17" i="1" s="1"/>
  <c r="J36" i="1"/>
  <c r="J17" i="1" s="1"/>
  <c r="N36" i="1"/>
  <c r="O36" i="1" s="1"/>
  <c r="O17" i="1" s="1"/>
  <c r="P36" i="1"/>
  <c r="P17" i="1" s="1"/>
  <c r="B37" i="1"/>
  <c r="D37" i="1" s="1"/>
  <c r="D18" i="1" s="1"/>
  <c r="C37" i="1"/>
  <c r="C18" i="1" s="1"/>
  <c r="E37" i="1"/>
  <c r="F37" i="1"/>
  <c r="F18" i="1" s="1"/>
  <c r="G37" i="1"/>
  <c r="H37" i="1"/>
  <c r="I37" i="1"/>
  <c r="I18" i="1" s="1"/>
  <c r="J37" i="1"/>
  <c r="J18" i="1" s="1"/>
  <c r="N37" i="1"/>
  <c r="O37" i="1"/>
  <c r="O18" i="1" s="1"/>
  <c r="P37" i="1"/>
  <c r="P18" i="1" s="1"/>
  <c r="C6" i="5879"/>
  <c r="C7" i="5879"/>
  <c r="C10" i="5879"/>
  <c r="C11" i="5879" s="1"/>
  <c r="E10" i="5879"/>
  <c r="E11" i="5879" s="1"/>
  <c r="C14" i="5879"/>
  <c r="C15" i="5879" s="1"/>
  <c r="E14" i="5879"/>
  <c r="E15" i="5879"/>
  <c r="C18" i="5879"/>
  <c r="C19" i="5879" s="1"/>
  <c r="E18" i="5879"/>
  <c r="E19" i="5879" s="1"/>
  <c r="C22" i="5879"/>
  <c r="C23" i="5879" s="1"/>
  <c r="E22" i="5879"/>
  <c r="E23" i="5879"/>
  <c r="C26" i="5879"/>
  <c r="E26" i="5879"/>
  <c r="E27" i="5879" s="1"/>
  <c r="C27" i="5879"/>
  <c r="C30" i="5879"/>
  <c r="C31" i="5879" s="1"/>
  <c r="E30" i="5879"/>
  <c r="E31" i="5879"/>
  <c r="V17" i="1" l="1"/>
  <c r="V10" i="1"/>
  <c r="X13" i="1"/>
  <c r="U18" i="1"/>
  <c r="O11" i="1"/>
  <c r="X4" i="1"/>
  <c r="X5" i="1"/>
  <c r="C27" i="1"/>
  <c r="D27" i="1"/>
  <c r="D8" i="1" s="1"/>
  <c r="V7" i="1"/>
  <c r="V8" i="1"/>
  <c r="C14" i="1"/>
  <c r="X6" i="1"/>
  <c r="L22" i="1"/>
  <c r="R4" i="1"/>
  <c r="S4" i="1"/>
  <c r="G31" i="1"/>
  <c r="G12" i="1" s="1"/>
  <c r="I30" i="1"/>
  <c r="I11" i="1" s="1"/>
  <c r="J30" i="1"/>
  <c r="J11" i="1" s="1"/>
  <c r="I22" i="1"/>
  <c r="I3" i="1" s="1"/>
  <c r="J22" i="1"/>
  <c r="J3" i="1" s="1"/>
  <c r="U21" i="1"/>
  <c r="W3" i="1"/>
  <c r="M37" i="1"/>
  <c r="L35" i="1"/>
  <c r="O34" i="1"/>
  <c r="D32" i="1"/>
  <c r="D13" i="1" s="1"/>
  <c r="F30" i="1"/>
  <c r="F11" i="1" s="1"/>
  <c r="J27" i="1"/>
  <c r="J8" i="1" s="1"/>
  <c r="M26" i="1"/>
  <c r="D24" i="1"/>
  <c r="D5" i="1" s="1"/>
  <c r="V12" i="1" s="1"/>
  <c r="F22" i="1"/>
  <c r="F3" i="1" s="1"/>
  <c r="X19" i="1"/>
  <c r="R16" i="1"/>
  <c r="S16" i="1"/>
  <c r="R14" i="1"/>
  <c r="X12" i="1"/>
  <c r="I34" i="1"/>
  <c r="I15" i="1" s="1"/>
  <c r="J34" i="1"/>
  <c r="J15" i="1" s="1"/>
  <c r="U16" i="1"/>
  <c r="R7" i="1"/>
  <c r="S7" i="1"/>
  <c r="W4" i="1"/>
  <c r="W5" i="1"/>
  <c r="L28" i="1"/>
  <c r="V16" i="1" s="1"/>
  <c r="L30" i="1"/>
  <c r="V18" i="1" s="1"/>
  <c r="C7" i="1"/>
  <c r="V13" i="1" s="1"/>
  <c r="U17" i="1"/>
  <c r="V6" i="1"/>
  <c r="L26" i="1"/>
  <c r="M24" i="1"/>
  <c r="L24" i="1"/>
  <c r="W12" i="1"/>
  <c r="L12" i="1"/>
  <c r="L31" i="1" s="1"/>
  <c r="M12" i="1"/>
  <c r="M31" i="1" s="1"/>
  <c r="V4" i="1"/>
  <c r="V5" i="1"/>
  <c r="Y21" i="1"/>
  <c r="L15" i="1"/>
  <c r="M15" i="1"/>
  <c r="M34" i="1" s="1"/>
  <c r="W6" i="1"/>
  <c r="Y17" i="1"/>
  <c r="Z17" i="1" s="1"/>
  <c r="X2" i="1"/>
  <c r="X3" i="1"/>
  <c r="X11" i="1"/>
  <c r="C16" i="1"/>
  <c r="C31" i="1"/>
  <c r="C12" i="1" s="1"/>
  <c r="D31" i="1"/>
  <c r="D12" i="1" s="1"/>
  <c r="I26" i="1"/>
  <c r="I7" i="1" s="1"/>
  <c r="J26" i="1"/>
  <c r="J7" i="1" s="1"/>
  <c r="C23" i="1"/>
  <c r="C4" i="1" s="1"/>
  <c r="D23" i="1"/>
  <c r="D4" i="1" s="1"/>
  <c r="U19" i="1"/>
  <c r="X15" i="1"/>
  <c r="W2" i="1"/>
  <c r="X21" i="1"/>
  <c r="X20" i="1"/>
  <c r="X16" i="1"/>
  <c r="Z16" i="1" s="1"/>
  <c r="M14" i="1"/>
  <c r="M33" i="1" s="1"/>
  <c r="V19" i="1" s="1"/>
  <c r="S9" i="1"/>
  <c r="M3" i="1"/>
  <c r="M22" i="1" s="1"/>
  <c r="L27" i="1"/>
  <c r="V15" i="1" s="1"/>
  <c r="Y15" i="1"/>
  <c r="Z15" i="1" s="1"/>
  <c r="O15" i="1" l="1"/>
  <c r="X7" i="1" s="1"/>
  <c r="U20" i="1"/>
  <c r="Y20" i="1"/>
  <c r="Z20" i="1" s="1"/>
  <c r="L34" i="1"/>
  <c r="V20" i="1" s="1"/>
  <c r="Y19" i="1"/>
  <c r="Z19" i="1" s="1"/>
  <c r="Z21" i="1"/>
  <c r="W9" i="1"/>
  <c r="W8" i="1"/>
  <c r="V2" i="1"/>
  <c r="V3" i="1"/>
  <c r="C8" i="1"/>
  <c r="W7" i="1"/>
  <c r="W11" i="1"/>
  <c r="V9" i="1" l="1"/>
  <c r="V11" i="1"/>
</calcChain>
</file>

<file path=xl/sharedStrings.xml><?xml version="1.0" encoding="utf-8"?>
<sst xmlns="http://schemas.openxmlformats.org/spreadsheetml/2006/main" count="633" uniqueCount="370">
  <si>
    <t>MidC-Chic</t>
  </si>
  <si>
    <t>Perm-Dmrc</t>
  </si>
  <si>
    <t>Dmrc-MidC</t>
  </si>
  <si>
    <t>Chic</t>
  </si>
  <si>
    <t>CHIC</t>
  </si>
  <si>
    <t>Waha-MidC</t>
  </si>
  <si>
    <t>NGPL</t>
  </si>
  <si>
    <t>NNG</t>
  </si>
  <si>
    <t>Last Message: 5:29:29 PM</t>
  </si>
  <si>
    <t>TO MIDCONTINENT</t>
  </si>
  <si>
    <t>BASIS</t>
  </si>
  <si>
    <t>SJ-Perm</t>
  </si>
  <si>
    <t>DUMAS</t>
  </si>
  <si>
    <t>EPNG</t>
  </si>
  <si>
    <t>Washington Ranch</t>
  </si>
  <si>
    <t>Pecos Station</t>
  </si>
  <si>
    <t>Blanco Plant</t>
  </si>
  <si>
    <t>Chaco Plant</t>
  </si>
  <si>
    <t>Kutz Plant</t>
  </si>
  <si>
    <t>Hackberry</t>
  </si>
  <si>
    <t>Cornudas</t>
  </si>
  <si>
    <t>Transwestern Pipeline</t>
  </si>
  <si>
    <t>US Gas Phy       EPNG Keystone           01Aug01         USD/MM</t>
  </si>
  <si>
    <t>US Gas Phy       EPNG SoCal Topk         01Aug01         USD/MM</t>
  </si>
  <si>
    <t>US Gas Phy       HeHub                   01Aug01         USD/MM</t>
  </si>
  <si>
    <t>US Gas Phy       Mich Con                01Aug01         USD/MM</t>
  </si>
  <si>
    <t>US Gas Phy       PG&amp;E CtyGte             01Aug01         USD/MM</t>
  </si>
  <si>
    <t>US Gas Phy       NGPL LA Pool            01Aug01         USD/MM</t>
  </si>
  <si>
    <t>US Gas Phy       NNG Demarc              01Aug01         USD/MM</t>
  </si>
  <si>
    <t>US Gas Phy       Opal                    01Aug01         USD/MM</t>
  </si>
  <si>
    <t>US Gas Phy       PEPL Pool               01Aug01         USD/MM</t>
  </si>
  <si>
    <t>US Gas Phy       PGT Malin               01Aug01         USD/MM</t>
  </si>
  <si>
    <t>US Gas Daily     HHub                    02-31Aug01      USD/MM</t>
  </si>
  <si>
    <t>US Gas Daily     NNG Demarc              02-31Aug01      USD/MM</t>
  </si>
  <si>
    <t>US Gas Daily     PEPL                    02-31Aug01      USD/MM</t>
  </si>
  <si>
    <t>US Gas Phy       HeHub                   Aug01           USD/MM</t>
  </si>
  <si>
    <t>US Gas Daily     EP Permian              02-31Aug01      USD/MM</t>
  </si>
  <si>
    <t>US Gas Daily     EP SanJuan              02-31Aug01      USD/MM</t>
  </si>
  <si>
    <t>US Gas Daily     Kern River/Opal         02-31Aug01      USD/MM</t>
  </si>
  <si>
    <t>US Gas Daily     Malin                   02-31Aug01      USD/MM</t>
  </si>
  <si>
    <t>US Gas Daily     PG&amp;E CtyGate            02-31Aug01      USD/MM</t>
  </si>
  <si>
    <t>US Gas Daily     HSC                     02-31Aug01      USD/MM</t>
  </si>
  <si>
    <t>US Gas Daily     SoCal                   02-31Aug01      USD/MM</t>
  </si>
  <si>
    <t>US Gas Daily     Waha                    02-31Aug01      USD/MM</t>
  </si>
  <si>
    <t>CAN Gas Phy      Sumas                   01Aug01         USD/MM</t>
  </si>
  <si>
    <t>US Gas Phy       CIG Mainline            01Aug01         USD/MM</t>
  </si>
  <si>
    <t>US Gas Phy       WIC                     01Aug01         USD/MM</t>
  </si>
  <si>
    <t>US Gas Phy       Cheyenne Hub            01Aug01         USD/MM</t>
  </si>
  <si>
    <t>US Gas Phy       SoCal EHR               01Aug01         USD/MM</t>
  </si>
  <si>
    <t>US Gas Daily     NGPL Midcont            02-31Aug01      USD/MM</t>
  </si>
  <si>
    <t>US Gas Daily     CIG(N.syst)             02-31Aug01      USD/MM</t>
  </si>
  <si>
    <t>US Gas Daily     Cheyenne Hub            02-31Aug01      USD/MM</t>
  </si>
  <si>
    <t>US Gas Daily     NGI SoBord PG&amp;E Top     02-31Aug01      USD/MM</t>
  </si>
  <si>
    <t>US Gas Phy       EP Blanco Avg           01Aug01         USD/MM</t>
  </si>
  <si>
    <t>US Gas Phy       PG&amp;E Topock             01Aug01         USD/MM</t>
  </si>
  <si>
    <t>US Gas Phy       Waha                    01Aug01         USD/MM</t>
  </si>
  <si>
    <t>Perm-Socal</t>
  </si>
  <si>
    <t>WACOG</t>
  </si>
  <si>
    <t>US Gas Basis     NGI SoBord PG&amp;E Top     Nov01           USD/MM</t>
  </si>
  <si>
    <t>US Gas Basis     NGI SoBord PG&amp;E Top     Dec01           USD/MM</t>
  </si>
  <si>
    <t>PhyFP</t>
  </si>
  <si>
    <t>El Paso</t>
  </si>
  <si>
    <t>GDA</t>
  </si>
  <si>
    <t>Transwestern</t>
  </si>
  <si>
    <t>East of Thoreau</t>
  </si>
  <si>
    <t>San Juan-Border</t>
  </si>
  <si>
    <t>Citizens</t>
  </si>
  <si>
    <t>Commodity</t>
  </si>
  <si>
    <t>Fuel (3.47%)</t>
  </si>
  <si>
    <t>Fuel (4.5%)</t>
  </si>
  <si>
    <t>Total Variable</t>
  </si>
  <si>
    <t>Permian-Border</t>
  </si>
  <si>
    <t>La Plata to EOT</t>
  </si>
  <si>
    <t>Fuel (1.56%)</t>
  </si>
  <si>
    <t>San Juan-Waha</t>
  </si>
  <si>
    <t>San Juan to EOT</t>
  </si>
  <si>
    <t>Fuel (1.31%)</t>
  </si>
  <si>
    <t>Permian-Waha</t>
  </si>
  <si>
    <t>Thoreau to EOT</t>
  </si>
  <si>
    <t>Fuel (1.55%)</t>
  </si>
  <si>
    <t>San Juan-AZ/Nev</t>
  </si>
  <si>
    <t>West Texas to EOT</t>
  </si>
  <si>
    <t>Permian-AZ/Nev</t>
  </si>
  <si>
    <t>IB Link to SJ Pool</t>
  </si>
  <si>
    <t>Fuel (3.88%)</t>
  </si>
  <si>
    <t>Fuel (.25%)</t>
  </si>
  <si>
    <t>Permian-Waha IT</t>
  </si>
  <si>
    <t>IB Link to EP I/C</t>
  </si>
  <si>
    <t>Reservation</t>
  </si>
  <si>
    <t>9KUB</t>
  </si>
  <si>
    <t>Monthly</t>
  </si>
  <si>
    <t>9KUC</t>
  </si>
  <si>
    <t>Perm-MidC</t>
  </si>
  <si>
    <t>FIXED PRICE</t>
  </si>
  <si>
    <t>MidCon</t>
  </si>
  <si>
    <t>Pepl</t>
  </si>
  <si>
    <t>Demarc</t>
  </si>
  <si>
    <t>Sumas</t>
  </si>
  <si>
    <t>SUMAS</t>
  </si>
  <si>
    <t>SPREADS</t>
  </si>
  <si>
    <t>PGE TPK</t>
  </si>
  <si>
    <t>Hub</t>
  </si>
  <si>
    <t>US Gas Basis     PEPL                    Aug01           USD/MM</t>
  </si>
  <si>
    <t>US Gas Basis     NNG Demarc              Aug01           USD/MM</t>
  </si>
  <si>
    <t>US Gas Basis     NGPL LA                 Aug01           USD/MM</t>
  </si>
  <si>
    <t>Perm-Waha</t>
  </si>
  <si>
    <t>SJ-Rox</t>
  </si>
  <si>
    <t>Rox-CIG</t>
  </si>
  <si>
    <t>Socal-CG</t>
  </si>
  <si>
    <t>Socal-Malin</t>
  </si>
  <si>
    <t>Prompt</t>
  </si>
  <si>
    <t>ID'S</t>
  </si>
  <si>
    <t>SB-SEHR</t>
  </si>
  <si>
    <t>SB-PTK</t>
  </si>
  <si>
    <t>SB-STK</t>
  </si>
  <si>
    <t>SEHR</t>
  </si>
  <si>
    <t>STPK</t>
  </si>
  <si>
    <t>P-TPK</t>
  </si>
  <si>
    <t>DEMARC</t>
  </si>
  <si>
    <t>OPAL</t>
  </si>
  <si>
    <t>CHEY</t>
  </si>
  <si>
    <t>HSC</t>
  </si>
  <si>
    <t>NGPL LA</t>
  </si>
  <si>
    <t>WIC</t>
  </si>
  <si>
    <t>PGE</t>
  </si>
  <si>
    <t>US Gas Swap      Nymex                   Nov01-Mar02     USD/MM</t>
  </si>
  <si>
    <t>US Gas Phy       NNG Demarc              Aug01           USD/MM</t>
  </si>
  <si>
    <t>US Gas Basis     CIG Rky Mtn             Nov01-Mar02     USD/MM</t>
  </si>
  <si>
    <t>US Gas Basis     CIG Rky Mtn             Sep01           USD/MM</t>
  </si>
  <si>
    <t>US Gas Basis     CIG Rky Mtn             Oct01           USD/MM</t>
  </si>
  <si>
    <t>US Gas Basis     CIG Rky Mtn             Apr-Oct02       USD/MM</t>
  </si>
  <si>
    <t>US Gas Phy Index Cheyenne Hub            Aug01           USD/MM</t>
  </si>
  <si>
    <t>US Gas Swap      Nymex                   Jan-Dec02       USD/MM</t>
  </si>
  <si>
    <t>US Gas Swap      Nymex                   Sep01           USD/MM</t>
  </si>
  <si>
    <t>US Gas Swap      Nymex                   Oct01           USD/MM</t>
  </si>
  <si>
    <t>US Gas Swap      Nymex                   Aug-Oct01       USD/MM</t>
  </si>
  <si>
    <t>US Gas Basis     CIG Rky Mtn             Nov02-Mar03     USD/MM</t>
  </si>
  <si>
    <t>CAN Gas Basis    Sumas                   Aug01           USD/MM</t>
  </si>
  <si>
    <t>US Gas Basis     Waha                    Sep01           USD/MM</t>
  </si>
  <si>
    <t>US Gas Basis     Waha                    Nov01-Mar02     USD/MM</t>
  </si>
  <si>
    <t>US Gas Basis     Waha                    Oct01           USD/MM</t>
  </si>
  <si>
    <t>US Gas Basis     Waha                    Aug01           USD/MM</t>
  </si>
  <si>
    <t>US Gas Basis     Waha                    Apr-Oct02       USD/MM</t>
  </si>
  <si>
    <t>US Gas Basis     Waha                    Aug-Oct01       USD/MM</t>
  </si>
  <si>
    <t>PHYFIX</t>
  </si>
  <si>
    <t>PHYIDX</t>
  </si>
  <si>
    <t>PROMPT+1</t>
  </si>
  <si>
    <t>PROMPT+2</t>
  </si>
  <si>
    <t>PROMPT+3</t>
  </si>
  <si>
    <t>PROMPT+4</t>
  </si>
  <si>
    <t>PROMPT+5</t>
  </si>
  <si>
    <t>PROMPT+6</t>
  </si>
  <si>
    <t>SEASON1</t>
  </si>
  <si>
    <t>SEASON2</t>
  </si>
  <si>
    <t>SEASON3</t>
  </si>
  <si>
    <t>SEASON4</t>
  </si>
  <si>
    <t>CAL2</t>
  </si>
  <si>
    <t>CAL3</t>
  </si>
  <si>
    <t>CAL4</t>
  </si>
  <si>
    <t>NYMEX</t>
  </si>
  <si>
    <t>HUB</t>
  </si>
  <si>
    <t>PERM</t>
  </si>
  <si>
    <t>WAHA</t>
  </si>
  <si>
    <t>MIDCON</t>
  </si>
  <si>
    <t>US Gas Basis     NGPL Midcont            Aug01           USD/MM</t>
  </si>
  <si>
    <t>NOV</t>
  </si>
  <si>
    <t>JAN</t>
  </si>
  <si>
    <t>FEB</t>
  </si>
  <si>
    <t>AUG-OCT</t>
  </si>
  <si>
    <t>AP-OCT 02</t>
  </si>
  <si>
    <t>NO-MAR 03</t>
  </si>
  <si>
    <t>NO-MAR 02</t>
  </si>
  <si>
    <t>US Gas Swap      Nymex                   Aug01           USD/MM-L</t>
  </si>
  <si>
    <t>AUG</t>
  </si>
  <si>
    <t>SEP</t>
  </si>
  <si>
    <t>OCT</t>
  </si>
  <si>
    <t xml:space="preserve"> </t>
  </si>
  <si>
    <t>US Gas Basis     NGI Malin               Aug01           USD/MM</t>
  </si>
  <si>
    <t>US Gas Basis     NWPL RkyMtn             Sep01           USD/MM</t>
  </si>
  <si>
    <t>Bid</t>
  </si>
  <si>
    <t>Offer</t>
  </si>
  <si>
    <t>Malin</t>
  </si>
  <si>
    <t>Waha</t>
  </si>
  <si>
    <t>Opal</t>
  </si>
  <si>
    <t>Perm</t>
  </si>
  <si>
    <t>SJ</t>
  </si>
  <si>
    <t>Permian</t>
  </si>
  <si>
    <t>PEPL</t>
  </si>
  <si>
    <t>CASH</t>
  </si>
  <si>
    <t>BOM-1</t>
  </si>
  <si>
    <t>BOM-2</t>
  </si>
  <si>
    <t>San Juan</t>
  </si>
  <si>
    <t>Socal</t>
  </si>
  <si>
    <t>Prompt Basis</t>
  </si>
  <si>
    <t>FP Phys</t>
  </si>
  <si>
    <t>formula</t>
  </si>
  <si>
    <t>DEC</t>
  </si>
  <si>
    <t>CIG</t>
  </si>
  <si>
    <t>Cash</t>
  </si>
  <si>
    <t>BOM1</t>
  </si>
  <si>
    <t>BOM2</t>
  </si>
  <si>
    <t>PROMPT</t>
  </si>
  <si>
    <t>PGE CG</t>
  </si>
  <si>
    <t>US Gas Basis     EP SanJuan              Nov01-Mar02     USD/MM</t>
  </si>
  <si>
    <t>US Gas Basis     EP SanJuan              Oct01           USD/MM</t>
  </si>
  <si>
    <t>US Gas Basis     EP Permian              Nov01-Mar02     USD/MM</t>
  </si>
  <si>
    <t>US Gas Basis     EP SanJuan              Apr-Oct02       USD/MM</t>
  </si>
  <si>
    <t>US Gas Basis     NGI SoCal               Oct01           USD/MM</t>
  </si>
  <si>
    <t>US Gas Basis     NGI SoCal               Apr-Oct02       USD/MM</t>
  </si>
  <si>
    <t>US Gas Basis     EP Permian              Oct01           USD/MM</t>
  </si>
  <si>
    <t>MALIN</t>
  </si>
  <si>
    <t>US Gas Basis     EP SanJuan              Aug01           USD/MM</t>
  </si>
  <si>
    <t>US Gas Basis     EP SanJuan              Sep01           USD/MM</t>
  </si>
  <si>
    <t>US Gas Basis     NGI SoCal               Aug01           USD/MM</t>
  </si>
  <si>
    <t>US Gas Basis     EP Permian              Jan-Dec02       USD/MM</t>
  </si>
  <si>
    <t>US Gas Basis     NGI SoCal               Sep01           USD/MM</t>
  </si>
  <si>
    <t>US Gas Basis     NWPL RkyMtn             Oct01           USD/MM</t>
  </si>
  <si>
    <t>US Gas Basis     NWPL RkyMtn             Nov01-Mar02     USD/MM</t>
  </si>
  <si>
    <t>US Gas Basis     NWPL RkyMtn             Jan-Dec02       USD/MM</t>
  </si>
  <si>
    <t>US Gas Basis     NWPL RkyMtn             Apr-Oct02       USD/MM</t>
  </si>
  <si>
    <t>US Gas Basis     NWPL RkyMtn             Nov02-Mar03     USD/MM</t>
  </si>
  <si>
    <t>US Gas Basis     NWPL RkyMtn             Jan-Dec03       USD/MM</t>
  </si>
  <si>
    <t>US Gas Basis     NGI Malin               Nov01-Mar02     USD/MM</t>
  </si>
  <si>
    <t>Product</t>
  </si>
  <si>
    <t>ID</t>
  </si>
  <si>
    <t>Bid Vol</t>
  </si>
  <si>
    <t>Offer Vol</t>
  </si>
  <si>
    <t>US Gas Basis     NWPL RkyMtn             Aug01           USD/MM</t>
  </si>
  <si>
    <t>US Gas Basis     EP Permian              Aug01           USD/MM</t>
  </si>
  <si>
    <t>US Gas Basis     EP Permian              Sep01           USD/MM</t>
  </si>
  <si>
    <t>US Gas Phy       Opal                    Aug01           USD/MM</t>
  </si>
  <si>
    <t>US Gas Phy       PG&amp;E CtyGte             Aug01           USD/MM</t>
  </si>
  <si>
    <t>US Gas Basis     NGI Malin               Sep01           USD/MM</t>
  </si>
  <si>
    <t>US Gas Phy Index IF CIG Rky Mtn          Aug01           USD/MM</t>
  </si>
  <si>
    <t>US Gas Phy       CIG Mainline            Aug01           USD/MM</t>
  </si>
  <si>
    <t>US Gas Phy       Cheyenne Hub            Aug01           USD/MM</t>
  </si>
  <si>
    <t>US Gas Phy       EPNG Keystone           Aug01           USD/MM</t>
  </si>
  <si>
    <t>US Gas Phy       PGT Malin               Aug01           USD/MM</t>
  </si>
  <si>
    <t>US Gas Phy       WIC                     Aug01           USD/MM</t>
  </si>
  <si>
    <t>US Gas Basis     EP SanJuan              Nov01           USD/MM</t>
  </si>
  <si>
    <t>US Gas Basis     NGI PGE CtyGate         Aug01           USD/MM</t>
  </si>
  <si>
    <t>US Gas Basis     NGI SoCal               Nov01           USD/MM</t>
  </si>
  <si>
    <t>US Gas Basis     NWPL RkyMtn             Nov01           USD/MM</t>
  </si>
  <si>
    <t>US Gas Basis     CIG Rky Mtn             Aug01           USD/MM</t>
  </si>
  <si>
    <t>US Gas Phy       SoCal EHR               Aug01           USD/MM</t>
  </si>
  <si>
    <t>US Gas Basis     NGI SoBord PG&amp;E Top     Aug01           USD/MM</t>
  </si>
  <si>
    <t>US Gas Phy       EP Blanco Avg           Aug01           USD/MM</t>
  </si>
  <si>
    <t>US Gas Phy       PG&amp;E Topock             Aug01           USD/MM</t>
  </si>
  <si>
    <t>F4F</t>
  </si>
  <si>
    <t>PHY FP</t>
  </si>
  <si>
    <t>Index Phys</t>
  </si>
  <si>
    <t>US Gas Basis     EP SanJuan              Jan-Dec02       USD/MM</t>
  </si>
  <si>
    <t>US Gas Basis     NGI SoCal               Jan-Dec02       USD/MM</t>
  </si>
  <si>
    <t>US Gas Basis     EP SanJuan              Jan-Dec03       USD/MM</t>
  </si>
  <si>
    <t>US Gas Basis     NGI SoCal               Jan-Dec03       USD/MM</t>
  </si>
  <si>
    <t>US Gas Basis     NGI SoCal               Jan-Dec04       USD/MM</t>
  </si>
  <si>
    <t>US Gas Basis     NGI SoCal               Nov01-Mar02     USD/MM</t>
  </si>
  <si>
    <t>US Gas Basis     HSC                     Aug01           USD/MM</t>
  </si>
  <si>
    <t>US Gas Basis     HSC                     Sep01           USD/MM</t>
  </si>
  <si>
    <t>US Gas Phy       PEPL Pool               Aug01           USD/MM</t>
  </si>
  <si>
    <t>US Gas Phy Index IF PEPL                 Aug01           USD/MM</t>
  </si>
  <si>
    <t>US Gas Phy       NGPL Midcont            Aug01           USD/MM</t>
  </si>
  <si>
    <t>US Gas Phy Index NGI SoCal Topck         Aug01           USD/MM</t>
  </si>
  <si>
    <t>US Gas Phy Index NGI PGE CtyGate         Aug01           USD/MM</t>
  </si>
  <si>
    <t>US Gas Phy Index IF Demarc               Aug01           USD/MM</t>
  </si>
  <si>
    <t>US Gas Phy Index IF NGPL Midcont         Aug01           USD/MM</t>
  </si>
  <si>
    <t>US Gas Phy Index IF NGPL LA              Aug01           USD/MM</t>
  </si>
  <si>
    <t>US Gas Phy Index NGI Malin               Aug01           USD/MM</t>
  </si>
  <si>
    <t>US Gas Phy Index NGI SoCal Ehr           Aug01           USD/MM</t>
  </si>
  <si>
    <t>US Gas Phy Index IF NWPL RkyMtn          Aug01           USD/MM</t>
  </si>
  <si>
    <t>US Gas Basis     EP Permian              Nov01           USD/MM</t>
  </si>
  <si>
    <t>US Gas Basis     HSC                     Oct01           USD/MM</t>
  </si>
  <si>
    <t>US Gas Basis     HSC                     Nov01           USD/MM</t>
  </si>
  <si>
    <t>US Gas Basis     NGI Malin               Oct01           USD/MM</t>
  </si>
  <si>
    <t>US Gas Basis     NGI Malin               Nov01           USD/MM</t>
  </si>
  <si>
    <t>US Gas Basis     NGI PGE CtyGate         Sep01           USD/MM</t>
  </si>
  <si>
    <t>US Gas Basis     NGI PGE CtyGate         Oct01           USD/MM</t>
  </si>
  <si>
    <t>US Gas Basis     NGI PGE CtyGate         Nov01           USD/MM</t>
  </si>
  <si>
    <t>US Gas Basis     Waha                    Nov01           USD/MM</t>
  </si>
  <si>
    <t>US Gas Basis     NGI PGE CtyGate         Nov01-Mar02     USD/MM</t>
  </si>
  <si>
    <t>US Gas Phy Index NGI SoBord PG&amp;E Top     Aug01           USD/MM</t>
  </si>
  <si>
    <t>US Gas Phy Index NGI SoBord Scal Ehr     Aug01           USD/MM</t>
  </si>
  <si>
    <t>US Gas Phy Index NGI SoBord Scal Top     Aug01           USD/MM</t>
  </si>
  <si>
    <t>US Gas Basis     CIG Rky Mtn             Jan-Dec02       USD/MM</t>
  </si>
  <si>
    <t>US Gas Basis     CIG Rky Mtn             Jan-Dec03       USD/MM</t>
  </si>
  <si>
    <t>US Gas Basis     EP Permian              Apr-Oct02       USD/MM</t>
  </si>
  <si>
    <t>US Gas Basis     EP SanJuan              Dec01           USD/MM</t>
  </si>
  <si>
    <t>US Gas Phy Index WIC                     Aug01           USD/MM</t>
  </si>
  <si>
    <t>US Gas Phy Index NGPL LA Pool NL1        Aug01           USD/MM</t>
  </si>
  <si>
    <t>US Gas Basis     NGI SoBord PG&amp;E Top     Sep01           USD/MM</t>
  </si>
  <si>
    <t>US Gas Basis     NGI PGE CtyGate         Apr-Oct02       USD/MM</t>
  </si>
  <si>
    <t>US Gas Basis     NGI Malin               Apr-Oct02       USD/MM</t>
  </si>
  <si>
    <t>US Gas Phy Index IF EPBlanco Avg         Aug01           USD/MM</t>
  </si>
  <si>
    <t>US Gas Swap      Nymex                   Jan-Dec03       USD/MM</t>
  </si>
  <si>
    <t>US Gas Phy       Waha                    Aug01           USD/MM</t>
  </si>
  <si>
    <t>US Gas Phy Index IF Waha                 Aug01           USD/MM</t>
  </si>
  <si>
    <t>US Gas Basis     NGI SoBord PG&amp;E Top     Oct01           USD/MM</t>
  </si>
  <si>
    <t>US Gas Basis     NGI SoBord PG&amp;E Top     Nov01-Mar02     USD/MM</t>
  </si>
  <si>
    <t>US Gas Basis     EP Permian              Aug-Oct01       USD/MM</t>
  </si>
  <si>
    <t>US Gas Basis     EP SanJuan              Aug-Oct01       USD/MM</t>
  </si>
  <si>
    <t>US Gas Basis     HSC                     Aug-Oct01       USD/MM</t>
  </si>
  <si>
    <t>US Gas Basis     NGI SoCal               Aug-Oct01       USD/MM</t>
  </si>
  <si>
    <t>US Gas Phy Index IF HSC Carthage         Aug01           USD/MM</t>
  </si>
  <si>
    <t>US Gas Basis     NGI SoCal               Jan02           USD/MM</t>
  </si>
  <si>
    <t>US Gas Basis     NGI SoCal               Dec01           USD/MM</t>
  </si>
  <si>
    <t>US Gas Swap      Nymex                   Apr-Oct02       USD/MM</t>
  </si>
  <si>
    <t>US Gas Basis     EP Permian              Dec01           USD/MM</t>
  </si>
  <si>
    <t>US Gas Basis     Waha                    Dec01           USD/MM</t>
  </si>
  <si>
    <t>US Gas Basis     EP Permian              Jan02           USD/MM</t>
  </si>
  <si>
    <t>US Gas Basis     EP Permian              Feb02           USD/MM</t>
  </si>
  <si>
    <t>US Gas Basis     Waha                    Jan02           USD/MM</t>
  </si>
  <si>
    <t>US Gas Basis     Waha                    Feb02           USD/MM</t>
  </si>
  <si>
    <t>US Gas Basis     HSC                     Dec01           USD/MM</t>
  </si>
  <si>
    <t>US Gas Basis     HSC                     Jan02           USD/MM</t>
  </si>
  <si>
    <t>US Gas Basis     HSC                     Feb02           USD/MM</t>
  </si>
  <si>
    <t>US Gas Basis     NGI SoCal               Feb02           USD/MM</t>
  </si>
  <si>
    <t>US Gas Basis     NGI Malin               Nov02-Mar03     USD/MM</t>
  </si>
  <si>
    <t>US Gas Basis     NGI PGE CtyGate         Nov02-Mar03     USD/MM</t>
  </si>
  <si>
    <t>US Gas Basis     NGI SoCal               Nov02-Mar03     USD/MM</t>
  </si>
  <si>
    <t>US Gas Daily     HHub                    Aug01           USD/MM</t>
  </si>
  <si>
    <t>US Gas Daily     NNG Demarc              Aug01           USD/MM</t>
  </si>
  <si>
    <t>US Gas Daily     PEPL                    Aug01           USD/MM</t>
  </si>
  <si>
    <t>US Gas Daily     EP Permian              Aug01           USD/MM</t>
  </si>
  <si>
    <t>US Gas Daily     EP SanJuan              Aug01           USD/MM</t>
  </si>
  <si>
    <t>US Gas Daily     Kern River/Opal         Aug01           USD/MM</t>
  </si>
  <si>
    <t>US Gas Daily     Malin                   Aug01           USD/MM</t>
  </si>
  <si>
    <t>US Gas Daily     PG&amp;E CtyGate            Aug01           USD/MM</t>
  </si>
  <si>
    <t>US Gas Daily     HSC                     Aug01           USD/MM</t>
  </si>
  <si>
    <t>US Gas Daily     SoCal                   Aug01           USD/MM</t>
  </si>
  <si>
    <t>US Gas Daily     Waha                    Aug01           USD/MM</t>
  </si>
  <si>
    <t>US Gas Daily     NGPL Midcont            Aug01           USD/MM</t>
  </si>
  <si>
    <t>US Gas Daily     CIG(N.syst)             Aug01           USD/MM</t>
  </si>
  <si>
    <t>US Gas Daily     Cheyenne Hub            Aug01           USD/MM</t>
  </si>
  <si>
    <t>US Gas Daily     NGI SoBord PG&amp;E Top     Aug01           USD/MM</t>
  </si>
  <si>
    <t>Updating EOL Product Info...</t>
  </si>
  <si>
    <t>O: ECT_TRADING/ WEST/ CUSTOMEOLTICKER-MO</t>
  </si>
  <si>
    <t>CAP</t>
  </si>
  <si>
    <t>MOAVG</t>
  </si>
  <si>
    <t>TODAY</t>
  </si>
  <si>
    <t>SJ WEST</t>
  </si>
  <si>
    <t>HACKBERRY</t>
  </si>
  <si>
    <t>CORNUDAS WEST</t>
  </si>
  <si>
    <t>HAVASU</t>
  </si>
  <si>
    <t>MARICOPA</t>
  </si>
  <si>
    <t>EOC's</t>
  </si>
  <si>
    <t>SJ RECEIPTS</t>
  </si>
  <si>
    <t>SJ TRIANGLE</t>
  </si>
  <si>
    <t>BONDAD</t>
  </si>
  <si>
    <t>BLANCO</t>
  </si>
  <si>
    <t>OTHER REC</t>
  </si>
  <si>
    <t>SJ EAST</t>
  </si>
  <si>
    <t>PLAINS NORTH</t>
  </si>
  <si>
    <t>TRANSWESTERN</t>
  </si>
  <si>
    <t>PLAINS</t>
  </si>
  <si>
    <t>STATION</t>
  </si>
  <si>
    <t>PLAINS SOUTH</t>
  </si>
  <si>
    <t>EHRENBERG</t>
  </si>
  <si>
    <t>KEYSTONE WEST</t>
  </si>
  <si>
    <t>WAHA WEST</t>
  </si>
  <si>
    <t>PLAINS DIRECT</t>
  </si>
  <si>
    <t>KEYSTONE REC</t>
  </si>
  <si>
    <t>WAHA REC</t>
  </si>
  <si>
    <t>TOPOCK</t>
  </si>
  <si>
    <t>DELTA</t>
  </si>
  <si>
    <t>Bondad St</t>
  </si>
  <si>
    <t>Rates</t>
  </si>
  <si>
    <t>Spreads</t>
  </si>
  <si>
    <t>BIDWEEK</t>
  </si>
  <si>
    <t>INDEX</t>
  </si>
  <si>
    <t>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</si>
</sst>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3" formatCode="_(* #,##0.00_);_(* \(#,##0.00\);_(* &quot;-&quot;??_);_(@_)"/>
    <numFmt numFmtId="164" formatCode="0.0000_);[Red]\(0.0000\)"/>
    <numFmt numFmtId="165" formatCode="#,##0.000_);[Red]\(#,##0.000\)"/>
    <numFmt numFmtId="166" formatCode="0.000"/>
    <numFmt numFmtId="167" formatCode="0.000_);[Red]\(0.000\)"/>
    <numFmt numFmtId="199" formatCode="_ &quot;\&quot;* #,##0.00_ ;_ &quot;\&quot;* &quot;\&quot;&quot;\&quot;&quot;\&quot;&quot;\&quot;&quot;\&quot;\-#,##0.00_ ;_ &quot;\&quot;* &quot;-&quot;??_ ;_ @_ "/>
    <numFmt numFmtId="200" formatCode="yy&quot;\&quot;&quot;\&quot;&quot;\&quot;\-mm&quot;\&quot;&quot;\&quot;&quot;\&quot;\-dd&quot;\&quot;&quot;\&quot;&quot;\&quot;&quot;\&quot;\ h:mm"/>
    <numFmt numFmtId="201" formatCode="#&quot;\&quot;&quot;\&quot;&quot;\&quot;&quot;\&quot;\ ??/??"/>
    <numFmt numFmtId="209" formatCode="#,##0.000"/>
  </numFmts>
  <fonts count="3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MS Sans Serif"/>
    </font>
    <font>
      <sz val="8"/>
      <color indexed="12"/>
      <name val="Arial"/>
      <family val="2"/>
    </font>
    <font>
      <sz val="9"/>
      <name val="Arial"/>
    </font>
    <font>
      <b/>
      <sz val="9"/>
      <name val="Arial"/>
      <family val="2"/>
    </font>
    <font>
      <b/>
      <sz val="9"/>
      <color indexed="10"/>
      <name val="Arial"/>
      <family val="2"/>
    </font>
    <font>
      <u/>
      <sz val="8"/>
      <name val="Arial"/>
      <family val="2"/>
    </font>
    <font>
      <b/>
      <sz val="8"/>
      <color indexed="11"/>
      <name val="Verdana"/>
      <family val="2"/>
    </font>
    <font>
      <b/>
      <sz val="8"/>
      <color indexed="4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b/>
      <sz val="9"/>
      <color indexed="22"/>
      <name val="Verdana"/>
      <family val="2"/>
    </font>
    <font>
      <b/>
      <sz val="9"/>
      <color indexed="11"/>
      <name val="Verdana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6" fontId="8" fillId="0" borderId="0">
      <protection locked="0"/>
    </xf>
    <xf numFmtId="199" fontId="8" fillId="0" borderId="0">
      <protection locked="0"/>
    </xf>
    <xf numFmtId="0" fontId="9" fillId="0" borderId="0" applyNumberFormat="0" applyFill="0" applyBorder="0" applyAlignment="0" applyProtection="0"/>
    <xf numFmtId="200" fontId="8" fillId="0" borderId="0">
      <protection locked="0"/>
    </xf>
    <xf numFmtId="200" fontId="8" fillId="0" borderId="0">
      <protection locked="0"/>
    </xf>
    <xf numFmtId="0" fontId="10" fillId="0" borderId="1" applyNumberFormat="0" applyFill="0" applyAlignment="0" applyProtection="0"/>
    <xf numFmtId="0" fontId="11" fillId="2" borderId="0" applyNumberFormat="0" applyFont="0" applyAlignment="0" applyProtection="0"/>
    <xf numFmtId="201" fontId="8" fillId="0" borderId="0"/>
    <xf numFmtId="200" fontId="8" fillId="0" borderId="2">
      <protection locked="0"/>
    </xf>
    <xf numFmtId="37" fontId="6" fillId="3" borderId="0" applyNumberFormat="0" applyBorder="0" applyAlignment="0" applyProtection="0"/>
    <xf numFmtId="37" fontId="7" fillId="0" borderId="0"/>
    <xf numFmtId="3" fontId="12" fillId="0" borderId="1" applyProtection="0"/>
  </cellStyleXfs>
  <cellXfs count="137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Fill="1" applyBorder="1"/>
    <xf numFmtId="0" fontId="6" fillId="0" borderId="0" xfId="0" applyFont="1" applyBorder="1"/>
    <xf numFmtId="0" fontId="6" fillId="0" borderId="3" xfId="0" applyFont="1" applyBorder="1"/>
    <xf numFmtId="0" fontId="6" fillId="0" borderId="0" xfId="0" applyFont="1" applyFill="1"/>
    <xf numFmtId="0" fontId="13" fillId="0" borderId="0" xfId="0" applyFont="1"/>
    <xf numFmtId="209" fontId="13" fillId="0" borderId="0" xfId="0" applyNumberFormat="1" applyFont="1"/>
    <xf numFmtId="0" fontId="14" fillId="4" borderId="4" xfId="0" applyFont="1" applyFill="1" applyBorder="1" applyAlignment="1">
      <alignment horizontal="left"/>
    </xf>
    <xf numFmtId="0" fontId="14" fillId="4" borderId="4" xfId="0" applyFont="1" applyFill="1" applyBorder="1" applyAlignment="1">
      <alignment horizontal="center"/>
    </xf>
    <xf numFmtId="209" fontId="14" fillId="4" borderId="4" xfId="0" applyNumberFormat="1" applyFont="1" applyFill="1" applyBorder="1" applyAlignment="1">
      <alignment horizontal="center"/>
    </xf>
    <xf numFmtId="209" fontId="14" fillId="4" borderId="5" xfId="0" applyNumberFormat="1" applyFont="1" applyFill="1" applyBorder="1" applyAlignment="1">
      <alignment horizontal="center"/>
    </xf>
    <xf numFmtId="209" fontId="13" fillId="0" borderId="0" xfId="0" applyNumberFormat="1" applyFont="1" applyFill="1"/>
    <xf numFmtId="0" fontId="13" fillId="0" borderId="0" xfId="0" applyFont="1" applyFill="1"/>
    <xf numFmtId="209" fontId="13" fillId="5" borderId="0" xfId="0" applyNumberFormat="1" applyFont="1" applyFill="1"/>
    <xf numFmtId="0" fontId="13" fillId="5" borderId="0" xfId="0" applyFont="1" applyFill="1"/>
    <xf numFmtId="19" fontId="15" fillId="0" borderId="0" xfId="0" applyNumberFormat="1" applyFont="1" applyFill="1" applyAlignment="1">
      <alignment horizontal="right"/>
    </xf>
    <xf numFmtId="0" fontId="13" fillId="6" borderId="0" xfId="0" applyFont="1" applyFill="1"/>
    <xf numFmtId="209" fontId="13" fillId="6" borderId="0" xfId="0" applyNumberFormat="1" applyFont="1" applyFill="1"/>
    <xf numFmtId="0" fontId="6" fillId="7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167" fontId="3" fillId="0" borderId="0" xfId="0" applyNumberFormat="1" applyFont="1" applyFill="1" applyBorder="1"/>
    <xf numFmtId="166" fontId="3" fillId="0" borderId="0" xfId="0" applyNumberFormat="1" applyFont="1"/>
    <xf numFmtId="0" fontId="3" fillId="9" borderId="6" xfId="0" applyFont="1" applyFill="1" applyBorder="1" applyAlignment="1">
      <alignment horizontal="right"/>
    </xf>
    <xf numFmtId="167" fontId="3" fillId="0" borderId="7" xfId="0" applyNumberFormat="1" applyFont="1" applyFill="1" applyBorder="1"/>
    <xf numFmtId="167" fontId="3" fillId="0" borderId="3" xfId="0" applyNumberFormat="1" applyFont="1" applyFill="1" applyBorder="1"/>
    <xf numFmtId="167" fontId="3" fillId="0" borderId="8" xfId="0" applyNumberFormat="1" applyFont="1" applyFill="1" applyBorder="1"/>
    <xf numFmtId="0" fontId="16" fillId="0" borderId="3" xfId="0" applyFont="1" applyBorder="1"/>
    <xf numFmtId="0" fontId="20" fillId="9" borderId="9" xfId="0" applyFont="1" applyFill="1" applyBorder="1"/>
    <xf numFmtId="0" fontId="19" fillId="9" borderId="9" xfId="0" applyFont="1" applyFill="1" applyBorder="1" applyAlignment="1">
      <alignment horizontal="right"/>
    </xf>
    <xf numFmtId="0" fontId="20" fillId="0" borderId="6" xfId="0" applyFont="1" applyFill="1" applyBorder="1"/>
    <xf numFmtId="0" fontId="20" fillId="0" borderId="0" xfId="0" applyFont="1" applyFill="1" applyBorder="1"/>
    <xf numFmtId="0" fontId="20" fillId="0" borderId="1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20" fillId="0" borderId="11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right"/>
    </xf>
    <xf numFmtId="0" fontId="21" fillId="7" borderId="0" xfId="0" applyFont="1" applyFill="1" applyBorder="1" applyAlignment="1">
      <alignment horizontal="right"/>
    </xf>
    <xf numFmtId="167" fontId="19" fillId="7" borderId="0" xfId="1" applyNumberFormat="1" applyFont="1" applyFill="1" applyBorder="1"/>
    <xf numFmtId="0" fontId="22" fillId="7" borderId="0" xfId="0" applyFont="1" applyFill="1" applyBorder="1" applyAlignment="1">
      <alignment horizontal="right"/>
    </xf>
    <xf numFmtId="167" fontId="19" fillId="7" borderId="7" xfId="1" applyNumberFormat="1" applyFont="1" applyFill="1" applyBorder="1"/>
    <xf numFmtId="167" fontId="23" fillId="7" borderId="0" xfId="1" applyNumberFormat="1" applyFont="1" applyFill="1" applyBorder="1"/>
    <xf numFmtId="0" fontId="19" fillId="0" borderId="6" xfId="0" applyFont="1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167" fontId="19" fillId="0" borderId="0" xfId="1" applyNumberFormat="1" applyFont="1" applyFill="1" applyBorder="1"/>
    <xf numFmtId="0" fontId="22" fillId="0" borderId="0" xfId="0" applyFont="1" applyFill="1" applyBorder="1" applyAlignment="1">
      <alignment horizontal="right"/>
    </xf>
    <xf numFmtId="167" fontId="19" fillId="0" borderId="7" xfId="1" applyNumberFormat="1" applyFont="1" applyFill="1" applyBorder="1"/>
    <xf numFmtId="0" fontId="19" fillId="0" borderId="12" xfId="0" applyFont="1" applyFill="1" applyBorder="1" applyAlignment="1">
      <alignment horizontal="right"/>
    </xf>
    <xf numFmtId="0" fontId="21" fillId="0" borderId="3" xfId="0" applyFont="1" applyFill="1" applyBorder="1" applyAlignment="1">
      <alignment horizontal="right"/>
    </xf>
    <xf numFmtId="167" fontId="19" fillId="0" borderId="3" xfId="1" applyNumberFormat="1" applyFont="1" applyFill="1" applyBorder="1"/>
    <xf numFmtId="0" fontId="22" fillId="0" borderId="3" xfId="0" applyFont="1" applyFill="1" applyBorder="1" applyAlignment="1">
      <alignment horizontal="right"/>
    </xf>
    <xf numFmtId="167" fontId="19" fillId="0" borderId="8" xfId="1" applyNumberFormat="1" applyFont="1" applyFill="1" applyBorder="1"/>
    <xf numFmtId="0" fontId="19" fillId="9" borderId="9" xfId="0" applyFont="1" applyFill="1" applyBorder="1"/>
    <xf numFmtId="0" fontId="20" fillId="0" borderId="0" xfId="0" applyFont="1" applyFill="1"/>
    <xf numFmtId="0" fontId="20" fillId="0" borderId="0" xfId="0" applyFont="1" applyFill="1" applyAlignment="1">
      <alignment horizontal="right"/>
    </xf>
    <xf numFmtId="0" fontId="20" fillId="10" borderId="0" xfId="0" applyFont="1" applyFill="1" applyBorder="1" applyAlignment="1">
      <alignment horizontal="right"/>
    </xf>
    <xf numFmtId="0" fontId="21" fillId="10" borderId="0" xfId="0" applyFont="1" applyFill="1" applyBorder="1" applyAlignment="1">
      <alignment horizontal="right"/>
    </xf>
    <xf numFmtId="0" fontId="22" fillId="10" borderId="0" xfId="0" applyFont="1" applyFill="1" applyBorder="1" applyAlignment="1">
      <alignment horizontal="right"/>
    </xf>
    <xf numFmtId="0" fontId="22" fillId="10" borderId="3" xfId="0" applyFont="1" applyFill="1" applyBorder="1" applyAlignment="1">
      <alignment horizontal="right"/>
    </xf>
    <xf numFmtId="0" fontId="19" fillId="10" borderId="0" xfId="0" applyFont="1" applyFill="1" applyBorder="1" applyAlignment="1">
      <alignment horizontal="right"/>
    </xf>
    <xf numFmtId="0" fontId="19" fillId="4" borderId="13" xfId="0" applyFont="1" applyFill="1" applyBorder="1"/>
    <xf numFmtId="0" fontId="3" fillId="9" borderId="13" xfId="0" applyFont="1" applyFill="1" applyBorder="1" applyAlignment="1">
      <alignment horizontal="right"/>
    </xf>
    <xf numFmtId="167" fontId="3" fillId="0" borderId="9" xfId="0" applyNumberFormat="1" applyFont="1" applyFill="1" applyBorder="1"/>
    <xf numFmtId="167" fontId="3" fillId="0" borderId="14" xfId="0" applyNumberFormat="1" applyFont="1" applyFill="1" applyBorder="1"/>
    <xf numFmtId="0" fontId="19" fillId="5" borderId="6" xfId="0" applyFont="1" applyFill="1" applyBorder="1" applyAlignment="1">
      <alignment horizontal="right"/>
    </xf>
    <xf numFmtId="0" fontId="22" fillId="5" borderId="0" xfId="0" applyFont="1" applyFill="1" applyBorder="1" applyAlignment="1">
      <alignment horizontal="right"/>
    </xf>
    <xf numFmtId="167" fontId="19" fillId="5" borderId="0" xfId="1" applyNumberFormat="1" applyFont="1" applyFill="1" applyBorder="1"/>
    <xf numFmtId="167" fontId="19" fillId="5" borderId="7" xfId="1" applyNumberFormat="1" applyFont="1" applyFill="1" applyBorder="1"/>
    <xf numFmtId="0" fontId="4" fillId="9" borderId="13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13" fillId="0" borderId="13" xfId="0" applyFont="1" applyBorder="1"/>
    <xf numFmtId="0" fontId="13" fillId="0" borderId="9" xfId="0" applyFont="1" applyBorder="1"/>
    <xf numFmtId="0" fontId="6" fillId="0" borderId="9" xfId="0" applyFont="1" applyFill="1" applyBorder="1"/>
    <xf numFmtId="209" fontId="13" fillId="0" borderId="9" xfId="0" applyNumberFormat="1" applyFont="1" applyFill="1" applyBorder="1"/>
    <xf numFmtId="0" fontId="13" fillId="0" borderId="9" xfId="0" applyFont="1" applyFill="1" applyBorder="1"/>
    <xf numFmtId="209" fontId="13" fillId="5" borderId="14" xfId="0" applyNumberFormat="1" applyFont="1" applyFill="1" applyBorder="1"/>
    <xf numFmtId="0" fontId="13" fillId="0" borderId="6" xfId="0" applyFont="1" applyBorder="1"/>
    <xf numFmtId="0" fontId="13" fillId="0" borderId="0" xfId="0" applyFont="1" applyBorder="1"/>
    <xf numFmtId="209" fontId="13" fillId="0" borderId="0" xfId="0" applyNumberFormat="1" applyFont="1" applyFill="1" applyBorder="1"/>
    <xf numFmtId="0" fontId="13" fillId="0" borderId="0" xfId="0" applyFont="1" applyFill="1" applyBorder="1"/>
    <xf numFmtId="209" fontId="13" fillId="0" borderId="7" xfId="0" applyNumberFormat="1" applyFont="1" applyFill="1" applyBorder="1"/>
    <xf numFmtId="209" fontId="13" fillId="6" borderId="7" xfId="0" applyNumberFormat="1" applyFont="1" applyFill="1" applyBorder="1"/>
    <xf numFmtId="0" fontId="27" fillId="0" borderId="0" xfId="0" applyFont="1" applyBorder="1" applyAlignment="1">
      <alignment horizontal="right"/>
    </xf>
    <xf numFmtId="0" fontId="28" fillId="0" borderId="0" xfId="0" applyFont="1" applyBorder="1" applyAlignment="1">
      <alignment horizontal="right"/>
    </xf>
    <xf numFmtId="209" fontId="13" fillId="5" borderId="7" xfId="0" applyNumberFormat="1" applyFont="1" applyFill="1" applyBorder="1"/>
    <xf numFmtId="0" fontId="13" fillId="0" borderId="12" xfId="0" applyFont="1" applyBorder="1"/>
    <xf numFmtId="0" fontId="13" fillId="0" borderId="3" xfId="0" applyFont="1" applyBorder="1"/>
    <xf numFmtId="0" fontId="6" fillId="0" borderId="3" xfId="0" applyFont="1" applyFill="1" applyBorder="1"/>
    <xf numFmtId="209" fontId="13" fillId="0" borderId="3" xfId="0" applyNumberFormat="1" applyFont="1" applyFill="1" applyBorder="1"/>
    <xf numFmtId="0" fontId="13" fillId="0" borderId="3" xfId="0" applyFont="1" applyFill="1" applyBorder="1"/>
    <xf numFmtId="209" fontId="13" fillId="0" borderId="8" xfId="0" applyNumberFormat="1" applyFont="1" applyFill="1" applyBorder="1"/>
    <xf numFmtId="0" fontId="14" fillId="0" borderId="0" xfId="0" applyFont="1"/>
    <xf numFmtId="38" fontId="0" fillId="0" borderId="0" xfId="0" applyNumberFormat="1"/>
    <xf numFmtId="38" fontId="2" fillId="11" borderId="13" xfId="0" applyNumberFormat="1" applyFont="1" applyFill="1" applyBorder="1"/>
    <xf numFmtId="38" fontId="25" fillId="11" borderId="9" xfId="0" applyNumberFormat="1" applyFont="1" applyFill="1" applyBorder="1"/>
    <xf numFmtId="38" fontId="2" fillId="11" borderId="14" xfId="0" applyNumberFormat="1" applyFont="1" applyFill="1" applyBorder="1"/>
    <xf numFmtId="38" fontId="26" fillId="0" borderId="0" xfId="0" applyNumberFormat="1" applyFont="1"/>
    <xf numFmtId="38" fontId="25" fillId="0" borderId="0" xfId="0" applyNumberFormat="1" applyFont="1"/>
    <xf numFmtId="38" fontId="25" fillId="12" borderId="0" xfId="0" applyNumberFormat="1" applyFont="1" applyFill="1"/>
    <xf numFmtId="38" fontId="2" fillId="11" borderId="6" xfId="0" applyNumberFormat="1" applyFont="1" applyFill="1" applyBorder="1"/>
    <xf numFmtId="38" fontId="25" fillId="11" borderId="0" xfId="0" applyNumberFormat="1" applyFont="1" applyFill="1" applyBorder="1"/>
    <xf numFmtId="38" fontId="2" fillId="11" borderId="7" xfId="0" applyNumberFormat="1" applyFont="1" applyFill="1" applyBorder="1"/>
    <xf numFmtId="38" fontId="2" fillId="12" borderId="0" xfId="0" applyNumberFormat="1" applyFont="1" applyFill="1"/>
    <xf numFmtId="38" fontId="2" fillId="11" borderId="12" xfId="0" applyNumberFormat="1" applyFont="1" applyFill="1" applyBorder="1"/>
    <xf numFmtId="38" fontId="2" fillId="11" borderId="3" xfId="0" applyNumberFormat="1" applyFont="1" applyFill="1" applyBorder="1"/>
    <xf numFmtId="38" fontId="2" fillId="11" borderId="8" xfId="0" applyNumberFormat="1" applyFont="1" applyFill="1" applyBorder="1"/>
    <xf numFmtId="38" fontId="2" fillId="0" borderId="0" xfId="0" applyNumberFormat="1" applyFont="1"/>
    <xf numFmtId="38" fontId="29" fillId="0" borderId="0" xfId="0" applyNumberFormat="1" applyFont="1"/>
    <xf numFmtId="38" fontId="30" fillId="0" borderId="0" xfId="0" applyNumberFormat="1" applyFont="1"/>
    <xf numFmtId="38" fontId="25" fillId="0" borderId="0" xfId="0" applyNumberFormat="1" applyFont="1" applyAlignment="1">
      <alignment horizontal="left"/>
    </xf>
    <xf numFmtId="0" fontId="3" fillId="9" borderId="12" xfId="0" applyFont="1" applyFill="1" applyBorder="1" applyAlignment="1">
      <alignment horizontal="right"/>
    </xf>
    <xf numFmtId="0" fontId="17" fillId="10" borderId="9" xfId="0" applyFont="1" applyFill="1" applyBorder="1" applyAlignment="1">
      <alignment horizontal="center"/>
    </xf>
    <xf numFmtId="166" fontId="17" fillId="10" borderId="9" xfId="0" applyNumberFormat="1" applyFont="1" applyFill="1" applyBorder="1" applyAlignment="1">
      <alignment horizontal="center"/>
    </xf>
    <xf numFmtId="166" fontId="17" fillId="10" borderId="14" xfId="0" applyNumberFormat="1" applyFont="1" applyFill="1" applyBorder="1" applyAlignment="1">
      <alignment horizontal="center"/>
    </xf>
    <xf numFmtId="0" fontId="24" fillId="10" borderId="6" xfId="0" applyFont="1" applyFill="1" applyBorder="1" applyAlignment="1">
      <alignment horizontal="right"/>
    </xf>
    <xf numFmtId="165" fontId="18" fillId="10" borderId="0" xfId="0" applyNumberFormat="1" applyFont="1" applyFill="1" applyBorder="1" applyAlignment="1">
      <alignment horizontal="center"/>
    </xf>
    <xf numFmtId="165" fontId="4" fillId="7" borderId="0" xfId="0" applyNumberFormat="1" applyFont="1" applyFill="1" applyBorder="1" applyAlignment="1">
      <alignment horizontal="center"/>
    </xf>
    <xf numFmtId="167" fontId="4" fillId="0" borderId="0" xfId="0" applyNumberFormat="1" applyFont="1" applyBorder="1"/>
    <xf numFmtId="167" fontId="4" fillId="0" borderId="7" xfId="0" applyNumberFormat="1" applyFont="1" applyBorder="1"/>
    <xf numFmtId="0" fontId="24" fillId="10" borderId="12" xfId="0" applyFont="1" applyFill="1" applyBorder="1" applyAlignment="1">
      <alignment horizontal="right"/>
    </xf>
    <xf numFmtId="165" fontId="18" fillId="10" borderId="3" xfId="0" applyNumberFormat="1" applyFont="1" applyFill="1" applyBorder="1" applyAlignment="1">
      <alignment horizontal="center"/>
    </xf>
    <xf numFmtId="165" fontId="4" fillId="7" borderId="3" xfId="0" applyNumberFormat="1" applyFont="1" applyFill="1" applyBorder="1" applyAlignment="1">
      <alignment horizontal="center"/>
    </xf>
    <xf numFmtId="167" fontId="4" fillId="0" borderId="3" xfId="0" applyNumberFormat="1" applyFont="1" applyBorder="1"/>
    <xf numFmtId="167" fontId="4" fillId="0" borderId="8" xfId="0" applyNumberFormat="1" applyFont="1" applyBorder="1"/>
    <xf numFmtId="0" fontId="18" fillId="10" borderId="13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3" fillId="0" borderId="3" xfId="0" applyFont="1" applyBorder="1"/>
    <xf numFmtId="0" fontId="19" fillId="9" borderId="9" xfId="0" applyFont="1" applyFill="1" applyBorder="1" applyAlignment="1">
      <alignment horizontal="center"/>
    </xf>
    <xf numFmtId="0" fontId="19" fillId="9" borderId="14" xfId="0" applyFont="1" applyFill="1" applyBorder="1" applyAlignment="1">
      <alignment horizontal="center"/>
    </xf>
    <xf numFmtId="164" fontId="19" fillId="9" borderId="9" xfId="0" applyNumberFormat="1" applyFont="1" applyFill="1" applyBorder="1" applyAlignment="1">
      <alignment horizontal="center"/>
    </xf>
  </cellXfs>
  <cellStyles count="14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257175</xdr:colOff>
      <xdr:row>32</xdr:row>
      <xdr:rowOff>133350</xdr:rowOff>
    </xdr:from>
    <xdr:to>
      <xdr:col>25</xdr:col>
      <xdr:colOff>428625</xdr:colOff>
      <xdr:row>33</xdr:row>
      <xdr:rowOff>133350</xdr:rowOff>
    </xdr:to>
    <xdr:sp macro="" textlink="">
      <xdr:nvSpPr>
        <xdr:cNvPr id="13315" name="Oval 3"/>
        <xdr:cNvSpPr>
          <a:spLocks noChangeArrowheads="1"/>
        </xdr:cNvSpPr>
      </xdr:nvSpPr>
      <xdr:spPr bwMode="auto">
        <a:xfrm>
          <a:off x="15954375" y="5391150"/>
          <a:ext cx="171450" cy="161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25</xdr:col>
      <xdr:colOff>352425</xdr:colOff>
      <xdr:row>33</xdr:row>
      <xdr:rowOff>123825</xdr:rowOff>
    </xdr:from>
    <xdr:to>
      <xdr:col>25</xdr:col>
      <xdr:colOff>352425</xdr:colOff>
      <xdr:row>35</xdr:row>
      <xdr:rowOff>152400</xdr:rowOff>
    </xdr:to>
    <xdr:sp macro="" textlink="">
      <xdr:nvSpPr>
        <xdr:cNvPr id="13319" name="Line 7"/>
        <xdr:cNvSpPr>
          <a:spLocks noChangeShapeType="1"/>
        </xdr:cNvSpPr>
      </xdr:nvSpPr>
      <xdr:spPr bwMode="auto">
        <a:xfrm>
          <a:off x="16049625" y="5543550"/>
          <a:ext cx="0" cy="4095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47625</xdr:colOff>
      <xdr:row>35</xdr:row>
      <xdr:rowOff>152400</xdr:rowOff>
    </xdr:from>
    <xdr:to>
      <xdr:col>25</xdr:col>
      <xdr:colOff>342900</xdr:colOff>
      <xdr:row>38</xdr:row>
      <xdr:rowOff>47625</xdr:rowOff>
    </xdr:to>
    <xdr:sp macro="" textlink="">
      <xdr:nvSpPr>
        <xdr:cNvPr id="13320" name="Line 8"/>
        <xdr:cNvSpPr>
          <a:spLocks noChangeShapeType="1"/>
        </xdr:cNvSpPr>
      </xdr:nvSpPr>
      <xdr:spPr bwMode="auto">
        <a:xfrm flipH="1">
          <a:off x="15135225" y="5953125"/>
          <a:ext cx="904875" cy="381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180975</xdr:colOff>
      <xdr:row>45</xdr:row>
      <xdr:rowOff>123825</xdr:rowOff>
    </xdr:from>
    <xdr:to>
      <xdr:col>25</xdr:col>
      <xdr:colOff>104775</xdr:colOff>
      <xdr:row>48</xdr:row>
      <xdr:rowOff>85725</xdr:rowOff>
    </xdr:to>
    <xdr:sp macro="" textlink="">
      <xdr:nvSpPr>
        <xdr:cNvPr id="13324" name="Oval 12"/>
        <xdr:cNvSpPr>
          <a:spLocks noChangeArrowheads="1"/>
        </xdr:cNvSpPr>
      </xdr:nvSpPr>
      <xdr:spPr bwMode="auto">
        <a:xfrm>
          <a:off x="14611350" y="7543800"/>
          <a:ext cx="1190625" cy="4857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24</xdr:col>
      <xdr:colOff>381000</xdr:colOff>
      <xdr:row>48</xdr:row>
      <xdr:rowOff>95250</xdr:rowOff>
    </xdr:from>
    <xdr:to>
      <xdr:col>24</xdr:col>
      <xdr:colOff>381000</xdr:colOff>
      <xdr:row>56</xdr:row>
      <xdr:rowOff>28575</xdr:rowOff>
    </xdr:to>
    <xdr:sp macro="" textlink="">
      <xdr:nvSpPr>
        <xdr:cNvPr id="13325" name="Line 13"/>
        <xdr:cNvSpPr>
          <a:spLocks noChangeShapeType="1"/>
        </xdr:cNvSpPr>
      </xdr:nvSpPr>
      <xdr:spPr bwMode="auto">
        <a:xfrm flipH="1">
          <a:off x="15468600" y="8039100"/>
          <a:ext cx="0" cy="13049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476250</xdr:colOff>
      <xdr:row>56</xdr:row>
      <xdr:rowOff>142875</xdr:rowOff>
    </xdr:from>
    <xdr:to>
      <xdr:col>24</xdr:col>
      <xdr:colOff>485775</xdr:colOff>
      <xdr:row>62</xdr:row>
      <xdr:rowOff>38100</xdr:rowOff>
    </xdr:to>
    <xdr:sp macro="" textlink="">
      <xdr:nvSpPr>
        <xdr:cNvPr id="13327" name="Line 15"/>
        <xdr:cNvSpPr>
          <a:spLocks noChangeShapeType="1"/>
        </xdr:cNvSpPr>
      </xdr:nvSpPr>
      <xdr:spPr bwMode="auto">
        <a:xfrm>
          <a:off x="15563850" y="9458325"/>
          <a:ext cx="9525" cy="8667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123825</xdr:colOff>
      <xdr:row>62</xdr:row>
      <xdr:rowOff>38100</xdr:rowOff>
    </xdr:from>
    <xdr:to>
      <xdr:col>26</xdr:col>
      <xdr:colOff>123825</xdr:colOff>
      <xdr:row>65</xdr:row>
      <xdr:rowOff>76200</xdr:rowOff>
    </xdr:to>
    <xdr:sp macro="" textlink="">
      <xdr:nvSpPr>
        <xdr:cNvPr id="13328" name="Oval 16"/>
        <xdr:cNvSpPr>
          <a:spLocks noChangeArrowheads="1"/>
        </xdr:cNvSpPr>
      </xdr:nvSpPr>
      <xdr:spPr bwMode="auto">
        <a:xfrm>
          <a:off x="15211425" y="10325100"/>
          <a:ext cx="1085850" cy="5238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219075</xdr:colOff>
      <xdr:row>55</xdr:row>
      <xdr:rowOff>47625</xdr:rowOff>
    </xdr:from>
    <xdr:to>
      <xdr:col>14</xdr:col>
      <xdr:colOff>323850</xdr:colOff>
      <xdr:row>56</xdr:row>
      <xdr:rowOff>66675</xdr:rowOff>
    </xdr:to>
    <xdr:sp macro="" textlink="">
      <xdr:nvSpPr>
        <xdr:cNvPr id="13341" name="Oval 29"/>
        <xdr:cNvSpPr>
          <a:spLocks noChangeArrowheads="1"/>
        </xdr:cNvSpPr>
      </xdr:nvSpPr>
      <xdr:spPr bwMode="auto">
        <a:xfrm flipH="1">
          <a:off x="9229725" y="9201150"/>
          <a:ext cx="104775" cy="1809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28575</xdr:colOff>
      <xdr:row>45</xdr:row>
      <xdr:rowOff>85725</xdr:rowOff>
    </xdr:from>
    <xdr:to>
      <xdr:col>21</xdr:col>
      <xdr:colOff>133350</xdr:colOff>
      <xdr:row>46</xdr:row>
      <xdr:rowOff>57150</xdr:rowOff>
    </xdr:to>
    <xdr:sp macro="" textlink="">
      <xdr:nvSpPr>
        <xdr:cNvPr id="13342" name="Oval 30"/>
        <xdr:cNvSpPr>
          <a:spLocks noChangeArrowheads="1"/>
        </xdr:cNvSpPr>
      </xdr:nvSpPr>
      <xdr:spPr bwMode="auto">
        <a:xfrm>
          <a:off x="13211175" y="7505700"/>
          <a:ext cx="10477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44</xdr:row>
      <xdr:rowOff>95250</xdr:rowOff>
    </xdr:from>
    <xdr:to>
      <xdr:col>24</xdr:col>
      <xdr:colOff>257175</xdr:colOff>
      <xdr:row>45</xdr:row>
      <xdr:rowOff>133350</xdr:rowOff>
    </xdr:to>
    <xdr:sp macro="" textlink="">
      <xdr:nvSpPr>
        <xdr:cNvPr id="13345" name="Line 33"/>
        <xdr:cNvSpPr>
          <a:spLocks noChangeShapeType="1"/>
        </xdr:cNvSpPr>
      </xdr:nvSpPr>
      <xdr:spPr bwMode="auto">
        <a:xfrm flipV="1">
          <a:off x="13315950" y="7353300"/>
          <a:ext cx="2028825" cy="200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304800</xdr:colOff>
      <xdr:row>53</xdr:row>
      <xdr:rowOff>47625</xdr:rowOff>
    </xdr:from>
    <xdr:to>
      <xdr:col>17</xdr:col>
      <xdr:colOff>0</xdr:colOff>
      <xdr:row>55</xdr:row>
      <xdr:rowOff>85725</xdr:rowOff>
    </xdr:to>
    <xdr:sp macro="" textlink="">
      <xdr:nvSpPr>
        <xdr:cNvPr id="13347" name="Line 35"/>
        <xdr:cNvSpPr>
          <a:spLocks noChangeShapeType="1"/>
        </xdr:cNvSpPr>
      </xdr:nvSpPr>
      <xdr:spPr bwMode="auto">
        <a:xfrm flipV="1">
          <a:off x="9315450" y="8839200"/>
          <a:ext cx="1657350" cy="400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476250</xdr:colOff>
      <xdr:row>46</xdr:row>
      <xdr:rowOff>9525</xdr:rowOff>
    </xdr:from>
    <xdr:to>
      <xdr:col>21</xdr:col>
      <xdr:colOff>28575</xdr:colOff>
      <xdr:row>53</xdr:row>
      <xdr:rowOff>47625</xdr:rowOff>
    </xdr:to>
    <xdr:sp macro="" textlink="">
      <xdr:nvSpPr>
        <xdr:cNvPr id="13348" name="Line 36"/>
        <xdr:cNvSpPr>
          <a:spLocks noChangeShapeType="1"/>
        </xdr:cNvSpPr>
      </xdr:nvSpPr>
      <xdr:spPr bwMode="auto">
        <a:xfrm flipV="1">
          <a:off x="10753725" y="7591425"/>
          <a:ext cx="2457450" cy="12477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38100</xdr:colOff>
      <xdr:row>38</xdr:row>
      <xdr:rowOff>66675</xdr:rowOff>
    </xdr:from>
    <xdr:to>
      <xdr:col>24</xdr:col>
      <xdr:colOff>409575</xdr:colOff>
      <xdr:row>45</xdr:row>
      <xdr:rowOff>114300</xdr:rowOff>
    </xdr:to>
    <xdr:sp macro="" textlink="">
      <xdr:nvSpPr>
        <xdr:cNvPr id="13350" name="Freeform 38"/>
        <xdr:cNvSpPr>
          <a:spLocks/>
        </xdr:cNvSpPr>
      </xdr:nvSpPr>
      <xdr:spPr bwMode="auto">
        <a:xfrm>
          <a:off x="15125700" y="6353175"/>
          <a:ext cx="371475" cy="1181100"/>
        </a:xfrm>
        <a:custGeom>
          <a:avLst/>
          <a:gdLst>
            <a:gd name="T0" fmla="*/ 2 w 39"/>
            <a:gd name="T1" fmla="*/ 0 h 124"/>
            <a:gd name="T2" fmla="*/ 2 w 39"/>
            <a:gd name="T3" fmla="*/ 8 h 124"/>
            <a:gd name="T4" fmla="*/ 2 w 39"/>
            <a:gd name="T5" fmla="*/ 28 h 124"/>
            <a:gd name="T6" fmla="*/ 15 w 39"/>
            <a:gd name="T7" fmla="*/ 38 h 124"/>
            <a:gd name="T8" fmla="*/ 19 w 39"/>
            <a:gd name="T9" fmla="*/ 58 h 124"/>
            <a:gd name="T10" fmla="*/ 34 w 39"/>
            <a:gd name="T11" fmla="*/ 70 h 124"/>
            <a:gd name="T12" fmla="*/ 37 w 39"/>
            <a:gd name="T13" fmla="*/ 92 h 124"/>
            <a:gd name="T14" fmla="*/ 21 w 39"/>
            <a:gd name="T15" fmla="*/ 97 h 124"/>
            <a:gd name="T16" fmla="*/ 25 w 39"/>
            <a:gd name="T17" fmla="*/ 110 h 124"/>
            <a:gd name="T18" fmla="*/ 36 w 39"/>
            <a:gd name="T19" fmla="*/ 107 h 124"/>
            <a:gd name="T20" fmla="*/ 37 w 39"/>
            <a:gd name="T21" fmla="*/ 114 h 124"/>
            <a:gd name="T22" fmla="*/ 28 w 39"/>
            <a:gd name="T23" fmla="*/ 115 h 124"/>
            <a:gd name="T24" fmla="*/ 33 w 39"/>
            <a:gd name="T25" fmla="*/ 124 h 1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</a:cxnLst>
          <a:rect l="0" t="0" r="r" b="b"/>
          <a:pathLst>
            <a:path w="39" h="124">
              <a:moveTo>
                <a:pt x="2" y="0"/>
              </a:moveTo>
              <a:cubicBezTo>
                <a:pt x="2" y="1"/>
                <a:pt x="2" y="3"/>
                <a:pt x="2" y="8"/>
              </a:cubicBezTo>
              <a:cubicBezTo>
                <a:pt x="2" y="13"/>
                <a:pt x="0" y="23"/>
                <a:pt x="2" y="28"/>
              </a:cubicBezTo>
              <a:cubicBezTo>
                <a:pt x="4" y="33"/>
                <a:pt x="12" y="33"/>
                <a:pt x="15" y="38"/>
              </a:cubicBezTo>
              <a:cubicBezTo>
                <a:pt x="18" y="43"/>
                <a:pt x="16" y="53"/>
                <a:pt x="19" y="58"/>
              </a:cubicBezTo>
              <a:cubicBezTo>
                <a:pt x="22" y="63"/>
                <a:pt x="31" y="64"/>
                <a:pt x="34" y="70"/>
              </a:cubicBezTo>
              <a:cubicBezTo>
                <a:pt x="37" y="76"/>
                <a:pt x="39" y="88"/>
                <a:pt x="37" y="92"/>
              </a:cubicBezTo>
              <a:cubicBezTo>
                <a:pt x="35" y="96"/>
                <a:pt x="23" y="94"/>
                <a:pt x="21" y="97"/>
              </a:cubicBezTo>
              <a:cubicBezTo>
                <a:pt x="19" y="100"/>
                <a:pt x="23" y="108"/>
                <a:pt x="25" y="110"/>
              </a:cubicBezTo>
              <a:cubicBezTo>
                <a:pt x="27" y="112"/>
                <a:pt x="34" y="106"/>
                <a:pt x="36" y="107"/>
              </a:cubicBezTo>
              <a:cubicBezTo>
                <a:pt x="38" y="108"/>
                <a:pt x="38" y="113"/>
                <a:pt x="37" y="114"/>
              </a:cubicBezTo>
              <a:cubicBezTo>
                <a:pt x="36" y="115"/>
                <a:pt x="29" y="113"/>
                <a:pt x="28" y="115"/>
              </a:cubicBezTo>
              <a:cubicBezTo>
                <a:pt x="27" y="117"/>
                <a:pt x="32" y="123"/>
                <a:pt x="33" y="124"/>
              </a:cubicBezTo>
            </a:path>
          </a:pathLst>
        </a:custGeom>
        <a:noFill/>
        <a:ln w="3810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25</xdr:col>
      <xdr:colOff>428625</xdr:colOff>
      <xdr:row>16</xdr:row>
      <xdr:rowOff>28575</xdr:rowOff>
    </xdr:from>
    <xdr:to>
      <xdr:col>27</xdr:col>
      <xdr:colOff>47625</xdr:colOff>
      <xdr:row>33</xdr:row>
      <xdr:rowOff>19050</xdr:rowOff>
    </xdr:to>
    <xdr:sp macro="" textlink="">
      <xdr:nvSpPr>
        <xdr:cNvPr id="13357" name="Line 45"/>
        <xdr:cNvSpPr>
          <a:spLocks noChangeShapeType="1"/>
        </xdr:cNvSpPr>
      </xdr:nvSpPr>
      <xdr:spPr bwMode="auto">
        <a:xfrm flipV="1">
          <a:off x="16125825" y="2695575"/>
          <a:ext cx="752475" cy="2743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400050</xdr:colOff>
      <xdr:row>33</xdr:row>
      <xdr:rowOff>104775</xdr:rowOff>
    </xdr:from>
    <xdr:to>
      <xdr:col>31</xdr:col>
      <xdr:colOff>180975</xdr:colOff>
      <xdr:row>61</xdr:row>
      <xdr:rowOff>152400</xdr:rowOff>
    </xdr:to>
    <xdr:sp macro="" textlink="">
      <xdr:nvSpPr>
        <xdr:cNvPr id="13360" name="Line 48"/>
        <xdr:cNvSpPr>
          <a:spLocks noChangeShapeType="1"/>
        </xdr:cNvSpPr>
      </xdr:nvSpPr>
      <xdr:spPr bwMode="auto">
        <a:xfrm>
          <a:off x="16097250" y="5524500"/>
          <a:ext cx="3371850" cy="4752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504825</xdr:colOff>
      <xdr:row>2</xdr:row>
      <xdr:rowOff>76200</xdr:rowOff>
    </xdr:from>
    <xdr:to>
      <xdr:col>31</xdr:col>
      <xdr:colOff>390525</xdr:colOff>
      <xdr:row>53</xdr:row>
      <xdr:rowOff>28575</xdr:rowOff>
    </xdr:to>
    <xdr:sp macro="" textlink="">
      <xdr:nvSpPr>
        <xdr:cNvPr id="13362" name="Line 50"/>
        <xdr:cNvSpPr>
          <a:spLocks noChangeShapeType="1"/>
        </xdr:cNvSpPr>
      </xdr:nvSpPr>
      <xdr:spPr bwMode="auto">
        <a:xfrm flipV="1">
          <a:off x="15592425" y="466725"/>
          <a:ext cx="4086225" cy="8353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314325</xdr:colOff>
      <xdr:row>46</xdr:row>
      <xdr:rowOff>95250</xdr:rowOff>
    </xdr:from>
    <xdr:to>
      <xdr:col>24</xdr:col>
      <xdr:colOff>523875</xdr:colOff>
      <xdr:row>47</xdr:row>
      <xdr:rowOff>104775</xdr:rowOff>
    </xdr:to>
    <xdr:sp macro="" textlink="">
      <xdr:nvSpPr>
        <xdr:cNvPr id="13367" name="Text Box 55"/>
        <xdr:cNvSpPr txBox="1">
          <a:spLocks noChangeArrowheads="1"/>
        </xdr:cNvSpPr>
      </xdr:nvSpPr>
      <xdr:spPr bwMode="auto">
        <a:xfrm>
          <a:off x="14744700" y="7677150"/>
          <a:ext cx="86677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KEYSTONE STATION</a:t>
          </a:r>
        </a:p>
      </xdr:txBody>
    </xdr:sp>
    <xdr:clientData/>
  </xdr:twoCellAnchor>
  <xdr:twoCellAnchor>
    <xdr:from>
      <xdr:col>24</xdr:col>
      <xdr:colOff>219075</xdr:colOff>
      <xdr:row>63</xdr:row>
      <xdr:rowOff>47625</xdr:rowOff>
    </xdr:from>
    <xdr:to>
      <xdr:col>26</xdr:col>
      <xdr:colOff>47625</xdr:colOff>
      <xdr:row>64</xdr:row>
      <xdr:rowOff>57150</xdr:rowOff>
    </xdr:to>
    <xdr:sp macro="" textlink="">
      <xdr:nvSpPr>
        <xdr:cNvPr id="13368" name="Text Box 56"/>
        <xdr:cNvSpPr txBox="1">
          <a:spLocks noChangeArrowheads="1"/>
        </xdr:cNvSpPr>
      </xdr:nvSpPr>
      <xdr:spPr bwMode="auto">
        <a:xfrm>
          <a:off x="15306675" y="10496550"/>
          <a:ext cx="9144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WAHA PLANT</a:t>
          </a:r>
        </a:p>
      </xdr:txBody>
    </xdr:sp>
    <xdr:clientData/>
  </xdr:twoCellAnchor>
  <xdr:twoCellAnchor>
    <xdr:from>
      <xdr:col>24</xdr:col>
      <xdr:colOff>371475</xdr:colOff>
      <xdr:row>56</xdr:row>
      <xdr:rowOff>28575</xdr:rowOff>
    </xdr:from>
    <xdr:to>
      <xdr:col>24</xdr:col>
      <xdr:colOff>466725</xdr:colOff>
      <xdr:row>57</xdr:row>
      <xdr:rowOff>0</xdr:rowOff>
    </xdr:to>
    <xdr:sp macro="" textlink="">
      <xdr:nvSpPr>
        <xdr:cNvPr id="13369" name="Line 57"/>
        <xdr:cNvSpPr>
          <a:spLocks noChangeShapeType="1"/>
        </xdr:cNvSpPr>
      </xdr:nvSpPr>
      <xdr:spPr bwMode="auto">
        <a:xfrm>
          <a:off x="15459075" y="9344025"/>
          <a:ext cx="95250" cy="1333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447675</xdr:colOff>
      <xdr:row>45</xdr:row>
      <xdr:rowOff>28575</xdr:rowOff>
    </xdr:from>
    <xdr:to>
      <xdr:col>19</xdr:col>
      <xdr:colOff>533400</xdr:colOff>
      <xdr:row>45</xdr:row>
      <xdr:rowOff>142875</xdr:rowOff>
    </xdr:to>
    <xdr:sp macro="" textlink="">
      <xdr:nvSpPr>
        <xdr:cNvPr id="13370" name="Oval 58"/>
        <xdr:cNvSpPr>
          <a:spLocks noChangeArrowheads="1"/>
        </xdr:cNvSpPr>
      </xdr:nvSpPr>
      <xdr:spPr bwMode="auto">
        <a:xfrm>
          <a:off x="12363450" y="7448550"/>
          <a:ext cx="85725" cy="114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19</xdr:row>
      <xdr:rowOff>104775</xdr:rowOff>
    </xdr:from>
    <xdr:to>
      <xdr:col>25</xdr:col>
      <xdr:colOff>238125</xdr:colOff>
      <xdr:row>33</xdr:row>
      <xdr:rowOff>95250</xdr:rowOff>
    </xdr:to>
    <xdr:sp macro="" textlink="">
      <xdr:nvSpPr>
        <xdr:cNvPr id="13392" name="Line 80"/>
        <xdr:cNvSpPr>
          <a:spLocks noChangeShapeType="1"/>
        </xdr:cNvSpPr>
      </xdr:nvSpPr>
      <xdr:spPr bwMode="auto">
        <a:xfrm flipH="1" flipV="1">
          <a:off x="6838950" y="3257550"/>
          <a:ext cx="9096375" cy="2257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20</xdr:row>
      <xdr:rowOff>123825</xdr:rowOff>
    </xdr:from>
    <xdr:to>
      <xdr:col>21</xdr:col>
      <xdr:colOff>104775</xdr:colOff>
      <xdr:row>30</xdr:row>
      <xdr:rowOff>66675</xdr:rowOff>
    </xdr:to>
    <xdr:sp macro="" textlink="">
      <xdr:nvSpPr>
        <xdr:cNvPr id="13393" name="Line 81"/>
        <xdr:cNvSpPr>
          <a:spLocks noChangeShapeType="1"/>
        </xdr:cNvSpPr>
      </xdr:nvSpPr>
      <xdr:spPr bwMode="auto">
        <a:xfrm>
          <a:off x="6838950" y="3438525"/>
          <a:ext cx="6448425" cy="1562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76200</xdr:colOff>
      <xdr:row>30</xdr:row>
      <xdr:rowOff>38100</xdr:rowOff>
    </xdr:from>
    <xdr:to>
      <xdr:col>28</xdr:col>
      <xdr:colOff>457200</xdr:colOff>
      <xdr:row>79</xdr:row>
      <xdr:rowOff>104775</xdr:rowOff>
    </xdr:to>
    <xdr:sp macro="" textlink="">
      <xdr:nvSpPr>
        <xdr:cNvPr id="13394" name="Line 82"/>
        <xdr:cNvSpPr>
          <a:spLocks noChangeShapeType="1"/>
        </xdr:cNvSpPr>
      </xdr:nvSpPr>
      <xdr:spPr bwMode="auto">
        <a:xfrm>
          <a:off x="13258800" y="4972050"/>
          <a:ext cx="4648200" cy="81724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17</xdr:row>
      <xdr:rowOff>38100</xdr:rowOff>
    </xdr:from>
    <xdr:to>
      <xdr:col>10</xdr:col>
      <xdr:colOff>47625</xdr:colOff>
      <xdr:row>18</xdr:row>
      <xdr:rowOff>38100</xdr:rowOff>
    </xdr:to>
    <xdr:sp macro="" textlink="">
      <xdr:nvSpPr>
        <xdr:cNvPr id="13400" name="Oval 88"/>
        <xdr:cNvSpPr>
          <a:spLocks noChangeArrowheads="1"/>
        </xdr:cNvSpPr>
      </xdr:nvSpPr>
      <xdr:spPr bwMode="auto">
        <a:xfrm>
          <a:off x="6838950" y="2867025"/>
          <a:ext cx="47625" cy="161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18</xdr:row>
      <xdr:rowOff>38100</xdr:rowOff>
    </xdr:from>
    <xdr:to>
      <xdr:col>10</xdr:col>
      <xdr:colOff>0</xdr:colOff>
      <xdr:row>20</xdr:row>
      <xdr:rowOff>152400</xdr:rowOff>
    </xdr:to>
    <xdr:sp macro="" textlink="">
      <xdr:nvSpPr>
        <xdr:cNvPr id="13403" name="Line 91"/>
        <xdr:cNvSpPr>
          <a:spLocks noChangeShapeType="1"/>
        </xdr:cNvSpPr>
      </xdr:nvSpPr>
      <xdr:spPr bwMode="auto">
        <a:xfrm flipV="1">
          <a:off x="6838950" y="3028950"/>
          <a:ext cx="0" cy="438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11</xdr:row>
      <xdr:rowOff>47625</xdr:rowOff>
    </xdr:from>
    <xdr:to>
      <xdr:col>10</xdr:col>
      <xdr:colOff>76200</xdr:colOff>
      <xdr:row>17</xdr:row>
      <xdr:rowOff>19050</xdr:rowOff>
    </xdr:to>
    <xdr:sp macro="" textlink="">
      <xdr:nvSpPr>
        <xdr:cNvPr id="13404" name="Line 92"/>
        <xdr:cNvSpPr>
          <a:spLocks noChangeShapeType="1"/>
        </xdr:cNvSpPr>
      </xdr:nvSpPr>
      <xdr:spPr bwMode="auto">
        <a:xfrm flipV="1">
          <a:off x="6838950" y="1905000"/>
          <a:ext cx="76200" cy="942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76200</xdr:colOff>
      <xdr:row>8</xdr:row>
      <xdr:rowOff>114300</xdr:rowOff>
    </xdr:from>
    <xdr:to>
      <xdr:col>10</xdr:col>
      <xdr:colOff>409575</xdr:colOff>
      <xdr:row>11</xdr:row>
      <xdr:rowOff>76200</xdr:rowOff>
    </xdr:to>
    <xdr:sp macro="" textlink="">
      <xdr:nvSpPr>
        <xdr:cNvPr id="13405" name="Line 93"/>
        <xdr:cNvSpPr>
          <a:spLocks noChangeShapeType="1"/>
        </xdr:cNvSpPr>
      </xdr:nvSpPr>
      <xdr:spPr bwMode="auto">
        <a:xfrm flipV="1">
          <a:off x="6915150" y="1485900"/>
          <a:ext cx="333375" cy="4476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8</xdr:row>
      <xdr:rowOff>9525</xdr:rowOff>
    </xdr:from>
    <xdr:to>
      <xdr:col>11</xdr:col>
      <xdr:colOff>504825</xdr:colOff>
      <xdr:row>17</xdr:row>
      <xdr:rowOff>19050</xdr:rowOff>
    </xdr:to>
    <xdr:sp macro="" textlink="">
      <xdr:nvSpPr>
        <xdr:cNvPr id="13406" name="Line 94"/>
        <xdr:cNvSpPr>
          <a:spLocks noChangeShapeType="1"/>
        </xdr:cNvSpPr>
      </xdr:nvSpPr>
      <xdr:spPr bwMode="auto">
        <a:xfrm flipV="1">
          <a:off x="6838950" y="1381125"/>
          <a:ext cx="1152525" cy="14668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419100</xdr:colOff>
      <xdr:row>8</xdr:row>
      <xdr:rowOff>28575</xdr:rowOff>
    </xdr:from>
    <xdr:to>
      <xdr:col>11</xdr:col>
      <xdr:colOff>485775</xdr:colOff>
      <xdr:row>8</xdr:row>
      <xdr:rowOff>123825</xdr:rowOff>
    </xdr:to>
    <xdr:sp macro="" textlink="">
      <xdr:nvSpPr>
        <xdr:cNvPr id="13407" name="Line 95"/>
        <xdr:cNvSpPr>
          <a:spLocks noChangeShapeType="1"/>
        </xdr:cNvSpPr>
      </xdr:nvSpPr>
      <xdr:spPr bwMode="auto">
        <a:xfrm flipV="1">
          <a:off x="7258050" y="1400175"/>
          <a:ext cx="714375" cy="95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495300</xdr:colOff>
      <xdr:row>5</xdr:row>
      <xdr:rowOff>142875</xdr:rowOff>
    </xdr:from>
    <xdr:to>
      <xdr:col>11</xdr:col>
      <xdr:colOff>600075</xdr:colOff>
      <xdr:row>8</xdr:row>
      <xdr:rowOff>19050</xdr:rowOff>
    </xdr:to>
    <xdr:sp macro="" textlink="">
      <xdr:nvSpPr>
        <xdr:cNvPr id="13408" name="Line 96"/>
        <xdr:cNvSpPr>
          <a:spLocks noChangeShapeType="1"/>
        </xdr:cNvSpPr>
      </xdr:nvSpPr>
      <xdr:spPr bwMode="auto">
        <a:xfrm flipV="1">
          <a:off x="7981950" y="1028700"/>
          <a:ext cx="76200" cy="361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504825</xdr:colOff>
      <xdr:row>5</xdr:row>
      <xdr:rowOff>0</xdr:rowOff>
    </xdr:from>
    <xdr:to>
      <xdr:col>12</xdr:col>
      <xdr:colOff>38100</xdr:colOff>
      <xdr:row>5</xdr:row>
      <xdr:rowOff>123825</xdr:rowOff>
    </xdr:to>
    <xdr:sp macro="" textlink="">
      <xdr:nvSpPr>
        <xdr:cNvPr id="13409" name="Oval 97"/>
        <xdr:cNvSpPr>
          <a:spLocks noChangeArrowheads="1"/>
        </xdr:cNvSpPr>
      </xdr:nvSpPr>
      <xdr:spPr bwMode="auto">
        <a:xfrm>
          <a:off x="7991475" y="885825"/>
          <a:ext cx="104775" cy="1238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28575</xdr:colOff>
      <xdr:row>23</xdr:row>
      <xdr:rowOff>47625</xdr:rowOff>
    </xdr:from>
    <xdr:to>
      <xdr:col>3</xdr:col>
      <xdr:colOff>342900</xdr:colOff>
      <xdr:row>25</xdr:row>
      <xdr:rowOff>104775</xdr:rowOff>
    </xdr:to>
    <xdr:sp macro="" textlink="">
      <xdr:nvSpPr>
        <xdr:cNvPr id="13414" name="Line 102"/>
        <xdr:cNvSpPr>
          <a:spLocks noChangeShapeType="1"/>
        </xdr:cNvSpPr>
      </xdr:nvSpPr>
      <xdr:spPr bwMode="auto">
        <a:xfrm flipH="1">
          <a:off x="2009775" y="3848100"/>
          <a:ext cx="314325" cy="381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419100</xdr:colOff>
      <xdr:row>25</xdr:row>
      <xdr:rowOff>104775</xdr:rowOff>
    </xdr:from>
    <xdr:to>
      <xdr:col>3</xdr:col>
      <xdr:colOff>28575</xdr:colOff>
      <xdr:row>25</xdr:row>
      <xdr:rowOff>104775</xdr:rowOff>
    </xdr:to>
    <xdr:sp macro="" textlink="">
      <xdr:nvSpPr>
        <xdr:cNvPr id="13415" name="Line 103"/>
        <xdr:cNvSpPr>
          <a:spLocks noChangeShapeType="1"/>
        </xdr:cNvSpPr>
      </xdr:nvSpPr>
      <xdr:spPr bwMode="auto">
        <a:xfrm flipH="1" flipV="1">
          <a:off x="1028700" y="4229100"/>
          <a:ext cx="9810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276225</xdr:colOff>
      <xdr:row>23</xdr:row>
      <xdr:rowOff>104775</xdr:rowOff>
    </xdr:from>
    <xdr:to>
      <xdr:col>4</xdr:col>
      <xdr:colOff>333375</xdr:colOff>
      <xdr:row>41</xdr:row>
      <xdr:rowOff>9525</xdr:rowOff>
    </xdr:to>
    <xdr:sp macro="" textlink="">
      <xdr:nvSpPr>
        <xdr:cNvPr id="13417" name="Freeform 105"/>
        <xdr:cNvSpPr>
          <a:spLocks/>
        </xdr:cNvSpPr>
      </xdr:nvSpPr>
      <xdr:spPr bwMode="auto">
        <a:xfrm>
          <a:off x="2257425" y="3905250"/>
          <a:ext cx="676275" cy="2876550"/>
        </a:xfrm>
        <a:custGeom>
          <a:avLst/>
          <a:gdLst>
            <a:gd name="T0" fmla="*/ 0 w 49"/>
            <a:gd name="T1" fmla="*/ 0 h 216"/>
            <a:gd name="T2" fmla="*/ 22 w 49"/>
            <a:gd name="T3" fmla="*/ 42 h 216"/>
            <a:gd name="T4" fmla="*/ 22 w 49"/>
            <a:gd name="T5" fmla="*/ 103 h 216"/>
            <a:gd name="T6" fmla="*/ 42 w 49"/>
            <a:gd name="T7" fmla="*/ 128 h 216"/>
            <a:gd name="T8" fmla="*/ 49 w 49"/>
            <a:gd name="T9" fmla="*/ 216 h 2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49" h="216">
              <a:moveTo>
                <a:pt x="0" y="0"/>
              </a:moveTo>
              <a:cubicBezTo>
                <a:pt x="9" y="12"/>
                <a:pt x="18" y="25"/>
                <a:pt x="22" y="42"/>
              </a:cubicBezTo>
              <a:cubicBezTo>
                <a:pt x="26" y="59"/>
                <a:pt x="19" y="89"/>
                <a:pt x="22" y="103"/>
              </a:cubicBezTo>
              <a:cubicBezTo>
                <a:pt x="25" y="117"/>
                <a:pt x="38" y="109"/>
                <a:pt x="42" y="128"/>
              </a:cubicBezTo>
              <a:cubicBezTo>
                <a:pt x="46" y="147"/>
                <a:pt x="48" y="202"/>
                <a:pt x="49" y="216"/>
              </a:cubicBezTo>
            </a:path>
          </a:pathLst>
        </a:custGeom>
        <a:noFill/>
        <a:ln w="3810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381000</xdr:colOff>
      <xdr:row>22</xdr:row>
      <xdr:rowOff>28575</xdr:rowOff>
    </xdr:from>
    <xdr:to>
      <xdr:col>8</xdr:col>
      <xdr:colOff>47625</xdr:colOff>
      <xdr:row>47</xdr:row>
      <xdr:rowOff>66675</xdr:rowOff>
    </xdr:to>
    <xdr:sp macro="" textlink="">
      <xdr:nvSpPr>
        <xdr:cNvPr id="13418" name="Freeform 106"/>
        <xdr:cNvSpPr>
          <a:spLocks/>
        </xdr:cNvSpPr>
      </xdr:nvSpPr>
      <xdr:spPr bwMode="auto">
        <a:xfrm>
          <a:off x="4448175" y="3667125"/>
          <a:ext cx="904875" cy="4181475"/>
        </a:xfrm>
        <a:custGeom>
          <a:avLst/>
          <a:gdLst>
            <a:gd name="T0" fmla="*/ 0 w 78"/>
            <a:gd name="T1" fmla="*/ 0 h 331"/>
            <a:gd name="T2" fmla="*/ 61 w 78"/>
            <a:gd name="T3" fmla="*/ 191 h 331"/>
            <a:gd name="T4" fmla="*/ 56 w 78"/>
            <a:gd name="T5" fmla="*/ 269 h 331"/>
            <a:gd name="T6" fmla="*/ 74 w 78"/>
            <a:gd name="T7" fmla="*/ 286 h 331"/>
            <a:gd name="T8" fmla="*/ 78 w 78"/>
            <a:gd name="T9" fmla="*/ 331 h 3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78" h="331">
              <a:moveTo>
                <a:pt x="0" y="0"/>
              </a:moveTo>
              <a:cubicBezTo>
                <a:pt x="26" y="73"/>
                <a:pt x="52" y="146"/>
                <a:pt x="61" y="191"/>
              </a:cubicBezTo>
              <a:cubicBezTo>
                <a:pt x="70" y="236"/>
                <a:pt x="54" y="253"/>
                <a:pt x="56" y="269"/>
              </a:cubicBezTo>
              <a:cubicBezTo>
                <a:pt x="58" y="285"/>
                <a:pt x="70" y="276"/>
                <a:pt x="74" y="286"/>
              </a:cubicBezTo>
              <a:cubicBezTo>
                <a:pt x="78" y="296"/>
                <a:pt x="77" y="325"/>
                <a:pt x="78" y="331"/>
              </a:cubicBezTo>
            </a:path>
          </a:pathLst>
        </a:custGeom>
        <a:noFill/>
        <a:ln w="3810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190500</xdr:colOff>
      <xdr:row>22</xdr:row>
      <xdr:rowOff>38100</xdr:rowOff>
    </xdr:from>
    <xdr:to>
      <xdr:col>4</xdr:col>
      <xdr:colOff>390525</xdr:colOff>
      <xdr:row>23</xdr:row>
      <xdr:rowOff>38100</xdr:rowOff>
    </xdr:to>
    <xdr:sp macro="" textlink="">
      <xdr:nvSpPr>
        <xdr:cNvPr id="13419" name="Oval 107"/>
        <xdr:cNvSpPr>
          <a:spLocks noChangeArrowheads="1"/>
        </xdr:cNvSpPr>
      </xdr:nvSpPr>
      <xdr:spPr bwMode="auto">
        <a:xfrm>
          <a:off x="2790825" y="3676650"/>
          <a:ext cx="200025" cy="161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333375</xdr:colOff>
      <xdr:row>20</xdr:row>
      <xdr:rowOff>85725</xdr:rowOff>
    </xdr:from>
    <xdr:to>
      <xdr:col>10</xdr:col>
      <xdr:colOff>0</xdr:colOff>
      <xdr:row>23</xdr:row>
      <xdr:rowOff>19050</xdr:rowOff>
    </xdr:to>
    <xdr:sp macro="" textlink="">
      <xdr:nvSpPr>
        <xdr:cNvPr id="13420" name="Line 108"/>
        <xdr:cNvSpPr>
          <a:spLocks noChangeShapeType="1"/>
        </xdr:cNvSpPr>
      </xdr:nvSpPr>
      <xdr:spPr bwMode="auto">
        <a:xfrm flipH="1">
          <a:off x="2314575" y="3400425"/>
          <a:ext cx="4524375" cy="419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36</xdr:row>
      <xdr:rowOff>152400</xdr:rowOff>
    </xdr:from>
    <xdr:to>
      <xdr:col>14</xdr:col>
      <xdr:colOff>190500</xdr:colOff>
      <xdr:row>56</xdr:row>
      <xdr:rowOff>0</xdr:rowOff>
    </xdr:to>
    <xdr:sp macro="" textlink="">
      <xdr:nvSpPr>
        <xdr:cNvPr id="13421" name="Line 109"/>
        <xdr:cNvSpPr>
          <a:spLocks noChangeShapeType="1"/>
        </xdr:cNvSpPr>
      </xdr:nvSpPr>
      <xdr:spPr bwMode="auto">
        <a:xfrm flipH="1" flipV="1">
          <a:off x="1276350" y="6115050"/>
          <a:ext cx="7924800" cy="3200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342900</xdr:colOff>
      <xdr:row>56</xdr:row>
      <xdr:rowOff>28575</xdr:rowOff>
    </xdr:from>
    <xdr:to>
      <xdr:col>24</xdr:col>
      <xdr:colOff>257175</xdr:colOff>
      <xdr:row>62</xdr:row>
      <xdr:rowOff>104775</xdr:rowOff>
    </xdr:to>
    <xdr:sp macro="" textlink="">
      <xdr:nvSpPr>
        <xdr:cNvPr id="13429" name="Line 117"/>
        <xdr:cNvSpPr>
          <a:spLocks noChangeShapeType="1"/>
        </xdr:cNvSpPr>
      </xdr:nvSpPr>
      <xdr:spPr bwMode="auto">
        <a:xfrm flipH="1" flipV="1">
          <a:off x="9353550" y="9344025"/>
          <a:ext cx="5991225" cy="10477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523875</xdr:colOff>
      <xdr:row>33</xdr:row>
      <xdr:rowOff>38100</xdr:rowOff>
    </xdr:from>
    <xdr:to>
      <xdr:col>2</xdr:col>
      <xdr:colOff>523875</xdr:colOff>
      <xdr:row>36</xdr:row>
      <xdr:rowOff>114300</xdr:rowOff>
    </xdr:to>
    <xdr:sp macro="" textlink="">
      <xdr:nvSpPr>
        <xdr:cNvPr id="13440" name="Oval 128"/>
        <xdr:cNvSpPr>
          <a:spLocks noChangeArrowheads="1"/>
        </xdr:cNvSpPr>
      </xdr:nvSpPr>
      <xdr:spPr bwMode="auto">
        <a:xfrm>
          <a:off x="523875" y="5457825"/>
          <a:ext cx="1276350" cy="6191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600075</xdr:colOff>
      <xdr:row>34</xdr:row>
      <xdr:rowOff>76200</xdr:rowOff>
    </xdr:from>
    <xdr:to>
      <xdr:col>2</xdr:col>
      <xdr:colOff>495300</xdr:colOff>
      <xdr:row>35</xdr:row>
      <xdr:rowOff>76200</xdr:rowOff>
    </xdr:to>
    <xdr:sp macro="" textlink="">
      <xdr:nvSpPr>
        <xdr:cNvPr id="13441" name="Text Box 129"/>
        <xdr:cNvSpPr txBox="1">
          <a:spLocks noChangeArrowheads="1"/>
        </xdr:cNvSpPr>
      </xdr:nvSpPr>
      <xdr:spPr bwMode="auto">
        <a:xfrm>
          <a:off x="600075" y="5686425"/>
          <a:ext cx="1171575" cy="190500"/>
        </a:xfrm>
        <a:prstGeom prst="rect">
          <a:avLst/>
        </a:prstGeom>
        <a:solidFill>
          <a:srgbClr val="FFFFFF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EHRENBERG</a:t>
          </a:r>
        </a:p>
      </xdr:txBody>
    </xdr:sp>
    <xdr:clientData/>
  </xdr:twoCellAnchor>
  <xdr:twoCellAnchor>
    <xdr:from>
      <xdr:col>0</xdr:col>
      <xdr:colOff>485775</xdr:colOff>
      <xdr:row>21</xdr:row>
      <xdr:rowOff>152400</xdr:rowOff>
    </xdr:from>
    <xdr:to>
      <xdr:col>2</xdr:col>
      <xdr:colOff>76200</xdr:colOff>
      <xdr:row>25</xdr:row>
      <xdr:rowOff>66675</xdr:rowOff>
    </xdr:to>
    <xdr:sp macro="" textlink="">
      <xdr:nvSpPr>
        <xdr:cNvPr id="13442" name="Oval 130"/>
        <xdr:cNvSpPr>
          <a:spLocks noChangeArrowheads="1"/>
        </xdr:cNvSpPr>
      </xdr:nvSpPr>
      <xdr:spPr bwMode="auto">
        <a:xfrm>
          <a:off x="485775" y="3629025"/>
          <a:ext cx="866775" cy="5619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533400</xdr:colOff>
      <xdr:row>23</xdr:row>
      <xdr:rowOff>28575</xdr:rowOff>
    </xdr:from>
    <xdr:to>
      <xdr:col>2</xdr:col>
      <xdr:colOff>47625</xdr:colOff>
      <xdr:row>24</xdr:row>
      <xdr:rowOff>47625</xdr:rowOff>
    </xdr:to>
    <xdr:sp macro="" textlink="">
      <xdr:nvSpPr>
        <xdr:cNvPr id="13443" name="Text Box 131"/>
        <xdr:cNvSpPr txBox="1">
          <a:spLocks noChangeArrowheads="1"/>
        </xdr:cNvSpPr>
      </xdr:nvSpPr>
      <xdr:spPr bwMode="auto">
        <a:xfrm flipV="1">
          <a:off x="533400" y="3829050"/>
          <a:ext cx="790575" cy="180975"/>
        </a:xfrm>
        <a:prstGeom prst="rect">
          <a:avLst/>
        </a:prstGeom>
        <a:solidFill>
          <a:srgbClr val="FFFFFF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TOPOCK</a:t>
          </a:r>
        </a:p>
      </xdr:txBody>
    </xdr:sp>
    <xdr:clientData/>
  </xdr:twoCellAnchor>
  <xdr:twoCellAnchor>
    <xdr:from>
      <xdr:col>10</xdr:col>
      <xdr:colOff>390525</xdr:colOff>
      <xdr:row>47</xdr:row>
      <xdr:rowOff>47625</xdr:rowOff>
    </xdr:from>
    <xdr:to>
      <xdr:col>23</xdr:col>
      <xdr:colOff>180975</xdr:colOff>
      <xdr:row>47</xdr:row>
      <xdr:rowOff>47625</xdr:rowOff>
    </xdr:to>
    <xdr:sp macro="" textlink="">
      <xdr:nvSpPr>
        <xdr:cNvPr id="13458" name="Line 146"/>
        <xdr:cNvSpPr>
          <a:spLocks noChangeShapeType="1"/>
        </xdr:cNvSpPr>
      </xdr:nvSpPr>
      <xdr:spPr bwMode="auto">
        <a:xfrm flipH="1">
          <a:off x="7229475" y="7829550"/>
          <a:ext cx="7381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9525</xdr:colOff>
      <xdr:row>11</xdr:row>
      <xdr:rowOff>104775</xdr:rowOff>
    </xdr:from>
    <xdr:to>
      <xdr:col>25</xdr:col>
      <xdr:colOff>9525</xdr:colOff>
      <xdr:row>46</xdr:row>
      <xdr:rowOff>85725</xdr:rowOff>
    </xdr:to>
    <xdr:sp macro="" textlink="">
      <xdr:nvSpPr>
        <xdr:cNvPr id="13459" name="Line 147"/>
        <xdr:cNvSpPr>
          <a:spLocks noChangeShapeType="1"/>
        </xdr:cNvSpPr>
      </xdr:nvSpPr>
      <xdr:spPr bwMode="auto">
        <a:xfrm flipV="1">
          <a:off x="15706725" y="1962150"/>
          <a:ext cx="0" cy="5705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9525</xdr:colOff>
      <xdr:row>11</xdr:row>
      <xdr:rowOff>104775</xdr:rowOff>
    </xdr:from>
    <xdr:to>
      <xdr:col>31</xdr:col>
      <xdr:colOff>9525</xdr:colOff>
      <xdr:row>11</xdr:row>
      <xdr:rowOff>104775</xdr:rowOff>
    </xdr:to>
    <xdr:sp macro="" textlink="">
      <xdr:nvSpPr>
        <xdr:cNvPr id="13460" name="Line 148"/>
        <xdr:cNvSpPr>
          <a:spLocks noChangeShapeType="1"/>
        </xdr:cNvSpPr>
      </xdr:nvSpPr>
      <xdr:spPr bwMode="auto">
        <a:xfrm>
          <a:off x="15706725" y="1962150"/>
          <a:ext cx="35909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600075</xdr:colOff>
      <xdr:row>15</xdr:row>
      <xdr:rowOff>47625</xdr:rowOff>
    </xdr:from>
    <xdr:to>
      <xdr:col>27</xdr:col>
      <xdr:colOff>142875</xdr:colOff>
      <xdr:row>16</xdr:row>
      <xdr:rowOff>47625</xdr:rowOff>
    </xdr:to>
    <xdr:sp macro="" textlink="">
      <xdr:nvSpPr>
        <xdr:cNvPr id="13461" name="Oval 149"/>
        <xdr:cNvSpPr>
          <a:spLocks noChangeArrowheads="1"/>
        </xdr:cNvSpPr>
      </xdr:nvSpPr>
      <xdr:spPr bwMode="auto">
        <a:xfrm>
          <a:off x="16773525" y="2552700"/>
          <a:ext cx="200025" cy="161925"/>
        </a:xfrm>
        <a:prstGeom prst="ellipse">
          <a:avLst/>
        </a:prstGeom>
        <a:solidFill>
          <a:srgbClr val="FFFFFF"/>
        </a:solidFill>
        <a:ln w="31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114300</xdr:colOff>
      <xdr:row>39</xdr:row>
      <xdr:rowOff>28575</xdr:rowOff>
    </xdr:from>
    <xdr:to>
      <xdr:col>31</xdr:col>
      <xdr:colOff>161925</xdr:colOff>
      <xdr:row>49</xdr:row>
      <xdr:rowOff>142875</xdr:rowOff>
    </xdr:to>
    <xdr:sp macro="" textlink="">
      <xdr:nvSpPr>
        <xdr:cNvPr id="13465" name="Freeform 153"/>
        <xdr:cNvSpPr>
          <a:spLocks/>
        </xdr:cNvSpPr>
      </xdr:nvSpPr>
      <xdr:spPr bwMode="auto">
        <a:xfrm>
          <a:off x="15811500" y="6477000"/>
          <a:ext cx="3638550" cy="1771650"/>
        </a:xfrm>
        <a:custGeom>
          <a:avLst/>
          <a:gdLst>
            <a:gd name="T0" fmla="*/ 0 w 376"/>
            <a:gd name="T1" fmla="*/ 137 h 186"/>
            <a:gd name="T2" fmla="*/ 39 w 376"/>
            <a:gd name="T3" fmla="*/ 137 h 186"/>
            <a:gd name="T4" fmla="*/ 57 w 376"/>
            <a:gd name="T5" fmla="*/ 163 h 186"/>
            <a:gd name="T6" fmla="*/ 376 w 376"/>
            <a:gd name="T7" fmla="*/ 0 h 18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76" h="186">
              <a:moveTo>
                <a:pt x="0" y="137"/>
              </a:moveTo>
              <a:cubicBezTo>
                <a:pt x="15" y="135"/>
                <a:pt x="30" y="133"/>
                <a:pt x="39" y="137"/>
              </a:cubicBezTo>
              <a:cubicBezTo>
                <a:pt x="48" y="141"/>
                <a:pt x="1" y="186"/>
                <a:pt x="57" y="163"/>
              </a:cubicBezTo>
              <a:cubicBezTo>
                <a:pt x="113" y="140"/>
                <a:pt x="320" y="29"/>
                <a:pt x="376" y="0"/>
              </a:cubicBezTo>
            </a:path>
          </a:pathLst>
        </a:custGeom>
        <a:noFill/>
        <a:ln w="3810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47</xdr:row>
      <xdr:rowOff>66675</xdr:rowOff>
    </xdr:from>
    <xdr:to>
      <xdr:col>19</xdr:col>
      <xdr:colOff>104775</xdr:colOff>
      <xdr:row>73</xdr:row>
      <xdr:rowOff>142875</xdr:rowOff>
    </xdr:to>
    <xdr:sp macro="" textlink="">
      <xdr:nvSpPr>
        <xdr:cNvPr id="13466" name="Freeform 154"/>
        <xdr:cNvSpPr>
          <a:spLocks/>
        </xdr:cNvSpPr>
      </xdr:nvSpPr>
      <xdr:spPr bwMode="auto">
        <a:xfrm>
          <a:off x="7248525" y="7848600"/>
          <a:ext cx="4772025" cy="4362450"/>
        </a:xfrm>
        <a:custGeom>
          <a:avLst/>
          <a:gdLst>
            <a:gd name="T0" fmla="*/ 0 w 373"/>
            <a:gd name="T1" fmla="*/ 0 h 454"/>
            <a:gd name="T2" fmla="*/ 22 w 373"/>
            <a:gd name="T3" fmla="*/ 69 h 454"/>
            <a:gd name="T4" fmla="*/ 69 w 373"/>
            <a:gd name="T5" fmla="*/ 93 h 454"/>
            <a:gd name="T6" fmla="*/ 81 w 373"/>
            <a:gd name="T7" fmla="*/ 111 h 454"/>
            <a:gd name="T8" fmla="*/ 103 w 373"/>
            <a:gd name="T9" fmla="*/ 161 h 454"/>
            <a:gd name="T10" fmla="*/ 129 w 373"/>
            <a:gd name="T11" fmla="*/ 192 h 454"/>
            <a:gd name="T12" fmla="*/ 169 w 373"/>
            <a:gd name="T13" fmla="*/ 252 h 454"/>
            <a:gd name="T14" fmla="*/ 237 w 373"/>
            <a:gd name="T15" fmla="*/ 287 h 454"/>
            <a:gd name="T16" fmla="*/ 275 w 373"/>
            <a:gd name="T17" fmla="*/ 358 h 454"/>
            <a:gd name="T18" fmla="*/ 373 w 373"/>
            <a:gd name="T19" fmla="*/ 454 h 45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373" h="454">
              <a:moveTo>
                <a:pt x="0" y="0"/>
              </a:moveTo>
              <a:cubicBezTo>
                <a:pt x="5" y="27"/>
                <a:pt x="11" y="54"/>
                <a:pt x="22" y="69"/>
              </a:cubicBezTo>
              <a:cubicBezTo>
                <a:pt x="33" y="84"/>
                <a:pt x="59" y="86"/>
                <a:pt x="69" y="93"/>
              </a:cubicBezTo>
              <a:cubicBezTo>
                <a:pt x="79" y="100"/>
                <a:pt x="75" y="100"/>
                <a:pt x="81" y="111"/>
              </a:cubicBezTo>
              <a:cubicBezTo>
                <a:pt x="87" y="122"/>
                <a:pt x="95" y="148"/>
                <a:pt x="103" y="161"/>
              </a:cubicBezTo>
              <a:cubicBezTo>
                <a:pt x="111" y="174"/>
                <a:pt x="118" y="177"/>
                <a:pt x="129" y="192"/>
              </a:cubicBezTo>
              <a:cubicBezTo>
                <a:pt x="140" y="207"/>
                <a:pt x="151" y="236"/>
                <a:pt x="169" y="252"/>
              </a:cubicBezTo>
              <a:cubicBezTo>
                <a:pt x="187" y="268"/>
                <a:pt x="219" y="269"/>
                <a:pt x="237" y="287"/>
              </a:cubicBezTo>
              <a:cubicBezTo>
                <a:pt x="255" y="305"/>
                <a:pt x="252" y="330"/>
                <a:pt x="275" y="358"/>
              </a:cubicBezTo>
              <a:cubicBezTo>
                <a:pt x="298" y="386"/>
                <a:pt x="355" y="438"/>
                <a:pt x="373" y="454"/>
              </a:cubicBezTo>
            </a:path>
          </a:pathLst>
        </a:custGeom>
        <a:noFill/>
        <a:ln w="3810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409575</xdr:colOff>
      <xdr:row>33</xdr:row>
      <xdr:rowOff>76200</xdr:rowOff>
    </xdr:from>
    <xdr:to>
      <xdr:col>24</xdr:col>
      <xdr:colOff>180975</xdr:colOff>
      <xdr:row>45</xdr:row>
      <xdr:rowOff>123825</xdr:rowOff>
    </xdr:to>
    <xdr:sp macro="" textlink="">
      <xdr:nvSpPr>
        <xdr:cNvPr id="13467" name="Line 155"/>
        <xdr:cNvSpPr>
          <a:spLocks noChangeShapeType="1"/>
        </xdr:cNvSpPr>
      </xdr:nvSpPr>
      <xdr:spPr bwMode="auto">
        <a:xfrm flipH="1" flipV="1">
          <a:off x="14230350" y="5495925"/>
          <a:ext cx="1038225" cy="20478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381000</xdr:colOff>
      <xdr:row>2</xdr:row>
      <xdr:rowOff>38100</xdr:rowOff>
    </xdr:from>
    <xdr:to>
      <xdr:col>30</xdr:col>
      <xdr:colOff>333375</xdr:colOff>
      <xdr:row>33</xdr:row>
      <xdr:rowOff>95250</xdr:rowOff>
    </xdr:to>
    <xdr:sp macro="" textlink="">
      <xdr:nvSpPr>
        <xdr:cNvPr id="13468" name="Line 156"/>
        <xdr:cNvSpPr>
          <a:spLocks noChangeShapeType="1"/>
        </xdr:cNvSpPr>
      </xdr:nvSpPr>
      <xdr:spPr bwMode="auto">
        <a:xfrm flipV="1">
          <a:off x="14201775" y="428625"/>
          <a:ext cx="4810125" cy="5086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28575</xdr:colOff>
      <xdr:row>3</xdr:row>
      <xdr:rowOff>85725</xdr:rowOff>
    </xdr:from>
    <xdr:to>
      <xdr:col>25</xdr:col>
      <xdr:colOff>476250</xdr:colOff>
      <xdr:row>3</xdr:row>
      <xdr:rowOff>85725</xdr:rowOff>
    </xdr:to>
    <xdr:sp macro="" textlink="">
      <xdr:nvSpPr>
        <xdr:cNvPr id="13471" name="Line 159"/>
        <xdr:cNvSpPr>
          <a:spLocks noChangeShapeType="1"/>
        </xdr:cNvSpPr>
      </xdr:nvSpPr>
      <xdr:spPr bwMode="auto">
        <a:xfrm>
          <a:off x="15725775" y="638175"/>
          <a:ext cx="4476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9525</xdr:colOff>
      <xdr:row>0</xdr:row>
      <xdr:rowOff>161925</xdr:rowOff>
    </xdr:from>
    <xdr:to>
      <xdr:col>25</xdr:col>
      <xdr:colOff>476250</xdr:colOff>
      <xdr:row>0</xdr:row>
      <xdr:rowOff>161925</xdr:rowOff>
    </xdr:to>
    <xdr:sp macro="" textlink="">
      <xdr:nvSpPr>
        <xdr:cNvPr id="13473" name="Line 161"/>
        <xdr:cNvSpPr>
          <a:spLocks noChangeShapeType="1"/>
        </xdr:cNvSpPr>
      </xdr:nvSpPr>
      <xdr:spPr bwMode="auto">
        <a:xfrm>
          <a:off x="15706725" y="161925"/>
          <a:ext cx="466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38100</xdr:colOff>
      <xdr:row>2</xdr:row>
      <xdr:rowOff>85725</xdr:rowOff>
    </xdr:from>
    <xdr:to>
      <xdr:col>25</xdr:col>
      <xdr:colOff>476250</xdr:colOff>
      <xdr:row>2</xdr:row>
      <xdr:rowOff>85725</xdr:rowOff>
    </xdr:to>
    <xdr:sp macro="" textlink="">
      <xdr:nvSpPr>
        <xdr:cNvPr id="13474" name="Line 162"/>
        <xdr:cNvSpPr>
          <a:spLocks noChangeShapeType="1"/>
        </xdr:cNvSpPr>
      </xdr:nvSpPr>
      <xdr:spPr bwMode="auto">
        <a:xfrm>
          <a:off x="15735300" y="476250"/>
          <a:ext cx="4381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28575</xdr:colOff>
      <xdr:row>1</xdr:row>
      <xdr:rowOff>66675</xdr:rowOff>
    </xdr:from>
    <xdr:to>
      <xdr:col>25</xdr:col>
      <xdr:colOff>476250</xdr:colOff>
      <xdr:row>1</xdr:row>
      <xdr:rowOff>66675</xdr:rowOff>
    </xdr:to>
    <xdr:sp macro="" textlink="">
      <xdr:nvSpPr>
        <xdr:cNvPr id="13475" name="Line 163"/>
        <xdr:cNvSpPr>
          <a:spLocks noChangeShapeType="1"/>
        </xdr:cNvSpPr>
      </xdr:nvSpPr>
      <xdr:spPr bwMode="auto">
        <a:xfrm>
          <a:off x="15725775" y="295275"/>
          <a:ext cx="4476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266700</xdr:colOff>
          <xdr:row>1</xdr:row>
          <xdr:rowOff>114300</xdr:rowOff>
        </xdr:to>
        <xdr:sp macro="" textlink="">
          <xdr:nvSpPr>
            <xdr:cNvPr id="10241" name="Rvx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0</xdr:row>
          <xdr:rowOff>38100</xdr:rowOff>
        </xdr:from>
        <xdr:to>
          <xdr:col>1</xdr:col>
          <xdr:colOff>390525</xdr:colOff>
          <xdr:row>1</xdr:row>
          <xdr:rowOff>114300</xdr:rowOff>
        </xdr:to>
        <xdr:sp macro="" textlink="">
          <xdr:nvSpPr>
            <xdr:cNvPr id="10242" name="cmdStart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409575</xdr:colOff>
          <xdr:row>0</xdr:row>
          <xdr:rowOff>38100</xdr:rowOff>
        </xdr:from>
        <xdr:to>
          <xdr:col>1</xdr:col>
          <xdr:colOff>762000</xdr:colOff>
          <xdr:row>1</xdr:row>
          <xdr:rowOff>114300</xdr:rowOff>
        </xdr:to>
        <xdr:sp macro="" textlink="">
          <xdr:nvSpPr>
            <xdr:cNvPr id="10243" name="cmd_Stop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Netbacks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undamentals.corp.enron.com/DynamicSecure/ENA/Gas/Pipelines/Ops%20Reports/West/WestSummary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83">
          <cell r="B183">
            <v>21495</v>
          </cell>
          <cell r="C183">
            <v>598003</v>
          </cell>
          <cell r="N183">
            <v>587255.5</v>
          </cell>
        </row>
        <row r="192">
          <cell r="B192">
            <v>13348</v>
          </cell>
          <cell r="C192">
            <v>1513919</v>
          </cell>
          <cell r="N192">
            <v>1507245</v>
          </cell>
        </row>
        <row r="200">
          <cell r="B200">
            <v>-9142</v>
          </cell>
          <cell r="C200">
            <v>258063</v>
          </cell>
          <cell r="N200">
            <v>262634</v>
          </cell>
        </row>
        <row r="201">
          <cell r="B201">
            <v>13459</v>
          </cell>
          <cell r="C201">
            <v>296115</v>
          </cell>
          <cell r="N201">
            <v>289385.5</v>
          </cell>
        </row>
        <row r="203">
          <cell r="B203">
            <v>-20920</v>
          </cell>
          <cell r="C203">
            <v>101966</v>
          </cell>
          <cell r="N203">
            <v>112426</v>
          </cell>
        </row>
        <row r="208">
          <cell r="B208">
            <v>18240</v>
          </cell>
          <cell r="C208">
            <v>2768066</v>
          </cell>
          <cell r="N208">
            <v>2758946</v>
          </cell>
        </row>
        <row r="209">
          <cell r="B209">
            <v>-4818</v>
          </cell>
          <cell r="C209">
            <v>2765853</v>
          </cell>
          <cell r="N209">
            <v>2768262</v>
          </cell>
        </row>
        <row r="210">
          <cell r="B210">
            <v>2493</v>
          </cell>
          <cell r="C210">
            <v>2250009</v>
          </cell>
          <cell r="N210">
            <v>2248762.5</v>
          </cell>
        </row>
        <row r="212">
          <cell r="B212">
            <v>-4571</v>
          </cell>
          <cell r="C212">
            <v>141497</v>
          </cell>
          <cell r="N212">
            <v>143782.5</v>
          </cell>
        </row>
        <row r="238">
          <cell r="B238">
            <v>1342</v>
          </cell>
          <cell r="C238">
            <v>2081203</v>
          </cell>
          <cell r="N238">
            <v>2080532</v>
          </cell>
        </row>
        <row r="239">
          <cell r="B239">
            <v>-92206</v>
          </cell>
          <cell r="C239">
            <v>505450</v>
          </cell>
          <cell r="N239">
            <v>551553</v>
          </cell>
        </row>
        <row r="249">
          <cell r="B249">
            <v>-11920</v>
          </cell>
          <cell r="C249">
            <v>475344</v>
          </cell>
          <cell r="N249">
            <v>481304</v>
          </cell>
        </row>
        <row r="250">
          <cell r="B250">
            <v>14391</v>
          </cell>
          <cell r="C250">
            <v>177113</v>
          </cell>
          <cell r="N250">
            <v>169917.5</v>
          </cell>
        </row>
        <row r="251">
          <cell r="B251">
            <v>59589</v>
          </cell>
          <cell r="C251">
            <v>111374</v>
          </cell>
          <cell r="N251">
            <v>81579.5</v>
          </cell>
        </row>
        <row r="265">
          <cell r="B265">
            <v>-84532</v>
          </cell>
          <cell r="C265">
            <v>234223</v>
          </cell>
          <cell r="N265">
            <v>276489</v>
          </cell>
        </row>
        <row r="266">
          <cell r="B266">
            <v>-57626</v>
          </cell>
          <cell r="C266">
            <v>20962</v>
          </cell>
          <cell r="N266">
            <v>49775</v>
          </cell>
        </row>
        <row r="275">
          <cell r="B275">
            <v>96702</v>
          </cell>
          <cell r="C275">
            <v>880683</v>
          </cell>
          <cell r="N275">
            <v>832332</v>
          </cell>
        </row>
        <row r="442">
          <cell r="B442">
            <v>0</v>
          </cell>
          <cell r="C442">
            <v>900009</v>
          </cell>
          <cell r="N442">
            <v>900009</v>
          </cell>
        </row>
        <row r="443">
          <cell r="B443">
            <v>123910</v>
          </cell>
          <cell r="C443">
            <v>457851</v>
          </cell>
          <cell r="N443">
            <v>395896</v>
          </cell>
        </row>
        <row r="444">
          <cell r="B444">
            <v>102254</v>
          </cell>
          <cell r="C444">
            <v>1331641</v>
          </cell>
          <cell r="N444">
            <v>1280514</v>
          </cell>
        </row>
        <row r="606">
          <cell r="B606">
            <v>1465</v>
          </cell>
          <cell r="C606">
            <v>461915</v>
          </cell>
          <cell r="N606">
            <v>461182.5</v>
          </cell>
        </row>
        <row r="607">
          <cell r="B607">
            <v>47969</v>
          </cell>
          <cell r="C607">
            <v>1106700</v>
          </cell>
          <cell r="N607">
            <v>1082715.5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31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31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37"/>
  <sheetViews>
    <sheetView showGridLines="0" topLeftCell="D1" zoomScale="90" workbookViewId="0">
      <selection activeCell="Z7" sqref="Z7"/>
    </sheetView>
  </sheetViews>
  <sheetFormatPr defaultRowHeight="11.25"/>
  <cols>
    <col min="1" max="1" width="14.85546875" style="59" customWidth="1"/>
    <col min="2" max="2" width="8.85546875" style="59" hidden="1" customWidth="1"/>
    <col min="3" max="3" width="9.28515625" style="59" bestFit="1" customWidth="1"/>
    <col min="4" max="4" width="9" style="59" customWidth="1"/>
    <col min="5" max="5" width="9.85546875" style="60" hidden="1" customWidth="1"/>
    <col min="6" max="7" width="9" style="59" customWidth="1"/>
    <col min="8" max="8" width="9.85546875" style="60" hidden="1" customWidth="1"/>
    <col min="9" max="10" width="9" style="59" customWidth="1"/>
    <col min="11" max="11" width="9.5703125" style="60" hidden="1" customWidth="1"/>
    <col min="12" max="13" width="9.28515625" style="59" bestFit="1" customWidth="1"/>
    <col min="14" max="14" width="9.85546875" style="60" hidden="1" customWidth="1"/>
    <col min="15" max="15" width="9.28515625" style="59" bestFit="1" customWidth="1"/>
    <col min="16" max="16" width="9.28515625" style="38" bestFit="1" customWidth="1"/>
    <col min="17" max="17" width="9.85546875" style="60" hidden="1" customWidth="1"/>
    <col min="18" max="19" width="9.140625" style="59" hidden="1" customWidth="1"/>
    <col min="20" max="20" width="11" style="1" customWidth="1"/>
    <col min="21" max="21" width="7.5703125" style="1" bestFit="1" customWidth="1"/>
    <col min="22" max="22" width="7.85546875" style="1" bestFit="1" customWidth="1"/>
    <col min="23" max="23" width="8" style="1" bestFit="1" customWidth="1"/>
    <col min="24" max="24" width="7.85546875" style="1" customWidth="1"/>
    <col min="25" max="25" width="9.28515625" style="1" bestFit="1" customWidth="1"/>
    <col min="26" max="16384" width="9.140625" style="1"/>
  </cols>
  <sheetData>
    <row r="1" spans="1:26" ht="13.5" customHeight="1" thickBot="1">
      <c r="A1" s="66" t="s">
        <v>99</v>
      </c>
      <c r="B1" s="35"/>
      <c r="C1" s="136" t="s">
        <v>188</v>
      </c>
      <c r="D1" s="136"/>
      <c r="E1" s="36"/>
      <c r="F1" s="136" t="s">
        <v>189</v>
      </c>
      <c r="G1" s="136"/>
      <c r="H1" s="36"/>
      <c r="I1" s="136" t="s">
        <v>190</v>
      </c>
      <c r="J1" s="136"/>
      <c r="K1" s="36"/>
      <c r="L1" s="136" t="s">
        <v>193</v>
      </c>
      <c r="M1" s="136"/>
      <c r="N1" s="36"/>
      <c r="O1" s="134" t="s">
        <v>194</v>
      </c>
      <c r="P1" s="134"/>
      <c r="Q1" s="36"/>
      <c r="R1" s="134" t="s">
        <v>250</v>
      </c>
      <c r="S1" s="135"/>
      <c r="T1" s="74" t="s">
        <v>366</v>
      </c>
      <c r="U1" s="132" t="s">
        <v>365</v>
      </c>
      <c r="V1" s="75" t="s">
        <v>198</v>
      </c>
      <c r="W1" s="75" t="s">
        <v>110</v>
      </c>
      <c r="X1" s="76" t="s">
        <v>60</v>
      </c>
    </row>
    <row r="2" spans="1:26">
      <c r="A2" s="37"/>
      <c r="B2" s="38"/>
      <c r="C2" s="39" t="s">
        <v>179</v>
      </c>
      <c r="D2" s="39" t="s">
        <v>180</v>
      </c>
      <c r="E2" s="40"/>
      <c r="F2" s="39" t="s">
        <v>179</v>
      </c>
      <c r="G2" s="39" t="s">
        <v>180</v>
      </c>
      <c r="H2" s="40"/>
      <c r="I2" s="39" t="s">
        <v>179</v>
      </c>
      <c r="J2" s="39" t="s">
        <v>180</v>
      </c>
      <c r="K2" s="40"/>
      <c r="L2" s="39" t="s">
        <v>179</v>
      </c>
      <c r="M2" s="39" t="s">
        <v>180</v>
      </c>
      <c r="N2" s="40"/>
      <c r="O2" s="39" t="s">
        <v>179</v>
      </c>
      <c r="P2" s="39" t="s">
        <v>180</v>
      </c>
      <c r="Q2" s="40"/>
      <c r="R2" s="39" t="s">
        <v>179</v>
      </c>
      <c r="S2" s="39" t="s">
        <v>180</v>
      </c>
      <c r="T2" s="67" t="s">
        <v>92</v>
      </c>
      <c r="V2" s="68">
        <f>((+C27+D27)/2)-((+C24+D24)/2)</f>
        <v>0</v>
      </c>
      <c r="W2" s="68">
        <f>((+L8+M8)/2)-((+L5+M5)/2)</f>
        <v>9.5000000000000001E-2</v>
      </c>
      <c r="X2" s="69">
        <f>((+O8+O8)/2)-((+P5+P5)/2)</f>
        <v>0.2849999999999997</v>
      </c>
    </row>
    <row r="3" spans="1:26">
      <c r="A3" s="42" t="s">
        <v>96</v>
      </c>
      <c r="B3" s="43" t="s">
        <v>195</v>
      </c>
      <c r="C3" s="44">
        <f t="shared" ref="C3:D18" si="0">IF(C22=0,0,+C22-C$21)</f>
        <v>0</v>
      </c>
      <c r="D3" s="44">
        <f t="shared" si="0"/>
        <v>0</v>
      </c>
      <c r="E3" s="45" t="s">
        <v>195</v>
      </c>
      <c r="F3" s="44">
        <f t="shared" ref="F3:G18" si="1">IF(F22=0,0,+F22-F$21)</f>
        <v>0</v>
      </c>
      <c r="G3" s="44">
        <f t="shared" si="1"/>
        <v>0</v>
      </c>
      <c r="H3" s="45" t="s">
        <v>195</v>
      </c>
      <c r="I3" s="44">
        <f t="shared" ref="I3:J18" si="2">IF(I22=0,0,+I22-I$21)</f>
        <v>0</v>
      </c>
      <c r="J3" s="44">
        <f t="shared" si="2"/>
        <v>0</v>
      </c>
      <c r="K3" s="45">
        <f>+'EOLID''s'!L7</f>
        <v>38619</v>
      </c>
      <c r="L3" s="44">
        <f>VLOOKUP($K3,EOL!$E$3:$I$311,4,0)</f>
        <v>-7.7499999999999999E-2</v>
      </c>
      <c r="M3" s="44">
        <f>VLOOKUP($K3,EOL!$E$3:$I$311,5,0)</f>
        <v>-6.7500000000000004E-2</v>
      </c>
      <c r="N3" s="45" t="s">
        <v>195</v>
      </c>
      <c r="O3" s="44">
        <f t="shared" ref="O3:P18" si="3">IF(O22=0,0,+O22-O$21)</f>
        <v>-0.23499999999999988</v>
      </c>
      <c r="P3" s="44">
        <f t="shared" si="3"/>
        <v>-0.19499999999999984</v>
      </c>
      <c r="Q3" s="45">
        <f>+'EOLID''s'!L6</f>
        <v>37147</v>
      </c>
      <c r="R3" s="44">
        <f>VLOOKUP($Q3,EOL!$E$3:$I$311,4,0)</f>
        <v>-0.01</v>
      </c>
      <c r="S3" s="44">
        <f>VLOOKUP($Q3,EOL!$E$3:$I$311,5,0)</f>
        <v>0.01</v>
      </c>
      <c r="T3" s="30" t="s">
        <v>105</v>
      </c>
      <c r="V3" s="28">
        <f>((+C27+D27)/2)-((+C26+D26)/2)</f>
        <v>-3.31</v>
      </c>
      <c r="W3" s="28">
        <f>((+L8+M8)/2)-((+L7+M7)/2)</f>
        <v>1.5000000000000001E-2</v>
      </c>
      <c r="X3" s="31">
        <f>((+O8+P8)/2)-((+O7+P7)/2)</f>
        <v>0.11249999999999982</v>
      </c>
    </row>
    <row r="4" spans="1:26">
      <c r="A4" s="42" t="s">
        <v>95</v>
      </c>
      <c r="B4" s="43" t="s">
        <v>195</v>
      </c>
      <c r="C4" s="44">
        <f t="shared" si="0"/>
        <v>0</v>
      </c>
      <c r="D4" s="44">
        <f t="shared" si="0"/>
        <v>0</v>
      </c>
      <c r="E4" s="45" t="s">
        <v>195</v>
      </c>
      <c r="F4" s="44">
        <f t="shared" si="1"/>
        <v>0</v>
      </c>
      <c r="G4" s="44">
        <f t="shared" si="1"/>
        <v>0</v>
      </c>
      <c r="H4" s="45" t="s">
        <v>195</v>
      </c>
      <c r="I4" s="44">
        <f t="shared" si="2"/>
        <v>0</v>
      </c>
      <c r="J4" s="44">
        <f t="shared" si="2"/>
        <v>0</v>
      </c>
      <c r="K4" s="45">
        <f>+'EOLID''s'!I7</f>
        <v>36137</v>
      </c>
      <c r="L4" s="44">
        <f>VLOOKUP($K4,EOL!$E$3:$I$311,4,0)</f>
        <v>0</v>
      </c>
      <c r="M4" s="44">
        <f>VLOOKUP($K4,EOL!$E$3:$I$311,5,0)</f>
        <v>0</v>
      </c>
      <c r="N4" s="45" t="s">
        <v>195</v>
      </c>
      <c r="O4" s="44">
        <f t="shared" si="3"/>
        <v>2.0000000000000018E-2</v>
      </c>
      <c r="P4" s="44">
        <f t="shared" si="3"/>
        <v>6.0000000000000053E-2</v>
      </c>
      <c r="Q4" s="45">
        <f>+'EOLID''s'!I6</f>
        <v>36313</v>
      </c>
      <c r="R4" s="44">
        <f>VLOOKUP($Q4,EOL!$E$3:$I$311,4,0)</f>
        <v>-0.04</v>
      </c>
      <c r="S4" s="44">
        <f>VLOOKUP($Q4,EOL!$E$3:$I$311,5,0)</f>
        <v>-0.03</v>
      </c>
      <c r="T4" s="30" t="s">
        <v>11</v>
      </c>
      <c r="V4" s="28">
        <f>((+C28+D28)/2)-((+C27+D27)/2)</f>
        <v>3.2250000000000001</v>
      </c>
      <c r="W4" s="28">
        <f>((+L9+M9)/2)-((+L8+M8)/2)</f>
        <v>0</v>
      </c>
      <c r="X4" s="31">
        <f>((+O9+P9)/2)-((+O8+P8)/2)</f>
        <v>-0.62249999999999983</v>
      </c>
    </row>
    <row r="5" spans="1:26">
      <c r="A5" s="42" t="s">
        <v>94</v>
      </c>
      <c r="B5" s="43" t="s">
        <v>195</v>
      </c>
      <c r="C5" s="44">
        <f t="shared" si="0"/>
        <v>0</v>
      </c>
      <c r="D5" s="44">
        <f t="shared" si="0"/>
        <v>0</v>
      </c>
      <c r="E5" s="45" t="s">
        <v>195</v>
      </c>
      <c r="F5" s="44">
        <f t="shared" si="1"/>
        <v>0</v>
      </c>
      <c r="G5" s="44">
        <f t="shared" si="1"/>
        <v>0</v>
      </c>
      <c r="H5" s="45" t="s">
        <v>195</v>
      </c>
      <c r="I5" s="44">
        <f t="shared" si="2"/>
        <v>3.15</v>
      </c>
      <c r="J5" s="44">
        <f t="shared" si="2"/>
        <v>3.1949999999999998</v>
      </c>
      <c r="K5" s="45">
        <f>+'EOLID''s'!K7</f>
        <v>38615</v>
      </c>
      <c r="L5" s="44">
        <f>VLOOKUP($K5,EOL!$E$3:$I$311,4,0)</f>
        <v>-0.1</v>
      </c>
      <c r="M5" s="44">
        <f>VLOOKUP($K5,EOL!$E$3:$I$311,5,0)</f>
        <v>-0.09</v>
      </c>
      <c r="N5" s="45" t="s">
        <v>195</v>
      </c>
      <c r="O5" s="44">
        <f t="shared" si="3"/>
        <v>-0.24500000000000011</v>
      </c>
      <c r="P5" s="44">
        <f t="shared" si="3"/>
        <v>-0.21499999999999986</v>
      </c>
      <c r="Q5" s="45">
        <f>+'EOLID''s'!K6</f>
        <v>37166</v>
      </c>
      <c r="R5" s="44">
        <f>VLOOKUP($Q5,EOL!$E$3:$I$311,4,0)</f>
        <v>-3.5000000000000003E-2</v>
      </c>
      <c r="S5" s="44">
        <f>VLOOKUP($Q5,EOL!$E$3:$I$311,5,0)</f>
        <v>-2.5000000000000001E-2</v>
      </c>
      <c r="T5" s="30" t="s">
        <v>106</v>
      </c>
      <c r="V5" s="28">
        <f>((+C28+D28)/2)-((+C29+D29)/2)</f>
        <v>3.2250000000000001</v>
      </c>
      <c r="W5" s="28">
        <f>((+L9+M9)/2)-((+L10+M10)/2)</f>
        <v>0</v>
      </c>
      <c r="X5" s="31">
        <f>((+O9+P9)/2)-((+O10+P10)/2)</f>
        <v>0.33499999999999996</v>
      </c>
    </row>
    <row r="6" spans="1:26">
      <c r="A6" s="42" t="s">
        <v>3</v>
      </c>
      <c r="B6" s="43" t="s">
        <v>195</v>
      </c>
      <c r="C6" s="44" t="e">
        <f t="shared" si="0"/>
        <v>#N/A</v>
      </c>
      <c r="D6" s="44" t="e">
        <f t="shared" si="0"/>
        <v>#N/A</v>
      </c>
      <c r="E6" s="45" t="s">
        <v>195</v>
      </c>
      <c r="F6" s="44" t="e">
        <f t="shared" si="1"/>
        <v>#N/A</v>
      </c>
      <c r="G6" s="44" t="e">
        <f t="shared" si="1"/>
        <v>#N/A</v>
      </c>
      <c r="H6" s="45" t="s">
        <v>195</v>
      </c>
      <c r="I6" s="44" t="e">
        <f t="shared" si="2"/>
        <v>#N/A</v>
      </c>
      <c r="J6" s="44" t="e">
        <f t="shared" si="2"/>
        <v>#N/A</v>
      </c>
      <c r="K6" s="45">
        <f>+'EOLID''s'!M7</f>
        <v>36100</v>
      </c>
      <c r="L6" s="44" t="e">
        <f>VLOOKUP($K6,EOL!$E$3:$I$311,4,0)</f>
        <v>#N/A</v>
      </c>
      <c r="M6" s="44" t="e">
        <f>VLOOKUP($K6,EOL!$E$3:$I$311,5,0)</f>
        <v>#N/A</v>
      </c>
      <c r="N6" s="45" t="s">
        <v>195</v>
      </c>
      <c r="O6" s="44" t="e">
        <f t="shared" si="3"/>
        <v>#N/A</v>
      </c>
      <c r="P6" s="44" t="e">
        <f t="shared" si="3"/>
        <v>#N/A</v>
      </c>
      <c r="Q6" s="45"/>
      <c r="R6" s="44"/>
      <c r="S6" s="44"/>
      <c r="T6" s="30" t="s">
        <v>107</v>
      </c>
      <c r="V6" s="28">
        <f>((+C29+D29)/2)-((+C30+D30)/2)</f>
        <v>0</v>
      </c>
      <c r="W6" s="28">
        <f>((+L10+M10)/2)-((+L11+M11)/2)</f>
        <v>1.135</v>
      </c>
      <c r="X6" s="31">
        <f>((+O10+P10)/2)-((+O11+P11)/2)</f>
        <v>0.2350000000000001</v>
      </c>
    </row>
    <row r="7" spans="1:26">
      <c r="A7" s="48" t="s">
        <v>182</v>
      </c>
      <c r="B7" s="49" t="s">
        <v>195</v>
      </c>
      <c r="C7" s="50">
        <f t="shared" si="0"/>
        <v>3.29</v>
      </c>
      <c r="D7" s="50">
        <f t="shared" si="0"/>
        <v>3.33</v>
      </c>
      <c r="E7" s="51" t="s">
        <v>195</v>
      </c>
      <c r="F7" s="50">
        <f t="shared" si="1"/>
        <v>0</v>
      </c>
      <c r="G7" s="50">
        <f t="shared" si="1"/>
        <v>0</v>
      </c>
      <c r="H7" s="51" t="s">
        <v>195</v>
      </c>
      <c r="I7" s="50">
        <f t="shared" si="2"/>
        <v>0</v>
      </c>
      <c r="J7" s="50">
        <f t="shared" si="2"/>
        <v>0</v>
      </c>
      <c r="K7" s="51">
        <f>+'EOLID''s'!G7</f>
        <v>47099</v>
      </c>
      <c r="L7" s="50">
        <f>VLOOKUP($K7,EOL!$E$3:$I$311,4,0)</f>
        <v>-2.5000000000000001E-2</v>
      </c>
      <c r="M7" s="50">
        <f>VLOOKUP($K7,EOL!$E$3:$I$311,5,0)</f>
        <v>-5.0000000000000001E-3</v>
      </c>
      <c r="N7" s="51" t="s">
        <v>195</v>
      </c>
      <c r="O7" s="50">
        <f t="shared" si="3"/>
        <v>-3.5000000000000142E-2</v>
      </c>
      <c r="P7" s="50">
        <f t="shared" si="3"/>
        <v>-1.499999999999968E-2</v>
      </c>
      <c r="Q7" s="51">
        <f>+'EOLID''s'!G6</f>
        <v>51348</v>
      </c>
      <c r="R7" s="50">
        <f>VLOOKUP($Q7,EOL!$E$3:$I$311,4,0)</f>
        <v>0.02</v>
      </c>
      <c r="S7" s="50">
        <f>VLOOKUP($Q7,EOL!$E$3:$I$311,5,0)</f>
        <v>0.04</v>
      </c>
      <c r="T7" s="30" t="s">
        <v>108</v>
      </c>
      <c r="V7" s="28">
        <f>((+C33+D33)/2)-((+C34+D34)/2)</f>
        <v>0</v>
      </c>
      <c r="W7" s="28">
        <f>((+L14+M14)/2)-((+L15+M15)/2)</f>
        <v>-0.48499999999999999</v>
      </c>
      <c r="X7" s="31">
        <f>((+O14+P14)/2)-((+O15+P15)/2)</f>
        <v>0.10749999999999993</v>
      </c>
    </row>
    <row r="8" spans="1:26">
      <c r="A8" s="48" t="s">
        <v>184</v>
      </c>
      <c r="B8" s="49" t="s">
        <v>195</v>
      </c>
      <c r="C8" s="50">
        <f t="shared" si="0"/>
        <v>0</v>
      </c>
      <c r="D8" s="50">
        <f t="shared" si="0"/>
        <v>0</v>
      </c>
      <c r="E8" s="51" t="s">
        <v>195</v>
      </c>
      <c r="F8" s="50">
        <f t="shared" si="1"/>
        <v>0</v>
      </c>
      <c r="G8" s="50">
        <f t="shared" si="1"/>
        <v>0</v>
      </c>
      <c r="H8" s="51" t="s">
        <v>195</v>
      </c>
      <c r="I8" s="50">
        <f t="shared" si="2"/>
        <v>0</v>
      </c>
      <c r="J8" s="50">
        <f t="shared" si="2"/>
        <v>0</v>
      </c>
      <c r="K8" s="51">
        <f>+'EOLID''s'!E7</f>
        <v>36157</v>
      </c>
      <c r="L8" s="50">
        <f>VLOOKUP($K8,EOL!$E$3:$I$311,4,0)</f>
        <v>0</v>
      </c>
      <c r="M8" s="50">
        <f>VLOOKUP($K8,EOL!$E$3:$I$311,5,0)</f>
        <v>0</v>
      </c>
      <c r="N8" s="51" t="s">
        <v>195</v>
      </c>
      <c r="O8" s="50">
        <f t="shared" si="3"/>
        <v>6.999999999999984E-2</v>
      </c>
      <c r="P8" s="50">
        <f t="shared" si="3"/>
        <v>0.10499999999999998</v>
      </c>
      <c r="Q8" s="51">
        <f>+'EOLID''s'!E6</f>
        <v>36319</v>
      </c>
      <c r="R8" s="50">
        <f>VLOOKUP($Q8,EOL!$E$3:$I$311,4,0)</f>
        <v>-4.4999999999999998E-2</v>
      </c>
      <c r="S8" s="50">
        <f>VLOOKUP($Q8,EOL!$E$3:$I$311,5,0)</f>
        <v>-2.5000000000000001E-2</v>
      </c>
      <c r="T8" s="30" t="s">
        <v>109</v>
      </c>
      <c r="V8" s="28">
        <f>((+C33+D33)/2)-((+C36+D36)/2)</f>
        <v>0</v>
      </c>
      <c r="W8" s="28">
        <f>((+L14+M14)/2)-((+L17+M17)/2)</f>
        <v>2.75E-2</v>
      </c>
      <c r="X8" s="31">
        <f>((+O14+P14)/2)-((+O17+P17)/2)</f>
        <v>0.58250000000000002</v>
      </c>
    </row>
    <row r="9" spans="1:26" ht="10.5" customHeight="1" thickBot="1">
      <c r="A9" s="48" t="s">
        <v>185</v>
      </c>
      <c r="B9" s="49" t="s">
        <v>195</v>
      </c>
      <c r="C9" s="50">
        <f t="shared" si="0"/>
        <v>3.2</v>
      </c>
      <c r="D9" s="50">
        <f t="shared" si="0"/>
        <v>3.25</v>
      </c>
      <c r="E9" s="51" t="s">
        <v>195</v>
      </c>
      <c r="F9" s="50">
        <f t="shared" si="1"/>
        <v>0</v>
      </c>
      <c r="G9" s="50">
        <f t="shared" si="1"/>
        <v>0</v>
      </c>
      <c r="H9" s="51" t="s">
        <v>195</v>
      </c>
      <c r="I9" s="50">
        <f t="shared" si="2"/>
        <v>0</v>
      </c>
      <c r="J9" s="50">
        <f t="shared" si="2"/>
        <v>0</v>
      </c>
      <c r="K9" s="51">
        <f>+'EOLID''s'!F7</f>
        <v>36159</v>
      </c>
      <c r="L9" s="50">
        <f>VLOOKUP($K9,EOL!$E$3:$I$311,4,0)</f>
        <v>0</v>
      </c>
      <c r="M9" s="50">
        <f>VLOOKUP($K9,EOL!$E$3:$I$311,5,0)</f>
        <v>0</v>
      </c>
      <c r="N9" s="51" t="s">
        <v>195</v>
      </c>
      <c r="O9" s="50">
        <f t="shared" si="3"/>
        <v>-0.54499999999999993</v>
      </c>
      <c r="P9" s="50">
        <f t="shared" si="3"/>
        <v>-0.52499999999999991</v>
      </c>
      <c r="Q9" s="51">
        <f>+'EOLID''s'!F6</f>
        <v>49647</v>
      </c>
      <c r="R9" s="50">
        <f>VLOOKUP($Q9,EOL!$E$3:$I$311,4,0)</f>
        <v>-0.05</v>
      </c>
      <c r="S9" s="50">
        <f>VLOOKUP($Q9,EOL!$E$3:$I$311,5,0)</f>
        <v>-0.03</v>
      </c>
      <c r="T9" s="117" t="s">
        <v>56</v>
      </c>
      <c r="U9" s="133"/>
      <c r="V9" s="32">
        <f>((+C8+D8)/2)-((+C14+D14)/2)</f>
        <v>0</v>
      </c>
      <c r="W9" s="32">
        <f>((+L8+M8)/2)-((+L14+M14)/2)</f>
        <v>0</v>
      </c>
      <c r="X9" s="33">
        <f>((+O8+P8)/2)-((+O14+P14)/2)</f>
        <v>-0.55000000000000004</v>
      </c>
    </row>
    <row r="10" spans="1:26">
      <c r="A10" s="48" t="s">
        <v>183</v>
      </c>
      <c r="B10" s="49" t="s">
        <v>195</v>
      </c>
      <c r="C10" s="50">
        <f t="shared" si="0"/>
        <v>0</v>
      </c>
      <c r="D10" s="50">
        <f t="shared" si="0"/>
        <v>0</v>
      </c>
      <c r="E10" s="51" t="s">
        <v>195</v>
      </c>
      <c r="F10" s="50">
        <f t="shared" si="1"/>
        <v>0</v>
      </c>
      <c r="G10" s="50">
        <f t="shared" si="1"/>
        <v>0</v>
      </c>
      <c r="H10" s="51" t="s">
        <v>195</v>
      </c>
      <c r="I10" s="50">
        <f t="shared" si="2"/>
        <v>0</v>
      </c>
      <c r="J10" s="50">
        <f t="shared" si="2"/>
        <v>0</v>
      </c>
      <c r="K10" s="51">
        <f>+'EOLID''s'!V7</f>
        <v>36135</v>
      </c>
      <c r="L10" s="50">
        <f>VLOOKUP($K10,EOL!$E$3:$I$311,4,0)</f>
        <v>0</v>
      </c>
      <c r="M10" s="50">
        <f>VLOOKUP($K10,EOL!$E$3:$I$311,5,0)</f>
        <v>0</v>
      </c>
      <c r="N10" s="51" t="s">
        <v>195</v>
      </c>
      <c r="O10" s="50">
        <f t="shared" si="3"/>
        <v>-0.89500000000000002</v>
      </c>
      <c r="P10" s="50">
        <f t="shared" si="3"/>
        <v>-0.84499999999999975</v>
      </c>
      <c r="Q10" s="51">
        <f>+'EOLID''s'!V6</f>
        <v>37305</v>
      </c>
      <c r="R10" s="50">
        <f>VLOOKUP($Q10,EOL!$E$3:$I$311,4,0)</f>
        <v>-5.5E-2</v>
      </c>
      <c r="S10" s="50">
        <f>VLOOKUP($Q10,EOL!$E$3:$I$311,5,0)</f>
        <v>-3.5000000000000003E-2</v>
      </c>
      <c r="T10" s="30" t="s">
        <v>0</v>
      </c>
      <c r="V10" s="28" t="e">
        <f>((+C5+D5)/2)-((+C6+D6)/2)</f>
        <v>#N/A</v>
      </c>
      <c r="W10" s="28" t="e">
        <f>((+L5+M5)/2)-((+L6+M6)/2)</f>
        <v>#N/A</v>
      </c>
      <c r="X10" s="31" t="e">
        <f>((+O5+P5)/2)-((+O6+P6)/2)</f>
        <v>#N/A</v>
      </c>
    </row>
    <row r="11" spans="1:26">
      <c r="A11" s="42" t="s">
        <v>197</v>
      </c>
      <c r="B11" s="43" t="s">
        <v>195</v>
      </c>
      <c r="C11" s="44">
        <f t="shared" si="0"/>
        <v>0</v>
      </c>
      <c r="D11" s="44">
        <f t="shared" si="0"/>
        <v>0</v>
      </c>
      <c r="E11" s="45" t="s">
        <v>195</v>
      </c>
      <c r="F11" s="44">
        <f t="shared" si="1"/>
        <v>2.25</v>
      </c>
      <c r="G11" s="44">
        <f t="shared" si="1"/>
        <v>2.4</v>
      </c>
      <c r="H11" s="45" t="s">
        <v>195</v>
      </c>
      <c r="I11" s="44">
        <f t="shared" si="2"/>
        <v>2.2400000000000002</v>
      </c>
      <c r="J11" s="44">
        <f t="shared" si="2"/>
        <v>2.39</v>
      </c>
      <c r="K11" s="45">
        <f>+'EOLID''s'!W7</f>
        <v>41283</v>
      </c>
      <c r="L11" s="44">
        <f>VLOOKUP($K11,EOL!$E$3:$I$311,4,0)</f>
        <v>-1.145</v>
      </c>
      <c r="M11" s="44">
        <f>VLOOKUP($K11,EOL!$E$3:$I$311,5,0)</f>
        <v>-1.125</v>
      </c>
      <c r="N11" s="45" t="s">
        <v>195</v>
      </c>
      <c r="O11" s="44">
        <f t="shared" si="3"/>
        <v>-1.1350000000000002</v>
      </c>
      <c r="P11" s="44">
        <f t="shared" si="3"/>
        <v>-1.0749999999999997</v>
      </c>
      <c r="Q11" s="45">
        <f>+'EOLID''s'!W6</f>
        <v>37120</v>
      </c>
      <c r="R11" s="44">
        <f>VLOOKUP($Q11,EOL!$E$3:$I$311,4,0)</f>
        <v>0.01</v>
      </c>
      <c r="S11" s="44">
        <f>VLOOKUP($Q11,EOL!$E$3:$I$311,5,0)</f>
        <v>0</v>
      </c>
      <c r="T11" s="30" t="s">
        <v>1</v>
      </c>
      <c r="V11" s="28">
        <f>((+C8+D8)/2)-((+C3+D3)/2)</f>
        <v>0</v>
      </c>
      <c r="W11" s="28">
        <f>((+L8+M8)/2)-((+L3+M3)/2)</f>
        <v>7.2500000000000009E-2</v>
      </c>
      <c r="X11" s="31">
        <f>((+O8+P8)/2)-((+O3+P3)/2)</f>
        <v>0.30249999999999977</v>
      </c>
    </row>
    <row r="12" spans="1:26" ht="12.75" customHeight="1">
      <c r="A12" s="42" t="s">
        <v>120</v>
      </c>
      <c r="B12" s="43" t="s">
        <v>195</v>
      </c>
      <c r="C12" s="44">
        <f t="shared" si="0"/>
        <v>0</v>
      </c>
      <c r="D12" s="44">
        <f t="shared" si="0"/>
        <v>0</v>
      </c>
      <c r="E12" s="45" t="s">
        <v>195</v>
      </c>
      <c r="F12" s="44">
        <f t="shared" si="1"/>
        <v>2.1850000000000001</v>
      </c>
      <c r="G12" s="44">
        <f t="shared" si="1"/>
        <v>2.2349999999999999</v>
      </c>
      <c r="H12" s="45" t="s">
        <v>195</v>
      </c>
      <c r="I12" s="44">
        <f t="shared" si="2"/>
        <v>2.0150000000000001</v>
      </c>
      <c r="J12" s="44">
        <f t="shared" si="2"/>
        <v>2.0649999999999999</v>
      </c>
      <c r="K12" s="45">
        <f>+'EOLID''s'!X7</f>
        <v>0</v>
      </c>
      <c r="L12" s="47" t="e">
        <f>VLOOKUP($K12,EOL!$E$3:$I$311,4,0)</f>
        <v>#N/A</v>
      </c>
      <c r="M12" s="47" t="e">
        <f>VLOOKUP($K12,EOL!$E$3:$I$311,5,0)</f>
        <v>#N/A</v>
      </c>
      <c r="N12" s="45" t="s">
        <v>195</v>
      </c>
      <c r="O12" s="44">
        <f t="shared" si="3"/>
        <v>-0.95000000000000018</v>
      </c>
      <c r="P12" s="44">
        <f t="shared" si="3"/>
        <v>-0.89999999999999991</v>
      </c>
      <c r="Q12" s="45">
        <f>+'EOLID''s'!X6</f>
        <v>48400</v>
      </c>
      <c r="R12" s="44">
        <f>VLOOKUP($Q12,EOL!$E$3:$I$311,4,0)</f>
        <v>0.13750000000000001</v>
      </c>
      <c r="S12" s="44">
        <f>VLOOKUP($Q12,EOL!$E$3:$I$311,5,0)</f>
        <v>0.14499999999999999</v>
      </c>
      <c r="T12" s="30" t="s">
        <v>2</v>
      </c>
      <c r="V12" s="28">
        <f>((+C3+D3)/2)-((+C5+D5)/2)</f>
        <v>0</v>
      </c>
      <c r="W12" s="28">
        <f>((+L3+M3)/2)-((+L5+M5)/2)</f>
        <v>2.2499999999999992E-2</v>
      </c>
      <c r="X12" s="31">
        <f>((+O3+P3)/2)-((+O5+P5)/2)</f>
        <v>1.5000000000000124E-2</v>
      </c>
    </row>
    <row r="13" spans="1:26" ht="12" thickBot="1">
      <c r="A13" s="42" t="s">
        <v>123</v>
      </c>
      <c r="B13" s="43" t="s">
        <v>195</v>
      </c>
      <c r="C13" s="44">
        <f t="shared" si="0"/>
        <v>0</v>
      </c>
      <c r="D13" s="44">
        <f t="shared" si="0"/>
        <v>0</v>
      </c>
      <c r="E13" s="45" t="s">
        <v>195</v>
      </c>
      <c r="F13" s="47" t="e">
        <f t="shared" si="1"/>
        <v>#N/A</v>
      </c>
      <c r="G13" s="47" t="e">
        <f t="shared" si="1"/>
        <v>#N/A</v>
      </c>
      <c r="H13" s="45" t="s">
        <v>195</v>
      </c>
      <c r="I13" s="47" t="e">
        <f t="shared" si="2"/>
        <v>#N/A</v>
      </c>
      <c r="J13" s="47" t="e">
        <f t="shared" si="2"/>
        <v>#N/A</v>
      </c>
      <c r="K13" s="45">
        <f>+'EOLID''s'!Y7</f>
        <v>0</v>
      </c>
      <c r="L13" s="47" t="e">
        <f>VLOOKUP($K13,EOL!$E$3:$I$311,4,0)</f>
        <v>#N/A</v>
      </c>
      <c r="M13" s="47" t="e">
        <f>VLOOKUP($K13,EOL!$E$3:$I$311,5,0)</f>
        <v>#N/A</v>
      </c>
      <c r="N13" s="45" t="s">
        <v>195</v>
      </c>
      <c r="O13" s="44">
        <f t="shared" si="3"/>
        <v>0</v>
      </c>
      <c r="P13" s="44">
        <f t="shared" si="3"/>
        <v>0</v>
      </c>
      <c r="Q13" s="45">
        <f>+'EOLID''s'!Y6</f>
        <v>48404</v>
      </c>
      <c r="R13" s="44">
        <f>VLOOKUP($Q13,EOL!$E$3:$I$311,4,0)</f>
        <v>9.2499999999999999E-2</v>
      </c>
      <c r="S13" s="44">
        <f>VLOOKUP($Q13,EOL!$E$3:$I$311,5,0)</f>
        <v>0.1075</v>
      </c>
      <c r="T13" s="30" t="s">
        <v>5</v>
      </c>
      <c r="V13" s="28">
        <f>((+C7+D7)/2)-((+C5+D5)/2)</f>
        <v>3.31</v>
      </c>
      <c r="W13" s="28">
        <f>((+L7+M7)/2)-((+L5+M5)/2)</f>
        <v>0.08</v>
      </c>
      <c r="X13" s="31">
        <f>((+O7+P7)/2)-((+O5+P5)/2)</f>
        <v>0.20500000000000007</v>
      </c>
    </row>
    <row r="14" spans="1:26">
      <c r="A14" s="48" t="s">
        <v>192</v>
      </c>
      <c r="B14" s="49" t="s">
        <v>195</v>
      </c>
      <c r="C14" s="50">
        <f t="shared" si="0"/>
        <v>0</v>
      </c>
      <c r="D14" s="50">
        <f t="shared" si="0"/>
        <v>0</v>
      </c>
      <c r="E14" s="51" t="s">
        <v>195</v>
      </c>
      <c r="F14" s="50">
        <f t="shared" si="1"/>
        <v>0</v>
      </c>
      <c r="G14" s="50">
        <f t="shared" si="1"/>
        <v>0</v>
      </c>
      <c r="H14" s="51" t="s">
        <v>195</v>
      </c>
      <c r="I14" s="50">
        <f t="shared" si="2"/>
        <v>0</v>
      </c>
      <c r="J14" s="50">
        <f t="shared" si="2"/>
        <v>0</v>
      </c>
      <c r="K14" s="51">
        <f>+'EOLID''s'!O7</f>
        <v>36213</v>
      </c>
      <c r="L14" s="50">
        <f>VLOOKUP($K14,EOL!$E$3:$I$311,4,0)</f>
        <v>0</v>
      </c>
      <c r="M14" s="50">
        <f>VLOOKUP($K14,EOL!$E$3:$I$311,5,0)</f>
        <v>0</v>
      </c>
      <c r="N14" s="51" t="s">
        <v>195</v>
      </c>
      <c r="O14" s="50">
        <f t="shared" si="3"/>
        <v>0.58999999999999986</v>
      </c>
      <c r="P14" s="50">
        <f t="shared" si="3"/>
        <v>0.68500000000000005</v>
      </c>
      <c r="Q14" s="51">
        <f>+'EOLID''s'!O6</f>
        <v>37196</v>
      </c>
      <c r="R14" s="50">
        <f>VLOOKUP($Q14,EOL!$E$3:$I$311,4,0)</f>
        <v>5.0000000000000001E-3</v>
      </c>
      <c r="S14" s="50">
        <f>VLOOKUP($Q14,EOL!$E$3:$I$311,5,0)</f>
        <v>5.5E-2</v>
      </c>
      <c r="T14" s="131" t="s">
        <v>367</v>
      </c>
      <c r="U14" s="118" t="s">
        <v>249</v>
      </c>
      <c r="V14" s="118" t="s">
        <v>248</v>
      </c>
      <c r="W14" s="119" t="s">
        <v>57</v>
      </c>
      <c r="X14" s="119" t="s">
        <v>368</v>
      </c>
      <c r="Y14" s="119" t="s">
        <v>10</v>
      </c>
      <c r="Z14" s="120" t="s">
        <v>369</v>
      </c>
    </row>
    <row r="15" spans="1:26">
      <c r="A15" s="48" t="s">
        <v>202</v>
      </c>
      <c r="B15" s="49" t="s">
        <v>195</v>
      </c>
      <c r="C15" s="50">
        <f t="shared" si="0"/>
        <v>0</v>
      </c>
      <c r="D15" s="50">
        <f t="shared" si="0"/>
        <v>0</v>
      </c>
      <c r="E15" s="51" t="s">
        <v>195</v>
      </c>
      <c r="F15" s="50">
        <f t="shared" si="1"/>
        <v>0</v>
      </c>
      <c r="G15" s="50">
        <f t="shared" si="1"/>
        <v>0</v>
      </c>
      <c r="H15" s="51" t="s">
        <v>195</v>
      </c>
      <c r="I15" s="50">
        <f t="shared" si="2"/>
        <v>0</v>
      </c>
      <c r="J15" s="50">
        <f t="shared" si="2"/>
        <v>0</v>
      </c>
      <c r="K15" s="51">
        <f>+'EOLID''s'!T7</f>
        <v>39256</v>
      </c>
      <c r="L15" s="50">
        <f>VLOOKUP($K15,EOL!$E$3:$I$311,4,0)</f>
        <v>0.46</v>
      </c>
      <c r="M15" s="50">
        <f>VLOOKUP($K15,EOL!$E$3:$I$311,5,0)</f>
        <v>0.51</v>
      </c>
      <c r="N15" s="51" t="s">
        <v>195</v>
      </c>
      <c r="O15" s="50">
        <f t="shared" si="3"/>
        <v>0.48499999999999988</v>
      </c>
      <c r="P15" s="50">
        <f t="shared" si="3"/>
        <v>0.57500000000000018</v>
      </c>
      <c r="Q15" s="51">
        <f>+'EOLID''s'!T6</f>
        <v>36863</v>
      </c>
      <c r="R15" s="50">
        <f>VLOOKUP($Q15,EOL!$E$3:$I$311,4,0)</f>
        <v>-0.06</v>
      </c>
      <c r="S15" s="50">
        <f>VLOOKUP($Q15,EOL!$E$3:$I$311,5,0)</f>
        <v>-0.01</v>
      </c>
      <c r="T15" s="121" t="s">
        <v>184</v>
      </c>
      <c r="U15" s="122">
        <f>+(O27+P27)/2</f>
        <v>3.2574999999999998</v>
      </c>
      <c r="V15" s="122">
        <f>+(L27+M27)/2</f>
        <v>0</v>
      </c>
      <c r="W15" s="123"/>
      <c r="X15" s="124">
        <f>+W15-+(($O$21+$P$21)/2)</f>
        <v>-3.17</v>
      </c>
      <c r="Y15" s="124">
        <f>+(L8+M8)/2</f>
        <v>0</v>
      </c>
      <c r="Z15" s="125">
        <f>+Y15-X15</f>
        <v>3.17</v>
      </c>
    </row>
    <row r="16" spans="1:26">
      <c r="A16" s="48" t="s">
        <v>100</v>
      </c>
      <c r="B16" s="49" t="s">
        <v>195</v>
      </c>
      <c r="C16" s="50">
        <f t="shared" si="0"/>
        <v>3.35</v>
      </c>
      <c r="D16" s="50">
        <f t="shared" si="0"/>
        <v>3.5</v>
      </c>
      <c r="E16" s="51" t="s">
        <v>195</v>
      </c>
      <c r="F16" s="50">
        <f t="shared" si="1"/>
        <v>0</v>
      </c>
      <c r="G16" s="50">
        <f t="shared" si="1"/>
        <v>0</v>
      </c>
      <c r="H16" s="51" t="s">
        <v>195</v>
      </c>
      <c r="I16" s="50">
        <f t="shared" si="2"/>
        <v>0</v>
      </c>
      <c r="J16" s="50">
        <f t="shared" si="2"/>
        <v>0</v>
      </c>
      <c r="K16" s="51">
        <f>+'EOLID''s'!P7</f>
        <v>45390</v>
      </c>
      <c r="L16" s="50">
        <f>VLOOKUP($K16,EOL!$E$3:$I$311,4,0)</f>
        <v>0.34</v>
      </c>
      <c r="M16" s="50">
        <f>VLOOKUP($K16,EOL!$E$3:$I$311,5,0)</f>
        <v>0.54</v>
      </c>
      <c r="N16" s="51" t="s">
        <v>195</v>
      </c>
      <c r="O16" s="50">
        <f t="shared" si="3"/>
        <v>0.10000000000000009</v>
      </c>
      <c r="P16" s="50">
        <f t="shared" si="3"/>
        <v>0.22999999999999998</v>
      </c>
      <c r="Q16" s="51">
        <f>+'EOLID''s'!P6</f>
        <v>45309</v>
      </c>
      <c r="R16" s="50">
        <f>VLOOKUP($Q16,EOL!$E$3:$I$311,4,0)</f>
        <v>-0.15</v>
      </c>
      <c r="S16" s="50">
        <f>VLOOKUP($Q16,EOL!$E$3:$I$311,5,0)</f>
        <v>-0.1</v>
      </c>
      <c r="T16" s="121" t="s">
        <v>185</v>
      </c>
      <c r="U16" s="122">
        <f>+(O28+P28)/2</f>
        <v>2.6349999999999998</v>
      </c>
      <c r="V16" s="122">
        <f>+(L28+M28)/2</f>
        <v>0</v>
      </c>
      <c r="W16" s="123"/>
      <c r="X16" s="124">
        <f t="shared" ref="X16:X21" si="4">+W16-+(($O$21+$P$21)/2)</f>
        <v>-3.17</v>
      </c>
      <c r="Y16" s="124">
        <f>+(L9+M9)/2</f>
        <v>0</v>
      </c>
      <c r="Z16" s="125">
        <f t="shared" ref="Z16:Z21" si="5">+Y16-X16</f>
        <v>3.17</v>
      </c>
    </row>
    <row r="17" spans="1:26">
      <c r="A17" s="48" t="s">
        <v>181</v>
      </c>
      <c r="B17" s="49" t="s">
        <v>195</v>
      </c>
      <c r="C17" s="50">
        <f t="shared" si="0"/>
        <v>0</v>
      </c>
      <c r="D17" s="50">
        <f t="shared" si="0"/>
        <v>0</v>
      </c>
      <c r="E17" s="51" t="s">
        <v>195</v>
      </c>
      <c r="F17" s="50">
        <f t="shared" si="1"/>
        <v>0</v>
      </c>
      <c r="G17" s="50">
        <f t="shared" si="1"/>
        <v>0</v>
      </c>
      <c r="H17" s="51" t="s">
        <v>195</v>
      </c>
      <c r="I17" s="50">
        <f t="shared" si="2"/>
        <v>0</v>
      </c>
      <c r="J17" s="50">
        <f t="shared" si="2"/>
        <v>0</v>
      </c>
      <c r="K17" s="51">
        <f>+'EOLID''s'!S7</f>
        <v>37089</v>
      </c>
      <c r="L17" s="50">
        <f>VLOOKUP($K17,EOL!$E$3:$I$311,4,0)</f>
        <v>-5.5E-2</v>
      </c>
      <c r="M17" s="50">
        <f>VLOOKUP($K17,EOL!$E$3:$I$311,5,0)</f>
        <v>0</v>
      </c>
      <c r="N17" s="51" t="s">
        <v>195</v>
      </c>
      <c r="O17" s="50">
        <f t="shared" si="3"/>
        <v>-1.5000000000000124E-2</v>
      </c>
      <c r="P17" s="50">
        <f t="shared" si="3"/>
        <v>0.125</v>
      </c>
      <c r="Q17" s="51">
        <f>+'EOLID''s'!S6</f>
        <v>37184</v>
      </c>
      <c r="R17" s="50">
        <f>VLOOKUP($Q17,EOL!$E$3:$I$311,4,0)</f>
        <v>0.01</v>
      </c>
      <c r="S17" s="50">
        <f>VLOOKUP($Q17,EOL!$E$3:$I$311,5,0)</f>
        <v>0.06</v>
      </c>
      <c r="T17" s="121" t="s">
        <v>183</v>
      </c>
      <c r="U17" s="122">
        <f>+(O29+P29)/2</f>
        <v>2.2999999999999998</v>
      </c>
      <c r="V17" s="122">
        <f>+(L29+M29)/2</f>
        <v>0</v>
      </c>
      <c r="W17" s="123"/>
      <c r="X17" s="124">
        <f t="shared" si="4"/>
        <v>-3.17</v>
      </c>
      <c r="Y17" s="124">
        <f>+(L10+M10)/2</f>
        <v>0</v>
      </c>
      <c r="Z17" s="125">
        <f t="shared" si="5"/>
        <v>3.17</v>
      </c>
    </row>
    <row r="18" spans="1:26" ht="12" thickBot="1">
      <c r="A18" s="53" t="s">
        <v>97</v>
      </c>
      <c r="B18" s="54" t="s">
        <v>195</v>
      </c>
      <c r="C18" s="55">
        <f t="shared" si="0"/>
        <v>0</v>
      </c>
      <c r="D18" s="55">
        <f t="shared" si="0"/>
        <v>0</v>
      </c>
      <c r="E18" s="56" t="s">
        <v>195</v>
      </c>
      <c r="F18" s="55" t="e">
        <f t="shared" si="1"/>
        <v>#N/A</v>
      </c>
      <c r="G18" s="55" t="e">
        <f t="shared" si="1"/>
        <v>#N/A</v>
      </c>
      <c r="H18" s="56" t="s">
        <v>195</v>
      </c>
      <c r="I18" s="55" t="e">
        <f t="shared" si="2"/>
        <v>#N/A</v>
      </c>
      <c r="J18" s="55" t="e">
        <f t="shared" si="2"/>
        <v>#N/A</v>
      </c>
      <c r="K18" s="56">
        <f>+'EOLID''s'!Z7</f>
        <v>36400</v>
      </c>
      <c r="L18" s="55">
        <f>VLOOKUP($K18,EOL!$E$3:$I$311,4,0)</f>
        <v>-4.4999999999999998E-2</v>
      </c>
      <c r="M18" s="55">
        <f>VLOOKUP($K18,EOL!$E$3:$I$311,5,0)</f>
        <v>-0.72</v>
      </c>
      <c r="N18" s="56" t="s">
        <v>195</v>
      </c>
      <c r="O18" s="55" t="e">
        <f t="shared" si="3"/>
        <v>#N/A</v>
      </c>
      <c r="P18" s="55" t="e">
        <f t="shared" si="3"/>
        <v>#N/A</v>
      </c>
      <c r="Q18" s="56">
        <f>+'EOLID''s'!Z6</f>
        <v>0</v>
      </c>
      <c r="R18" s="55" t="e">
        <f>VLOOKUP($Q18,EOL!$E$3:$I$311,4,0)</f>
        <v>#N/A</v>
      </c>
      <c r="S18" s="55" t="e">
        <f>VLOOKUP($Q18,EOL!$E$3:$I$311,5,0)</f>
        <v>#N/A</v>
      </c>
      <c r="T18" s="121" t="s">
        <v>197</v>
      </c>
      <c r="U18" s="122">
        <f>+(O30+P30)/2</f>
        <v>2.0649999999999999</v>
      </c>
      <c r="V18" s="122">
        <f>+(L30+M30)/2</f>
        <v>2.0300000000000002</v>
      </c>
      <c r="W18" s="123"/>
      <c r="X18" s="124">
        <f t="shared" si="4"/>
        <v>-3.17</v>
      </c>
      <c r="Y18" s="124">
        <f>+(L11+M11)/2</f>
        <v>-1.135</v>
      </c>
      <c r="Z18" s="125">
        <f t="shared" si="5"/>
        <v>2.0350000000000001</v>
      </c>
    </row>
    <row r="19" spans="1:26">
      <c r="A19" s="66" t="s">
        <v>93</v>
      </c>
      <c r="B19" s="58"/>
      <c r="C19" s="134" t="s">
        <v>188</v>
      </c>
      <c r="D19" s="134"/>
      <c r="E19" s="36"/>
      <c r="F19" s="134" t="s">
        <v>189</v>
      </c>
      <c r="G19" s="134"/>
      <c r="H19" s="36"/>
      <c r="I19" s="134" t="s">
        <v>190</v>
      </c>
      <c r="J19" s="134"/>
      <c r="K19" s="36"/>
      <c r="L19" s="134" t="s">
        <v>193</v>
      </c>
      <c r="M19" s="134"/>
      <c r="N19" s="36"/>
      <c r="O19" s="134" t="s">
        <v>194</v>
      </c>
      <c r="P19" s="135"/>
      <c r="Q19" s="65"/>
      <c r="T19" s="121" t="s">
        <v>192</v>
      </c>
      <c r="U19" s="122">
        <f>+(O33+P33)/2</f>
        <v>3.8075000000000001</v>
      </c>
      <c r="V19" s="122">
        <f>+(L33+M33)/2</f>
        <v>0</v>
      </c>
      <c r="W19" s="123"/>
      <c r="X19" s="124">
        <f t="shared" si="4"/>
        <v>-3.17</v>
      </c>
      <c r="Y19" s="124">
        <f>+(L14+M14)/2</f>
        <v>0</v>
      </c>
      <c r="Z19" s="125">
        <f t="shared" si="5"/>
        <v>3.17</v>
      </c>
    </row>
    <row r="20" spans="1:26">
      <c r="A20" s="37"/>
      <c r="B20" s="38"/>
      <c r="C20" s="39" t="s">
        <v>179</v>
      </c>
      <c r="D20" s="39" t="s">
        <v>180</v>
      </c>
      <c r="E20" s="40"/>
      <c r="F20" s="39" t="s">
        <v>179</v>
      </c>
      <c r="G20" s="39" t="s">
        <v>180</v>
      </c>
      <c r="H20" s="40"/>
      <c r="I20" s="39" t="s">
        <v>179</v>
      </c>
      <c r="J20" s="39" t="s">
        <v>180</v>
      </c>
      <c r="K20" s="40"/>
      <c r="L20" s="39" t="s">
        <v>179</v>
      </c>
      <c r="M20" s="39" t="s">
        <v>180</v>
      </c>
      <c r="N20" s="40"/>
      <c r="O20" s="39" t="s">
        <v>179</v>
      </c>
      <c r="P20" s="41" t="s">
        <v>180</v>
      </c>
      <c r="Q20" s="61"/>
      <c r="T20" s="121" t="s">
        <v>202</v>
      </c>
      <c r="U20" s="122">
        <f>+(O34+P34)/2</f>
        <v>3.7</v>
      </c>
      <c r="V20" s="122">
        <f>+(L34+M34)/2</f>
        <v>3.65</v>
      </c>
      <c r="W20" s="123"/>
      <c r="X20" s="124">
        <f t="shared" si="4"/>
        <v>-3.17</v>
      </c>
      <c r="Y20" s="124">
        <f>+(L15+M15)/2</f>
        <v>0.48499999999999999</v>
      </c>
      <c r="Z20" s="125">
        <f t="shared" si="5"/>
        <v>3.6549999999999998</v>
      </c>
    </row>
    <row r="21" spans="1:26" ht="12" thickBot="1">
      <c r="A21" s="70" t="s">
        <v>101</v>
      </c>
      <c r="B21" s="71">
        <f>+'EOLID''s'!D2</f>
        <v>27763</v>
      </c>
      <c r="C21" s="72">
        <f>VLOOKUP($B21,EOL!$E$3:$I$311,4,0)</f>
        <v>0</v>
      </c>
      <c r="D21" s="72">
        <f>VLOOKUP($B21,EOL!$E$3:$I$311,5,0)</f>
        <v>0</v>
      </c>
      <c r="E21" s="71">
        <f>+'EOLID''s'!D3</f>
        <v>28312</v>
      </c>
      <c r="F21" s="72">
        <f>VLOOKUP($E21,EOL!$E$3:$I$311,4,0)</f>
        <v>0</v>
      </c>
      <c r="G21" s="72">
        <f>VLOOKUP($E21,EOL!$E$3:$I$311,5,0)</f>
        <v>0</v>
      </c>
      <c r="H21" s="71">
        <f>+'EOLID''s'!D4</f>
        <v>28251</v>
      </c>
      <c r="I21" s="72">
        <f>VLOOKUP($H21,EOL!$E$3:$I$311,5,0)</f>
        <v>0</v>
      </c>
      <c r="J21" s="72">
        <f>VLOOKUP($H21,EOL!$E$3:$I$311,5,0)</f>
        <v>0</v>
      </c>
      <c r="K21" s="71">
        <f>+'EOLID''s'!C7</f>
        <v>49609</v>
      </c>
      <c r="L21" s="72">
        <f>VLOOKUP($K21,EOL!$E$9:$I$311,4,0)</f>
        <v>3.165</v>
      </c>
      <c r="M21" s="72">
        <f>VLOOKUP($K21,EOL!$E$9:$I$311,5,0)</f>
        <v>3.1749999999999998</v>
      </c>
      <c r="N21" s="71">
        <f>+'EOLID''s'!C7</f>
        <v>49609</v>
      </c>
      <c r="O21" s="72">
        <f>VLOOKUP($N21,EOL!$E$3:$H$311,4,0)</f>
        <v>3.165</v>
      </c>
      <c r="P21" s="73">
        <f>VLOOKUP($N21,EOL!$E$3:$I$311,5,0)</f>
        <v>3.1749999999999998</v>
      </c>
      <c r="Q21" s="62"/>
      <c r="T21" s="126" t="s">
        <v>181</v>
      </c>
      <c r="U21" s="127">
        <f>+(O36+P36)/2</f>
        <v>3.2249999999999996</v>
      </c>
      <c r="V21" s="127">
        <f>+(L36+M36)/2</f>
        <v>1.5549999999999999</v>
      </c>
      <c r="W21" s="128"/>
      <c r="X21" s="129">
        <f t="shared" si="4"/>
        <v>-3.17</v>
      </c>
      <c r="Y21" s="129">
        <f>+(L17+M17)/2</f>
        <v>-2.75E-2</v>
      </c>
      <c r="Z21" s="130">
        <f t="shared" si="5"/>
        <v>3.1425000000000001</v>
      </c>
    </row>
    <row r="22" spans="1:26">
      <c r="A22" s="42" t="s">
        <v>96</v>
      </c>
      <c r="B22" s="43">
        <f>+'EOLID''s'!L2</f>
        <v>27824</v>
      </c>
      <c r="C22" s="44">
        <f>VLOOKUP($B22,EOL!$E$3:$I$311,4,0)</f>
        <v>0</v>
      </c>
      <c r="D22" s="44">
        <f>VLOOKUP($B22,EOL!$E$3:$I$311,5,0)</f>
        <v>0</v>
      </c>
      <c r="E22" s="45">
        <f>+'EOLID''s'!L3</f>
        <v>28262</v>
      </c>
      <c r="F22" s="44">
        <f>VLOOKUP($E22,EOL!$E$3:$I$311,4,0)</f>
        <v>0</v>
      </c>
      <c r="G22" s="44">
        <f>VLOOKUP($E22,EOL!$E$3:$I$311,5,0)</f>
        <v>0</v>
      </c>
      <c r="H22" s="45">
        <f>+'EOLID''s'!L4</f>
        <v>28263</v>
      </c>
      <c r="I22" s="44">
        <f>VLOOKUP($H22,EOL!$E$3:$I$311,4,0)</f>
        <v>0</v>
      </c>
      <c r="J22" s="44">
        <f>VLOOKUP($H22,EOL!$E$3:$I$311,5,0)</f>
        <v>0</v>
      </c>
      <c r="K22" s="45" t="s">
        <v>195</v>
      </c>
      <c r="L22" s="44">
        <f t="shared" ref="L22:M37" si="6">IF(L3=0,0,(+$L$21+L3))</f>
        <v>3.0874999999999999</v>
      </c>
      <c r="M22" s="44">
        <f t="shared" si="6"/>
        <v>3.0975000000000001</v>
      </c>
      <c r="N22" s="45">
        <f>+'EOLID''s'!L5</f>
        <v>37256</v>
      </c>
      <c r="O22" s="44">
        <f>VLOOKUP($N22,EOL!$E$3:$H$311,4,0)</f>
        <v>2.93</v>
      </c>
      <c r="P22" s="46">
        <f>VLOOKUP($N22,EOL!$E$3:$I$311,5,0)</f>
        <v>2.98</v>
      </c>
      <c r="Q22" s="63"/>
    </row>
    <row r="23" spans="1:26">
      <c r="A23" s="42" t="s">
        <v>95</v>
      </c>
      <c r="B23" s="43">
        <f>+'EOLID''s'!I2</f>
        <v>27826</v>
      </c>
      <c r="C23" s="44">
        <f>VLOOKUP($B23,EOL!$E$3:$I$311,4,0)</f>
        <v>0</v>
      </c>
      <c r="D23" s="44">
        <f>VLOOKUP($B23,EOL!$E$3:$I$311,5,0)</f>
        <v>0</v>
      </c>
      <c r="E23" s="45">
        <f>+'EOLID''s'!I3</f>
        <v>28264</v>
      </c>
      <c r="F23" s="44">
        <f>VLOOKUP($E23,EOL!$E$3:$I$311,4,0)</f>
        <v>0</v>
      </c>
      <c r="G23" s="44">
        <f>VLOOKUP($E23,EOL!$E$3:$I$311,5,0)</f>
        <v>0</v>
      </c>
      <c r="H23" s="45">
        <f>+'EOLID''s'!I4</f>
        <v>28265</v>
      </c>
      <c r="I23" s="44">
        <f>VLOOKUP($H23,EOL!$E$3:$I$311,4,0)</f>
        <v>0</v>
      </c>
      <c r="J23" s="44">
        <f>VLOOKUP($H23,EOL!$E$3:$I$311,5,0)</f>
        <v>0</v>
      </c>
      <c r="K23" s="45" t="s">
        <v>195</v>
      </c>
      <c r="L23" s="44">
        <f t="shared" si="6"/>
        <v>0</v>
      </c>
      <c r="M23" s="44">
        <f t="shared" si="6"/>
        <v>0</v>
      </c>
      <c r="N23" s="45">
        <f>+'EOLID''s'!I5</f>
        <v>36305</v>
      </c>
      <c r="O23" s="44">
        <f>VLOOKUP($N23,EOL!$E$3:$H$311,4,0)</f>
        <v>3.1850000000000001</v>
      </c>
      <c r="P23" s="46">
        <f>VLOOKUP($N23,EOL!$E$3:$I$311,5,0)</f>
        <v>3.2349999999999999</v>
      </c>
      <c r="Q23" s="63"/>
    </row>
    <row r="24" spans="1:26">
      <c r="A24" s="42" t="s">
        <v>94</v>
      </c>
      <c r="B24" s="43">
        <f>+'EOLID''s'!K2</f>
        <v>27764</v>
      </c>
      <c r="C24" s="44">
        <f>VLOOKUP($B24,EOL!$E$3:$I$311,4,0)</f>
        <v>0</v>
      </c>
      <c r="D24" s="44">
        <f>VLOOKUP($B24,EOL!$E$3:$I$311,5,0)</f>
        <v>0</v>
      </c>
      <c r="E24" s="45">
        <f>+'EOLID''s'!K3</f>
        <v>43954</v>
      </c>
      <c r="F24" s="44">
        <f>VLOOKUP($E24,EOL!$E$3:$I$311,4,0)</f>
        <v>0</v>
      </c>
      <c r="G24" s="44">
        <f>VLOOKUP($E24,EOL!$E$3:$I$311,5,0)</f>
        <v>0</v>
      </c>
      <c r="H24" s="45">
        <f>+'EOLID''s'!K4</f>
        <v>43950</v>
      </c>
      <c r="I24" s="44">
        <f>VLOOKUP($H24,EOL!$E$3:$I$311,4,0)</f>
        <v>3.15</v>
      </c>
      <c r="J24" s="44">
        <f>VLOOKUP($H24,EOL!$E$3:$I$311,5,0)</f>
        <v>3.1949999999999998</v>
      </c>
      <c r="K24" s="45" t="s">
        <v>195</v>
      </c>
      <c r="L24" s="44">
        <f t="shared" si="6"/>
        <v>3.0649999999999999</v>
      </c>
      <c r="M24" s="44">
        <f t="shared" si="6"/>
        <v>3.0750000000000002</v>
      </c>
      <c r="N24" s="45">
        <f>+'EOLID''s'!K5</f>
        <v>36798</v>
      </c>
      <c r="O24" s="44">
        <f>VLOOKUP($N24,EOL!$E$3:$H$311,4,0)</f>
        <v>2.92</v>
      </c>
      <c r="P24" s="46">
        <f>VLOOKUP($N24,EOL!$E$3:$I$311,5,0)</f>
        <v>2.96</v>
      </c>
      <c r="Q24" s="63"/>
    </row>
    <row r="25" spans="1:26">
      <c r="A25" s="42" t="s">
        <v>3</v>
      </c>
      <c r="B25" s="43">
        <f>+'EOLID''s'!M2</f>
        <v>27814</v>
      </c>
      <c r="C25" s="44" t="e">
        <f>VLOOKUP($B25,EOL!$E$3:$I$311,4,0)</f>
        <v>#N/A</v>
      </c>
      <c r="D25" s="44" t="e">
        <f>VLOOKUP($B25,EOL!$E$3:$I$311,5,0)</f>
        <v>#N/A</v>
      </c>
      <c r="E25" s="45">
        <f>+'EOLID''s'!M3</f>
        <v>36179</v>
      </c>
      <c r="F25" s="44" t="e">
        <f>VLOOKUP($E25,EOL!$E$3:$I$311,4,0)</f>
        <v>#N/A</v>
      </c>
      <c r="G25" s="44" t="e">
        <f>VLOOKUP($E25,EOL!$E$3:$I$311,5,0)</f>
        <v>#N/A</v>
      </c>
      <c r="H25" s="45">
        <f>+'EOLID''s'!M4</f>
        <v>28206</v>
      </c>
      <c r="I25" s="44" t="e">
        <f>VLOOKUP($H25,EOL!$E$3:$I$311,4,0)</f>
        <v>#N/A</v>
      </c>
      <c r="J25" s="44" t="e">
        <f>VLOOKUP($H25,EOL!$E$3:$I$311,5,0)</f>
        <v>#N/A</v>
      </c>
      <c r="K25" s="45" t="s">
        <v>195</v>
      </c>
      <c r="L25" s="44" t="e">
        <f t="shared" si="6"/>
        <v>#N/A</v>
      </c>
      <c r="M25" s="44" t="e">
        <f t="shared" si="6"/>
        <v>#N/A</v>
      </c>
      <c r="N25" s="45">
        <f>+'EOLID''s'!M5</f>
        <v>36259</v>
      </c>
      <c r="O25" s="44" t="e">
        <f>VLOOKUP($N25,EOL!$E$3:$H$311,4,0)</f>
        <v>#N/A</v>
      </c>
      <c r="P25" s="46" t="e">
        <f>VLOOKUP($N25,EOL!$E$3:$I$311,5,0)</f>
        <v>#N/A</v>
      </c>
      <c r="Q25" s="63"/>
    </row>
    <row r="26" spans="1:26">
      <c r="A26" s="48" t="s">
        <v>182</v>
      </c>
      <c r="B26" s="49">
        <f>+'EOLID''s'!G2</f>
        <v>52231</v>
      </c>
      <c r="C26" s="50">
        <f>VLOOKUP($B26,EOL!$E$3:$I$311,4,0)</f>
        <v>3.29</v>
      </c>
      <c r="D26" s="50">
        <f>VLOOKUP($B26,EOL!$E$3:$I$311,5,0)</f>
        <v>3.33</v>
      </c>
      <c r="E26" s="51">
        <f>+'EOLID''s'!G3</f>
        <v>28273</v>
      </c>
      <c r="F26" s="50">
        <f>VLOOKUP($E26,EOL!$E$3:$I$311,4,0)</f>
        <v>0</v>
      </c>
      <c r="G26" s="50">
        <f>VLOOKUP($E26,EOL!$E$3:$I$311,5,0)</f>
        <v>0</v>
      </c>
      <c r="H26" s="51">
        <f>+'EOLID''s'!G4</f>
        <v>28325</v>
      </c>
      <c r="I26" s="50">
        <f>VLOOKUP($H26,EOL!$E$3:$I$311,4,0)</f>
        <v>0</v>
      </c>
      <c r="J26" s="50">
        <f>VLOOKUP($H26,EOL!$E$3:$I$311,5,0)</f>
        <v>0</v>
      </c>
      <c r="K26" s="51" t="s">
        <v>195</v>
      </c>
      <c r="L26" s="50">
        <f t="shared" si="6"/>
        <v>3.14</v>
      </c>
      <c r="M26" s="50">
        <f t="shared" si="6"/>
        <v>3.16</v>
      </c>
      <c r="N26" s="51">
        <f>+'EOLID''s'!G5</f>
        <v>51346</v>
      </c>
      <c r="O26" s="50">
        <f>VLOOKUP($N26,EOL!$E$3:$H$311,4,0)</f>
        <v>3.13</v>
      </c>
      <c r="P26" s="52">
        <f>VLOOKUP($N26,EOL!$E$3:$I$311,5,0)</f>
        <v>3.16</v>
      </c>
      <c r="Q26" s="63"/>
    </row>
    <row r="27" spans="1:26">
      <c r="A27" s="48" t="s">
        <v>184</v>
      </c>
      <c r="B27" s="49">
        <f>+'EOLID''s'!E2</f>
        <v>27761</v>
      </c>
      <c r="C27" s="50">
        <f>VLOOKUP($B27,EOL!$E$3:$I$311,4,0)</f>
        <v>0</v>
      </c>
      <c r="D27" s="50">
        <f>VLOOKUP($B27,EOL!$E$3:$I$311,5,0)</f>
        <v>0</v>
      </c>
      <c r="E27" s="51">
        <f>+'EOLID''s'!E3</f>
        <v>28207</v>
      </c>
      <c r="F27" s="50">
        <f>VLOOKUP($E27,EOL!$E$3:$I$311,4,0)</f>
        <v>0</v>
      </c>
      <c r="G27" s="50">
        <f>VLOOKUP($E27,EOL!$E$3:$I$311,5,0)</f>
        <v>0</v>
      </c>
      <c r="H27" s="51">
        <f>+'EOLID''s'!E4</f>
        <v>28310</v>
      </c>
      <c r="I27" s="50">
        <f>VLOOKUP($H27,EOL!$E$3:$I$311,4,0)</f>
        <v>0</v>
      </c>
      <c r="J27" s="50">
        <f>VLOOKUP($H27,EOL!$E$3:$I$311,5,0)</f>
        <v>0</v>
      </c>
      <c r="K27" s="51" t="s">
        <v>195</v>
      </c>
      <c r="L27" s="50">
        <f t="shared" si="6"/>
        <v>0</v>
      </c>
      <c r="M27" s="50">
        <f t="shared" si="6"/>
        <v>0</v>
      </c>
      <c r="N27" s="51">
        <f>+'EOLID''s'!E5</f>
        <v>37163</v>
      </c>
      <c r="O27" s="50">
        <f>VLOOKUP($N27,EOL!$E$3:$H$311,4,0)</f>
        <v>3.2349999999999999</v>
      </c>
      <c r="P27" s="52">
        <f>VLOOKUP($N27,EOL!$E$3:$I$311,5,0)</f>
        <v>3.28</v>
      </c>
      <c r="Q27" s="63"/>
    </row>
    <row r="28" spans="1:26">
      <c r="A28" s="48" t="s">
        <v>185</v>
      </c>
      <c r="B28" s="49">
        <f>+'EOLID''s'!F2</f>
        <v>49639</v>
      </c>
      <c r="C28" s="50">
        <f>VLOOKUP($B28,EOL!$E$3:$I$311,4,0)</f>
        <v>3.2</v>
      </c>
      <c r="D28" s="50">
        <f>VLOOKUP($B28,EOL!$E$3:$I$311,5,0)</f>
        <v>3.25</v>
      </c>
      <c r="E28" s="51">
        <f>+'EOLID''s'!F3</f>
        <v>28329</v>
      </c>
      <c r="F28" s="50">
        <f>VLOOKUP($E28,EOL!$E$3:$I$311,4,0)</f>
        <v>0</v>
      </c>
      <c r="G28" s="50">
        <f>VLOOKUP($E28,EOL!$E$3:$I$311,5,0)</f>
        <v>0</v>
      </c>
      <c r="H28" s="51">
        <f>+'EOLID''s'!F4</f>
        <v>28311</v>
      </c>
      <c r="I28" s="50">
        <f>VLOOKUP($H28,EOL!$E$3:$I$311,4,0)</f>
        <v>0</v>
      </c>
      <c r="J28" s="50">
        <f>VLOOKUP($H28,EOL!$E$3:$I$311,5,0)</f>
        <v>0</v>
      </c>
      <c r="K28" s="51" t="s">
        <v>195</v>
      </c>
      <c r="L28" s="50">
        <f t="shared" si="6"/>
        <v>0</v>
      </c>
      <c r="M28" s="50">
        <f t="shared" si="6"/>
        <v>0</v>
      </c>
      <c r="N28" s="51">
        <f>+'EOLID''s'!F5</f>
        <v>49633</v>
      </c>
      <c r="O28" s="50">
        <f>VLOOKUP($N28,EOL!$E$3:$H$311,4,0)</f>
        <v>2.62</v>
      </c>
      <c r="P28" s="52">
        <f>VLOOKUP($N28,EOL!$E$3:$I$311,5,0)</f>
        <v>2.65</v>
      </c>
      <c r="Q28" s="63"/>
    </row>
    <row r="29" spans="1:26">
      <c r="A29" s="48" t="s">
        <v>183</v>
      </c>
      <c r="B29" s="49">
        <f>+'EOLID''s'!V2</f>
        <v>27825</v>
      </c>
      <c r="C29" s="50">
        <f>VLOOKUP($B29,EOL!$E$3:$I$311,4,0)</f>
        <v>0</v>
      </c>
      <c r="D29" s="50">
        <f>VLOOKUP($B29,EOL!$E$3:$I$311,5,0)</f>
        <v>0</v>
      </c>
      <c r="E29" s="51">
        <f>+'EOLID''s'!V3</f>
        <v>28252</v>
      </c>
      <c r="F29" s="50">
        <f>VLOOKUP($E29,EOL!$E$3:$I$311,4,0)</f>
        <v>0</v>
      </c>
      <c r="G29" s="50">
        <f>VLOOKUP($E29,EOL!$E$3:$I$311,5,0)</f>
        <v>0</v>
      </c>
      <c r="H29" s="51">
        <f>+'EOLID''s'!V4</f>
        <v>28313</v>
      </c>
      <c r="I29" s="50">
        <f>VLOOKUP($H29,EOL!$E$3:$I$311,4,0)</f>
        <v>0</v>
      </c>
      <c r="J29" s="50">
        <f>VLOOKUP($H29,EOL!$E$3:$I$311,5,0)</f>
        <v>0</v>
      </c>
      <c r="K29" s="51" t="s">
        <v>195</v>
      </c>
      <c r="L29" s="50">
        <f t="shared" si="6"/>
        <v>0</v>
      </c>
      <c r="M29" s="50">
        <f t="shared" si="6"/>
        <v>0</v>
      </c>
      <c r="N29" s="51">
        <f>+'EOLID''s'!V5</f>
        <v>36855</v>
      </c>
      <c r="O29" s="50">
        <f>VLOOKUP($N29,EOL!$E$3:$H$311,4,0)</f>
        <v>2.27</v>
      </c>
      <c r="P29" s="52">
        <f>VLOOKUP($N29,EOL!$E$3:$I$311,5,0)</f>
        <v>2.33</v>
      </c>
      <c r="Q29" s="63"/>
    </row>
    <row r="30" spans="1:26">
      <c r="A30" s="42" t="s">
        <v>197</v>
      </c>
      <c r="B30" s="43">
        <f>+'EOLID''s'!W2</f>
        <v>33884</v>
      </c>
      <c r="C30" s="44">
        <f>VLOOKUP($B30,EOL!$E$3:$I$311,4,0)</f>
        <v>0</v>
      </c>
      <c r="D30" s="44">
        <f>VLOOKUP($B30,EOL!$E$3:$I$311,5,0)</f>
        <v>0</v>
      </c>
      <c r="E30" s="45">
        <f>+'EOLID''s'!W3</f>
        <v>44738</v>
      </c>
      <c r="F30" s="44">
        <f>VLOOKUP($E30,EOL!$E$3:$I$311,4,0)</f>
        <v>2.25</v>
      </c>
      <c r="G30" s="44">
        <f>VLOOKUP($E30,EOL!$E$3:$I$311,5,0)</f>
        <v>2.4</v>
      </c>
      <c r="H30" s="45">
        <f>+'EOLID''s'!W4</f>
        <v>44746</v>
      </c>
      <c r="I30" s="44">
        <f>VLOOKUP($H30,EOL!$E$3:$I$311,4,0)</f>
        <v>2.2400000000000002</v>
      </c>
      <c r="J30" s="44">
        <f>VLOOKUP($H30,EOL!$E$3:$I$311,5,0)</f>
        <v>2.39</v>
      </c>
      <c r="K30" s="45" t="s">
        <v>195</v>
      </c>
      <c r="L30" s="44">
        <f t="shared" si="6"/>
        <v>2.02</v>
      </c>
      <c r="M30" s="44">
        <f t="shared" si="6"/>
        <v>2.04</v>
      </c>
      <c r="N30" s="45">
        <f>+'EOLID''s'!W5</f>
        <v>37161</v>
      </c>
      <c r="O30" s="44">
        <f>VLOOKUP($N30,EOL!$E$3:$H$311,4,0)</f>
        <v>2.0299999999999998</v>
      </c>
      <c r="P30" s="46">
        <f>VLOOKUP($N30,EOL!$E$3:$I$311,5,0)</f>
        <v>2.1</v>
      </c>
      <c r="Q30" s="63"/>
      <c r="R30" s="50"/>
    </row>
    <row r="31" spans="1:26">
      <c r="A31" s="42" t="s">
        <v>120</v>
      </c>
      <c r="B31" s="43">
        <f>+'EOLID''s'!X2</f>
        <v>34860</v>
      </c>
      <c r="C31" s="44">
        <f>VLOOKUP($B31,EOL!$E$3:$I$311,4,0)</f>
        <v>0</v>
      </c>
      <c r="D31" s="44">
        <f>VLOOKUP($B31,EOL!$E$3:$I$311,5,0)</f>
        <v>0</v>
      </c>
      <c r="E31" s="45">
        <f>+'EOLID''s'!X3</f>
        <v>44750</v>
      </c>
      <c r="F31" s="44">
        <f>VLOOKUP($E31,EOL!$E$3:$I$311,4,0)</f>
        <v>2.1850000000000001</v>
      </c>
      <c r="G31" s="44">
        <f>VLOOKUP($E31,EOL!$E$3:$I$311,5,0)</f>
        <v>2.2349999999999999</v>
      </c>
      <c r="H31" s="45">
        <f>+'EOLID''s'!X4</f>
        <v>44752</v>
      </c>
      <c r="I31" s="44">
        <f>VLOOKUP($H31,EOL!$E$3:$I$311,4,0)</f>
        <v>2.0150000000000001</v>
      </c>
      <c r="J31" s="44">
        <f>VLOOKUP($H31,EOL!$E$3:$I$311,5,0)</f>
        <v>2.0649999999999999</v>
      </c>
      <c r="K31" s="45" t="s">
        <v>195</v>
      </c>
      <c r="L31" s="47" t="e">
        <f t="shared" si="6"/>
        <v>#N/A</v>
      </c>
      <c r="M31" s="47" t="e">
        <f t="shared" si="6"/>
        <v>#N/A</v>
      </c>
      <c r="N31" s="45">
        <f>+'EOLID''s'!X5</f>
        <v>37162</v>
      </c>
      <c r="O31" s="44">
        <f>VLOOKUP($N31,EOL!$E$3:$H$311,4,0)</f>
        <v>2.2149999999999999</v>
      </c>
      <c r="P31" s="46">
        <f>VLOOKUP($N31,EOL!$E$3:$I$311,5,0)</f>
        <v>2.2749999999999999</v>
      </c>
      <c r="Q31" s="63"/>
      <c r="R31" s="50"/>
      <c r="S31" s="50"/>
    </row>
    <row r="32" spans="1:26">
      <c r="A32" s="42" t="s">
        <v>123</v>
      </c>
      <c r="B32" s="43">
        <f>+'EOLID''s'!Y2</f>
        <v>33885</v>
      </c>
      <c r="C32" s="44">
        <f>VLOOKUP($B32,EOL!$E$3:$I$311,4,0)</f>
        <v>0</v>
      </c>
      <c r="D32" s="44">
        <f>VLOOKUP($B32,EOL!$E$3:$I$311,5,0)</f>
        <v>0</v>
      </c>
      <c r="E32" s="45">
        <f>+'EOLID''s'!Y3</f>
        <v>0</v>
      </c>
      <c r="F32" s="47" t="e">
        <f>VLOOKUP($E32,EOL!$E$3:$I$311,4,0)</f>
        <v>#N/A</v>
      </c>
      <c r="G32" s="47" t="e">
        <f>VLOOKUP($E32,EOL!$E$3:$I$311,5,0)</f>
        <v>#N/A</v>
      </c>
      <c r="H32" s="45">
        <f>+'EOLID''s'!Y4</f>
        <v>0</v>
      </c>
      <c r="I32" s="47" t="e">
        <f>VLOOKUP($H32,EOL!$E$3:$I$311,4,0)</f>
        <v>#N/A</v>
      </c>
      <c r="J32" s="47" t="e">
        <f>VLOOKUP($H32,EOL!$E$3:$I$311,5,0)</f>
        <v>#N/A</v>
      </c>
      <c r="K32" s="45" t="s">
        <v>195</v>
      </c>
      <c r="L32" s="47" t="e">
        <f t="shared" si="6"/>
        <v>#N/A</v>
      </c>
      <c r="M32" s="47" t="e">
        <f t="shared" si="6"/>
        <v>#N/A</v>
      </c>
      <c r="N32" s="45">
        <f>+'EOLID''s'!Y5</f>
        <v>37171</v>
      </c>
      <c r="O32" s="44">
        <f>VLOOKUP($N32,EOL!$E$3:$H$311,4,0)</f>
        <v>0</v>
      </c>
      <c r="P32" s="46">
        <f>VLOOKUP($N32,EOL!$E$3:$I$311,5,0)</f>
        <v>0</v>
      </c>
      <c r="Q32" s="63"/>
      <c r="R32" s="50"/>
      <c r="S32" s="50"/>
    </row>
    <row r="33" spans="1:24">
      <c r="A33" s="48" t="s">
        <v>192</v>
      </c>
      <c r="B33" s="49">
        <f>+'EOLID''s'!N2</f>
        <v>27762</v>
      </c>
      <c r="C33" s="50">
        <f>VLOOKUP($B33,EOL!$E$3:$I$311,4,0)</f>
        <v>0</v>
      </c>
      <c r="D33" s="50">
        <f>VLOOKUP($B33,EOL!$E$3:$I$311,5,0)</f>
        <v>0</v>
      </c>
      <c r="E33" s="51">
        <f>+'EOLID''s'!O3</f>
        <v>28268</v>
      </c>
      <c r="F33" s="50">
        <f>VLOOKUP($E33,EOL!$E$3:$I$311,4,0)</f>
        <v>0</v>
      </c>
      <c r="G33" s="50">
        <f>VLOOKUP($E33,EOL!$E$3:$I$311,5,0)</f>
        <v>0</v>
      </c>
      <c r="H33" s="51">
        <f>+'EOLID''s'!O4</f>
        <v>28324</v>
      </c>
      <c r="I33" s="50">
        <f>VLOOKUP($H33,EOL!$E$3:$I$311,4,0)</f>
        <v>0</v>
      </c>
      <c r="J33" s="50">
        <f>VLOOKUP($H33,EOL!$E$3:$I$311,5,0)</f>
        <v>0</v>
      </c>
      <c r="K33" s="51" t="s">
        <v>195</v>
      </c>
      <c r="L33" s="50">
        <f t="shared" si="6"/>
        <v>0</v>
      </c>
      <c r="M33" s="50">
        <f t="shared" si="6"/>
        <v>0</v>
      </c>
      <c r="N33" s="51">
        <f>+'EOLID''s'!O5</f>
        <v>45094</v>
      </c>
      <c r="O33" s="50">
        <f>VLOOKUP($N33,EOL!$E$3:$H$311,4,0)</f>
        <v>3.7549999999999999</v>
      </c>
      <c r="P33" s="52">
        <f>VLOOKUP($N33,EOL!$E$3:$I$311,5,0)</f>
        <v>3.86</v>
      </c>
      <c r="Q33" s="63"/>
      <c r="R33" s="50"/>
      <c r="S33" s="50"/>
      <c r="W33" s="29"/>
      <c r="X33" s="29"/>
    </row>
    <row r="34" spans="1:24">
      <c r="A34" s="48" t="s">
        <v>202</v>
      </c>
      <c r="B34" s="49">
        <f>+'EOLID''s'!T2</f>
        <v>27765</v>
      </c>
      <c r="C34" s="50">
        <f>VLOOKUP($B34,EOL!$E$3:$I$311,4,0)</f>
        <v>0</v>
      </c>
      <c r="D34" s="50">
        <f>VLOOKUP($B34,EOL!$E$3:$I$311,5,0)</f>
        <v>0</v>
      </c>
      <c r="E34" s="51">
        <f>+'EOLID''s'!T3</f>
        <v>28266</v>
      </c>
      <c r="F34" s="50">
        <f>VLOOKUP($E34,EOL!$E$3:$I$311,4,0)</f>
        <v>0</v>
      </c>
      <c r="G34" s="50">
        <f>VLOOKUP($E34,EOL!$E$3:$I$311,5,0)</f>
        <v>0</v>
      </c>
      <c r="H34" s="51">
        <f>+'EOLID''s'!T4</f>
        <v>28317</v>
      </c>
      <c r="I34" s="50">
        <f>VLOOKUP($H34,EOL!$E$3:$I$311,4,0)</f>
        <v>0</v>
      </c>
      <c r="J34" s="50">
        <f>VLOOKUP($H34,EOL!$E$3:$I$311,5,0)</f>
        <v>0</v>
      </c>
      <c r="K34" s="51" t="s">
        <v>195</v>
      </c>
      <c r="L34" s="50">
        <f t="shared" si="6"/>
        <v>3.625</v>
      </c>
      <c r="M34" s="50">
        <f t="shared" si="6"/>
        <v>3.6749999999999998</v>
      </c>
      <c r="N34" s="51">
        <f>+'EOLID''s'!T5</f>
        <v>36856</v>
      </c>
      <c r="O34" s="50">
        <f>VLOOKUP($N34,EOL!$E$3:$H$311,4,0)</f>
        <v>3.65</v>
      </c>
      <c r="P34" s="52">
        <f>VLOOKUP($N34,EOL!$E$3:$I$311,5,0)</f>
        <v>3.75</v>
      </c>
      <c r="Q34" s="63"/>
      <c r="R34" s="50"/>
      <c r="S34" s="50"/>
      <c r="W34" s="29"/>
      <c r="X34" s="29"/>
    </row>
    <row r="35" spans="1:24">
      <c r="A35" s="48" t="s">
        <v>100</v>
      </c>
      <c r="B35" s="49">
        <f>+'EOLID''s'!P2</f>
        <v>51408</v>
      </c>
      <c r="C35" s="50">
        <f>VLOOKUP($B35,EOL!$E$3:$I$311,4,0)</f>
        <v>3.35</v>
      </c>
      <c r="D35" s="50">
        <f>VLOOKUP($B35,EOL!$E$3:$I$311,5,0)</f>
        <v>3.5</v>
      </c>
      <c r="E35" s="51">
        <f>+'EOLID''s'!P3</f>
        <v>47328</v>
      </c>
      <c r="F35" s="50">
        <f>VLOOKUP($E35,EOL!$E$3:$I$311,4,0)</f>
        <v>0</v>
      </c>
      <c r="G35" s="50">
        <f>VLOOKUP($E35,EOL!$E$3:$I$311,5,0)</f>
        <v>0</v>
      </c>
      <c r="H35" s="51">
        <f>+'EOLID''s'!P4</f>
        <v>47130</v>
      </c>
      <c r="I35" s="50">
        <f>VLOOKUP($H35,EOL!$E$3:$I$311,4,0)</f>
        <v>0</v>
      </c>
      <c r="J35" s="50">
        <f>VLOOKUP($H35,EOL!$E$3:$I$311,5,0)</f>
        <v>0</v>
      </c>
      <c r="K35" s="51" t="s">
        <v>195</v>
      </c>
      <c r="L35" s="50">
        <f t="shared" si="6"/>
        <v>3.5049999999999999</v>
      </c>
      <c r="M35" s="50">
        <f t="shared" si="6"/>
        <v>3.7050000000000001</v>
      </c>
      <c r="N35" s="51">
        <f>+'EOLID''s'!U5</f>
        <v>51492</v>
      </c>
      <c r="O35" s="50">
        <f>VLOOKUP($N35,EOL!$E$3:$H$311,4,0)</f>
        <v>3.2650000000000001</v>
      </c>
      <c r="P35" s="52">
        <f>VLOOKUP($N35,EOL!$E$3:$I$311,5,0)</f>
        <v>3.4049999999999998</v>
      </c>
      <c r="Q35" s="63"/>
      <c r="R35" s="50"/>
      <c r="S35" s="50"/>
      <c r="W35" s="29"/>
      <c r="X35" s="29"/>
    </row>
    <row r="36" spans="1:24">
      <c r="A36" s="48" t="s">
        <v>181</v>
      </c>
      <c r="B36" s="49">
        <f>+'EOLID''s'!S2</f>
        <v>27827</v>
      </c>
      <c r="C36" s="50">
        <f>VLOOKUP($B36,EOL!$E$3:$I$311,4,0)</f>
        <v>0</v>
      </c>
      <c r="D36" s="50">
        <f>VLOOKUP($B36,EOL!$E$3:$I$311,5,0)</f>
        <v>0</v>
      </c>
      <c r="E36" s="51">
        <f>+'EOLID''s'!S3</f>
        <v>28254</v>
      </c>
      <c r="F36" s="50">
        <f>VLOOKUP($E36,EOL!$E$3:$I$311,4,0)</f>
        <v>0</v>
      </c>
      <c r="G36" s="50">
        <f>VLOOKUP($E36,EOL!$E$3:$I$311,5,0)</f>
        <v>0</v>
      </c>
      <c r="H36" s="51">
        <f>+'EOLID''s'!S4</f>
        <v>28314</v>
      </c>
      <c r="I36" s="50">
        <f>VLOOKUP($H36,EOL!$E$3:$I$311,4,0)</f>
        <v>0</v>
      </c>
      <c r="J36" s="50">
        <f>VLOOKUP($H36,EOL!$E$3:$I$311,5,0)</f>
        <v>0</v>
      </c>
      <c r="K36" s="51" t="s">
        <v>195</v>
      </c>
      <c r="L36" s="50">
        <f t="shared" si="6"/>
        <v>3.11</v>
      </c>
      <c r="M36" s="50">
        <f t="shared" si="6"/>
        <v>0</v>
      </c>
      <c r="N36" s="51">
        <f>+'EOLID''s'!S5</f>
        <v>37168</v>
      </c>
      <c r="O36" s="50">
        <f>VLOOKUP($N36,EOL!$E$3:$H$311,4,0)</f>
        <v>3.15</v>
      </c>
      <c r="P36" s="52">
        <f>VLOOKUP($N36,EOL!$E$3:$I$311,5,0)</f>
        <v>3.3</v>
      </c>
      <c r="Q36" s="63"/>
      <c r="R36" s="50"/>
      <c r="S36" s="50"/>
      <c r="W36" s="29"/>
      <c r="X36" s="29"/>
    </row>
    <row r="37" spans="1:24" ht="12.75" thickBot="1">
      <c r="A37" s="53" t="s">
        <v>97</v>
      </c>
      <c r="B37" s="54">
        <f>+'EOLID''s'!Z2</f>
        <v>31101</v>
      </c>
      <c r="C37" s="55">
        <f>VLOOKUP($B37,EOL!$E$3:$I$311,4,0)</f>
        <v>0</v>
      </c>
      <c r="D37" s="55">
        <f>VLOOKUP($B37,EOL!$E$3:$I$311,5,0)</f>
        <v>0</v>
      </c>
      <c r="E37" s="56">
        <f>+'EOLID''s'!Z3</f>
        <v>0</v>
      </c>
      <c r="F37" s="55" t="e">
        <f>VLOOKUP($E37,EOL!$E$3:$I$311,4,0)</f>
        <v>#N/A</v>
      </c>
      <c r="G37" s="55" t="e">
        <f>VLOOKUP($E37,EOL!$E$3:$I$311,5,0)</f>
        <v>#N/A</v>
      </c>
      <c r="H37" s="56">
        <f>+'EOLID''s'!Z4</f>
        <v>0</v>
      </c>
      <c r="I37" s="55" t="e">
        <f>VLOOKUP($H37,EOL!$E$3:$I$311,4,0)</f>
        <v>#N/A</v>
      </c>
      <c r="J37" s="55" t="e">
        <f>VLOOKUP($H37,EOL!$E$3:$I$311,5,0)</f>
        <v>#N/A</v>
      </c>
      <c r="K37" s="56" t="s">
        <v>195</v>
      </c>
      <c r="L37" s="55">
        <f t="shared" si="6"/>
        <v>3.12</v>
      </c>
      <c r="M37" s="55">
        <f t="shared" si="6"/>
        <v>2.4450000000000003</v>
      </c>
      <c r="N37" s="56">
        <f>+'EOLID''s'!Z5</f>
        <v>0</v>
      </c>
      <c r="O37" s="55" t="e">
        <f>VLOOKUP($N37,EOL!$E$3:$H$311,4,0)</f>
        <v>#N/A</v>
      </c>
      <c r="P37" s="57" t="e">
        <f>VLOOKUP($N37,EOL!$E$3:$I$311,5,0)</f>
        <v>#N/A</v>
      </c>
      <c r="Q37" s="64"/>
      <c r="R37" s="50"/>
      <c r="S37" s="50"/>
      <c r="U37" s="98" t="s">
        <v>335</v>
      </c>
      <c r="W37" s="29"/>
      <c r="X37" s="29"/>
    </row>
  </sheetData>
  <mergeCells count="11">
    <mergeCell ref="R1:S1"/>
    <mergeCell ref="C1:D1"/>
    <mergeCell ref="L1:M1"/>
    <mergeCell ref="O1:P1"/>
    <mergeCell ref="F1:G1"/>
    <mergeCell ref="O19:P19"/>
    <mergeCell ref="C19:D19"/>
    <mergeCell ref="F19:G19"/>
    <mergeCell ref="I19:J19"/>
    <mergeCell ref="L19:M19"/>
    <mergeCell ref="I1:J1"/>
  </mergeCells>
  <phoneticPr fontId="7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AF80"/>
  <sheetViews>
    <sheetView showGridLines="0" tabSelected="1" zoomScale="75" workbookViewId="0">
      <selection activeCell="L35" sqref="L35"/>
    </sheetView>
  </sheetViews>
  <sheetFormatPr defaultRowHeight="12.75"/>
  <cols>
    <col min="1" max="1" width="9.140625" style="99"/>
    <col min="2" max="2" width="10" style="99" customWidth="1"/>
    <col min="3" max="3" width="10.5703125" style="99" customWidth="1"/>
    <col min="4" max="4" width="9.28515625" style="99" bestFit="1" customWidth="1"/>
    <col min="5" max="5" width="11.5703125" style="99" bestFit="1" customWidth="1"/>
    <col min="6" max="6" width="10.42578125" style="99" customWidth="1"/>
    <col min="7" max="7" width="9.28515625" style="99" bestFit="1" customWidth="1"/>
    <col min="8" max="8" width="9.28515625" style="99" customWidth="1"/>
    <col min="9" max="9" width="11.42578125" style="99" customWidth="1"/>
    <col min="10" max="10" width="11.5703125" style="99" bestFit="1" customWidth="1"/>
    <col min="11" max="11" width="9.7109375" style="99" customWidth="1"/>
    <col min="12" max="12" width="8.5703125" style="99" customWidth="1"/>
    <col min="13" max="13" width="11" style="99" customWidth="1"/>
    <col min="14" max="14" width="3.28515625" style="99" customWidth="1"/>
    <col min="15" max="15" width="7.42578125" style="99" customWidth="1"/>
    <col min="16" max="16" width="11.5703125" style="99" customWidth="1"/>
    <col min="17" max="17" width="10.42578125" style="99" customWidth="1"/>
    <col min="18" max="18" width="5" style="99" customWidth="1"/>
    <col min="19" max="19" width="9.140625" style="99"/>
    <col min="20" max="20" width="9.28515625" style="99" customWidth="1"/>
    <col min="21" max="21" width="9.7109375" style="99" customWidth="1"/>
    <col min="22" max="22" width="9.5703125" style="99" customWidth="1"/>
    <col min="23" max="23" width="9.140625" style="99"/>
    <col min="24" max="24" width="9.85546875" style="99" bestFit="1" customWidth="1"/>
    <col min="25" max="25" width="9.140625" style="99"/>
    <col min="26" max="26" width="7.140625" style="99" customWidth="1"/>
    <col min="27" max="27" width="9.85546875" style="99" customWidth="1"/>
    <col min="28" max="28" width="9.28515625" style="99" customWidth="1"/>
    <col min="29" max="29" width="9.28515625" style="99" bestFit="1" customWidth="1"/>
    <col min="30" max="16384" width="9.140625" style="99"/>
  </cols>
  <sheetData>
    <row r="1" spans="2:32" ht="18">
      <c r="Z1" s="100"/>
      <c r="AA1" s="101" t="s">
        <v>13</v>
      </c>
      <c r="AB1" s="102"/>
      <c r="AE1" s="103" t="s">
        <v>9</v>
      </c>
      <c r="AF1" s="104"/>
    </row>
    <row r="2" spans="2:32">
      <c r="I2" s="105" t="s">
        <v>345</v>
      </c>
      <c r="J2" s="105"/>
      <c r="O2" s="105" t="s">
        <v>349</v>
      </c>
      <c r="P2" s="105"/>
      <c r="Z2" s="106"/>
      <c r="AA2" s="107" t="s">
        <v>6</v>
      </c>
      <c r="AB2" s="108"/>
    </row>
    <row r="3" spans="2:32">
      <c r="I3" s="109" t="s">
        <v>336</v>
      </c>
      <c r="J3" s="105" t="s">
        <v>176</v>
      </c>
      <c r="M3" s="104" t="s">
        <v>364</v>
      </c>
      <c r="O3" s="109" t="s">
        <v>336</v>
      </c>
      <c r="P3" s="105" t="s">
        <v>176</v>
      </c>
      <c r="Z3" s="106"/>
      <c r="AA3" s="107" t="s">
        <v>352</v>
      </c>
      <c r="AB3" s="108"/>
    </row>
    <row r="4" spans="2:32">
      <c r="I4" s="109" t="s">
        <v>337</v>
      </c>
      <c r="J4" s="105">
        <f>+[2]Sheet1!$N$208</f>
        <v>2758946</v>
      </c>
      <c r="O4" s="109" t="s">
        <v>337</v>
      </c>
      <c r="P4" s="105">
        <f>+[2]Sheet1!$N$200+[2]Sheet1!$N$201+[2]Sheet1!$N$203</f>
        <v>664445.5</v>
      </c>
      <c r="Z4" s="106"/>
      <c r="AA4" s="107" t="s">
        <v>7</v>
      </c>
      <c r="AB4" s="108"/>
    </row>
    <row r="5" spans="2:32" ht="13.5" thickBot="1">
      <c r="I5" s="109" t="s">
        <v>338</v>
      </c>
      <c r="J5" s="105">
        <f>+[2]Sheet1!$C$208</f>
        <v>2768066</v>
      </c>
      <c r="L5" s="104" t="s">
        <v>18</v>
      </c>
      <c r="O5" s="109" t="s">
        <v>338</v>
      </c>
      <c r="P5" s="105">
        <f>+[2]Sheet1!$C$200+[2]Sheet1!$C$201+[2]Sheet1!$C$203</f>
        <v>656144</v>
      </c>
      <c r="Z5" s="110"/>
      <c r="AA5" s="111"/>
      <c r="AB5" s="112"/>
    </row>
    <row r="6" spans="2:32">
      <c r="I6" s="109" t="s">
        <v>363</v>
      </c>
      <c r="J6" s="105">
        <f>+[2]Sheet1!$B$208</f>
        <v>18240</v>
      </c>
      <c r="M6" s="104" t="s">
        <v>16</v>
      </c>
      <c r="O6" s="109" t="s">
        <v>363</v>
      </c>
      <c r="P6" s="105">
        <f>+[2]Sheet1!$B$200+[2]Sheet1!$B$201+[2]Sheet1!$B$203</f>
        <v>-16603</v>
      </c>
    </row>
    <row r="8" spans="2:32">
      <c r="I8" s="105" t="s">
        <v>346</v>
      </c>
      <c r="J8" s="105"/>
    </row>
    <row r="9" spans="2:32">
      <c r="I9" s="109" t="s">
        <v>336</v>
      </c>
      <c r="J9" s="105"/>
      <c r="O9" s="105" t="s">
        <v>347</v>
      </c>
      <c r="P9" s="105"/>
    </row>
    <row r="10" spans="2:32">
      <c r="I10" s="109" t="s">
        <v>337</v>
      </c>
      <c r="J10" s="105">
        <f>+[2]Sheet1!$N$209</f>
        <v>2768262</v>
      </c>
      <c r="L10" s="99" t="s">
        <v>176</v>
      </c>
      <c r="O10" s="109" t="s">
        <v>336</v>
      </c>
      <c r="P10" s="105" t="s">
        <v>176</v>
      </c>
    </row>
    <row r="11" spans="2:32">
      <c r="I11" s="109" t="s">
        <v>338</v>
      </c>
      <c r="J11" s="105">
        <f>+[2]Sheet1!$C$209</f>
        <v>2765853</v>
      </c>
      <c r="L11" s="116" t="s">
        <v>17</v>
      </c>
      <c r="O11" s="109" t="s">
        <v>337</v>
      </c>
      <c r="P11" s="105">
        <f>+[2]Sheet1!$N$183</f>
        <v>587255.5</v>
      </c>
    </row>
    <row r="12" spans="2:32">
      <c r="B12" s="113"/>
      <c r="I12" s="109" t="s">
        <v>363</v>
      </c>
      <c r="J12" s="105">
        <f>+[2]Sheet1!$B$209</f>
        <v>-4818</v>
      </c>
      <c r="O12" s="109" t="s">
        <v>338</v>
      </c>
      <c r="P12" s="105">
        <f>+[2]Sheet1!$C$183</f>
        <v>598003</v>
      </c>
    </row>
    <row r="13" spans="2:32">
      <c r="C13" s="114"/>
      <c r="O13" s="109" t="s">
        <v>363</v>
      </c>
      <c r="P13" s="105">
        <f>+[2]Sheet1!$B$183</f>
        <v>21495</v>
      </c>
    </row>
    <row r="15" spans="2:32">
      <c r="O15" s="105" t="s">
        <v>348</v>
      </c>
      <c r="P15" s="105"/>
    </row>
    <row r="16" spans="2:32">
      <c r="H16" s="105" t="s">
        <v>339</v>
      </c>
      <c r="I16" s="105"/>
      <c r="O16" s="109" t="s">
        <v>336</v>
      </c>
      <c r="P16" s="105" t="s">
        <v>176</v>
      </c>
      <c r="AA16" s="104" t="s">
        <v>12</v>
      </c>
    </row>
    <row r="17" spans="2:29">
      <c r="H17" s="109" t="s">
        <v>336</v>
      </c>
      <c r="I17" s="105"/>
      <c r="O17" s="109" t="s">
        <v>337</v>
      </c>
      <c r="P17" s="105">
        <f>+[2]Sheet1!$N$192</f>
        <v>1507245</v>
      </c>
    </row>
    <row r="18" spans="2:29">
      <c r="D18" s="105" t="s">
        <v>340</v>
      </c>
      <c r="E18" s="105"/>
      <c r="H18" s="109" t="s">
        <v>337</v>
      </c>
      <c r="I18" s="105">
        <f>+[2]Sheet1!$N$210</f>
        <v>2248762.5</v>
      </c>
      <c r="O18" s="109" t="s">
        <v>338</v>
      </c>
      <c r="P18" s="105">
        <f>+[2]Sheet1!$C$192</f>
        <v>1513919</v>
      </c>
      <c r="S18" s="105" t="s">
        <v>350</v>
      </c>
      <c r="T18" s="105"/>
    </row>
    <row r="19" spans="2:29">
      <c r="D19" s="109" t="s">
        <v>336</v>
      </c>
      <c r="E19" s="105"/>
      <c r="H19" s="109" t="s">
        <v>338</v>
      </c>
      <c r="I19" s="105">
        <f>+[2]Sheet1!$C$210</f>
        <v>2250009</v>
      </c>
      <c r="O19" s="109" t="s">
        <v>363</v>
      </c>
      <c r="P19" s="105">
        <f>+[2]Sheet1!$B$192</f>
        <v>13348</v>
      </c>
      <c r="S19" s="109" t="s">
        <v>336</v>
      </c>
      <c r="T19" s="105"/>
      <c r="AB19" s="105" t="s">
        <v>351</v>
      </c>
      <c r="AC19" s="105"/>
    </row>
    <row r="20" spans="2:29">
      <c r="D20" s="109" t="s">
        <v>337</v>
      </c>
      <c r="E20" s="105">
        <f>+[2]Sheet1!$N$238</f>
        <v>2080532</v>
      </c>
      <c r="H20" s="109" t="s">
        <v>363</v>
      </c>
      <c r="I20" s="105">
        <f>+[2]Sheet1!$B$210</f>
        <v>2493</v>
      </c>
      <c r="S20" s="109" t="s">
        <v>337</v>
      </c>
      <c r="T20" s="105">
        <f>+[2]Sheet1!$N$249</f>
        <v>481304</v>
      </c>
      <c r="AB20" s="109" t="s">
        <v>336</v>
      </c>
      <c r="AC20" s="105"/>
    </row>
    <row r="21" spans="2:29">
      <c r="D21" s="109" t="s">
        <v>338</v>
      </c>
      <c r="E21" s="105">
        <f>+[2]Sheet1!$C$238</f>
        <v>2081203</v>
      </c>
      <c r="S21" s="109" t="s">
        <v>338</v>
      </c>
      <c r="T21" s="105">
        <f>+[2]Sheet1!$C$249</f>
        <v>475344</v>
      </c>
      <c r="AB21" s="109" t="s">
        <v>337</v>
      </c>
      <c r="AC21" s="105">
        <f>+[2]Sheet1!$N$250</f>
        <v>169917.5</v>
      </c>
    </row>
    <row r="22" spans="2:29">
      <c r="D22" s="109" t="s">
        <v>363</v>
      </c>
      <c r="E22" s="105">
        <f>+[2]Sheet1!$B$238</f>
        <v>1342</v>
      </c>
      <c r="S22" s="109" t="s">
        <v>363</v>
      </c>
      <c r="T22" s="105">
        <f>+[2]Sheet1!$B$249</f>
        <v>-11920</v>
      </c>
      <c r="AB22" s="109" t="s">
        <v>338</v>
      </c>
      <c r="AC22" s="105">
        <f>+[2]Sheet1!$C$250</f>
        <v>177113</v>
      </c>
    </row>
    <row r="23" spans="2:29">
      <c r="AB23" s="109" t="s">
        <v>363</v>
      </c>
      <c r="AC23" s="105">
        <f>+[2]Sheet1!$B$250</f>
        <v>14391</v>
      </c>
    </row>
    <row r="24" spans="2:29">
      <c r="E24" s="104" t="s">
        <v>19</v>
      </c>
    </row>
    <row r="25" spans="2:29">
      <c r="C25" s="104"/>
    </row>
    <row r="27" spans="2:29">
      <c r="B27" s="105" t="s">
        <v>362</v>
      </c>
      <c r="C27" s="105"/>
      <c r="E27" s="105" t="s">
        <v>342</v>
      </c>
      <c r="F27" s="105"/>
      <c r="I27" s="105" t="s">
        <v>343</v>
      </c>
      <c r="J27" s="105"/>
    </row>
    <row r="28" spans="2:29">
      <c r="B28" s="109" t="s">
        <v>336</v>
      </c>
      <c r="C28" s="105"/>
      <c r="E28" s="109" t="s">
        <v>336</v>
      </c>
      <c r="F28" s="105"/>
      <c r="I28" s="109" t="s">
        <v>336</v>
      </c>
      <c r="J28" s="105" t="s">
        <v>176</v>
      </c>
    </row>
    <row r="29" spans="2:29">
      <c r="B29" s="109" t="s">
        <v>337</v>
      </c>
      <c r="C29" s="105">
        <f>+[2]Sheet1!$N$606</f>
        <v>461182.5</v>
      </c>
      <c r="E29" s="109" t="s">
        <v>337</v>
      </c>
      <c r="F29" s="105">
        <f>+[2]Sheet1!$N$239</f>
        <v>551553</v>
      </c>
      <c r="I29" s="109" t="s">
        <v>337</v>
      </c>
      <c r="J29" s="105">
        <f>+[2]Sheet1!$N$212</f>
        <v>143782.5</v>
      </c>
    </row>
    <row r="30" spans="2:29">
      <c r="B30" s="109" t="s">
        <v>338</v>
      </c>
      <c r="C30" s="105">
        <f>+[2]Sheet1!$C$606</f>
        <v>461915</v>
      </c>
      <c r="E30" s="109" t="s">
        <v>338</v>
      </c>
      <c r="F30" s="105">
        <f>+[2]Sheet1!$C$239</f>
        <v>505450</v>
      </c>
      <c r="I30" s="109" t="s">
        <v>338</v>
      </c>
      <c r="J30" s="105">
        <f>+[2]Sheet1!$C$212</f>
        <v>141497</v>
      </c>
    </row>
    <row r="31" spans="2:29">
      <c r="B31" s="109" t="s">
        <v>363</v>
      </c>
      <c r="C31" s="105">
        <f>+[2]Sheet1!$B$606</f>
        <v>1465</v>
      </c>
      <c r="E31" s="109" t="s">
        <v>363</v>
      </c>
      <c r="F31" s="105">
        <f>+[2]Sheet1!$B$239</f>
        <v>-92206</v>
      </c>
      <c r="I31" s="109" t="s">
        <v>363</v>
      </c>
      <c r="J31" s="105">
        <f>+[2]Sheet1!$B$212</f>
        <v>-4571</v>
      </c>
    </row>
    <row r="34" spans="2:32" ht="15">
      <c r="AA34" s="115" t="s">
        <v>353</v>
      </c>
    </row>
    <row r="35" spans="2:32" ht="15">
      <c r="AA35" s="115" t="s">
        <v>354</v>
      </c>
    </row>
    <row r="37" spans="2:32">
      <c r="F37" s="105" t="s">
        <v>344</v>
      </c>
      <c r="G37" s="105"/>
      <c r="U37" s="105" t="s">
        <v>355</v>
      </c>
      <c r="V37" s="105"/>
    </row>
    <row r="38" spans="2:32">
      <c r="C38" s="104" t="s">
        <v>176</v>
      </c>
      <c r="F38" s="109" t="s">
        <v>336</v>
      </c>
      <c r="G38" s="105"/>
      <c r="U38" s="109" t="s">
        <v>336</v>
      </c>
      <c r="V38" s="105"/>
      <c r="AB38" s="105" t="s">
        <v>359</v>
      </c>
      <c r="AC38" s="105"/>
    </row>
    <row r="39" spans="2:32">
      <c r="B39" s="105" t="s">
        <v>356</v>
      </c>
      <c r="C39" s="105"/>
      <c r="F39" s="109" t="s">
        <v>337</v>
      </c>
      <c r="G39" s="105"/>
      <c r="U39" s="109" t="s">
        <v>337</v>
      </c>
      <c r="V39" s="105">
        <f>+[2]Sheet1!$N$265</f>
        <v>276489</v>
      </c>
      <c r="AB39" s="109" t="s">
        <v>336</v>
      </c>
      <c r="AC39" s="105"/>
      <c r="AF39" s="104"/>
    </row>
    <row r="40" spans="2:32">
      <c r="B40" s="109" t="s">
        <v>336</v>
      </c>
      <c r="C40" s="105"/>
      <c r="F40" s="109" t="s">
        <v>338</v>
      </c>
      <c r="G40" s="105"/>
      <c r="U40" s="109" t="s">
        <v>338</v>
      </c>
      <c r="V40" s="105">
        <f>+[2]Sheet1!$C$265</f>
        <v>234223</v>
      </c>
      <c r="AB40" s="109" t="s">
        <v>337</v>
      </c>
      <c r="AC40" s="105">
        <f>+[2]Sheet1!$N$251</f>
        <v>81579.5</v>
      </c>
    </row>
    <row r="41" spans="2:32">
      <c r="B41" s="109" t="s">
        <v>337</v>
      </c>
      <c r="C41" s="105">
        <f>+[2]Sheet1!$N$607</f>
        <v>1082715.5</v>
      </c>
      <c r="U41" s="109" t="s">
        <v>363</v>
      </c>
      <c r="V41" s="105">
        <f>+[2]Sheet1!$B$265</f>
        <v>-84532</v>
      </c>
      <c r="AB41" s="109" t="s">
        <v>338</v>
      </c>
      <c r="AC41" s="105">
        <f>+[2]Sheet1!$C$251</f>
        <v>111374</v>
      </c>
    </row>
    <row r="42" spans="2:32">
      <c r="B42" s="109" t="s">
        <v>338</v>
      </c>
      <c r="C42" s="105">
        <f>+[2]Sheet1!$C$607</f>
        <v>1106700</v>
      </c>
      <c r="AB42" s="109" t="s">
        <v>363</v>
      </c>
      <c r="AC42" s="105">
        <f>+[2]Sheet1!$B$251</f>
        <v>59589</v>
      </c>
    </row>
    <row r="43" spans="2:32">
      <c r="B43" s="109" t="s">
        <v>363</v>
      </c>
      <c r="C43" s="105">
        <f>+[2]Sheet1!$B$607</f>
        <v>47969</v>
      </c>
    </row>
    <row r="45" spans="2:32">
      <c r="T45" s="104" t="s">
        <v>14</v>
      </c>
    </row>
    <row r="47" spans="2:32" ht="15.75" customHeight="1">
      <c r="V47" s="104" t="s">
        <v>15</v>
      </c>
    </row>
    <row r="48" spans="2:32">
      <c r="V48" s="99" t="s">
        <v>176</v>
      </c>
    </row>
    <row r="49" spans="8:24">
      <c r="O49" s="105" t="s">
        <v>357</v>
      </c>
      <c r="P49" s="105"/>
      <c r="V49" s="99" t="s">
        <v>176</v>
      </c>
    </row>
    <row r="50" spans="8:24" ht="15.75" customHeight="1">
      <c r="O50" s="109" t="s">
        <v>336</v>
      </c>
      <c r="P50" s="105"/>
      <c r="W50" s="105" t="s">
        <v>360</v>
      </c>
      <c r="X50" s="105"/>
    </row>
    <row r="51" spans="8:24">
      <c r="H51" s="105" t="s">
        <v>341</v>
      </c>
      <c r="I51" s="105"/>
      <c r="O51" s="109" t="s">
        <v>337</v>
      </c>
      <c r="P51" s="105">
        <f>+[2]Sheet1!$N$442</f>
        <v>900009</v>
      </c>
      <c r="W51" s="109" t="s">
        <v>336</v>
      </c>
      <c r="X51" s="105" t="s">
        <v>176</v>
      </c>
    </row>
    <row r="52" spans="8:24">
      <c r="H52" s="109" t="s">
        <v>336</v>
      </c>
      <c r="I52" s="105"/>
      <c r="O52" s="109" t="s">
        <v>338</v>
      </c>
      <c r="P52" s="105">
        <f>+[2]Sheet1!$C$442</f>
        <v>900009</v>
      </c>
      <c r="W52" s="109" t="s">
        <v>337</v>
      </c>
      <c r="X52" s="105">
        <f>+[2]Sheet1!$N$275</f>
        <v>832332</v>
      </c>
    </row>
    <row r="53" spans="8:24">
      <c r="H53" s="109" t="s">
        <v>337</v>
      </c>
      <c r="I53" s="105">
        <f>+[2]Sheet1!$N$444</f>
        <v>1280514</v>
      </c>
      <c r="O53" s="109" t="s">
        <v>363</v>
      </c>
      <c r="P53" s="105">
        <f>+[2]Sheet1!$B$442</f>
        <v>0</v>
      </c>
      <c r="W53" s="109" t="s">
        <v>338</v>
      </c>
      <c r="X53" s="105">
        <f>+[2]Sheet1!$C$275</f>
        <v>880683</v>
      </c>
    </row>
    <row r="54" spans="8:24">
      <c r="H54" s="109" t="s">
        <v>338</v>
      </c>
      <c r="I54" s="105">
        <f>+[2]Sheet1!$C$444</f>
        <v>1331641</v>
      </c>
      <c r="S54" s="105" t="s">
        <v>358</v>
      </c>
      <c r="T54" s="105"/>
      <c r="W54" s="109" t="s">
        <v>363</v>
      </c>
      <c r="X54" s="105">
        <f>+[2]Sheet1!$B$275</f>
        <v>96702</v>
      </c>
    </row>
    <row r="55" spans="8:24" ht="15.75" customHeight="1">
      <c r="H55" s="109" t="s">
        <v>363</v>
      </c>
      <c r="I55" s="105">
        <f>+[2]Sheet1!$B$444</f>
        <v>102254</v>
      </c>
      <c r="N55" s="104" t="s">
        <v>20</v>
      </c>
      <c r="S55" s="109" t="s">
        <v>336</v>
      </c>
      <c r="T55" s="105"/>
    </row>
    <row r="56" spans="8:24">
      <c r="P56" s="104"/>
      <c r="S56" s="109" t="s">
        <v>337</v>
      </c>
      <c r="T56" s="105">
        <f>+[2]Sheet1!$N$443</f>
        <v>395896</v>
      </c>
    </row>
    <row r="57" spans="8:24">
      <c r="S57" s="109" t="s">
        <v>338</v>
      </c>
      <c r="T57" s="105">
        <f>+[2]Sheet1!$C$443</f>
        <v>457851</v>
      </c>
    </row>
    <row r="58" spans="8:24">
      <c r="S58" s="109" t="s">
        <v>363</v>
      </c>
      <c r="T58" s="105">
        <f>+[2]Sheet1!$B$443</f>
        <v>123910</v>
      </c>
    </row>
    <row r="63" spans="8:24">
      <c r="W63" s="105" t="s">
        <v>361</v>
      </c>
      <c r="X63" s="105"/>
    </row>
    <row r="64" spans="8:24">
      <c r="W64" s="109" t="s">
        <v>336</v>
      </c>
      <c r="X64" s="105" t="s">
        <v>176</v>
      </c>
    </row>
    <row r="65" spans="23:30">
      <c r="W65" s="109" t="s">
        <v>337</v>
      </c>
      <c r="X65" s="105">
        <f>+[2]Sheet1!$N$266</f>
        <v>49775</v>
      </c>
    </row>
    <row r="66" spans="23:30">
      <c r="W66" s="109" t="s">
        <v>338</v>
      </c>
      <c r="X66" s="105">
        <f>+[2]Sheet1!$C$266</f>
        <v>20962</v>
      </c>
    </row>
    <row r="67" spans="23:30">
      <c r="W67" s="109" t="s">
        <v>363</v>
      </c>
      <c r="X67" s="105">
        <f>+[2]Sheet1!$B$266</f>
        <v>-57626</v>
      </c>
    </row>
    <row r="80" spans="23:30">
      <c r="AD80" s="104" t="s">
        <v>21</v>
      </c>
    </row>
  </sheetData>
  <phoneticPr fontId="7" type="noConversion"/>
  <printOptions horizontalCentered="1" verticalCentered="1"/>
  <pageMargins left="0.25" right="0.25" top="0.25" bottom="0.25" header="0.5" footer="0.5"/>
  <pageSetup scale="4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selection activeCell="H18" sqref="H18:H19"/>
    </sheetView>
  </sheetViews>
  <sheetFormatPr defaultRowHeight="11.25"/>
  <cols>
    <col min="1" max="3" width="9.140625" style="3"/>
    <col min="4" max="4" width="13.5703125" style="3" customWidth="1"/>
    <col min="5" max="5" width="11.28515625" style="3" customWidth="1"/>
    <col min="6" max="6" width="11" style="3" customWidth="1"/>
    <col min="7" max="16384" width="9.140625" style="3"/>
  </cols>
  <sheetData>
    <row r="1" spans="1:9">
      <c r="A1" s="2" t="s">
        <v>61</v>
      </c>
      <c r="C1" s="22" t="s">
        <v>62</v>
      </c>
      <c r="D1" s="2" t="s">
        <v>63</v>
      </c>
      <c r="E1" s="22" t="s">
        <v>62</v>
      </c>
      <c r="G1" s="2" t="s">
        <v>88</v>
      </c>
    </row>
    <row r="2" spans="1:9">
      <c r="A2" s="3" t="s">
        <v>191</v>
      </c>
      <c r="C2" s="3">
        <v>2.5</v>
      </c>
      <c r="D2" s="3" t="s">
        <v>191</v>
      </c>
      <c r="E2" s="3">
        <v>2.5</v>
      </c>
    </row>
    <row r="3" spans="1:9">
      <c r="A3" s="3" t="s">
        <v>186</v>
      </c>
      <c r="C3" s="3">
        <v>3.1</v>
      </c>
      <c r="D3" s="3" t="s">
        <v>64</v>
      </c>
      <c r="E3" s="3">
        <v>2.9</v>
      </c>
      <c r="G3" s="3" t="s">
        <v>89</v>
      </c>
      <c r="H3" s="3">
        <v>5.8</v>
      </c>
      <c r="I3" s="3" t="s">
        <v>90</v>
      </c>
    </row>
    <row r="4" spans="1:9">
      <c r="A4" s="2" t="s">
        <v>65</v>
      </c>
      <c r="D4" s="2" t="s">
        <v>66</v>
      </c>
      <c r="G4" s="3" t="s">
        <v>91</v>
      </c>
      <c r="H4" s="3">
        <v>5.8</v>
      </c>
      <c r="I4" s="3" t="s">
        <v>90</v>
      </c>
    </row>
    <row r="5" spans="1:9">
      <c r="A5" s="3" t="s">
        <v>67</v>
      </c>
      <c r="C5" s="3">
        <v>2.6100000000000002E-2</v>
      </c>
      <c r="D5" s="3" t="s">
        <v>67</v>
      </c>
      <c r="E5" s="3">
        <v>2.53E-2</v>
      </c>
      <c r="G5" s="3">
        <v>24568</v>
      </c>
      <c r="H5" s="3">
        <v>0.21249999999999999</v>
      </c>
    </row>
    <row r="6" spans="1:9" ht="12" thickBot="1">
      <c r="A6" s="3" t="s">
        <v>68</v>
      </c>
      <c r="C6" s="6">
        <f>C2*0.0347</f>
        <v>8.6750000000000008E-2</v>
      </c>
      <c r="D6" s="3" t="s">
        <v>69</v>
      </c>
      <c r="G6" s="3">
        <v>24654</v>
      </c>
      <c r="H6" s="3">
        <v>0.21249999999999999</v>
      </c>
    </row>
    <row r="7" spans="1:9">
      <c r="A7" s="3" t="s">
        <v>70</v>
      </c>
      <c r="C7" s="3">
        <f>SUM(C5:C6)</f>
        <v>0.11285000000000001</v>
      </c>
      <c r="D7" s="3" t="s">
        <v>70</v>
      </c>
      <c r="G7" s="3">
        <v>26740</v>
      </c>
      <c r="H7" s="3">
        <v>0.05</v>
      </c>
    </row>
    <row r="8" spans="1:9">
      <c r="A8" s="2" t="s">
        <v>71</v>
      </c>
      <c r="D8" s="2" t="s">
        <v>72</v>
      </c>
      <c r="G8" s="3">
        <v>24924</v>
      </c>
      <c r="H8" s="3">
        <v>0.06</v>
      </c>
    </row>
    <row r="9" spans="1:9">
      <c r="A9" s="3" t="s">
        <v>67</v>
      </c>
      <c r="C9" s="3">
        <v>4.3499999999999997E-2</v>
      </c>
      <c r="D9" s="3" t="s">
        <v>67</v>
      </c>
      <c r="E9" s="5">
        <v>1.7600000000000001E-2</v>
      </c>
      <c r="G9" s="3">
        <v>26519</v>
      </c>
      <c r="H9" s="3">
        <v>0.1031</v>
      </c>
    </row>
    <row r="10" spans="1:9" ht="12" thickBot="1">
      <c r="A10" s="3" t="s">
        <v>68</v>
      </c>
      <c r="C10" s="6">
        <f>C3*0.0347</f>
        <v>0.10757000000000001</v>
      </c>
      <c r="D10" s="3" t="s">
        <v>73</v>
      </c>
      <c r="E10" s="6">
        <f>E2*0.0156</f>
        <v>3.9E-2</v>
      </c>
      <c r="G10" s="3">
        <v>26520</v>
      </c>
      <c r="H10" s="3">
        <v>0.2082</v>
      </c>
    </row>
    <row r="11" spans="1:9">
      <c r="A11" s="3" t="s">
        <v>70</v>
      </c>
      <c r="C11" s="3">
        <f>SUM(C9:C10)</f>
        <v>0.15107000000000001</v>
      </c>
      <c r="D11" s="3" t="s">
        <v>70</v>
      </c>
      <c r="E11" s="3">
        <f>SUM(E9:E10)</f>
        <v>5.6599999999999998E-2</v>
      </c>
    </row>
    <row r="12" spans="1:9">
      <c r="A12" s="2" t="s">
        <v>74</v>
      </c>
      <c r="D12" s="2" t="s">
        <v>75</v>
      </c>
    </row>
    <row r="13" spans="1:9">
      <c r="A13" s="3" t="s">
        <v>67</v>
      </c>
      <c r="C13" s="3">
        <v>5.3E-3</v>
      </c>
      <c r="D13" s="3" t="s">
        <v>67</v>
      </c>
      <c r="E13" s="3">
        <v>1.7600000000000001E-2</v>
      </c>
    </row>
    <row r="14" spans="1:9" ht="12" thickBot="1">
      <c r="A14" s="3" t="s">
        <v>68</v>
      </c>
      <c r="C14" s="6">
        <f>C2*0.0347</f>
        <v>8.6750000000000008E-2</v>
      </c>
      <c r="D14" s="3" t="s">
        <v>76</v>
      </c>
      <c r="E14" s="6">
        <f>E2*0.0131</f>
        <v>3.2750000000000001E-2</v>
      </c>
    </row>
    <row r="15" spans="1:9">
      <c r="A15" s="3" t="s">
        <v>70</v>
      </c>
      <c r="C15" s="3">
        <f>SUM(C13:C14)</f>
        <v>9.2050000000000007E-2</v>
      </c>
      <c r="D15" s="3" t="s">
        <v>70</v>
      </c>
      <c r="E15" s="3">
        <f>SUM(E13:E14)</f>
        <v>5.0350000000000006E-2</v>
      </c>
    </row>
    <row r="16" spans="1:9">
      <c r="A16" s="2" t="s">
        <v>77</v>
      </c>
      <c r="D16" s="2" t="s">
        <v>78</v>
      </c>
    </row>
    <row r="17" spans="1:5">
      <c r="A17" s="3" t="s">
        <v>67</v>
      </c>
      <c r="C17" s="3">
        <v>5.3E-3</v>
      </c>
      <c r="D17" s="3" t="s">
        <v>67</v>
      </c>
      <c r="E17" s="3">
        <v>1.6500000000000001E-2</v>
      </c>
    </row>
    <row r="18" spans="1:5" ht="12" thickBot="1">
      <c r="A18" s="3" t="s">
        <v>79</v>
      </c>
      <c r="C18" s="6">
        <f>C3*0.0096</f>
        <v>2.9759999999999998E-2</v>
      </c>
      <c r="D18" s="3" t="s">
        <v>76</v>
      </c>
      <c r="E18" s="6">
        <f>E2*0.0131</f>
        <v>3.2750000000000001E-2</v>
      </c>
    </row>
    <row r="19" spans="1:5">
      <c r="A19" s="3" t="s">
        <v>70</v>
      </c>
      <c r="C19" s="3">
        <f>SUM(C17:C18)</f>
        <v>3.5060000000000001E-2</v>
      </c>
      <c r="D19" s="3" t="s">
        <v>70</v>
      </c>
      <c r="E19" s="3">
        <f>SUM(E17:E18)</f>
        <v>4.9250000000000002E-2</v>
      </c>
    </row>
    <row r="20" spans="1:5">
      <c r="A20" s="2" t="s">
        <v>80</v>
      </c>
      <c r="D20" s="2" t="s">
        <v>81</v>
      </c>
    </row>
    <row r="21" spans="1:5">
      <c r="A21" s="3" t="s">
        <v>67</v>
      </c>
      <c r="C21" s="3">
        <v>2.8899999999999999E-2</v>
      </c>
      <c r="D21" s="3" t="s">
        <v>67</v>
      </c>
      <c r="E21" s="3">
        <v>0</v>
      </c>
    </row>
    <row r="22" spans="1:5" ht="12" thickBot="1">
      <c r="A22" s="3" t="s">
        <v>68</v>
      </c>
      <c r="C22" s="6">
        <f>C2*0.0388</f>
        <v>9.7000000000000003E-2</v>
      </c>
      <c r="D22" s="3" t="s">
        <v>76</v>
      </c>
      <c r="E22" s="6">
        <f>E3*0.0131</f>
        <v>3.7990000000000003E-2</v>
      </c>
    </row>
    <row r="23" spans="1:5">
      <c r="A23" s="3" t="s">
        <v>70</v>
      </c>
      <c r="C23" s="3">
        <f>SUM(C21:C22)</f>
        <v>0.12590000000000001</v>
      </c>
      <c r="D23" s="3" t="s">
        <v>70</v>
      </c>
      <c r="E23" s="3">
        <f>SUM(E21:E22)</f>
        <v>3.7990000000000003E-2</v>
      </c>
    </row>
    <row r="24" spans="1:5">
      <c r="A24" s="2" t="s">
        <v>82</v>
      </c>
      <c r="D24" s="2" t="s">
        <v>83</v>
      </c>
    </row>
    <row r="25" spans="1:5">
      <c r="A25" s="3" t="s">
        <v>67</v>
      </c>
      <c r="C25" s="3">
        <v>3.1600000000000003E-2</v>
      </c>
      <c r="D25" s="3" t="s">
        <v>67</v>
      </c>
      <c r="E25" s="3">
        <v>1.1000000000000001E-3</v>
      </c>
    </row>
    <row r="26" spans="1:5" ht="12" thickBot="1">
      <c r="A26" s="3" t="s">
        <v>84</v>
      </c>
      <c r="C26" s="6">
        <f>C3*0.0388</f>
        <v>0.12028000000000001</v>
      </c>
      <c r="D26" s="3" t="s">
        <v>85</v>
      </c>
      <c r="E26" s="6">
        <f>E2*0.0025</f>
        <v>6.2500000000000003E-3</v>
      </c>
    </row>
    <row r="27" spans="1:5">
      <c r="A27" s="3" t="s">
        <v>70</v>
      </c>
      <c r="C27" s="3">
        <f>SUM(C25:C26)</f>
        <v>0.15188000000000001</v>
      </c>
      <c r="D27" s="3" t="s">
        <v>70</v>
      </c>
      <c r="E27" s="3">
        <f>SUM(E25:E26)</f>
        <v>7.3500000000000006E-3</v>
      </c>
    </row>
    <row r="28" spans="1:5">
      <c r="A28" s="2" t="s">
        <v>86</v>
      </c>
      <c r="D28" s="2" t="s">
        <v>87</v>
      </c>
    </row>
    <row r="29" spans="1:5">
      <c r="A29" s="3" t="s">
        <v>67</v>
      </c>
      <c r="C29" s="3">
        <v>4.4999999999999998E-2</v>
      </c>
      <c r="D29" s="3" t="s">
        <v>67</v>
      </c>
      <c r="E29" s="3">
        <v>3.3E-3</v>
      </c>
    </row>
    <row r="30" spans="1:5" ht="12" thickBot="1">
      <c r="A30" s="3" t="s">
        <v>79</v>
      </c>
      <c r="C30" s="34">
        <f>C3*0.0155</f>
        <v>4.8050000000000002E-2</v>
      </c>
      <c r="D30" s="3" t="s">
        <v>85</v>
      </c>
      <c r="E30" s="6">
        <f>E2*0.0025</f>
        <v>6.2500000000000003E-3</v>
      </c>
    </row>
    <row r="31" spans="1:5">
      <c r="C31" s="3">
        <f>SUM(C29:C30)</f>
        <v>9.3049999999999994E-2</v>
      </c>
      <c r="D31" s="3" t="s">
        <v>70</v>
      </c>
      <c r="E31" s="3">
        <f>SUM(E29:E30)</f>
        <v>9.5499999999999995E-3</v>
      </c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20"/>
  <sheetViews>
    <sheetView workbookViewId="0">
      <selection activeCell="D35" sqref="D35"/>
    </sheetView>
  </sheetViews>
  <sheetFormatPr defaultRowHeight="11.25"/>
  <cols>
    <col min="1" max="1" width="8.5703125" style="26" bestFit="1" customWidth="1"/>
    <col min="2" max="2" width="9.140625" style="3" hidden="1" customWidth="1"/>
    <col min="3" max="3" width="6.140625" style="3" customWidth="1"/>
    <col min="4" max="4" width="5.28515625" style="3" customWidth="1"/>
    <col min="5" max="6" width="5.28515625" style="7" customWidth="1"/>
    <col min="7" max="7" width="5.7109375" style="7" customWidth="1"/>
    <col min="8" max="8" width="5.28515625" style="7" customWidth="1"/>
    <col min="9" max="9" width="5.28515625" style="7" bestFit="1" customWidth="1"/>
    <col min="10" max="10" width="7.28515625" style="7" bestFit="1" customWidth="1"/>
    <col min="11" max="11" width="6.5703125" style="7" bestFit="1" customWidth="1"/>
    <col min="12" max="12" width="7.140625" style="7" bestFit="1" customWidth="1"/>
    <col min="13" max="13" width="7.140625" style="7" customWidth="1"/>
    <col min="14" max="14" width="6.140625" style="7" bestFit="1" customWidth="1"/>
    <col min="15" max="16" width="6.140625" style="7" customWidth="1"/>
    <col min="17" max="17" width="7.28515625" style="7" bestFit="1" customWidth="1"/>
    <col min="18" max="18" width="6.7109375" style="7" customWidth="1"/>
    <col min="19" max="19" width="6" style="7" bestFit="1" customWidth="1"/>
    <col min="20" max="20" width="5.28515625" style="7" bestFit="1" customWidth="1"/>
    <col min="21" max="22" width="5.28515625" style="7" customWidth="1"/>
    <col min="23" max="25" width="5.28515625" style="7" bestFit="1" customWidth="1"/>
    <col min="26" max="26" width="6.28515625" style="3" bestFit="1" customWidth="1"/>
    <col min="27" max="16384" width="9.140625" style="3"/>
  </cols>
  <sheetData>
    <row r="1" spans="1:26">
      <c r="A1" s="27" t="s">
        <v>111</v>
      </c>
      <c r="B1" s="22"/>
      <c r="C1" s="22" t="s">
        <v>159</v>
      </c>
      <c r="D1" s="22" t="s">
        <v>160</v>
      </c>
      <c r="E1" s="24" t="s">
        <v>161</v>
      </c>
      <c r="F1" s="24" t="s">
        <v>185</v>
      </c>
      <c r="G1" s="24" t="s">
        <v>162</v>
      </c>
      <c r="H1" s="24" t="s">
        <v>121</v>
      </c>
      <c r="I1" s="23" t="s">
        <v>187</v>
      </c>
      <c r="J1" s="23" t="s">
        <v>122</v>
      </c>
      <c r="K1" s="23" t="s">
        <v>163</v>
      </c>
      <c r="L1" s="23" t="s">
        <v>118</v>
      </c>
      <c r="M1" s="23" t="s">
        <v>4</v>
      </c>
      <c r="N1" s="24" t="s">
        <v>116</v>
      </c>
      <c r="O1" s="24" t="s">
        <v>115</v>
      </c>
      <c r="P1" s="24" t="s">
        <v>113</v>
      </c>
      <c r="Q1" s="24" t="s">
        <v>114</v>
      </c>
      <c r="R1" s="24" t="s">
        <v>112</v>
      </c>
      <c r="S1" s="24" t="s">
        <v>210</v>
      </c>
      <c r="T1" s="24" t="s">
        <v>124</v>
      </c>
      <c r="U1" s="24" t="s">
        <v>117</v>
      </c>
      <c r="V1" s="23" t="s">
        <v>119</v>
      </c>
      <c r="W1" s="23" t="s">
        <v>197</v>
      </c>
      <c r="X1" s="23" t="s">
        <v>120</v>
      </c>
      <c r="Y1" s="23" t="s">
        <v>123</v>
      </c>
      <c r="Z1" s="3" t="s">
        <v>98</v>
      </c>
    </row>
    <row r="2" spans="1:26">
      <c r="A2" s="25" t="s">
        <v>188</v>
      </c>
      <c r="C2" s="21"/>
      <c r="D2" s="3">
        <v>27763</v>
      </c>
      <c r="E2" s="7">
        <v>27761</v>
      </c>
      <c r="F2" s="7">
        <v>49639</v>
      </c>
      <c r="G2" s="7">
        <v>52231</v>
      </c>
      <c r="H2" s="21"/>
      <c r="I2" s="7">
        <v>27826</v>
      </c>
      <c r="J2" s="7">
        <v>27817</v>
      </c>
      <c r="K2" s="7">
        <v>27764</v>
      </c>
      <c r="L2" s="7">
        <v>27824</v>
      </c>
      <c r="M2" s="7">
        <v>27814</v>
      </c>
      <c r="N2" s="21">
        <v>27762</v>
      </c>
      <c r="O2" s="7">
        <v>43788</v>
      </c>
      <c r="P2" s="7">
        <v>51408</v>
      </c>
      <c r="Q2" s="21"/>
      <c r="R2" s="21"/>
      <c r="S2" s="7">
        <v>27827</v>
      </c>
      <c r="T2" s="7">
        <v>27765</v>
      </c>
      <c r="U2" s="21"/>
      <c r="V2" s="7">
        <v>27825</v>
      </c>
      <c r="W2" s="7">
        <v>33884</v>
      </c>
      <c r="X2" s="7">
        <v>34860</v>
      </c>
      <c r="Y2" s="7">
        <v>33885</v>
      </c>
      <c r="Z2" s="3">
        <v>31101</v>
      </c>
    </row>
    <row r="3" spans="1:26">
      <c r="A3" s="25" t="s">
        <v>199</v>
      </c>
      <c r="C3" s="21"/>
      <c r="D3" s="3">
        <v>28312</v>
      </c>
      <c r="E3" s="7">
        <v>28207</v>
      </c>
      <c r="F3" s="7">
        <v>28329</v>
      </c>
      <c r="G3" s="7">
        <v>28273</v>
      </c>
      <c r="H3" s="7">
        <v>28148</v>
      </c>
      <c r="I3" s="7">
        <v>28264</v>
      </c>
      <c r="J3" s="7">
        <v>28254</v>
      </c>
      <c r="K3" s="7">
        <v>43954</v>
      </c>
      <c r="L3" s="7">
        <v>28262</v>
      </c>
      <c r="M3" s="7">
        <v>36179</v>
      </c>
      <c r="N3" s="21"/>
      <c r="O3" s="7">
        <v>28268</v>
      </c>
      <c r="P3" s="7">
        <v>47328</v>
      </c>
      <c r="Q3" s="21"/>
      <c r="R3" s="21"/>
      <c r="S3" s="7">
        <v>28254</v>
      </c>
      <c r="T3" s="7">
        <v>28266</v>
      </c>
      <c r="U3" s="21"/>
      <c r="V3" s="7">
        <v>28252</v>
      </c>
      <c r="W3" s="7">
        <v>44738</v>
      </c>
      <c r="X3" s="7">
        <v>44750</v>
      </c>
      <c r="Y3" s="21"/>
    </row>
    <row r="4" spans="1:26">
      <c r="A4" s="25" t="s">
        <v>200</v>
      </c>
      <c r="C4" s="21"/>
      <c r="D4" s="3">
        <v>28251</v>
      </c>
      <c r="E4" s="7">
        <v>28310</v>
      </c>
      <c r="F4" s="7">
        <v>28311</v>
      </c>
      <c r="G4" s="7">
        <v>28325</v>
      </c>
      <c r="H4" s="7">
        <v>28323</v>
      </c>
      <c r="I4" s="7">
        <v>28265</v>
      </c>
      <c r="J4" s="7">
        <v>36224</v>
      </c>
      <c r="K4" s="7">
        <v>43950</v>
      </c>
      <c r="L4" s="7">
        <v>28263</v>
      </c>
      <c r="M4" s="7">
        <v>28206</v>
      </c>
      <c r="N4" s="21"/>
      <c r="O4" s="7">
        <v>28324</v>
      </c>
      <c r="P4" s="7">
        <v>47130</v>
      </c>
      <c r="Q4" s="21"/>
      <c r="R4" s="21"/>
      <c r="S4" s="7">
        <v>28314</v>
      </c>
      <c r="T4" s="7">
        <v>28317</v>
      </c>
      <c r="U4" s="21"/>
      <c r="V4" s="7">
        <v>28313</v>
      </c>
      <c r="W4" s="7">
        <v>44746</v>
      </c>
      <c r="X4" s="7">
        <v>44752</v>
      </c>
      <c r="Y4" s="21"/>
    </row>
    <row r="5" spans="1:26">
      <c r="A5" s="25" t="s">
        <v>144</v>
      </c>
      <c r="C5" s="21"/>
      <c r="D5" s="21"/>
      <c r="E5" s="7">
        <v>37163</v>
      </c>
      <c r="F5" s="7">
        <v>49633</v>
      </c>
      <c r="G5" s="7">
        <v>51346</v>
      </c>
      <c r="H5" s="21"/>
      <c r="I5" s="7">
        <v>36305</v>
      </c>
      <c r="J5" s="7">
        <v>48418</v>
      </c>
      <c r="K5" s="7">
        <v>36798</v>
      </c>
      <c r="L5" s="7">
        <v>37256</v>
      </c>
      <c r="M5" s="7">
        <v>36259</v>
      </c>
      <c r="N5" s="21"/>
      <c r="O5" s="7">
        <v>45094</v>
      </c>
      <c r="P5" s="7">
        <v>51492</v>
      </c>
      <c r="Q5" s="21">
        <v>51492</v>
      </c>
      <c r="R5" s="21"/>
      <c r="S5" s="7">
        <v>37168</v>
      </c>
      <c r="T5" s="7">
        <v>36856</v>
      </c>
      <c r="U5" s="21">
        <v>51492</v>
      </c>
      <c r="V5" s="7">
        <v>36855</v>
      </c>
      <c r="W5" s="7">
        <v>37161</v>
      </c>
      <c r="X5" s="7">
        <v>37162</v>
      </c>
      <c r="Y5" s="7">
        <v>37171</v>
      </c>
    </row>
    <row r="6" spans="1:26">
      <c r="A6" s="25" t="s">
        <v>145</v>
      </c>
      <c r="C6" s="21"/>
      <c r="D6" s="21"/>
      <c r="E6" s="7">
        <v>36319</v>
      </c>
      <c r="F6" s="7">
        <v>49647</v>
      </c>
      <c r="G6" s="7">
        <v>51348</v>
      </c>
      <c r="H6" s="7">
        <v>54524</v>
      </c>
      <c r="I6" s="7">
        <v>36313</v>
      </c>
      <c r="J6" s="7">
        <v>37169</v>
      </c>
      <c r="K6" s="7">
        <v>37166</v>
      </c>
      <c r="L6" s="7">
        <v>37147</v>
      </c>
      <c r="M6" s="7">
        <v>44515</v>
      </c>
      <c r="N6" s="7">
        <v>36862</v>
      </c>
      <c r="O6" s="7">
        <v>37196</v>
      </c>
      <c r="P6" s="7">
        <v>45309</v>
      </c>
      <c r="Q6" s="7">
        <v>45340</v>
      </c>
      <c r="R6" s="7">
        <v>45338</v>
      </c>
      <c r="S6" s="7">
        <v>37184</v>
      </c>
      <c r="T6" s="7">
        <v>36863</v>
      </c>
      <c r="U6" s="21"/>
      <c r="V6" s="7">
        <v>37305</v>
      </c>
      <c r="W6" s="7">
        <v>37120</v>
      </c>
      <c r="X6" s="7">
        <v>48400</v>
      </c>
      <c r="Y6" s="7">
        <v>48404</v>
      </c>
    </row>
    <row r="7" spans="1:26">
      <c r="A7" s="25" t="s">
        <v>201</v>
      </c>
      <c r="B7" s="3" t="s">
        <v>173</v>
      </c>
      <c r="C7" s="3">
        <v>49609</v>
      </c>
      <c r="D7" s="21"/>
      <c r="E7" s="7">
        <v>36157</v>
      </c>
      <c r="F7" s="7">
        <v>36159</v>
      </c>
      <c r="G7" s="7">
        <v>47099</v>
      </c>
      <c r="H7" s="7">
        <v>36113</v>
      </c>
      <c r="I7" s="7">
        <v>36137</v>
      </c>
      <c r="J7" s="7">
        <v>46982</v>
      </c>
      <c r="K7" s="7">
        <v>38615</v>
      </c>
      <c r="L7" s="7">
        <v>38619</v>
      </c>
      <c r="M7" s="7">
        <v>36100</v>
      </c>
      <c r="N7" s="21"/>
      <c r="O7" s="7">
        <v>36213</v>
      </c>
      <c r="P7" s="7">
        <v>45390</v>
      </c>
      <c r="Q7" s="21"/>
      <c r="R7" s="21"/>
      <c r="S7" s="7">
        <v>37089</v>
      </c>
      <c r="T7" s="7">
        <v>39256</v>
      </c>
      <c r="U7" s="21"/>
      <c r="V7" s="7">
        <v>36135</v>
      </c>
      <c r="W7" s="7">
        <v>41283</v>
      </c>
      <c r="X7" s="21"/>
      <c r="Y7" s="21"/>
      <c r="Z7" s="3">
        <v>36400</v>
      </c>
    </row>
    <row r="8" spans="1:26">
      <c r="A8" s="25" t="s">
        <v>146</v>
      </c>
      <c r="B8" s="3" t="s">
        <v>174</v>
      </c>
      <c r="C8" s="3">
        <v>49613</v>
      </c>
      <c r="D8" s="21"/>
      <c r="E8" s="7">
        <v>36158</v>
      </c>
      <c r="F8" s="7">
        <v>36160</v>
      </c>
      <c r="G8" s="7">
        <v>37116</v>
      </c>
      <c r="H8" s="7">
        <v>36119</v>
      </c>
      <c r="I8" s="21"/>
      <c r="J8" s="21"/>
      <c r="K8" s="21"/>
      <c r="L8" s="21"/>
      <c r="M8" s="21"/>
      <c r="N8" s="21"/>
      <c r="O8" s="7">
        <v>36214</v>
      </c>
      <c r="P8" s="7">
        <v>49139</v>
      </c>
      <c r="Q8" s="21"/>
      <c r="R8" s="21"/>
      <c r="S8" s="7">
        <v>37090</v>
      </c>
      <c r="T8" s="7">
        <v>39258</v>
      </c>
      <c r="U8" s="21"/>
      <c r="V8" s="7">
        <v>36136</v>
      </c>
      <c r="W8" s="7">
        <v>41313</v>
      </c>
      <c r="X8" s="21"/>
      <c r="Y8" s="21"/>
    </row>
    <row r="9" spans="1:26">
      <c r="A9" s="25" t="s">
        <v>147</v>
      </c>
      <c r="B9" s="3" t="s">
        <v>175</v>
      </c>
      <c r="C9" s="3">
        <v>49615</v>
      </c>
      <c r="D9" s="21"/>
      <c r="E9" s="7">
        <v>45898</v>
      </c>
      <c r="F9" s="7">
        <v>38910</v>
      </c>
      <c r="G9" s="7">
        <v>39370</v>
      </c>
      <c r="H9" s="7">
        <v>39240</v>
      </c>
      <c r="I9" s="21"/>
      <c r="J9" s="21"/>
      <c r="K9" s="21"/>
      <c r="L9" s="21"/>
      <c r="M9" s="21"/>
      <c r="N9" s="21"/>
      <c r="O9" s="7">
        <v>38914</v>
      </c>
      <c r="P9" s="7">
        <v>51854</v>
      </c>
      <c r="Q9" s="21"/>
      <c r="R9" s="21"/>
      <c r="S9" s="7">
        <v>39252</v>
      </c>
      <c r="T9" s="7">
        <v>39260</v>
      </c>
      <c r="U9" s="21"/>
      <c r="V9" s="7">
        <v>38936</v>
      </c>
      <c r="W9" s="7">
        <v>47664</v>
      </c>
      <c r="X9" s="21"/>
      <c r="Y9" s="21"/>
    </row>
    <row r="10" spans="1:26">
      <c r="A10" s="25" t="s">
        <v>148</v>
      </c>
      <c r="B10" s="3" t="s">
        <v>165</v>
      </c>
      <c r="C10" s="21"/>
      <c r="D10" s="21"/>
      <c r="E10" s="7">
        <v>39120</v>
      </c>
      <c r="F10" s="7">
        <v>39122</v>
      </c>
      <c r="G10" s="7">
        <v>39372</v>
      </c>
      <c r="H10" s="7">
        <v>39242</v>
      </c>
      <c r="I10" s="21"/>
      <c r="J10" s="21"/>
      <c r="K10" s="21"/>
      <c r="L10" s="21"/>
      <c r="M10" s="21"/>
      <c r="N10" s="21"/>
      <c r="O10" s="7">
        <v>39264</v>
      </c>
      <c r="P10" s="7">
        <v>51856</v>
      </c>
      <c r="Q10" s="21"/>
      <c r="R10" s="21"/>
      <c r="S10" s="7">
        <v>39254</v>
      </c>
      <c r="T10" s="7">
        <v>39262</v>
      </c>
      <c r="U10" s="21"/>
      <c r="V10" s="7">
        <v>39302</v>
      </c>
      <c r="W10" s="21"/>
      <c r="X10" s="21"/>
      <c r="Y10" s="21"/>
    </row>
    <row r="11" spans="1:26">
      <c r="A11" s="25" t="s">
        <v>149</v>
      </c>
      <c r="B11" s="3" t="s">
        <v>196</v>
      </c>
      <c r="C11" s="21"/>
      <c r="D11" s="21"/>
      <c r="E11" s="7">
        <v>54874</v>
      </c>
      <c r="F11" s="7">
        <v>47136</v>
      </c>
      <c r="G11" s="7">
        <v>54876</v>
      </c>
      <c r="H11" s="7">
        <v>54894</v>
      </c>
      <c r="I11" s="21"/>
      <c r="J11" s="21"/>
      <c r="K11" s="21"/>
      <c r="L11" s="21"/>
      <c r="M11" s="21"/>
      <c r="N11" s="21"/>
      <c r="O11" s="7">
        <v>54566</v>
      </c>
      <c r="P11" s="7">
        <v>51858</v>
      </c>
      <c r="Q11" s="21"/>
      <c r="R11" s="21"/>
      <c r="S11" s="21"/>
      <c r="T11" s="21"/>
      <c r="U11" s="21"/>
      <c r="V11" s="21"/>
      <c r="W11" s="21"/>
      <c r="X11" s="21"/>
      <c r="Y11" s="21"/>
    </row>
    <row r="12" spans="1:26">
      <c r="A12" s="25" t="s">
        <v>150</v>
      </c>
      <c r="B12" s="3" t="s">
        <v>166</v>
      </c>
      <c r="C12" s="21"/>
      <c r="D12" s="21"/>
      <c r="E12" s="7">
        <v>54878</v>
      </c>
      <c r="F12" s="21"/>
      <c r="G12" s="7">
        <v>54886</v>
      </c>
      <c r="H12" s="7">
        <v>54896</v>
      </c>
      <c r="I12" s="21"/>
      <c r="J12" s="21"/>
      <c r="K12" s="21"/>
      <c r="L12" s="21"/>
      <c r="M12" s="21"/>
      <c r="N12" s="21"/>
      <c r="O12" s="7">
        <v>54552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6">
      <c r="A13" s="25" t="s">
        <v>151</v>
      </c>
      <c r="B13" s="3" t="s">
        <v>167</v>
      </c>
      <c r="C13" s="21"/>
      <c r="D13" s="21"/>
      <c r="E13" s="7">
        <v>54880</v>
      </c>
      <c r="F13" s="21"/>
      <c r="G13" s="7">
        <v>54888</v>
      </c>
      <c r="H13" s="7">
        <v>54898</v>
      </c>
      <c r="I13" s="21"/>
      <c r="J13" s="21"/>
      <c r="K13" s="21"/>
      <c r="L13" s="21"/>
      <c r="M13" s="21"/>
      <c r="N13" s="21"/>
      <c r="O13" s="7">
        <v>55244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6">
      <c r="A14" s="25" t="s">
        <v>152</v>
      </c>
      <c r="B14" s="3" t="s">
        <v>168</v>
      </c>
      <c r="C14" s="3">
        <v>52722</v>
      </c>
      <c r="D14" s="21"/>
      <c r="E14" s="7">
        <v>54094</v>
      </c>
      <c r="F14" s="7">
        <v>54096</v>
      </c>
      <c r="G14" s="7">
        <v>54109</v>
      </c>
      <c r="H14" s="7">
        <v>54098</v>
      </c>
      <c r="I14" s="21"/>
      <c r="J14" s="21"/>
      <c r="K14" s="21"/>
      <c r="L14" s="21"/>
      <c r="M14" s="21"/>
      <c r="N14" s="21"/>
      <c r="O14" s="7">
        <v>54100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6">
      <c r="A15" s="25" t="s">
        <v>153</v>
      </c>
      <c r="B15" s="3" t="s">
        <v>171</v>
      </c>
      <c r="C15" s="3">
        <v>35353</v>
      </c>
      <c r="D15" s="21"/>
      <c r="E15" s="7">
        <v>37321</v>
      </c>
      <c r="F15" s="7">
        <v>34972</v>
      </c>
      <c r="G15" s="7">
        <v>37322</v>
      </c>
      <c r="H15" s="21"/>
      <c r="I15" s="21"/>
      <c r="J15" s="21"/>
      <c r="K15" s="21"/>
      <c r="L15" s="21"/>
      <c r="M15" s="21"/>
      <c r="N15" s="21"/>
      <c r="O15" s="7">
        <v>34973</v>
      </c>
      <c r="P15" s="7">
        <v>51860</v>
      </c>
      <c r="Q15" s="21"/>
      <c r="R15" s="21"/>
      <c r="S15" s="7">
        <v>36698</v>
      </c>
      <c r="T15" s="7">
        <v>45213</v>
      </c>
      <c r="U15" s="21"/>
      <c r="V15" s="7">
        <v>37288</v>
      </c>
      <c r="W15" s="7">
        <v>41229</v>
      </c>
      <c r="X15" s="21"/>
      <c r="Y15" s="21"/>
    </row>
    <row r="16" spans="1:26">
      <c r="A16" s="25" t="s">
        <v>154</v>
      </c>
      <c r="B16" s="3" t="s">
        <v>169</v>
      </c>
      <c r="C16" s="3">
        <v>54674</v>
      </c>
      <c r="D16" s="21"/>
      <c r="E16" s="7">
        <v>46976</v>
      </c>
      <c r="F16" s="7">
        <v>47140</v>
      </c>
      <c r="G16" s="7">
        <v>47976</v>
      </c>
      <c r="H16" s="21"/>
      <c r="I16" s="21"/>
      <c r="J16" s="21"/>
      <c r="K16" s="21"/>
      <c r="L16" s="21"/>
      <c r="M16" s="21"/>
      <c r="N16" s="21"/>
      <c r="O16" s="7">
        <v>47486</v>
      </c>
      <c r="P16" s="21"/>
      <c r="Q16" s="21"/>
      <c r="R16" s="21"/>
      <c r="S16" s="7">
        <v>49607</v>
      </c>
      <c r="T16" s="7">
        <v>49605</v>
      </c>
      <c r="U16" s="21"/>
      <c r="V16" s="7">
        <v>41225</v>
      </c>
      <c r="W16" s="7">
        <v>47666</v>
      </c>
      <c r="X16" s="21"/>
      <c r="Y16" s="21"/>
    </row>
    <row r="17" spans="1:25">
      <c r="A17" s="25" t="s">
        <v>155</v>
      </c>
      <c r="B17" s="3" t="s">
        <v>170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7">
        <v>55853</v>
      </c>
      <c r="P17" s="21"/>
      <c r="Q17" s="21"/>
      <c r="R17" s="21"/>
      <c r="S17" s="7">
        <v>55841</v>
      </c>
      <c r="T17" s="7">
        <v>55843</v>
      </c>
      <c r="U17" s="21"/>
      <c r="V17" s="7">
        <v>41227</v>
      </c>
      <c r="W17" s="7">
        <v>55829</v>
      </c>
      <c r="X17" s="21"/>
      <c r="Y17" s="21"/>
    </row>
    <row r="18" spans="1:25">
      <c r="A18" s="25" t="s">
        <v>156</v>
      </c>
      <c r="B18" s="3" t="s">
        <v>156</v>
      </c>
      <c r="C18" s="3">
        <v>48724</v>
      </c>
      <c r="D18" s="21"/>
      <c r="E18" s="7">
        <v>45518</v>
      </c>
      <c r="F18" s="7">
        <v>34744</v>
      </c>
      <c r="G18" s="21"/>
      <c r="H18" s="21"/>
      <c r="I18" s="21"/>
      <c r="J18" s="21"/>
      <c r="K18" s="21"/>
      <c r="L18" s="21"/>
      <c r="M18" s="21"/>
      <c r="N18" s="21"/>
      <c r="O18" s="7">
        <v>34746</v>
      </c>
      <c r="P18" s="21"/>
      <c r="Q18" s="21"/>
      <c r="R18" s="21"/>
      <c r="S18" s="21"/>
      <c r="T18" s="21"/>
      <c r="U18" s="21"/>
      <c r="V18" s="7">
        <v>34747</v>
      </c>
      <c r="W18" s="7">
        <v>46086</v>
      </c>
      <c r="X18" s="21"/>
      <c r="Y18" s="21"/>
    </row>
    <row r="19" spans="1:25">
      <c r="A19" s="25" t="s">
        <v>157</v>
      </c>
      <c r="B19" s="3" t="s">
        <v>157</v>
      </c>
      <c r="C19" s="3">
        <v>51173</v>
      </c>
      <c r="D19" s="21"/>
      <c r="E19" s="21"/>
      <c r="F19" s="7">
        <v>34749</v>
      </c>
      <c r="G19" s="21"/>
      <c r="H19" s="21"/>
      <c r="I19" s="21"/>
      <c r="J19" s="21"/>
      <c r="K19" s="21"/>
      <c r="L19" s="21"/>
      <c r="M19" s="21"/>
      <c r="N19" s="21"/>
      <c r="O19" s="7">
        <v>34750</v>
      </c>
      <c r="P19" s="21"/>
      <c r="Q19" s="21"/>
      <c r="R19" s="21"/>
      <c r="S19" s="21"/>
      <c r="T19" s="21"/>
      <c r="U19" s="21"/>
      <c r="V19" s="7">
        <v>34752</v>
      </c>
      <c r="W19" s="7">
        <v>46088</v>
      </c>
      <c r="X19" s="21"/>
      <c r="Y19" s="21"/>
    </row>
    <row r="20" spans="1:25">
      <c r="A20" s="25" t="s">
        <v>158</v>
      </c>
      <c r="B20" s="3" t="s">
        <v>158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7">
        <v>34759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M249"/>
  <sheetViews>
    <sheetView workbookViewId="0">
      <pane xSplit="2" ySplit="2" topLeftCell="C3" activePane="bottomRight" state="frozen"/>
      <selection activeCell="M65" sqref="M65"/>
      <selection pane="topRight" activeCell="M65" sqref="M65"/>
      <selection pane="bottomLeft" activeCell="M65" sqref="M65"/>
      <selection pane="bottomRight" activeCell="C3" sqref="C3"/>
    </sheetView>
  </sheetViews>
  <sheetFormatPr defaultRowHeight="12"/>
  <cols>
    <col min="1" max="1" width="9.140625" style="8"/>
    <col min="2" max="2" width="11.85546875" style="8" customWidth="1"/>
    <col min="3" max="3" width="58.140625" style="8" hidden="1" customWidth="1"/>
    <col min="4" max="4" width="54.5703125" style="8" bestFit="1" customWidth="1"/>
    <col min="5" max="5" width="9.85546875" style="9" bestFit="1" customWidth="1"/>
    <col min="6" max="6" width="8.85546875" style="9" hidden="1" customWidth="1"/>
    <col min="7" max="7" width="7" style="8" hidden="1" customWidth="1"/>
    <col min="8" max="9" width="8.85546875" style="9" bestFit="1" customWidth="1"/>
    <col min="10" max="16384" width="9.140625" style="8"/>
  </cols>
  <sheetData>
    <row r="1" spans="3:11">
      <c r="C1" s="8" t="s">
        <v>334</v>
      </c>
      <c r="D1" s="18" t="s">
        <v>8</v>
      </c>
    </row>
    <row r="2" spans="3:11">
      <c r="D2" s="10" t="s">
        <v>223</v>
      </c>
      <c r="E2" s="11" t="s">
        <v>224</v>
      </c>
      <c r="H2" s="12" t="s">
        <v>179</v>
      </c>
      <c r="I2" s="13" t="s">
        <v>180</v>
      </c>
      <c r="J2" s="12" t="s">
        <v>225</v>
      </c>
      <c r="K2" s="13" t="s">
        <v>226</v>
      </c>
    </row>
    <row r="3" spans="3:11">
      <c r="D3" s="8" t="s">
        <v>22</v>
      </c>
      <c r="E3" s="7">
        <v>27761</v>
      </c>
      <c r="F3" s="14"/>
      <c r="G3" s="15"/>
      <c r="H3" s="20"/>
      <c r="I3" s="20"/>
      <c r="J3" s="19"/>
      <c r="K3" s="19">
        <v>0</v>
      </c>
    </row>
    <row r="4" spans="3:11">
      <c r="D4" s="8" t="s">
        <v>23</v>
      </c>
      <c r="E4" s="7">
        <v>27762</v>
      </c>
      <c r="F4" s="14"/>
      <c r="G4" s="15"/>
      <c r="H4" s="16"/>
      <c r="I4" s="16"/>
      <c r="J4" s="19"/>
      <c r="K4" s="19">
        <v>5000</v>
      </c>
    </row>
    <row r="5" spans="3:11">
      <c r="D5" s="8" t="s">
        <v>24</v>
      </c>
      <c r="E5" s="7">
        <v>27763</v>
      </c>
      <c r="F5" s="14"/>
      <c r="G5" s="15"/>
      <c r="H5" s="20"/>
      <c r="I5" s="20"/>
      <c r="J5" s="19"/>
      <c r="K5" s="19">
        <v>0</v>
      </c>
    </row>
    <row r="6" spans="3:11">
      <c r="D6" s="8" t="s">
        <v>25</v>
      </c>
      <c r="E6" s="7">
        <v>27764</v>
      </c>
      <c r="F6" s="14"/>
      <c r="G6" s="15"/>
      <c r="H6" s="20"/>
      <c r="I6" s="20"/>
      <c r="J6" s="19"/>
      <c r="K6" s="17">
        <v>5000</v>
      </c>
    </row>
    <row r="7" spans="3:11">
      <c r="D7" s="8" t="s">
        <v>26</v>
      </c>
      <c r="E7" s="7">
        <v>27765</v>
      </c>
      <c r="F7" s="14"/>
      <c r="G7" s="15"/>
      <c r="H7" s="16"/>
      <c r="I7" s="16"/>
      <c r="J7" s="17"/>
      <c r="K7" s="17">
        <v>4693</v>
      </c>
    </row>
    <row r="8" spans="3:11">
      <c r="D8" s="8" t="s">
        <v>27</v>
      </c>
      <c r="E8" s="7">
        <v>27817</v>
      </c>
      <c r="F8" s="14"/>
      <c r="G8" s="15"/>
      <c r="H8" s="16"/>
      <c r="I8" s="16"/>
      <c r="J8" s="19"/>
      <c r="K8" s="19">
        <v>1</v>
      </c>
    </row>
    <row r="9" spans="3:11">
      <c r="D9" s="8" t="s">
        <v>28</v>
      </c>
      <c r="E9" s="7">
        <v>27824</v>
      </c>
      <c r="F9" s="14"/>
      <c r="G9" s="15"/>
      <c r="H9" s="20"/>
      <c r="I9" s="16"/>
      <c r="J9" s="19"/>
      <c r="K9" s="19">
        <v>1</v>
      </c>
    </row>
    <row r="10" spans="3:11">
      <c r="D10" s="8" t="s">
        <v>29</v>
      </c>
      <c r="E10" s="7">
        <v>27825</v>
      </c>
      <c r="F10" s="14"/>
      <c r="G10" s="15"/>
      <c r="H10" s="20"/>
      <c r="I10" s="20"/>
      <c r="J10" s="17"/>
      <c r="K10" s="19">
        <v>0</v>
      </c>
    </row>
    <row r="11" spans="3:11">
      <c r="D11" s="8" t="s">
        <v>30</v>
      </c>
      <c r="E11" s="7">
        <v>27826</v>
      </c>
      <c r="F11" s="14"/>
      <c r="G11" s="15"/>
      <c r="H11" s="20"/>
      <c r="I11" s="20"/>
      <c r="J11" s="19"/>
      <c r="K11" s="17">
        <v>5252</v>
      </c>
    </row>
    <row r="12" spans="3:11">
      <c r="D12" s="8" t="s">
        <v>31</v>
      </c>
      <c r="E12" s="7">
        <v>27827</v>
      </c>
      <c r="F12" s="14"/>
      <c r="G12" s="15"/>
      <c r="H12" s="16"/>
      <c r="I12" s="16"/>
      <c r="J12" s="17"/>
      <c r="K12" s="17">
        <v>5000</v>
      </c>
    </row>
    <row r="13" spans="3:11">
      <c r="D13" s="8" t="s">
        <v>327</v>
      </c>
      <c r="E13" s="7">
        <v>28148</v>
      </c>
      <c r="F13" s="14"/>
      <c r="G13" s="15"/>
      <c r="H13" s="14"/>
      <c r="I13" s="14"/>
      <c r="J13" s="15"/>
      <c r="K13" s="15">
        <v>50000</v>
      </c>
    </row>
    <row r="14" spans="3:11">
      <c r="D14" s="8" t="s">
        <v>322</v>
      </c>
      <c r="E14" s="7">
        <v>28207</v>
      </c>
      <c r="F14" s="14"/>
      <c r="G14" s="15"/>
      <c r="H14" s="20"/>
      <c r="I14" s="20"/>
      <c r="J14" s="19"/>
      <c r="K14" s="19">
        <v>0</v>
      </c>
    </row>
    <row r="15" spans="3:11">
      <c r="D15" s="8" t="s">
        <v>32</v>
      </c>
      <c r="E15" s="7">
        <v>28251</v>
      </c>
      <c r="F15" s="14"/>
      <c r="G15" s="15"/>
      <c r="H15" s="20"/>
      <c r="I15" s="20"/>
      <c r="J15" s="17"/>
      <c r="K15" s="17">
        <v>15000</v>
      </c>
    </row>
    <row r="16" spans="3:11">
      <c r="D16" s="8" t="s">
        <v>324</v>
      </c>
      <c r="E16" s="7">
        <v>28252</v>
      </c>
      <c r="F16" s="14"/>
      <c r="G16" s="15"/>
      <c r="H16" s="14"/>
      <c r="I16" s="14"/>
      <c r="J16" s="15"/>
      <c r="K16" s="15"/>
    </row>
    <row r="17" spans="4:11">
      <c r="D17" s="8" t="s">
        <v>325</v>
      </c>
      <c r="E17" s="7">
        <v>28254</v>
      </c>
      <c r="F17" s="14"/>
      <c r="G17" s="15"/>
      <c r="H17" s="16"/>
      <c r="I17" s="16"/>
      <c r="J17" s="15"/>
      <c r="K17" s="15">
        <v>5000</v>
      </c>
    </row>
    <row r="18" spans="4:11">
      <c r="D18" s="8" t="s">
        <v>325</v>
      </c>
      <c r="E18" s="7">
        <v>28254</v>
      </c>
      <c r="F18" s="14"/>
      <c r="G18" s="15"/>
      <c r="H18" s="16"/>
      <c r="I18" s="16"/>
      <c r="J18" s="15"/>
      <c r="K18" s="15">
        <v>5000</v>
      </c>
    </row>
    <row r="19" spans="4:11">
      <c r="D19" s="8" t="s">
        <v>320</v>
      </c>
      <c r="E19" s="7">
        <v>28262</v>
      </c>
      <c r="F19" s="14"/>
      <c r="G19" s="15"/>
      <c r="H19" s="20"/>
      <c r="I19" s="20"/>
      <c r="J19" s="19"/>
      <c r="K19" s="19">
        <v>0</v>
      </c>
    </row>
    <row r="20" spans="4:11">
      <c r="D20" s="8" t="s">
        <v>33</v>
      </c>
      <c r="E20" s="7">
        <v>28263</v>
      </c>
      <c r="F20" s="14"/>
      <c r="G20" s="15"/>
      <c r="H20" s="20"/>
      <c r="I20" s="20"/>
      <c r="J20" s="17"/>
      <c r="K20" s="17">
        <v>10000</v>
      </c>
    </row>
    <row r="21" spans="4:11">
      <c r="D21" s="8" t="s">
        <v>321</v>
      </c>
      <c r="E21" s="7">
        <v>28264</v>
      </c>
      <c r="F21" s="14"/>
      <c r="G21" s="15"/>
      <c r="H21" s="14"/>
      <c r="I21" s="14"/>
      <c r="J21" s="15"/>
      <c r="K21" s="15"/>
    </row>
    <row r="22" spans="4:11">
      <c r="D22" s="8" t="s">
        <v>34</v>
      </c>
      <c r="E22" s="7">
        <v>28265</v>
      </c>
      <c r="F22" s="14"/>
      <c r="G22" s="15"/>
      <c r="H22" s="20"/>
      <c r="I22" s="20"/>
      <c r="J22" s="17"/>
      <c r="K22" s="17">
        <v>10000</v>
      </c>
    </row>
    <row r="23" spans="4:11">
      <c r="D23" s="8" t="s">
        <v>326</v>
      </c>
      <c r="E23" s="7">
        <v>28266</v>
      </c>
      <c r="F23" s="14"/>
      <c r="G23" s="15"/>
      <c r="H23" s="14"/>
      <c r="I23" s="14"/>
      <c r="J23" s="15"/>
      <c r="K23" s="15">
        <v>5000</v>
      </c>
    </row>
    <row r="24" spans="4:11">
      <c r="D24" s="8" t="s">
        <v>328</v>
      </c>
      <c r="E24" s="7">
        <v>28268</v>
      </c>
      <c r="F24" s="14"/>
      <c r="G24" s="15"/>
      <c r="H24" s="20"/>
      <c r="I24" s="20"/>
      <c r="J24" s="15"/>
      <c r="K24" s="15">
        <v>5000</v>
      </c>
    </row>
    <row r="25" spans="4:11">
      <c r="D25" s="8" t="s">
        <v>329</v>
      </c>
      <c r="E25" s="7">
        <v>28273</v>
      </c>
      <c r="F25" s="14"/>
      <c r="G25" s="15"/>
      <c r="H25" s="14"/>
      <c r="I25" s="14"/>
      <c r="J25" s="15"/>
      <c r="K25" s="15">
        <v>30000</v>
      </c>
    </row>
    <row r="26" spans="4:11">
      <c r="D26" s="8" t="s">
        <v>36</v>
      </c>
      <c r="E26" s="7">
        <v>28310</v>
      </c>
      <c r="F26" s="14"/>
      <c r="G26" s="15"/>
      <c r="H26" s="20"/>
      <c r="I26" s="20"/>
      <c r="J26" s="17"/>
      <c r="K26" s="17">
        <v>5000</v>
      </c>
    </row>
    <row r="27" spans="4:11">
      <c r="D27" s="8" t="s">
        <v>37</v>
      </c>
      <c r="E27" s="7">
        <v>28311</v>
      </c>
      <c r="F27" s="14"/>
      <c r="G27" s="15"/>
      <c r="H27" s="20"/>
      <c r="I27" s="20"/>
      <c r="J27" s="17"/>
      <c r="K27" s="17">
        <v>5000</v>
      </c>
    </row>
    <row r="28" spans="4:11">
      <c r="D28" s="8" t="s">
        <v>319</v>
      </c>
      <c r="E28" s="7">
        <v>28312</v>
      </c>
      <c r="F28" s="14"/>
      <c r="G28" s="15"/>
      <c r="H28" s="20"/>
      <c r="I28" s="20"/>
      <c r="J28" s="19"/>
      <c r="K28" s="19">
        <v>0</v>
      </c>
    </row>
    <row r="29" spans="4:11">
      <c r="D29" s="8" t="s">
        <v>38</v>
      </c>
      <c r="E29" s="7">
        <v>28313</v>
      </c>
      <c r="F29" s="14"/>
      <c r="G29" s="15"/>
      <c r="H29" s="20"/>
      <c r="I29" s="20"/>
      <c r="J29" s="17"/>
      <c r="K29" s="17">
        <v>5000</v>
      </c>
    </row>
    <row r="30" spans="4:11">
      <c r="D30" s="8" t="s">
        <v>39</v>
      </c>
      <c r="E30" s="7">
        <v>28314</v>
      </c>
      <c r="F30" s="14"/>
      <c r="G30" s="15"/>
      <c r="H30" s="14"/>
      <c r="I30" s="14"/>
      <c r="J30" s="15"/>
      <c r="K30" s="15">
        <v>5000</v>
      </c>
    </row>
    <row r="31" spans="4:11">
      <c r="D31" s="8" t="s">
        <v>40</v>
      </c>
      <c r="E31" s="7">
        <v>28317</v>
      </c>
      <c r="F31" s="14"/>
      <c r="G31" s="15"/>
      <c r="H31" s="14"/>
      <c r="I31" s="14"/>
      <c r="J31" s="15"/>
      <c r="K31" s="15">
        <v>5000</v>
      </c>
    </row>
    <row r="32" spans="4:11">
      <c r="D32" s="8" t="s">
        <v>41</v>
      </c>
      <c r="E32" s="7">
        <v>28323</v>
      </c>
      <c r="F32" s="14"/>
      <c r="G32" s="15"/>
      <c r="H32" s="16"/>
      <c r="I32" s="16"/>
      <c r="J32" s="19"/>
      <c r="K32" s="19">
        <v>10000</v>
      </c>
    </row>
    <row r="33" spans="4:11">
      <c r="D33" s="8" t="s">
        <v>42</v>
      </c>
      <c r="E33" s="7">
        <v>28324</v>
      </c>
      <c r="F33" s="14"/>
      <c r="G33" s="15"/>
      <c r="H33" s="16"/>
      <c r="I33" s="16"/>
      <c r="J33" s="15"/>
      <c r="K33" s="15">
        <v>5000</v>
      </c>
    </row>
    <row r="34" spans="4:11">
      <c r="D34" s="8" t="s">
        <v>43</v>
      </c>
      <c r="E34" s="7">
        <v>28325</v>
      </c>
      <c r="F34" s="14"/>
      <c r="G34" s="15"/>
      <c r="H34" s="16"/>
      <c r="I34" s="16"/>
      <c r="J34" s="19"/>
      <c r="K34" s="17">
        <v>10000</v>
      </c>
    </row>
    <row r="35" spans="4:11">
      <c r="D35" s="8" t="s">
        <v>323</v>
      </c>
      <c r="E35" s="7">
        <v>28329</v>
      </c>
      <c r="F35" s="14"/>
      <c r="G35" s="15"/>
      <c r="H35" s="20"/>
      <c r="I35" s="20"/>
      <c r="J35" s="19"/>
      <c r="K35" s="19">
        <v>0</v>
      </c>
    </row>
    <row r="36" spans="4:11">
      <c r="D36" s="8" t="s">
        <v>44</v>
      </c>
      <c r="E36" s="7">
        <v>31101</v>
      </c>
      <c r="F36" s="14"/>
      <c r="G36" s="15"/>
      <c r="H36" s="16"/>
      <c r="I36" s="20"/>
      <c r="J36" s="17"/>
      <c r="K36" s="17">
        <v>5000</v>
      </c>
    </row>
    <row r="37" spans="4:11">
      <c r="D37" s="8" t="s">
        <v>45</v>
      </c>
      <c r="E37" s="7">
        <v>33884</v>
      </c>
      <c r="F37" s="14"/>
      <c r="G37" s="15"/>
      <c r="H37" s="16"/>
      <c r="I37" s="16"/>
      <c r="J37" s="19"/>
      <c r="K37" s="19">
        <v>9000</v>
      </c>
    </row>
    <row r="38" spans="4:11">
      <c r="D38" s="8" t="s">
        <v>46</v>
      </c>
      <c r="E38" s="7">
        <v>33885</v>
      </c>
      <c r="F38" s="14"/>
      <c r="G38" s="15"/>
      <c r="H38" s="20"/>
      <c r="I38" s="20"/>
      <c r="J38" s="17"/>
      <c r="K38" s="17">
        <v>5000</v>
      </c>
    </row>
    <row r="39" spans="4:11">
      <c r="D39" s="8" t="s">
        <v>251</v>
      </c>
      <c r="E39" s="7">
        <v>34744</v>
      </c>
      <c r="F39" s="14"/>
      <c r="G39" s="15"/>
      <c r="H39" s="14"/>
      <c r="I39" s="14"/>
      <c r="J39" s="15"/>
      <c r="K39" s="15">
        <v>5000</v>
      </c>
    </row>
    <row r="40" spans="4:11">
      <c r="D40" s="8" t="s">
        <v>252</v>
      </c>
      <c r="E40" s="7">
        <v>34746</v>
      </c>
      <c r="F40" s="14"/>
      <c r="G40" s="15"/>
      <c r="H40" s="14"/>
      <c r="I40" s="14"/>
      <c r="J40" s="15"/>
      <c r="K40" s="15">
        <v>5000</v>
      </c>
    </row>
    <row r="41" spans="4:11">
      <c r="D41" s="8" t="s">
        <v>218</v>
      </c>
      <c r="E41" s="7">
        <v>34747</v>
      </c>
      <c r="F41" s="14"/>
      <c r="G41" s="15"/>
      <c r="H41" s="16"/>
      <c r="I41" s="16"/>
      <c r="J41" s="15"/>
      <c r="K41" s="15">
        <v>5000</v>
      </c>
    </row>
    <row r="42" spans="4:11">
      <c r="D42" s="8" t="s">
        <v>253</v>
      </c>
      <c r="E42" s="7">
        <v>34749</v>
      </c>
      <c r="F42" s="14"/>
      <c r="G42" s="15"/>
      <c r="H42" s="14"/>
      <c r="I42" s="14"/>
      <c r="J42" s="15"/>
      <c r="K42" s="15">
        <v>5000</v>
      </c>
    </row>
    <row r="43" spans="4:11">
      <c r="D43" s="8" t="s">
        <v>254</v>
      </c>
      <c r="E43" s="7">
        <v>34750</v>
      </c>
      <c r="F43" s="14"/>
      <c r="G43" s="15"/>
      <c r="H43" s="14"/>
      <c r="I43" s="14"/>
      <c r="J43" s="15"/>
      <c r="K43" s="15">
        <v>5000</v>
      </c>
    </row>
    <row r="44" spans="4:11">
      <c r="D44" s="8" t="s">
        <v>221</v>
      </c>
      <c r="E44" s="7">
        <v>34752</v>
      </c>
      <c r="F44" s="14"/>
      <c r="G44" s="15"/>
      <c r="H44" s="16"/>
      <c r="I44" s="16"/>
      <c r="J44" s="15"/>
      <c r="K44" s="15">
        <v>5000</v>
      </c>
    </row>
    <row r="45" spans="4:11">
      <c r="D45" s="8" t="s">
        <v>255</v>
      </c>
      <c r="E45" s="7">
        <v>34759</v>
      </c>
      <c r="F45" s="14"/>
      <c r="G45" s="15"/>
      <c r="H45" s="14"/>
      <c r="I45" s="14"/>
      <c r="J45" s="15"/>
      <c r="K45" s="15">
        <v>5000</v>
      </c>
    </row>
    <row r="46" spans="4:11">
      <c r="D46" s="8" t="s">
        <v>47</v>
      </c>
      <c r="E46" s="7">
        <v>34860</v>
      </c>
      <c r="F46" s="14"/>
      <c r="G46" s="15"/>
      <c r="H46" s="20"/>
      <c r="I46" s="20"/>
      <c r="J46" s="17"/>
      <c r="K46" s="19">
        <v>500</v>
      </c>
    </row>
    <row r="47" spans="4:11">
      <c r="D47" s="8" t="s">
        <v>203</v>
      </c>
      <c r="E47" s="7">
        <v>34972</v>
      </c>
      <c r="F47" s="14"/>
      <c r="G47" s="15"/>
      <c r="H47" s="14"/>
      <c r="I47" s="14"/>
      <c r="J47" s="15"/>
      <c r="K47" s="15">
        <v>5000</v>
      </c>
    </row>
    <row r="48" spans="4:11">
      <c r="D48" s="8" t="s">
        <v>256</v>
      </c>
      <c r="E48" s="7">
        <v>34973</v>
      </c>
      <c r="F48" s="14"/>
      <c r="G48" s="15"/>
      <c r="H48" s="16"/>
      <c r="I48" s="16"/>
      <c r="J48" s="15"/>
      <c r="K48" s="15">
        <v>5000</v>
      </c>
    </row>
    <row r="49" spans="2:11">
      <c r="D49" s="8" t="s">
        <v>125</v>
      </c>
      <c r="E49" s="7">
        <v>35353</v>
      </c>
      <c r="F49" s="14"/>
      <c r="G49" s="15"/>
      <c r="H49" s="16"/>
      <c r="I49" s="16"/>
      <c r="J49" s="19"/>
      <c r="K49" s="19">
        <v>5000</v>
      </c>
    </row>
    <row r="50" spans="2:11">
      <c r="D50" s="8" t="s">
        <v>257</v>
      </c>
      <c r="E50" s="7">
        <v>36113</v>
      </c>
      <c r="F50" s="14"/>
      <c r="G50" s="15"/>
      <c r="H50" s="14"/>
      <c r="I50" s="14"/>
      <c r="J50" s="15"/>
      <c r="K50" s="15">
        <v>30000</v>
      </c>
    </row>
    <row r="51" spans="2:11">
      <c r="D51" s="8" t="s">
        <v>258</v>
      </c>
      <c r="E51" s="7">
        <v>36119</v>
      </c>
      <c r="F51" s="14"/>
      <c r="G51" s="15"/>
      <c r="H51" s="16"/>
      <c r="I51" s="16"/>
      <c r="J51" s="17"/>
      <c r="K51" s="19">
        <v>20000</v>
      </c>
    </row>
    <row r="52" spans="2:11">
      <c r="D52" s="8" t="s">
        <v>227</v>
      </c>
      <c r="E52" s="7">
        <v>36135</v>
      </c>
      <c r="F52" s="14"/>
      <c r="G52" s="15"/>
      <c r="H52" s="14"/>
      <c r="I52" s="14"/>
      <c r="J52" s="15"/>
      <c r="K52" s="15">
        <v>5000</v>
      </c>
    </row>
    <row r="53" spans="2:11">
      <c r="D53" s="8" t="s">
        <v>178</v>
      </c>
      <c r="E53" s="7">
        <v>36136</v>
      </c>
      <c r="F53" s="14"/>
      <c r="G53" s="15"/>
      <c r="H53" s="16"/>
      <c r="I53" s="16"/>
      <c r="J53" s="15"/>
      <c r="K53" s="15">
        <v>5000</v>
      </c>
    </row>
    <row r="54" spans="2:11">
      <c r="D54" s="8" t="s">
        <v>102</v>
      </c>
      <c r="E54" s="7">
        <v>36137</v>
      </c>
      <c r="F54" s="14"/>
      <c r="G54" s="15"/>
      <c r="H54" s="14"/>
      <c r="I54" s="14"/>
      <c r="J54" s="15"/>
      <c r="K54" s="15">
        <v>10000</v>
      </c>
    </row>
    <row r="55" spans="2:11">
      <c r="D55" s="8" t="s">
        <v>228</v>
      </c>
      <c r="E55" s="7">
        <v>36157</v>
      </c>
      <c r="F55" s="14"/>
      <c r="G55" s="15"/>
      <c r="H55" s="14"/>
      <c r="I55" s="14"/>
      <c r="J55" s="15"/>
      <c r="K55" s="15">
        <v>10000</v>
      </c>
    </row>
    <row r="56" spans="2:11">
      <c r="D56" s="8" t="s">
        <v>229</v>
      </c>
      <c r="E56" s="7">
        <v>36158</v>
      </c>
      <c r="F56" s="14"/>
      <c r="G56" s="15"/>
      <c r="H56" s="16"/>
      <c r="I56" s="16"/>
      <c r="J56" s="15"/>
      <c r="K56" s="15">
        <v>10000</v>
      </c>
    </row>
    <row r="57" spans="2:11" ht="12.75" thickBot="1">
      <c r="D57" s="8" t="s">
        <v>211</v>
      </c>
      <c r="E57" s="7">
        <v>36159</v>
      </c>
      <c r="F57" s="14"/>
      <c r="G57" s="15"/>
      <c r="H57" s="14"/>
      <c r="I57" s="14"/>
      <c r="J57" s="15"/>
      <c r="K57" s="15">
        <v>5000</v>
      </c>
    </row>
    <row r="58" spans="2:11">
      <c r="B58" s="77"/>
      <c r="C58" s="78"/>
      <c r="D58" s="78" t="s">
        <v>212</v>
      </c>
      <c r="E58" s="79">
        <v>36160</v>
      </c>
      <c r="F58" s="80"/>
      <c r="G58" s="81"/>
      <c r="H58" s="82"/>
      <c r="I58" s="16"/>
      <c r="J58" s="17"/>
      <c r="K58" s="17">
        <v>10000</v>
      </c>
    </row>
    <row r="59" spans="2:11">
      <c r="B59" s="83"/>
      <c r="C59" s="84"/>
      <c r="D59" s="84" t="s">
        <v>213</v>
      </c>
      <c r="E59" s="4">
        <v>36213</v>
      </c>
      <c r="F59" s="85"/>
      <c r="G59" s="86"/>
      <c r="H59" s="87"/>
      <c r="I59" s="14"/>
      <c r="J59" s="15"/>
      <c r="K59" s="15">
        <v>10000</v>
      </c>
    </row>
    <row r="60" spans="2:11">
      <c r="B60" s="83"/>
      <c r="C60" s="84"/>
      <c r="D60" s="84" t="s">
        <v>215</v>
      </c>
      <c r="E60" s="4">
        <v>36214</v>
      </c>
      <c r="F60" s="85"/>
      <c r="G60" s="86"/>
      <c r="H60" s="88"/>
      <c r="I60" s="20"/>
      <c r="J60" s="15"/>
      <c r="K60" s="19">
        <v>5000</v>
      </c>
    </row>
    <row r="61" spans="2:11">
      <c r="B61" s="83"/>
      <c r="C61" s="84"/>
      <c r="D61" s="84"/>
      <c r="E61" s="4">
        <v>36224</v>
      </c>
      <c r="F61" s="85"/>
      <c r="G61" s="86"/>
      <c r="H61" s="87"/>
      <c r="I61" s="14"/>
      <c r="J61" s="15"/>
      <c r="K61" s="15"/>
    </row>
    <row r="62" spans="2:11">
      <c r="B62" s="83"/>
      <c r="C62" s="84"/>
      <c r="D62" s="84" t="s">
        <v>259</v>
      </c>
      <c r="E62" s="4">
        <v>36305</v>
      </c>
      <c r="F62" s="85"/>
      <c r="G62" s="86"/>
      <c r="H62" s="87">
        <v>3.1850000000000001</v>
      </c>
      <c r="I62" s="14">
        <v>3.2349999999999999</v>
      </c>
      <c r="J62" s="15">
        <v>5000</v>
      </c>
      <c r="K62" s="15">
        <v>5000</v>
      </c>
    </row>
    <row r="63" spans="2:11">
      <c r="B63" s="83"/>
      <c r="C63" s="84"/>
      <c r="D63" s="84" t="s">
        <v>260</v>
      </c>
      <c r="E63" s="4">
        <v>36313</v>
      </c>
      <c r="F63" s="85"/>
      <c r="G63" s="86"/>
      <c r="H63" s="87">
        <v>-0.04</v>
      </c>
      <c r="I63" s="14">
        <v>-0.03</v>
      </c>
      <c r="J63" s="15">
        <v>10000</v>
      </c>
      <c r="K63" s="15">
        <v>10000</v>
      </c>
    </row>
    <row r="64" spans="2:11">
      <c r="B64" s="83"/>
      <c r="C64" s="84"/>
      <c r="D64" s="89" t="s">
        <v>7</v>
      </c>
      <c r="E64" s="4">
        <v>36319</v>
      </c>
      <c r="F64" s="85"/>
      <c r="G64" s="86"/>
      <c r="H64" s="87">
        <v>-4.4999999999999998E-2</v>
      </c>
      <c r="I64" s="14">
        <v>-2.5000000000000001E-2</v>
      </c>
      <c r="J64" s="15">
        <v>5000</v>
      </c>
      <c r="K64" s="15">
        <v>5000</v>
      </c>
    </row>
    <row r="65" spans="2:11">
      <c r="B65" s="83"/>
      <c r="C65" s="84"/>
      <c r="D65" s="90" t="s">
        <v>137</v>
      </c>
      <c r="E65" s="4">
        <v>36400</v>
      </c>
      <c r="F65" s="85">
        <f>+F64</f>
        <v>0</v>
      </c>
      <c r="G65" s="86"/>
      <c r="H65" s="87">
        <f>+H64</f>
        <v>-4.4999999999999998E-2</v>
      </c>
      <c r="I65" s="14">
        <v>-0.72</v>
      </c>
      <c r="J65" s="15">
        <v>5000</v>
      </c>
      <c r="K65" s="15">
        <v>5000</v>
      </c>
    </row>
    <row r="66" spans="2:11">
      <c r="B66" s="83"/>
      <c r="C66" s="84"/>
      <c r="D66" s="84" t="s">
        <v>222</v>
      </c>
      <c r="E66" s="4">
        <v>36698</v>
      </c>
      <c r="F66" s="85"/>
      <c r="G66" s="86"/>
      <c r="H66" s="91">
        <v>0.6</v>
      </c>
      <c r="I66" s="16">
        <v>0.68</v>
      </c>
      <c r="J66" s="15">
        <v>5000</v>
      </c>
      <c r="K66" s="15">
        <v>5000</v>
      </c>
    </row>
    <row r="67" spans="2:11">
      <c r="B67" s="83"/>
      <c r="C67" s="84"/>
      <c r="D67" s="84" t="s">
        <v>261</v>
      </c>
      <c r="E67" s="4">
        <v>36798</v>
      </c>
      <c r="F67" s="85"/>
      <c r="G67" s="86"/>
      <c r="H67" s="87">
        <v>2.92</v>
      </c>
      <c r="I67" s="14">
        <v>2.96</v>
      </c>
      <c r="J67" s="15">
        <v>10000</v>
      </c>
      <c r="K67" s="15">
        <v>10000</v>
      </c>
    </row>
    <row r="68" spans="2:11" ht="12.75" thickBot="1">
      <c r="B68" s="92"/>
      <c r="C68" s="93"/>
      <c r="D68" s="93" t="s">
        <v>230</v>
      </c>
      <c r="E68" s="94">
        <v>36855</v>
      </c>
      <c r="F68" s="95"/>
      <c r="G68" s="96"/>
      <c r="H68" s="97">
        <v>2.27</v>
      </c>
      <c r="I68" s="14">
        <v>2.33</v>
      </c>
      <c r="J68" s="15">
        <v>5000</v>
      </c>
      <c r="K68" s="15">
        <v>5000</v>
      </c>
    </row>
    <row r="69" spans="2:11">
      <c r="D69" s="8" t="s">
        <v>231</v>
      </c>
      <c r="E69" s="7">
        <v>36856</v>
      </c>
      <c r="F69" s="14"/>
      <c r="G69" s="15"/>
      <c r="H69" s="14">
        <v>3.65</v>
      </c>
      <c r="I69" s="14">
        <v>3.75</v>
      </c>
      <c r="J69" s="15">
        <v>5000</v>
      </c>
      <c r="K69" s="15">
        <v>5000</v>
      </c>
    </row>
    <row r="70" spans="2:11">
      <c r="D70" s="8" t="s">
        <v>262</v>
      </c>
      <c r="E70" s="7">
        <v>36862</v>
      </c>
      <c r="F70" s="14"/>
      <c r="G70" s="15"/>
      <c r="H70" s="14">
        <v>5.0000000000000001E-3</v>
      </c>
      <c r="I70" s="14">
        <v>5.5E-2</v>
      </c>
      <c r="J70" s="15">
        <v>25000</v>
      </c>
      <c r="K70" s="15">
        <v>25000</v>
      </c>
    </row>
    <row r="71" spans="2:11">
      <c r="D71" s="8" t="s">
        <v>263</v>
      </c>
      <c r="E71" s="7">
        <v>36863</v>
      </c>
      <c r="F71" s="14"/>
      <c r="G71" s="15"/>
      <c r="H71" s="14">
        <v>-0.06</v>
      </c>
      <c r="I71" s="14">
        <v>-0.01</v>
      </c>
      <c r="J71" s="15">
        <v>5000</v>
      </c>
      <c r="K71" s="15">
        <v>5000</v>
      </c>
    </row>
    <row r="72" spans="2:11">
      <c r="D72" s="8" t="s">
        <v>177</v>
      </c>
      <c r="E72" s="7">
        <v>37089</v>
      </c>
      <c r="F72" s="14"/>
      <c r="G72" s="15"/>
      <c r="H72" s="14">
        <v>-5.5E-2</v>
      </c>
      <c r="I72" s="14">
        <v>0</v>
      </c>
      <c r="J72" s="15">
        <v>5000</v>
      </c>
      <c r="K72" s="15">
        <v>5000</v>
      </c>
    </row>
    <row r="73" spans="2:11">
      <c r="D73" s="8" t="s">
        <v>232</v>
      </c>
      <c r="E73" s="7">
        <v>37090</v>
      </c>
      <c r="F73" s="14"/>
      <c r="G73" s="15"/>
      <c r="H73" s="20">
        <v>0.28000000000000003</v>
      </c>
      <c r="I73" s="20">
        <v>0.38</v>
      </c>
      <c r="J73" s="15">
        <v>5000</v>
      </c>
      <c r="K73" s="15">
        <v>5000</v>
      </c>
    </row>
    <row r="74" spans="2:11">
      <c r="D74" s="8" t="s">
        <v>138</v>
      </c>
      <c r="E74" s="7">
        <v>37116</v>
      </c>
      <c r="F74" s="14"/>
      <c r="G74" s="15"/>
      <c r="H74" s="20">
        <v>-0.05</v>
      </c>
      <c r="I74" s="20">
        <v>-0.04</v>
      </c>
      <c r="J74" s="15">
        <v>10000</v>
      </c>
      <c r="K74" s="15">
        <v>10000</v>
      </c>
    </row>
    <row r="75" spans="2:11">
      <c r="D75" s="8" t="s">
        <v>233</v>
      </c>
      <c r="E75" s="7">
        <v>37120</v>
      </c>
      <c r="F75" s="14"/>
      <c r="G75" s="15"/>
      <c r="H75" s="14">
        <v>0.01</v>
      </c>
      <c r="I75" s="14"/>
      <c r="J75" s="15">
        <v>5000</v>
      </c>
      <c r="K75" s="15"/>
    </row>
    <row r="76" spans="2:11">
      <c r="D76" s="8" t="s">
        <v>264</v>
      </c>
      <c r="E76" s="7">
        <v>37147</v>
      </c>
      <c r="F76" s="14"/>
      <c r="G76" s="15"/>
      <c r="H76" s="14">
        <v>-0.01</v>
      </c>
      <c r="I76" s="14">
        <v>0.01</v>
      </c>
      <c r="J76" s="15">
        <v>10000</v>
      </c>
      <c r="K76" s="15">
        <v>10000</v>
      </c>
    </row>
    <row r="77" spans="2:11">
      <c r="D77" s="8" t="s">
        <v>234</v>
      </c>
      <c r="E77" s="7">
        <v>37161</v>
      </c>
      <c r="F77" s="14"/>
      <c r="G77" s="15"/>
      <c r="H77" s="14">
        <v>2.0299999999999998</v>
      </c>
      <c r="I77" s="14">
        <v>2.1</v>
      </c>
      <c r="J77" s="15">
        <v>5000</v>
      </c>
      <c r="K77" s="15">
        <v>5000</v>
      </c>
    </row>
    <row r="78" spans="2:11">
      <c r="D78" s="8" t="s">
        <v>235</v>
      </c>
      <c r="E78" s="7">
        <v>37162</v>
      </c>
      <c r="F78" s="14"/>
      <c r="G78" s="15"/>
      <c r="H78" s="14">
        <v>2.2149999999999999</v>
      </c>
      <c r="I78" s="14">
        <v>2.2749999999999999</v>
      </c>
      <c r="J78" s="15">
        <v>5000</v>
      </c>
      <c r="K78" s="15">
        <v>5000</v>
      </c>
    </row>
    <row r="79" spans="2:11">
      <c r="D79" s="8" t="s">
        <v>236</v>
      </c>
      <c r="E79" s="7">
        <v>37163</v>
      </c>
      <c r="F79" s="14"/>
      <c r="G79" s="15"/>
      <c r="H79" s="14">
        <v>3.2349999999999999</v>
      </c>
      <c r="I79" s="14">
        <v>3.28</v>
      </c>
      <c r="J79" s="15">
        <v>5000</v>
      </c>
      <c r="K79" s="15">
        <v>5000</v>
      </c>
    </row>
    <row r="80" spans="2:11">
      <c r="D80" s="8" t="s">
        <v>265</v>
      </c>
      <c r="E80" s="7">
        <v>37166</v>
      </c>
      <c r="F80" s="14"/>
      <c r="G80" s="15"/>
      <c r="H80" s="14">
        <v>-3.5000000000000003E-2</v>
      </c>
      <c r="I80" s="14">
        <v>-2.5000000000000001E-2</v>
      </c>
      <c r="J80" s="15">
        <v>5000</v>
      </c>
      <c r="K80" s="15">
        <v>5000</v>
      </c>
    </row>
    <row r="81" spans="4:11">
      <c r="D81" s="8" t="s">
        <v>237</v>
      </c>
      <c r="E81" s="7">
        <v>37168</v>
      </c>
      <c r="F81" s="14"/>
      <c r="G81" s="15"/>
      <c r="H81" s="14">
        <v>3.15</v>
      </c>
      <c r="I81" s="14">
        <v>3.3</v>
      </c>
      <c r="J81" s="15">
        <v>5000</v>
      </c>
      <c r="K81" s="15">
        <v>5000</v>
      </c>
    </row>
    <row r="82" spans="4:11">
      <c r="D82" s="8" t="s">
        <v>266</v>
      </c>
      <c r="E82" s="7">
        <v>37169</v>
      </c>
      <c r="F82" s="14"/>
      <c r="G82" s="15"/>
      <c r="H82" s="14"/>
      <c r="I82" s="14">
        <v>0.02</v>
      </c>
      <c r="J82" s="15"/>
      <c r="K82" s="15">
        <v>10000</v>
      </c>
    </row>
    <row r="83" spans="4:11">
      <c r="D83" s="8" t="s">
        <v>238</v>
      </c>
      <c r="E83" s="7">
        <v>37171</v>
      </c>
      <c r="F83" s="14"/>
      <c r="G83" s="15"/>
      <c r="H83" s="14"/>
      <c r="I83" s="14"/>
      <c r="J83" s="15"/>
      <c r="K83" s="15"/>
    </row>
    <row r="84" spans="4:11">
      <c r="D84" s="8" t="s">
        <v>267</v>
      </c>
      <c r="E84" s="7">
        <v>37184</v>
      </c>
      <c r="F84" s="14"/>
      <c r="G84" s="15"/>
      <c r="H84" s="14">
        <v>0.01</v>
      </c>
      <c r="I84" s="14">
        <v>0.06</v>
      </c>
      <c r="J84" s="15">
        <v>5000</v>
      </c>
      <c r="K84" s="15">
        <v>5000</v>
      </c>
    </row>
    <row r="85" spans="4:11">
      <c r="D85" s="8" t="s">
        <v>268</v>
      </c>
      <c r="E85" s="7">
        <v>37196</v>
      </c>
      <c r="F85" s="14"/>
      <c r="G85" s="15"/>
      <c r="H85" s="14">
        <v>5.0000000000000001E-3</v>
      </c>
      <c r="I85" s="14">
        <v>5.5E-2</v>
      </c>
      <c r="J85" s="15">
        <v>25000</v>
      </c>
      <c r="K85" s="15">
        <v>25000</v>
      </c>
    </row>
    <row r="86" spans="4:11">
      <c r="D86" s="8" t="s">
        <v>126</v>
      </c>
      <c r="E86" s="7">
        <v>37256</v>
      </c>
      <c r="F86" s="14"/>
      <c r="G86" s="15"/>
      <c r="H86" s="14">
        <v>2.93</v>
      </c>
      <c r="I86" s="14">
        <v>2.98</v>
      </c>
      <c r="J86" s="15">
        <v>10000</v>
      </c>
      <c r="K86" s="15">
        <v>316</v>
      </c>
    </row>
    <row r="87" spans="4:11">
      <c r="D87" s="8" t="s">
        <v>217</v>
      </c>
      <c r="E87" s="7">
        <v>37288</v>
      </c>
      <c r="F87" s="14"/>
      <c r="G87" s="15"/>
      <c r="H87" s="16">
        <v>-0.37</v>
      </c>
      <c r="I87" s="16">
        <v>-0.35</v>
      </c>
      <c r="J87" s="15">
        <v>5000</v>
      </c>
      <c r="K87" s="15">
        <v>5000</v>
      </c>
    </row>
    <row r="88" spans="4:11">
      <c r="D88" s="8" t="s">
        <v>269</v>
      </c>
      <c r="E88" s="7">
        <v>37305</v>
      </c>
      <c r="F88" s="14"/>
      <c r="G88" s="15"/>
      <c r="H88" s="14">
        <v>-5.5E-2</v>
      </c>
      <c r="I88" s="14">
        <v>-3.5000000000000003E-2</v>
      </c>
      <c r="J88" s="15">
        <v>5000</v>
      </c>
      <c r="K88" s="15">
        <v>5000</v>
      </c>
    </row>
    <row r="89" spans="4:11">
      <c r="D89" s="8" t="s">
        <v>205</v>
      </c>
      <c r="E89" s="7">
        <v>37321</v>
      </c>
      <c r="F89" s="14"/>
      <c r="G89" s="15"/>
      <c r="H89" s="16">
        <v>-0.13</v>
      </c>
      <c r="I89" s="16">
        <v>-0.12</v>
      </c>
      <c r="J89" s="15">
        <v>10000</v>
      </c>
      <c r="K89" s="15">
        <v>10000</v>
      </c>
    </row>
    <row r="90" spans="4:11">
      <c r="D90" s="8" t="s">
        <v>139</v>
      </c>
      <c r="E90" s="7">
        <v>37322</v>
      </c>
      <c r="F90" s="16"/>
      <c r="G90" s="19"/>
      <c r="H90" s="20">
        <v>-0.13</v>
      </c>
      <c r="I90" s="20">
        <v>-0.12</v>
      </c>
      <c r="J90" s="17">
        <v>10000</v>
      </c>
      <c r="K90" s="15">
        <v>10000</v>
      </c>
    </row>
    <row r="91" spans="4:11">
      <c r="D91" s="8" t="s">
        <v>164</v>
      </c>
      <c r="E91" s="7">
        <v>38615</v>
      </c>
      <c r="F91" s="14"/>
      <c r="G91" s="15"/>
      <c r="H91" s="14">
        <v>-0.1</v>
      </c>
      <c r="I91" s="14">
        <v>-0.09</v>
      </c>
      <c r="J91" s="15">
        <v>5000</v>
      </c>
      <c r="K91" s="15">
        <v>5000</v>
      </c>
    </row>
    <row r="92" spans="4:11">
      <c r="D92" s="8" t="s">
        <v>103</v>
      </c>
      <c r="E92" s="7">
        <v>38619</v>
      </c>
      <c r="F92" s="14"/>
      <c r="G92" s="15"/>
      <c r="H92" s="14">
        <v>-7.7499999999999999E-2</v>
      </c>
      <c r="I92" s="14">
        <v>-6.7500000000000004E-2</v>
      </c>
      <c r="J92" s="15">
        <v>10000</v>
      </c>
      <c r="K92" s="15">
        <v>10000</v>
      </c>
    </row>
    <row r="93" spans="4:11">
      <c r="D93" s="8" t="s">
        <v>204</v>
      </c>
      <c r="E93" s="7">
        <v>38910</v>
      </c>
      <c r="F93" s="14"/>
      <c r="G93" s="15"/>
      <c r="H93" s="20">
        <v>-0.37</v>
      </c>
      <c r="I93" s="20">
        <v>-0.35</v>
      </c>
      <c r="J93" s="17">
        <v>10000</v>
      </c>
      <c r="K93" s="17">
        <v>10000</v>
      </c>
    </row>
    <row r="94" spans="4:11">
      <c r="D94" s="8" t="s">
        <v>207</v>
      </c>
      <c r="E94" s="7">
        <v>38914</v>
      </c>
      <c r="F94" s="14"/>
      <c r="G94" s="15"/>
      <c r="H94" s="16">
        <v>0.56000000000000005</v>
      </c>
      <c r="I94" s="16">
        <v>0.64</v>
      </c>
      <c r="J94" s="19">
        <v>4000</v>
      </c>
      <c r="K94" s="15">
        <v>5000</v>
      </c>
    </row>
    <row r="95" spans="4:11">
      <c r="D95" s="8" t="s">
        <v>216</v>
      </c>
      <c r="E95" s="7">
        <v>38936</v>
      </c>
      <c r="F95" s="14"/>
      <c r="G95" s="15"/>
      <c r="H95" s="20">
        <v>-0.71</v>
      </c>
      <c r="I95" s="20">
        <v>-0.69</v>
      </c>
      <c r="J95" s="15">
        <v>5000</v>
      </c>
      <c r="K95" s="15">
        <v>5000</v>
      </c>
    </row>
    <row r="96" spans="4:11">
      <c r="D96" s="8" t="s">
        <v>270</v>
      </c>
      <c r="E96" s="7">
        <v>39120</v>
      </c>
      <c r="F96" s="14"/>
      <c r="G96" s="15"/>
      <c r="H96" s="14">
        <v>-0.14000000000000001</v>
      </c>
      <c r="I96" s="14">
        <v>-0.13</v>
      </c>
      <c r="J96" s="15">
        <v>10000</v>
      </c>
      <c r="K96" s="15">
        <v>10000</v>
      </c>
    </row>
    <row r="97" spans="4:11">
      <c r="D97" s="8" t="s">
        <v>239</v>
      </c>
      <c r="E97" s="7">
        <v>39122</v>
      </c>
      <c r="F97" s="14"/>
      <c r="G97" s="15"/>
      <c r="H97" s="14">
        <v>-0.36</v>
      </c>
      <c r="I97" s="14">
        <v>-0.34</v>
      </c>
      <c r="J97" s="15">
        <v>5000</v>
      </c>
      <c r="K97" s="15">
        <v>5000</v>
      </c>
    </row>
    <row r="98" spans="4:11">
      <c r="D98" s="8" t="s">
        <v>271</v>
      </c>
      <c r="E98" s="7">
        <v>39240</v>
      </c>
      <c r="F98" s="14"/>
      <c r="G98" s="15"/>
      <c r="H98" s="20">
        <v>7.0000000000000001E-3</v>
      </c>
      <c r="I98" s="14">
        <v>1.4999999999999999E-2</v>
      </c>
      <c r="J98" s="17">
        <v>20000</v>
      </c>
      <c r="K98" s="15">
        <v>20000</v>
      </c>
    </row>
    <row r="99" spans="4:11">
      <c r="D99" s="8" t="s">
        <v>272</v>
      </c>
      <c r="E99" s="7">
        <v>39242</v>
      </c>
      <c r="F99" s="14"/>
      <c r="G99" s="15"/>
      <c r="H99" s="14">
        <v>-0.03</v>
      </c>
      <c r="I99" s="16">
        <v>-0.02</v>
      </c>
      <c r="J99" s="17">
        <v>20000</v>
      </c>
      <c r="K99" s="15">
        <v>20000</v>
      </c>
    </row>
    <row r="100" spans="4:11">
      <c r="D100" s="8" t="s">
        <v>273</v>
      </c>
      <c r="E100" s="7">
        <v>39252</v>
      </c>
      <c r="F100" s="14"/>
      <c r="G100" s="15"/>
      <c r="H100" s="16">
        <v>0.2</v>
      </c>
      <c r="I100" s="16">
        <v>0.4</v>
      </c>
      <c r="J100" s="15">
        <v>5000</v>
      </c>
      <c r="K100" s="15">
        <v>5000</v>
      </c>
    </row>
    <row r="101" spans="4:11">
      <c r="D101" s="8" t="s">
        <v>274</v>
      </c>
      <c r="E101" s="7">
        <v>39254</v>
      </c>
      <c r="F101" s="14"/>
      <c r="G101" s="15"/>
      <c r="H101" s="14">
        <v>0.05</v>
      </c>
      <c r="I101" s="14">
        <v>0.4</v>
      </c>
      <c r="J101" s="15">
        <v>5000</v>
      </c>
      <c r="K101" s="15">
        <v>5000</v>
      </c>
    </row>
    <row r="102" spans="4:11">
      <c r="D102" s="8" t="s">
        <v>240</v>
      </c>
      <c r="E102" s="7">
        <v>39256</v>
      </c>
      <c r="F102" s="14"/>
      <c r="G102" s="15"/>
      <c r="H102" s="14">
        <v>0.46</v>
      </c>
      <c r="I102" s="14">
        <v>0.51</v>
      </c>
      <c r="J102" s="15">
        <v>5000</v>
      </c>
      <c r="K102" s="15">
        <v>5000</v>
      </c>
    </row>
    <row r="103" spans="4:11">
      <c r="D103" s="8" t="s">
        <v>275</v>
      </c>
      <c r="E103" s="7">
        <v>39258</v>
      </c>
      <c r="F103" s="14"/>
      <c r="G103" s="15"/>
      <c r="H103" s="20">
        <v>0.6</v>
      </c>
      <c r="I103" s="20">
        <v>0.7</v>
      </c>
      <c r="J103" s="15">
        <v>5000</v>
      </c>
      <c r="K103" s="15">
        <v>5000</v>
      </c>
    </row>
    <row r="104" spans="4:11">
      <c r="D104" s="8" t="s">
        <v>276</v>
      </c>
      <c r="E104" s="7">
        <v>39260</v>
      </c>
      <c r="F104" s="14"/>
      <c r="G104" s="15"/>
      <c r="H104" s="16">
        <v>0.6</v>
      </c>
      <c r="I104" s="16">
        <v>0.7</v>
      </c>
      <c r="J104" s="15">
        <v>5000</v>
      </c>
      <c r="K104" s="15">
        <v>5000</v>
      </c>
    </row>
    <row r="105" spans="4:11">
      <c r="D105" s="8" t="s">
        <v>277</v>
      </c>
      <c r="E105" s="7">
        <v>39262</v>
      </c>
      <c r="F105" s="14"/>
      <c r="G105" s="15"/>
      <c r="H105" s="14">
        <v>0.59</v>
      </c>
      <c r="I105" s="14">
        <v>0.95499999999999996</v>
      </c>
      <c r="J105" s="15">
        <v>5000</v>
      </c>
      <c r="K105" s="15">
        <v>5000</v>
      </c>
    </row>
    <row r="106" spans="4:11">
      <c r="D106" s="8" t="s">
        <v>241</v>
      </c>
      <c r="E106" s="7">
        <v>39264</v>
      </c>
      <c r="F106" s="14"/>
      <c r="G106" s="15"/>
      <c r="H106" s="16">
        <v>0.56000000000000005</v>
      </c>
      <c r="I106" s="16">
        <v>0.64</v>
      </c>
      <c r="J106" s="15">
        <v>5000</v>
      </c>
      <c r="K106" s="15">
        <v>5000</v>
      </c>
    </row>
    <row r="107" spans="4:11">
      <c r="D107" s="8" t="s">
        <v>242</v>
      </c>
      <c r="E107" s="7">
        <v>39302</v>
      </c>
      <c r="F107" s="14"/>
      <c r="G107" s="15"/>
      <c r="H107" s="14">
        <v>-0.72</v>
      </c>
      <c r="I107" s="14"/>
      <c r="J107" s="15">
        <v>5000</v>
      </c>
      <c r="K107" s="15"/>
    </row>
    <row r="108" spans="4:11">
      <c r="D108" s="8" t="s">
        <v>140</v>
      </c>
      <c r="E108" s="7">
        <v>39370</v>
      </c>
      <c r="F108" s="14"/>
      <c r="G108" s="15"/>
      <c r="H108" s="14">
        <v>-0.11</v>
      </c>
      <c r="I108" s="14">
        <v>-0.1</v>
      </c>
      <c r="J108" s="15">
        <v>10000</v>
      </c>
      <c r="K108" s="15">
        <v>10000</v>
      </c>
    </row>
    <row r="109" spans="4:11">
      <c r="D109" s="8" t="s">
        <v>278</v>
      </c>
      <c r="E109" s="7">
        <v>39372</v>
      </c>
      <c r="F109" s="14"/>
      <c r="G109" s="15"/>
      <c r="H109" s="14">
        <v>-0.13</v>
      </c>
      <c r="I109" s="14">
        <v>-0.12</v>
      </c>
      <c r="J109" s="15">
        <v>10000</v>
      </c>
      <c r="K109" s="15">
        <v>10000</v>
      </c>
    </row>
    <row r="110" spans="4:11">
      <c r="D110" s="8" t="s">
        <v>219</v>
      </c>
      <c r="E110" s="7">
        <v>41225</v>
      </c>
      <c r="F110" s="14"/>
      <c r="G110" s="15"/>
      <c r="H110" s="20">
        <v>-0.73</v>
      </c>
      <c r="I110" s="20">
        <v>-0.71</v>
      </c>
      <c r="J110" s="15">
        <v>5000</v>
      </c>
      <c r="K110" s="15">
        <v>5000</v>
      </c>
    </row>
    <row r="111" spans="4:11">
      <c r="D111" s="8" t="s">
        <v>220</v>
      </c>
      <c r="E111" s="7">
        <v>41227</v>
      </c>
      <c r="F111" s="14"/>
      <c r="G111" s="15"/>
      <c r="H111" s="16">
        <v>-0.3</v>
      </c>
      <c r="I111" s="16">
        <v>-0.28999999999999998</v>
      </c>
      <c r="J111" s="15">
        <v>5000</v>
      </c>
      <c r="K111" s="15">
        <v>5000</v>
      </c>
    </row>
    <row r="112" spans="4:11">
      <c r="D112" s="8" t="s">
        <v>127</v>
      </c>
      <c r="E112" s="7">
        <v>41229</v>
      </c>
      <c r="F112" s="14"/>
      <c r="G112" s="15"/>
      <c r="H112" s="16">
        <v>-0.48</v>
      </c>
      <c r="I112" s="16">
        <v>-0.45</v>
      </c>
      <c r="J112" s="15">
        <v>5000</v>
      </c>
      <c r="K112" s="15">
        <v>5000</v>
      </c>
    </row>
    <row r="113" spans="4:11">
      <c r="D113" s="8" t="s">
        <v>243</v>
      </c>
      <c r="E113" s="7">
        <v>41283</v>
      </c>
      <c r="F113" s="14"/>
      <c r="G113" s="15"/>
      <c r="H113" s="14">
        <v>-1.145</v>
      </c>
      <c r="I113" s="14">
        <v>-1.125</v>
      </c>
      <c r="J113" s="15">
        <v>5000</v>
      </c>
      <c r="K113" s="15">
        <v>5000</v>
      </c>
    </row>
    <row r="114" spans="4:11">
      <c r="D114" s="8" t="s">
        <v>128</v>
      </c>
      <c r="E114" s="7">
        <v>41313</v>
      </c>
      <c r="F114" s="14"/>
      <c r="G114" s="15"/>
      <c r="H114" s="16">
        <v>-1.07</v>
      </c>
      <c r="I114" s="16">
        <v>-1.04</v>
      </c>
      <c r="J114" s="17">
        <v>5000</v>
      </c>
      <c r="K114" s="17">
        <v>5000</v>
      </c>
    </row>
    <row r="115" spans="4:11">
      <c r="D115" s="8" t="s">
        <v>48</v>
      </c>
      <c r="E115" s="7">
        <v>43788</v>
      </c>
      <c r="F115" s="14"/>
      <c r="G115" s="15"/>
      <c r="H115" s="20">
        <v>3.625</v>
      </c>
      <c r="I115" s="20">
        <v>3.7749999999999999</v>
      </c>
      <c r="J115" s="19">
        <v>5000</v>
      </c>
      <c r="K115" s="19">
        <v>5000</v>
      </c>
    </row>
    <row r="116" spans="4:11">
      <c r="D116" s="8" t="s">
        <v>49</v>
      </c>
      <c r="E116" s="7">
        <v>43950</v>
      </c>
      <c r="F116" s="14"/>
      <c r="G116" s="15"/>
      <c r="H116" s="20">
        <v>3.15</v>
      </c>
      <c r="I116" s="20">
        <v>3.1949999999999998</v>
      </c>
      <c r="J116" s="17">
        <v>10000</v>
      </c>
      <c r="K116" s="17">
        <v>10000</v>
      </c>
    </row>
    <row r="117" spans="4:11">
      <c r="D117" s="8" t="s">
        <v>330</v>
      </c>
      <c r="E117" s="7">
        <v>43954</v>
      </c>
      <c r="F117" s="14"/>
      <c r="G117" s="15"/>
      <c r="H117" s="14"/>
      <c r="I117" s="14"/>
      <c r="J117" s="15"/>
      <c r="K117" s="15"/>
    </row>
    <row r="118" spans="4:11">
      <c r="D118" s="8" t="s">
        <v>331</v>
      </c>
      <c r="E118" s="7">
        <v>44738</v>
      </c>
      <c r="F118" s="14"/>
      <c r="G118" s="15"/>
      <c r="H118" s="16">
        <v>2.25</v>
      </c>
      <c r="I118" s="16">
        <v>2.4</v>
      </c>
      <c r="J118" s="17">
        <v>5000</v>
      </c>
      <c r="K118" s="17">
        <v>5000</v>
      </c>
    </row>
    <row r="119" spans="4:11">
      <c r="D119" s="8" t="s">
        <v>50</v>
      </c>
      <c r="E119" s="7">
        <v>44746</v>
      </c>
      <c r="F119" s="14"/>
      <c r="G119" s="15"/>
      <c r="H119" s="20">
        <v>2.2400000000000002</v>
      </c>
      <c r="I119" s="20">
        <v>2.39</v>
      </c>
      <c r="J119" s="17">
        <v>5000</v>
      </c>
      <c r="K119" s="17">
        <v>5000</v>
      </c>
    </row>
    <row r="120" spans="4:11">
      <c r="D120" s="8" t="s">
        <v>332</v>
      </c>
      <c r="E120" s="7">
        <v>44750</v>
      </c>
      <c r="F120" s="14"/>
      <c r="G120" s="15"/>
      <c r="H120" s="14">
        <v>2.1850000000000001</v>
      </c>
      <c r="I120" s="14">
        <v>2.2349999999999999</v>
      </c>
      <c r="J120" s="15">
        <v>5000</v>
      </c>
      <c r="K120" s="15">
        <v>5000</v>
      </c>
    </row>
    <row r="121" spans="4:11">
      <c r="D121" s="8" t="s">
        <v>51</v>
      </c>
      <c r="E121" s="7">
        <v>44752</v>
      </c>
      <c r="F121" s="14"/>
      <c r="G121" s="15"/>
      <c r="H121" s="14">
        <v>2.0150000000000001</v>
      </c>
      <c r="I121" s="14">
        <v>2.0649999999999999</v>
      </c>
      <c r="J121" s="15">
        <v>5000</v>
      </c>
      <c r="K121" s="15">
        <v>5000</v>
      </c>
    </row>
    <row r="122" spans="4:11">
      <c r="D122" s="8" t="s">
        <v>244</v>
      </c>
      <c r="E122" s="7">
        <v>45094</v>
      </c>
      <c r="F122" s="14"/>
      <c r="G122" s="15"/>
      <c r="H122" s="14">
        <v>3.7549999999999999</v>
      </c>
      <c r="I122" s="14">
        <v>3.86</v>
      </c>
      <c r="J122" s="15">
        <v>10000</v>
      </c>
      <c r="K122" s="15">
        <v>10000</v>
      </c>
    </row>
    <row r="123" spans="4:11">
      <c r="D123" s="8" t="s">
        <v>279</v>
      </c>
      <c r="E123" s="7">
        <v>45213</v>
      </c>
      <c r="F123" s="14"/>
      <c r="G123" s="15"/>
      <c r="H123" s="16">
        <v>0.86</v>
      </c>
      <c r="I123" s="16">
        <v>0.94</v>
      </c>
      <c r="J123" s="15">
        <v>5000</v>
      </c>
      <c r="K123" s="15">
        <v>5000</v>
      </c>
    </row>
    <row r="124" spans="4:11">
      <c r="D124" s="8" t="s">
        <v>280</v>
      </c>
      <c r="E124" s="7">
        <v>45309</v>
      </c>
      <c r="F124" s="14"/>
      <c r="G124" s="15"/>
      <c r="H124" s="14">
        <v>-0.15</v>
      </c>
      <c r="I124" s="14">
        <v>-0.1</v>
      </c>
      <c r="J124" s="15">
        <v>5000</v>
      </c>
      <c r="K124" s="15">
        <v>5000</v>
      </c>
    </row>
    <row r="125" spans="4:11">
      <c r="D125" s="8" t="s">
        <v>281</v>
      </c>
      <c r="E125" s="7">
        <v>45338</v>
      </c>
      <c r="F125" s="14"/>
      <c r="G125" s="15"/>
      <c r="H125" s="14">
        <v>5.0000000000000001E-3</v>
      </c>
      <c r="I125" s="14">
        <v>5.5E-2</v>
      </c>
      <c r="J125" s="15">
        <v>25000</v>
      </c>
      <c r="K125" s="15">
        <v>25000</v>
      </c>
    </row>
    <row r="126" spans="4:11">
      <c r="D126" s="8" t="s">
        <v>282</v>
      </c>
      <c r="E126" s="7">
        <v>45340</v>
      </c>
      <c r="F126" s="14"/>
      <c r="G126" s="15"/>
      <c r="H126" s="14">
        <v>-5.0000000000000001E-3</v>
      </c>
      <c r="I126" s="14">
        <v>4.4999999999999998E-2</v>
      </c>
      <c r="J126" s="15">
        <v>20000</v>
      </c>
      <c r="K126" s="15">
        <v>20000</v>
      </c>
    </row>
    <row r="127" spans="4:11">
      <c r="D127" s="8" t="s">
        <v>245</v>
      </c>
      <c r="E127" s="7">
        <v>45390</v>
      </c>
      <c r="F127" s="14"/>
      <c r="G127" s="15"/>
      <c r="H127" s="14">
        <v>0.34</v>
      </c>
      <c r="I127" s="14">
        <v>0.54</v>
      </c>
      <c r="J127" s="15">
        <v>5000</v>
      </c>
      <c r="K127" s="15">
        <v>5000</v>
      </c>
    </row>
    <row r="128" spans="4:11">
      <c r="D128" s="8" t="s">
        <v>214</v>
      </c>
      <c r="E128" s="7">
        <v>45518</v>
      </c>
      <c r="F128" s="14"/>
      <c r="G128" s="15"/>
      <c r="H128" s="14">
        <v>-0.115</v>
      </c>
      <c r="I128" s="14">
        <v>-0.105</v>
      </c>
      <c r="J128" s="15">
        <v>10000</v>
      </c>
      <c r="K128" s="15">
        <v>5000</v>
      </c>
    </row>
    <row r="129" spans="4:13">
      <c r="D129" s="8" t="s">
        <v>209</v>
      </c>
      <c r="E129" s="7">
        <v>45898</v>
      </c>
      <c r="F129" s="14"/>
      <c r="G129" s="15"/>
      <c r="H129" s="20">
        <v>-0.13</v>
      </c>
      <c r="I129" s="20">
        <v>-0.12</v>
      </c>
      <c r="J129" s="17">
        <v>10000</v>
      </c>
      <c r="K129" s="15">
        <v>10000</v>
      </c>
    </row>
    <row r="130" spans="4:13">
      <c r="D130" s="8" t="s">
        <v>283</v>
      </c>
      <c r="E130" s="7">
        <v>46086</v>
      </c>
      <c r="F130" s="14"/>
      <c r="G130" s="15"/>
      <c r="H130" s="16">
        <v>-0.7</v>
      </c>
      <c r="I130" s="16">
        <v>-0.67</v>
      </c>
      <c r="J130" s="15">
        <v>5000</v>
      </c>
      <c r="K130" s="15">
        <v>5000</v>
      </c>
    </row>
    <row r="131" spans="4:13">
      <c r="D131" s="8" t="s">
        <v>284</v>
      </c>
      <c r="E131" s="7">
        <v>46088</v>
      </c>
      <c r="F131" s="14"/>
      <c r="G131" s="15"/>
      <c r="H131" s="16">
        <v>-0.56000000000000005</v>
      </c>
      <c r="I131" s="16">
        <v>-0.53</v>
      </c>
      <c r="J131" s="15">
        <v>5000</v>
      </c>
      <c r="K131" s="15">
        <v>5000</v>
      </c>
    </row>
    <row r="132" spans="4:13">
      <c r="D132" s="8" t="s">
        <v>285</v>
      </c>
      <c r="E132" s="7">
        <v>46976</v>
      </c>
      <c r="F132" s="14"/>
      <c r="G132" s="15"/>
      <c r="H132" s="14">
        <v>-0.11</v>
      </c>
      <c r="I132" s="14">
        <v>-0.1</v>
      </c>
      <c r="J132" s="17">
        <v>10000</v>
      </c>
      <c r="K132" s="15">
        <v>10000</v>
      </c>
    </row>
    <row r="133" spans="4:13">
      <c r="D133" s="8" t="s">
        <v>104</v>
      </c>
      <c r="E133" s="7">
        <v>46982</v>
      </c>
      <c r="F133" s="14"/>
      <c r="G133" s="15"/>
      <c r="H133" s="14">
        <v>-5.5E-2</v>
      </c>
      <c r="I133" s="14">
        <v>-4.4999999999999998E-2</v>
      </c>
      <c r="J133" s="15">
        <v>10000</v>
      </c>
      <c r="K133" s="15">
        <v>10000</v>
      </c>
    </row>
    <row r="134" spans="4:13">
      <c r="D134" s="8" t="s">
        <v>141</v>
      </c>
      <c r="E134" s="7">
        <v>47099</v>
      </c>
      <c r="F134" s="14"/>
      <c r="G134" s="15"/>
      <c r="H134" s="14">
        <v>-2.5000000000000001E-2</v>
      </c>
      <c r="I134" s="14">
        <v>-5.0000000000000001E-3</v>
      </c>
      <c r="J134" s="15">
        <v>10000</v>
      </c>
      <c r="K134" s="15">
        <v>10000</v>
      </c>
    </row>
    <row r="135" spans="4:13">
      <c r="D135" s="8" t="s">
        <v>52</v>
      </c>
      <c r="E135" s="7">
        <v>47130</v>
      </c>
      <c r="F135" s="14"/>
      <c r="G135" s="15"/>
      <c r="H135" s="14"/>
      <c r="I135" s="14"/>
      <c r="J135" s="15"/>
      <c r="K135" s="15"/>
    </row>
    <row r="136" spans="4:13">
      <c r="D136" s="8" t="s">
        <v>286</v>
      </c>
      <c r="E136" s="7">
        <v>47136</v>
      </c>
      <c r="F136" s="14"/>
      <c r="G136" s="15"/>
      <c r="H136" s="14">
        <v>-0.43</v>
      </c>
      <c r="I136" s="14">
        <v>-0.4</v>
      </c>
      <c r="J136" s="15">
        <v>5000</v>
      </c>
      <c r="K136" s="15">
        <v>5000</v>
      </c>
    </row>
    <row r="137" spans="4:13">
      <c r="D137" s="8" t="s">
        <v>206</v>
      </c>
      <c r="E137" s="7">
        <v>47140</v>
      </c>
      <c r="F137" s="14"/>
      <c r="G137" s="15"/>
      <c r="H137" s="14">
        <v>-0.46500000000000002</v>
      </c>
      <c r="I137" s="14">
        <v>-0.44500000000000001</v>
      </c>
      <c r="J137" s="15">
        <v>5000</v>
      </c>
      <c r="K137" s="15">
        <v>5000</v>
      </c>
    </row>
    <row r="138" spans="4:13">
      <c r="D138" s="8" t="s">
        <v>333</v>
      </c>
      <c r="E138" s="7">
        <v>47328</v>
      </c>
      <c r="F138" s="14"/>
      <c r="G138" s="15"/>
      <c r="H138" s="14"/>
      <c r="I138" s="14"/>
      <c r="J138" s="15"/>
      <c r="K138" s="15"/>
    </row>
    <row r="139" spans="4:13">
      <c r="D139" s="8" t="s">
        <v>208</v>
      </c>
      <c r="E139" s="7">
        <v>47486</v>
      </c>
      <c r="F139" s="14"/>
      <c r="G139" s="15"/>
      <c r="H139" s="16">
        <v>0.39</v>
      </c>
      <c r="I139" s="16">
        <v>0.47</v>
      </c>
      <c r="J139" s="15">
        <v>5000</v>
      </c>
      <c r="K139" s="15">
        <v>5000</v>
      </c>
    </row>
    <row r="140" spans="4:13">
      <c r="D140" s="8" t="s">
        <v>129</v>
      </c>
      <c r="E140" s="7">
        <v>47664</v>
      </c>
      <c r="F140" s="14"/>
      <c r="G140" s="15"/>
      <c r="H140" s="20">
        <v>-0.83</v>
      </c>
      <c r="I140" s="20">
        <v>-0.8</v>
      </c>
      <c r="J140" s="15">
        <v>5000</v>
      </c>
      <c r="K140" s="17">
        <v>5000</v>
      </c>
    </row>
    <row r="141" spans="4:13">
      <c r="D141" s="8" t="s">
        <v>130</v>
      </c>
      <c r="E141" s="7">
        <v>47666</v>
      </c>
      <c r="F141" s="14"/>
      <c r="G141" s="15"/>
      <c r="H141" s="20">
        <v>-0.89</v>
      </c>
      <c r="I141" s="20">
        <v>-0.87</v>
      </c>
      <c r="J141" s="15">
        <v>5000</v>
      </c>
      <c r="K141" s="17">
        <v>5000</v>
      </c>
    </row>
    <row r="142" spans="4:13">
      <c r="D142" s="8" t="s">
        <v>142</v>
      </c>
      <c r="E142" s="7">
        <v>47976</v>
      </c>
      <c r="F142" s="14"/>
      <c r="G142" s="15"/>
      <c r="H142" s="20">
        <v>-0.1</v>
      </c>
      <c r="I142" s="20">
        <v>-0.09</v>
      </c>
      <c r="J142" s="15">
        <v>10000</v>
      </c>
      <c r="K142" s="15">
        <v>10000</v>
      </c>
    </row>
    <row r="143" spans="4:13">
      <c r="D143" s="8" t="s">
        <v>131</v>
      </c>
      <c r="E143" s="7">
        <v>48400</v>
      </c>
      <c r="H143" s="14">
        <v>0.13750000000000001</v>
      </c>
      <c r="I143" s="14">
        <v>0.14499999999999999</v>
      </c>
      <c r="J143" s="7">
        <v>5000</v>
      </c>
      <c r="K143" s="7">
        <v>5000</v>
      </c>
      <c r="L143" s="7"/>
      <c r="M143" s="7"/>
    </row>
    <row r="144" spans="4:13">
      <c r="D144" s="8" t="s">
        <v>287</v>
      </c>
      <c r="E144" s="7">
        <v>48404</v>
      </c>
      <c r="F144" s="14"/>
      <c r="G144" s="15"/>
      <c r="H144" s="14">
        <v>9.2499999999999999E-2</v>
      </c>
      <c r="I144" s="14">
        <v>0.1075</v>
      </c>
      <c r="J144" s="15">
        <v>5000</v>
      </c>
      <c r="K144" s="15">
        <v>5000</v>
      </c>
    </row>
    <row r="145" spans="4:11">
      <c r="D145" s="8" t="s">
        <v>288</v>
      </c>
      <c r="E145" s="7">
        <v>48418</v>
      </c>
      <c r="F145" s="14"/>
      <c r="G145" s="15"/>
      <c r="H145" s="14">
        <v>-9.2499999999999999E-2</v>
      </c>
      <c r="I145" s="14">
        <v>-0.08</v>
      </c>
      <c r="J145" s="15">
        <v>5000</v>
      </c>
      <c r="K145" s="15">
        <v>10000</v>
      </c>
    </row>
    <row r="146" spans="4:11">
      <c r="D146" s="8" t="s">
        <v>132</v>
      </c>
      <c r="E146" s="7">
        <v>48724</v>
      </c>
      <c r="F146" s="14"/>
      <c r="G146" s="15"/>
      <c r="H146" s="16">
        <v>3.74</v>
      </c>
      <c r="I146" s="20">
        <v>3.75</v>
      </c>
      <c r="J146" s="19">
        <v>5000</v>
      </c>
      <c r="K146" s="19">
        <v>5000</v>
      </c>
    </row>
    <row r="147" spans="4:11">
      <c r="D147" s="8" t="s">
        <v>289</v>
      </c>
      <c r="E147" s="7">
        <v>49139</v>
      </c>
      <c r="F147" s="14"/>
      <c r="G147" s="15"/>
      <c r="H147" s="14">
        <v>0.3</v>
      </c>
      <c r="I147" s="14">
        <v>0.5</v>
      </c>
      <c r="J147" s="15">
        <v>5000</v>
      </c>
      <c r="K147" s="15">
        <v>5000</v>
      </c>
    </row>
    <row r="148" spans="4:11">
      <c r="D148" s="8" t="s">
        <v>290</v>
      </c>
      <c r="E148" s="7">
        <v>49605</v>
      </c>
      <c r="F148" s="14"/>
      <c r="G148" s="15"/>
      <c r="H148" s="16">
        <v>0.59</v>
      </c>
      <c r="I148" s="16">
        <v>0.79</v>
      </c>
      <c r="J148" s="15">
        <v>5000</v>
      </c>
      <c r="K148" s="15">
        <v>5000</v>
      </c>
    </row>
    <row r="149" spans="4:11">
      <c r="D149" s="8" t="s">
        <v>291</v>
      </c>
      <c r="E149" s="7">
        <v>49607</v>
      </c>
      <c r="F149" s="14"/>
      <c r="G149" s="15"/>
      <c r="H149" s="16">
        <v>0.2</v>
      </c>
      <c r="I149" s="16">
        <v>0.4</v>
      </c>
      <c r="J149" s="15">
        <v>5000</v>
      </c>
      <c r="K149" s="17">
        <v>5000</v>
      </c>
    </row>
    <row r="150" spans="4:11">
      <c r="D150" s="8" t="s">
        <v>172</v>
      </c>
      <c r="E150" s="7">
        <v>49609</v>
      </c>
      <c r="F150" s="14"/>
      <c r="G150" s="15"/>
      <c r="H150" s="14">
        <v>3.165</v>
      </c>
      <c r="I150" s="14">
        <v>3.1749999999999998</v>
      </c>
      <c r="J150" s="15">
        <v>11000000</v>
      </c>
      <c r="K150" s="15">
        <v>10000000</v>
      </c>
    </row>
    <row r="151" spans="4:11">
      <c r="D151" s="8" t="s">
        <v>133</v>
      </c>
      <c r="E151" s="7">
        <v>49613</v>
      </c>
      <c r="F151" s="14"/>
      <c r="G151" s="17">
        <v>3.3450000000000002</v>
      </c>
      <c r="H151" s="16">
        <v>3.355</v>
      </c>
      <c r="I151" s="16">
        <v>5000</v>
      </c>
      <c r="J151" s="17">
        <v>10000</v>
      </c>
      <c r="K151" s="17">
        <v>10000</v>
      </c>
    </row>
    <row r="152" spans="4:11">
      <c r="D152" s="8" t="s">
        <v>134</v>
      </c>
      <c r="E152" s="7">
        <v>49615</v>
      </c>
      <c r="F152" s="14"/>
      <c r="G152" s="17">
        <v>3.39</v>
      </c>
      <c r="H152" s="16">
        <v>3.4</v>
      </c>
      <c r="I152" s="16">
        <v>5000</v>
      </c>
      <c r="J152" s="17">
        <v>10000</v>
      </c>
      <c r="K152" s="17">
        <v>10000</v>
      </c>
    </row>
    <row r="153" spans="4:11">
      <c r="D153" s="8" t="s">
        <v>246</v>
      </c>
      <c r="E153" s="7">
        <v>49633</v>
      </c>
      <c r="F153" s="14"/>
      <c r="G153" s="15"/>
      <c r="H153" s="14">
        <v>2.62</v>
      </c>
      <c r="I153" s="14">
        <v>2.65</v>
      </c>
      <c r="J153" s="15">
        <v>5000</v>
      </c>
      <c r="K153" s="15">
        <v>5000</v>
      </c>
    </row>
    <row r="154" spans="4:11">
      <c r="D154" s="8" t="s">
        <v>53</v>
      </c>
      <c r="E154" s="7">
        <v>49639</v>
      </c>
      <c r="F154" s="14"/>
      <c r="G154" s="15"/>
      <c r="H154" s="16">
        <v>3.2</v>
      </c>
      <c r="I154" s="16">
        <v>3.25</v>
      </c>
      <c r="J154" s="19">
        <v>5000</v>
      </c>
      <c r="K154" s="19">
        <v>5000</v>
      </c>
    </row>
    <row r="155" spans="4:11">
      <c r="D155" s="8" t="s">
        <v>292</v>
      </c>
      <c r="E155" s="7">
        <v>49647</v>
      </c>
      <c r="F155" s="14"/>
      <c r="G155" s="15"/>
      <c r="H155" s="14">
        <v>-0.05</v>
      </c>
      <c r="I155" s="14">
        <v>-0.03</v>
      </c>
      <c r="J155" s="15">
        <v>5000</v>
      </c>
      <c r="K155" s="15">
        <v>5000</v>
      </c>
    </row>
    <row r="156" spans="4:11">
      <c r="D156" s="8" t="s">
        <v>293</v>
      </c>
      <c r="E156" s="7">
        <v>51173</v>
      </c>
      <c r="F156" s="14"/>
      <c r="G156" s="15"/>
      <c r="H156" s="14"/>
      <c r="I156" s="14"/>
      <c r="J156" s="15"/>
      <c r="K156" s="15"/>
    </row>
    <row r="157" spans="4:11">
      <c r="D157" s="8" t="s">
        <v>294</v>
      </c>
      <c r="E157" s="7">
        <v>51346</v>
      </c>
      <c r="H157" s="14">
        <v>3.13</v>
      </c>
      <c r="I157" s="14">
        <v>3.16</v>
      </c>
      <c r="J157" s="15">
        <v>10000</v>
      </c>
      <c r="K157" s="15">
        <v>10000</v>
      </c>
    </row>
    <row r="158" spans="4:11">
      <c r="D158" s="8" t="s">
        <v>295</v>
      </c>
      <c r="E158" s="7">
        <v>51348</v>
      </c>
      <c r="H158" s="14">
        <v>0.02</v>
      </c>
      <c r="I158" s="14">
        <v>0.04</v>
      </c>
      <c r="J158" s="15">
        <v>10000</v>
      </c>
      <c r="K158" s="15">
        <v>10000</v>
      </c>
    </row>
    <row r="159" spans="4:11">
      <c r="D159" s="8" t="s">
        <v>54</v>
      </c>
      <c r="E159" s="7">
        <v>51408</v>
      </c>
      <c r="H159" s="16">
        <v>3.35</v>
      </c>
      <c r="I159" s="16">
        <v>3.5</v>
      </c>
      <c r="J159" s="15">
        <v>5000</v>
      </c>
      <c r="K159" s="15">
        <v>5000</v>
      </c>
    </row>
    <row r="160" spans="4:11">
      <c r="D160" s="8" t="s">
        <v>247</v>
      </c>
      <c r="E160" s="7">
        <v>51492</v>
      </c>
      <c r="H160" s="14">
        <v>3.2650000000000001</v>
      </c>
      <c r="I160" s="14">
        <v>3.4049999999999998</v>
      </c>
      <c r="J160" s="15">
        <v>5000</v>
      </c>
      <c r="K160" s="15">
        <v>5000</v>
      </c>
    </row>
    <row r="161" spans="4:11">
      <c r="D161" s="8" t="s">
        <v>296</v>
      </c>
      <c r="E161" s="7">
        <v>51854</v>
      </c>
      <c r="H161" s="16">
        <v>0.22</v>
      </c>
      <c r="I161" s="16">
        <v>0.42</v>
      </c>
      <c r="J161" s="15">
        <v>5000</v>
      </c>
      <c r="K161" s="15">
        <v>5000</v>
      </c>
    </row>
    <row r="162" spans="4:11">
      <c r="D162" s="8" t="s">
        <v>58</v>
      </c>
      <c r="E162" s="7">
        <v>51856</v>
      </c>
      <c r="H162" s="14">
        <v>0.35</v>
      </c>
      <c r="I162" s="14">
        <v>0.85</v>
      </c>
      <c r="J162" s="15">
        <v>5000</v>
      </c>
      <c r="K162" s="15">
        <v>5000</v>
      </c>
    </row>
    <row r="163" spans="4:11">
      <c r="D163" s="8" t="s">
        <v>59</v>
      </c>
      <c r="E163" s="7">
        <v>51858</v>
      </c>
      <c r="H163" s="14"/>
      <c r="I163" s="14"/>
      <c r="J163" s="15"/>
      <c r="K163" s="15"/>
    </row>
    <row r="164" spans="4:11">
      <c r="D164" s="8" t="s">
        <v>297</v>
      </c>
      <c r="E164" s="7">
        <v>51860</v>
      </c>
      <c r="H164" s="16">
        <v>0.3</v>
      </c>
      <c r="I164" s="16">
        <v>0.5</v>
      </c>
      <c r="J164" s="17">
        <v>5000</v>
      </c>
      <c r="K164" s="17">
        <v>5000</v>
      </c>
    </row>
    <row r="165" spans="4:11">
      <c r="D165" s="8" t="s">
        <v>55</v>
      </c>
      <c r="E165" s="7">
        <v>52231</v>
      </c>
      <c r="H165" s="20">
        <v>3.29</v>
      </c>
      <c r="I165" s="20">
        <v>3.33</v>
      </c>
      <c r="J165" s="19">
        <v>5000</v>
      </c>
      <c r="K165" s="19">
        <v>5000</v>
      </c>
    </row>
    <row r="166" spans="4:11">
      <c r="D166" s="8" t="s">
        <v>135</v>
      </c>
      <c r="E166" s="7">
        <v>52722</v>
      </c>
      <c r="H166" s="14">
        <v>3.2</v>
      </c>
      <c r="I166" s="14">
        <v>3.2149999999999999</v>
      </c>
      <c r="J166" s="15">
        <v>5000</v>
      </c>
      <c r="K166" s="15">
        <v>5000</v>
      </c>
    </row>
    <row r="167" spans="4:11">
      <c r="D167" s="8" t="s">
        <v>298</v>
      </c>
      <c r="E167" s="7">
        <v>54094</v>
      </c>
      <c r="H167" s="14">
        <v>-8.5000000000000006E-2</v>
      </c>
      <c r="I167" s="14">
        <v>-7.4999999999999997E-2</v>
      </c>
      <c r="J167" s="15">
        <v>10000</v>
      </c>
      <c r="K167" s="15">
        <v>10000</v>
      </c>
    </row>
    <row r="168" spans="4:11">
      <c r="D168" s="8" t="s">
        <v>299</v>
      </c>
      <c r="E168" s="7">
        <v>54096</v>
      </c>
      <c r="H168" s="14"/>
      <c r="I168" s="14"/>
      <c r="J168" s="15"/>
      <c r="K168" s="15"/>
    </row>
    <row r="169" spans="4:11">
      <c r="D169" s="8" t="s">
        <v>300</v>
      </c>
      <c r="E169" s="7">
        <v>54098</v>
      </c>
      <c r="H169" s="14">
        <v>3.5000000000000003E-2</v>
      </c>
      <c r="I169" s="14">
        <v>0.04</v>
      </c>
      <c r="J169" s="15">
        <v>20000</v>
      </c>
      <c r="K169" s="15">
        <v>20000</v>
      </c>
    </row>
    <row r="170" spans="4:11">
      <c r="D170" s="8" t="s">
        <v>301</v>
      </c>
      <c r="E170" s="7">
        <v>54100</v>
      </c>
      <c r="H170" s="14"/>
      <c r="I170" s="14"/>
      <c r="J170" s="15"/>
      <c r="K170" s="15"/>
    </row>
    <row r="171" spans="4:11">
      <c r="D171" s="8" t="s">
        <v>143</v>
      </c>
      <c r="E171" s="7">
        <v>54109</v>
      </c>
      <c r="H171" s="14">
        <v>-6.5000000000000002E-2</v>
      </c>
      <c r="I171" s="14">
        <v>-5.5E-2</v>
      </c>
      <c r="J171" s="15">
        <v>10000</v>
      </c>
      <c r="K171" s="15">
        <v>10000</v>
      </c>
    </row>
    <row r="172" spans="4:11">
      <c r="D172" s="8" t="s">
        <v>302</v>
      </c>
      <c r="E172" s="7">
        <v>54524</v>
      </c>
      <c r="H172" s="14">
        <v>-0.125</v>
      </c>
      <c r="I172" s="14">
        <v>-0.1125</v>
      </c>
      <c r="J172" s="15">
        <v>5000</v>
      </c>
      <c r="K172" s="15">
        <v>5000</v>
      </c>
    </row>
    <row r="173" spans="4:11">
      <c r="D173" s="8" t="s">
        <v>303</v>
      </c>
      <c r="E173" s="7">
        <v>54552</v>
      </c>
      <c r="H173" s="16">
        <v>0.56000000000000005</v>
      </c>
      <c r="I173" s="16">
        <v>0.64</v>
      </c>
      <c r="J173" s="15">
        <v>5000</v>
      </c>
      <c r="K173" s="15">
        <v>5000</v>
      </c>
    </row>
    <row r="174" spans="4:11">
      <c r="D174" s="8" t="s">
        <v>304</v>
      </c>
      <c r="E174" s="7">
        <v>54566</v>
      </c>
      <c r="H174" s="16">
        <v>0.56000000000000005</v>
      </c>
      <c r="I174" s="16">
        <v>0.64</v>
      </c>
      <c r="J174" s="15">
        <v>5000</v>
      </c>
      <c r="K174" s="17">
        <v>5000</v>
      </c>
    </row>
    <row r="175" spans="4:11">
      <c r="D175" s="8" t="s">
        <v>305</v>
      </c>
      <c r="E175" s="7">
        <v>54674</v>
      </c>
      <c r="H175" s="16">
        <v>3.6349999999999998</v>
      </c>
      <c r="I175" s="20">
        <v>3.645</v>
      </c>
      <c r="J175" s="19">
        <v>5000</v>
      </c>
      <c r="K175" s="19">
        <v>5000</v>
      </c>
    </row>
    <row r="176" spans="4:11">
      <c r="D176" s="8" t="s">
        <v>306</v>
      </c>
      <c r="E176" s="7">
        <v>54874</v>
      </c>
      <c r="H176" s="14">
        <v>-0.14000000000000001</v>
      </c>
      <c r="I176" s="14">
        <v>-0.13</v>
      </c>
      <c r="J176" s="15">
        <v>10000</v>
      </c>
      <c r="K176" s="15">
        <v>10000</v>
      </c>
    </row>
    <row r="177" spans="4:11">
      <c r="D177" s="8" t="s">
        <v>307</v>
      </c>
      <c r="E177" s="7">
        <v>54876</v>
      </c>
      <c r="H177" s="20">
        <v>-0.14000000000000001</v>
      </c>
      <c r="I177" s="20">
        <v>-0.13</v>
      </c>
      <c r="J177" s="15">
        <v>10000</v>
      </c>
      <c r="K177" s="15">
        <v>10000</v>
      </c>
    </row>
    <row r="178" spans="4:11">
      <c r="D178" s="8" t="s">
        <v>308</v>
      </c>
      <c r="E178" s="7">
        <v>54878</v>
      </c>
      <c r="H178" s="20">
        <v>-0.14000000000000001</v>
      </c>
      <c r="I178" s="20">
        <v>-0.13</v>
      </c>
      <c r="J178" s="15">
        <v>10000</v>
      </c>
      <c r="K178" s="15">
        <v>10000</v>
      </c>
    </row>
    <row r="179" spans="4:11">
      <c r="D179" s="8" t="s">
        <v>309</v>
      </c>
      <c r="E179" s="7">
        <v>54880</v>
      </c>
      <c r="H179" s="14">
        <v>-0.12</v>
      </c>
      <c r="I179" s="14">
        <v>-0.11</v>
      </c>
      <c r="J179" s="15">
        <v>10000</v>
      </c>
      <c r="K179" s="15">
        <v>10000</v>
      </c>
    </row>
    <row r="180" spans="4:11">
      <c r="D180" s="8" t="s">
        <v>310</v>
      </c>
      <c r="E180" s="7">
        <v>54886</v>
      </c>
      <c r="H180" s="20">
        <v>-0.14000000000000001</v>
      </c>
      <c r="I180" s="20">
        <v>-0.13</v>
      </c>
      <c r="J180" s="15">
        <v>10000</v>
      </c>
      <c r="K180" s="15">
        <v>5000</v>
      </c>
    </row>
    <row r="181" spans="4:11">
      <c r="D181" s="8" t="s">
        <v>311</v>
      </c>
      <c r="E181" s="7">
        <v>54888</v>
      </c>
      <c r="H181" s="20">
        <v>-0.12</v>
      </c>
      <c r="I181" s="20">
        <v>-0.11</v>
      </c>
      <c r="J181" s="15">
        <v>10000</v>
      </c>
      <c r="K181" s="15">
        <v>10000</v>
      </c>
    </row>
    <row r="182" spans="4:11">
      <c r="D182" s="8" t="s">
        <v>312</v>
      </c>
      <c r="E182" s="7">
        <v>54894</v>
      </c>
      <c r="H182" s="14">
        <v>-0.05</v>
      </c>
      <c r="I182" s="16">
        <v>-0.04</v>
      </c>
      <c r="J182" s="15">
        <v>20000</v>
      </c>
      <c r="K182" s="15">
        <v>20000</v>
      </c>
    </row>
    <row r="183" spans="4:11">
      <c r="D183" s="8" t="s">
        <v>313</v>
      </c>
      <c r="E183" s="7">
        <v>54896</v>
      </c>
      <c r="H183" s="16">
        <v>-0.05</v>
      </c>
      <c r="I183" s="16">
        <v>-0.04</v>
      </c>
      <c r="J183" s="15">
        <v>20000</v>
      </c>
      <c r="K183" s="15">
        <v>20000</v>
      </c>
    </row>
    <row r="184" spans="4:11">
      <c r="D184" s="8" t="s">
        <v>314</v>
      </c>
      <c r="E184" s="7">
        <v>54898</v>
      </c>
      <c r="H184" s="16">
        <v>-0.04</v>
      </c>
      <c r="I184" s="16">
        <v>-0.03</v>
      </c>
      <c r="J184" s="15">
        <v>20000</v>
      </c>
      <c r="K184" s="15">
        <v>20000</v>
      </c>
    </row>
    <row r="185" spans="4:11">
      <c r="D185" s="8" t="s">
        <v>315</v>
      </c>
      <c r="E185" s="7">
        <v>55244</v>
      </c>
      <c r="H185" s="16">
        <v>0.48</v>
      </c>
      <c r="I185" s="16">
        <v>0.56000000000000005</v>
      </c>
      <c r="J185" s="15">
        <v>5000</v>
      </c>
      <c r="K185" s="15">
        <v>5000</v>
      </c>
    </row>
    <row r="186" spans="4:11">
      <c r="D186" s="8" t="s">
        <v>136</v>
      </c>
      <c r="E186" s="7">
        <v>55829</v>
      </c>
      <c r="H186" s="16">
        <v>-0.4</v>
      </c>
      <c r="I186" s="16">
        <v>-0.38</v>
      </c>
      <c r="J186" s="15">
        <v>5000</v>
      </c>
      <c r="K186" s="15">
        <v>5000</v>
      </c>
    </row>
    <row r="187" spans="4:11">
      <c r="D187" s="8" t="s">
        <v>316</v>
      </c>
      <c r="E187" s="7">
        <v>55841</v>
      </c>
      <c r="H187" s="14">
        <v>0.3</v>
      </c>
      <c r="I187" s="14">
        <v>0.39</v>
      </c>
      <c r="J187" s="15">
        <v>5000</v>
      </c>
      <c r="K187" s="15">
        <v>5000</v>
      </c>
    </row>
    <row r="188" spans="4:11">
      <c r="D188" s="8" t="s">
        <v>317</v>
      </c>
      <c r="E188" s="7">
        <v>55843</v>
      </c>
      <c r="H188" s="14">
        <v>0.59</v>
      </c>
      <c r="I188" s="14">
        <v>0.78</v>
      </c>
      <c r="J188" s="15">
        <v>5000</v>
      </c>
      <c r="K188" s="15">
        <v>5000</v>
      </c>
    </row>
    <row r="189" spans="4:11">
      <c r="D189" s="8" t="s">
        <v>318</v>
      </c>
      <c r="E189" s="7">
        <v>55853</v>
      </c>
      <c r="H189" s="16">
        <v>0.3</v>
      </c>
      <c r="I189" s="16">
        <v>0.38</v>
      </c>
      <c r="J189" s="15">
        <v>5000</v>
      </c>
      <c r="K189" s="15">
        <v>5000</v>
      </c>
    </row>
    <row r="190" spans="4:11">
      <c r="D190" s="8" t="s">
        <v>35</v>
      </c>
      <c r="E190" s="7">
        <v>28285</v>
      </c>
      <c r="H190" s="14">
        <v>3.31</v>
      </c>
      <c r="I190" s="14"/>
      <c r="J190" s="15">
        <v>10000</v>
      </c>
      <c r="K190" s="15"/>
    </row>
    <row r="191" spans="4:11" ht="12.75">
      <c r="E191"/>
    </row>
    <row r="192" spans="4:11" ht="12.75">
      <c r="E192"/>
    </row>
    <row r="193" spans="5:5" ht="12.75">
      <c r="E193"/>
    </row>
    <row r="194" spans="5:5" ht="12.75">
      <c r="E194"/>
    </row>
    <row r="195" spans="5:5" ht="12.75">
      <c r="E195"/>
    </row>
    <row r="196" spans="5:5" ht="12.75">
      <c r="E196"/>
    </row>
    <row r="197" spans="5:5" ht="12.75">
      <c r="E197"/>
    </row>
    <row r="198" spans="5:5" ht="12.75">
      <c r="E198"/>
    </row>
    <row r="199" spans="5:5" ht="12.75">
      <c r="E199"/>
    </row>
    <row r="200" spans="5:5" ht="12.75">
      <c r="E200"/>
    </row>
    <row r="201" spans="5:5" ht="12.75">
      <c r="E201"/>
    </row>
    <row r="202" spans="5:5" ht="12.75">
      <c r="E202"/>
    </row>
    <row r="203" spans="5:5" ht="12.75">
      <c r="E203"/>
    </row>
    <row r="204" spans="5:5" ht="12.75">
      <c r="E204"/>
    </row>
    <row r="205" spans="5:5" ht="12.75">
      <c r="E205"/>
    </row>
    <row r="206" spans="5:5" ht="12.75">
      <c r="E206"/>
    </row>
    <row r="207" spans="5:5" ht="12.75">
      <c r="E207"/>
    </row>
    <row r="208" spans="5:5" ht="12.75">
      <c r="E208"/>
    </row>
    <row r="209" spans="5:5" ht="12.75">
      <c r="E209"/>
    </row>
    <row r="210" spans="5:5" ht="12.75">
      <c r="E210"/>
    </row>
    <row r="211" spans="5:5" ht="12.75">
      <c r="E211"/>
    </row>
    <row r="212" spans="5:5" ht="12.75">
      <c r="E212"/>
    </row>
    <row r="213" spans="5:5" ht="12.75">
      <c r="E213"/>
    </row>
    <row r="214" spans="5:5" ht="12.75">
      <c r="E214"/>
    </row>
    <row r="215" spans="5:5" ht="12.75">
      <c r="E215"/>
    </row>
    <row r="216" spans="5:5" ht="12.75">
      <c r="E216"/>
    </row>
    <row r="217" spans="5:5" ht="12.75">
      <c r="E217"/>
    </row>
    <row r="218" spans="5:5" ht="12.75">
      <c r="E218"/>
    </row>
    <row r="219" spans="5:5" ht="12.75">
      <c r="E219"/>
    </row>
    <row r="220" spans="5:5" ht="12.75">
      <c r="E220"/>
    </row>
    <row r="221" spans="5:5" ht="12.75">
      <c r="E221"/>
    </row>
    <row r="222" spans="5:5" ht="12.75">
      <c r="E222"/>
    </row>
    <row r="223" spans="5:5" ht="12.75">
      <c r="E223"/>
    </row>
    <row r="224" spans="5:5" ht="12.75">
      <c r="E224"/>
    </row>
    <row r="225" spans="5:5" ht="12.75">
      <c r="E225"/>
    </row>
    <row r="226" spans="5:5" ht="12.75">
      <c r="E226"/>
    </row>
    <row r="227" spans="5:5" ht="12.75">
      <c r="E227"/>
    </row>
    <row r="228" spans="5:5" ht="12.75">
      <c r="E228"/>
    </row>
    <row r="229" spans="5:5" ht="12.75">
      <c r="E229"/>
    </row>
    <row r="230" spans="5:5" ht="12.75">
      <c r="E230"/>
    </row>
    <row r="231" spans="5:5" ht="12.75">
      <c r="E231"/>
    </row>
    <row r="232" spans="5:5" ht="12.75">
      <c r="E232"/>
    </row>
    <row r="233" spans="5:5" ht="12.75">
      <c r="E233"/>
    </row>
    <row r="234" spans="5:5" ht="12.75">
      <c r="E234"/>
    </row>
    <row r="235" spans="5:5" ht="12.75">
      <c r="E235"/>
    </row>
    <row r="236" spans="5:5" ht="12.75">
      <c r="E236"/>
    </row>
    <row r="237" spans="5:5" ht="12.75">
      <c r="E237"/>
    </row>
    <row r="238" spans="5:5" ht="12.75">
      <c r="E238"/>
    </row>
    <row r="239" spans="5:5" ht="12.75">
      <c r="E239"/>
    </row>
    <row r="240" spans="5:5" ht="12.75">
      <c r="E240"/>
    </row>
    <row r="241" spans="5:5" ht="12.75">
      <c r="E241"/>
    </row>
    <row r="242" spans="5:5" ht="12.75">
      <c r="E242"/>
    </row>
    <row r="243" spans="5:5" ht="12.75">
      <c r="E243"/>
    </row>
    <row r="244" spans="5:5" ht="12.75">
      <c r="E244"/>
    </row>
    <row r="245" spans="5:5" ht="12.75">
      <c r="E245"/>
    </row>
    <row r="246" spans="5:5" ht="12.75">
      <c r="E246"/>
    </row>
    <row r="247" spans="5:5" ht="12.75">
      <c r="E247"/>
    </row>
    <row r="248" spans="5:5" ht="12.75">
      <c r="E248"/>
    </row>
    <row r="249" spans="5:5" ht="12.75">
      <c r="E249"/>
    </row>
  </sheetData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3" r:id="rId4" name="cmd_Stop">
          <controlPr defaultSize="0" autoLine="0" r:id="rId5">
            <anchor moveWithCells="1" sizeWithCells="1">
              <from>
                <xdr:col>1</xdr:col>
                <xdr:colOff>409575</xdr:colOff>
                <xdr:row>0</xdr:row>
                <xdr:rowOff>38100</xdr:rowOff>
              </from>
              <to>
                <xdr:col>1</xdr:col>
                <xdr:colOff>762000</xdr:colOff>
                <xdr:row>1</xdr:row>
                <xdr:rowOff>114300</xdr:rowOff>
              </to>
            </anchor>
          </controlPr>
        </control>
      </mc:Choice>
      <mc:Fallback>
        <control shapeId="10243" r:id="rId4" name="cmd_Stop"/>
      </mc:Fallback>
    </mc:AlternateContent>
    <mc:AlternateContent xmlns:mc="http://schemas.openxmlformats.org/markup-compatibility/2006">
      <mc:Choice Requires="x14">
        <control shapeId="10242" r:id="rId6" name="cmdStart">
          <controlPr defaultSize="0" autoLine="0" r:id="rId7">
            <anchor moveWithCells="1" sizeWithCells="1">
              <from>
                <xdr:col>1</xdr:col>
                <xdr:colOff>38100</xdr:colOff>
                <xdr:row>0</xdr:row>
                <xdr:rowOff>38100</xdr:rowOff>
              </from>
              <to>
                <xdr:col>1</xdr:col>
                <xdr:colOff>390525</xdr:colOff>
                <xdr:row>1</xdr:row>
                <xdr:rowOff>114300</xdr:rowOff>
              </to>
            </anchor>
          </controlPr>
        </control>
      </mc:Choice>
      <mc:Fallback>
        <control shapeId="10242" r:id="rId6" name="cmdStart"/>
      </mc:Fallback>
    </mc:AlternateContent>
    <mc:AlternateContent xmlns:mc="http://schemas.openxmlformats.org/markup-compatibility/2006">
      <mc:Choice Requires="x14">
        <control shapeId="10241" r:id="rId8" name="Rvx1">
          <controlPr locked="0" defaultSize="0" autoLine="0" r:id="rId9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266700</xdr:colOff>
                <xdr:row>1</xdr:row>
                <xdr:rowOff>114300</xdr:rowOff>
              </to>
            </anchor>
          </controlPr>
        </control>
      </mc:Choice>
      <mc:Fallback>
        <control shapeId="10241" r:id="rId8" name="Rv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NEW</vt:lpstr>
      <vt:lpstr>Keystone</vt:lpstr>
      <vt:lpstr>Rates</vt:lpstr>
      <vt:lpstr>EOLID's</vt:lpstr>
      <vt:lpstr>EOL</vt:lpstr>
      <vt:lpstr>NEW!Print_Area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 Lookup Database</dc:title>
  <dc:creator>iliu</dc:creator>
  <dc:description>- Oracle 8i ODBC QueryFix Applied</dc:description>
  <cp:lastModifiedBy>Felienne</cp:lastModifiedBy>
  <cp:lastPrinted>2001-08-02T23:25:53Z</cp:lastPrinted>
  <dcterms:created xsi:type="dcterms:W3CDTF">2000-02-07T19:46:34Z</dcterms:created>
  <dcterms:modified xsi:type="dcterms:W3CDTF">2014-09-05T10:01:00Z</dcterms:modified>
</cp:coreProperties>
</file>