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152511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P7" i="19"/>
  <c r="AQ7" i="19"/>
  <c r="AR7" i="19"/>
  <c r="AS7" i="19" s="1"/>
  <c r="AT7" i="19"/>
  <c r="AU7" i="19" s="1"/>
  <c r="A8" i="19"/>
  <c r="B8" i="19"/>
  <c r="C8" i="19"/>
  <c r="D8" i="19"/>
  <c r="E8" i="19"/>
  <c r="F8" i="19"/>
  <c r="G8" i="19"/>
  <c r="I8" i="19"/>
  <c r="R8" i="19"/>
  <c r="AL8" i="19"/>
  <c r="AM8" i="19"/>
  <c r="AN8" i="19"/>
  <c r="AP8" i="19"/>
  <c r="AR8" i="19"/>
  <c r="AS8" i="19"/>
  <c r="AT8" i="19"/>
  <c r="A9" i="19"/>
  <c r="B9" i="19"/>
  <c r="C9" i="19"/>
  <c r="D9" i="19"/>
  <c r="E9" i="19"/>
  <c r="F9" i="19"/>
  <c r="G9" i="19"/>
  <c r="I9" i="19"/>
  <c r="R9" i="19"/>
  <c r="AL9" i="19"/>
  <c r="AM9" i="19"/>
  <c r="AO9" i="19" s="1"/>
  <c r="AP9" i="19"/>
  <c r="AR9" i="19"/>
  <c r="AN9" i="19" s="1"/>
  <c r="AS9" i="19"/>
  <c r="AT9" i="19"/>
  <c r="AU9" i="19" s="1"/>
  <c r="A10" i="19"/>
  <c r="B10" i="19"/>
  <c r="C10" i="19"/>
  <c r="D10" i="19"/>
  <c r="E10" i="19"/>
  <c r="F10" i="19"/>
  <c r="G10" i="19"/>
  <c r="I10" i="19"/>
  <c r="R10" i="19"/>
  <c r="AL10" i="19"/>
  <c r="AM10" i="19"/>
  <c r="AO10" i="19"/>
  <c r="AP10" i="19"/>
  <c r="AR10" i="19"/>
  <c r="AN10" i="19" s="1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P11" i="19"/>
  <c r="AR11" i="19"/>
  <c r="AN11" i="19" s="1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P12" i="19"/>
  <c r="AQ12" i="19"/>
  <c r="AR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Q13" i="19" s="1"/>
  <c r="AN13" i="19"/>
  <c r="AO13" i="19" s="1"/>
  <c r="AP13" i="19"/>
  <c r="AR13" i="19"/>
  <c r="AS13" i="19" s="1"/>
  <c r="AT13" i="19"/>
  <c r="AU13" i="19" s="1"/>
  <c r="A14" i="19"/>
  <c r="B14" i="19"/>
  <c r="C14" i="19"/>
  <c r="D14" i="19"/>
  <c r="E14" i="19"/>
  <c r="F14" i="19"/>
  <c r="G14" i="19"/>
  <c r="I14" i="19"/>
  <c r="R14" i="19"/>
  <c r="AL14" i="19"/>
  <c r="AM14" i="19"/>
  <c r="AP14" i="19"/>
  <c r="AQ14" i="19"/>
  <c r="AR14" i="19"/>
  <c r="AN14" i="19" s="1"/>
  <c r="AS14" i="19"/>
  <c r="AT14" i="19"/>
  <c r="AU14" i="19" s="1"/>
  <c r="A15" i="19"/>
  <c r="B15" i="19"/>
  <c r="C15" i="19"/>
  <c r="D15" i="19"/>
  <c r="E15" i="19"/>
  <c r="F15" i="19"/>
  <c r="G15" i="19"/>
  <c r="I15" i="19"/>
  <c r="R15" i="19"/>
  <c r="AL15" i="19"/>
  <c r="AM15" i="19"/>
  <c r="AS15" i="19" s="1"/>
  <c r="AN15" i="19"/>
  <c r="AP15" i="19"/>
  <c r="AQ15" i="19"/>
  <c r="AR15" i="19"/>
  <c r="AT15" i="19"/>
  <c r="AU15" i="19" s="1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P16" i="19"/>
  <c r="AR16" i="19"/>
  <c r="AS16" i="19"/>
  <c r="AT16" i="19"/>
  <c r="A17" i="19"/>
  <c r="B17" i="19"/>
  <c r="C17" i="19"/>
  <c r="D17" i="19"/>
  <c r="E17" i="19"/>
  <c r="F17" i="19"/>
  <c r="G17" i="19"/>
  <c r="I17" i="19"/>
  <c r="R17" i="19"/>
  <c r="AL17" i="19"/>
  <c r="AM17" i="19"/>
  <c r="AP17" i="19"/>
  <c r="AQ17" i="19" s="1"/>
  <c r="AR17" i="19"/>
  <c r="AN17" i="19" s="1"/>
  <c r="AO17" i="19" s="1"/>
  <c r="AT17" i="19"/>
  <c r="AU17" i="19" s="1"/>
  <c r="A18" i="19"/>
  <c r="B18" i="19"/>
  <c r="C18" i="19"/>
  <c r="D18" i="19"/>
  <c r="E18" i="19"/>
  <c r="F18" i="19"/>
  <c r="G18" i="19"/>
  <c r="I18" i="19"/>
  <c r="R18" i="19"/>
  <c r="AL18" i="19"/>
  <c r="AM18" i="19"/>
  <c r="AP18" i="19"/>
  <c r="AR18" i="19"/>
  <c r="AN18" i="19" s="1"/>
  <c r="AO18" i="19" s="1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P19" i="19"/>
  <c r="AR19" i="19"/>
  <c r="AN19" i="19" s="1"/>
  <c r="AT19" i="19"/>
  <c r="AU19" i="19" s="1"/>
  <c r="A20" i="19"/>
  <c r="B20" i="19"/>
  <c r="C20" i="19"/>
  <c r="D20" i="19"/>
  <c r="E20" i="19"/>
  <c r="F20" i="19"/>
  <c r="G20" i="19"/>
  <c r="I20" i="19"/>
  <c r="R20" i="19"/>
  <c r="AL20" i="19"/>
  <c r="AM20" i="19"/>
  <c r="AP20" i="19"/>
  <c r="AQ20" i="19"/>
  <c r="AR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 s="1"/>
  <c r="AR21" i="19"/>
  <c r="AS21" i="19" s="1"/>
  <c r="AT21" i="19"/>
  <c r="AU21" i="19" s="1"/>
  <c r="A22" i="19"/>
  <c r="B22" i="19"/>
  <c r="C22" i="19"/>
  <c r="D22" i="19"/>
  <c r="E22" i="19"/>
  <c r="F22" i="19"/>
  <c r="G22" i="19"/>
  <c r="I22" i="19"/>
  <c r="R22" i="19"/>
  <c r="AL22" i="19"/>
  <c r="AM22" i="19"/>
  <c r="AP22" i="19"/>
  <c r="AQ22" i="19"/>
  <c r="AR22" i="19"/>
  <c r="AN22" i="19" s="1"/>
  <c r="AS22" i="19"/>
  <c r="AT22" i="19"/>
  <c r="AU22" i="19" s="1"/>
  <c r="A23" i="19"/>
  <c r="B23" i="19"/>
  <c r="C23" i="19"/>
  <c r="D23" i="19"/>
  <c r="E23" i="19"/>
  <c r="F23" i="19"/>
  <c r="G23" i="19"/>
  <c r="I23" i="19"/>
  <c r="R23" i="19"/>
  <c r="AL23" i="19"/>
  <c r="AM23" i="19"/>
  <c r="AS23" i="19" s="1"/>
  <c r="AN23" i="19"/>
  <c r="AP23" i="19"/>
  <c r="AQ23" i="19"/>
  <c r="AR23" i="19"/>
  <c r="AT23" i="19"/>
  <c r="AU23" i="19" s="1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P24" i="19"/>
  <c r="AR24" i="19"/>
  <c r="AS24" i="19"/>
  <c r="AT24" i="19"/>
  <c r="A25" i="19"/>
  <c r="B25" i="19"/>
  <c r="C25" i="19"/>
  <c r="D25" i="19"/>
  <c r="E25" i="19"/>
  <c r="F25" i="19"/>
  <c r="G25" i="19"/>
  <c r="I25" i="19"/>
  <c r="R25" i="19"/>
  <c r="AL25" i="19"/>
  <c r="AM25" i="19"/>
  <c r="AO25" i="19" s="1"/>
  <c r="AP25" i="19"/>
  <c r="AR25" i="19"/>
  <c r="AN25" i="19" s="1"/>
  <c r="AS25" i="19"/>
  <c r="AT25" i="19"/>
  <c r="AU25" i="19" s="1"/>
  <c r="A26" i="19"/>
  <c r="B26" i="19"/>
  <c r="C26" i="19"/>
  <c r="D26" i="19"/>
  <c r="E26" i="19"/>
  <c r="F26" i="19"/>
  <c r="G26" i="19"/>
  <c r="I26" i="19"/>
  <c r="R26" i="19"/>
  <c r="AL26" i="19"/>
  <c r="AM26" i="19"/>
  <c r="AO26" i="19"/>
  <c r="AP26" i="19"/>
  <c r="AR26" i="19"/>
  <c r="AN26" i="19" s="1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P27" i="19"/>
  <c r="AR27" i="19"/>
  <c r="AN27" i="19" s="1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P28" i="19"/>
  <c r="AQ28" i="19"/>
  <c r="AR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Q29" i="19" s="1"/>
  <c r="AN29" i="19"/>
  <c r="AO29" i="19"/>
  <c r="AP29" i="19"/>
  <c r="AR29" i="19"/>
  <c r="AS29" i="19" s="1"/>
  <c r="AT29" i="19"/>
  <c r="AU29" i="19" s="1"/>
  <c r="A30" i="19"/>
  <c r="B30" i="19"/>
  <c r="C30" i="19"/>
  <c r="D30" i="19"/>
  <c r="E30" i="19"/>
  <c r="F30" i="19"/>
  <c r="G30" i="19"/>
  <c r="I30" i="19"/>
  <c r="R30" i="19"/>
  <c r="AL30" i="19"/>
  <c r="AM30" i="19"/>
  <c r="AP30" i="19"/>
  <c r="AQ30" i="19"/>
  <c r="AR30" i="19"/>
  <c r="AN30" i="19" s="1"/>
  <c r="AS30" i="19"/>
  <c r="AT30" i="19"/>
  <c r="AU30" i="19" s="1"/>
  <c r="A31" i="19"/>
  <c r="B31" i="19"/>
  <c r="C31" i="19"/>
  <c r="D31" i="19"/>
  <c r="E31" i="19"/>
  <c r="F31" i="19"/>
  <c r="G31" i="19"/>
  <c r="I31" i="19"/>
  <c r="R31" i="19"/>
  <c r="AL31" i="19"/>
  <c r="AM31" i="19"/>
  <c r="AS31" i="19" s="1"/>
  <c r="AN31" i="19"/>
  <c r="AP31" i="19"/>
  <c r="AQ31" i="19" s="1"/>
  <c r="AR31" i="19"/>
  <c r="AT31" i="19"/>
  <c r="AU31" i="19" s="1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P32" i="19"/>
  <c r="AR32" i="19"/>
  <c r="AS32" i="19"/>
  <c r="AT32" i="19"/>
  <c r="A33" i="19"/>
  <c r="B33" i="19"/>
  <c r="C33" i="19"/>
  <c r="D33" i="19"/>
  <c r="E33" i="19"/>
  <c r="F33" i="19"/>
  <c r="G33" i="19"/>
  <c r="I33" i="19"/>
  <c r="R33" i="19"/>
  <c r="AL33" i="19"/>
  <c r="AM33" i="19"/>
  <c r="AP33" i="19"/>
  <c r="AQ33" i="19" s="1"/>
  <c r="AR33" i="19"/>
  <c r="AT33" i="19"/>
  <c r="AU33" i="19" s="1"/>
  <c r="A34" i="19"/>
  <c r="B34" i="19"/>
  <c r="C34" i="19"/>
  <c r="D34" i="19"/>
  <c r="E34" i="19"/>
  <c r="F34" i="19"/>
  <c r="G34" i="19"/>
  <c r="I34" i="19"/>
  <c r="R34" i="19"/>
  <c r="AL34" i="19"/>
  <c r="AM34" i="19"/>
  <c r="AP34" i="19"/>
  <c r="AR34" i="19"/>
  <c r="AN34" i="19" s="1"/>
  <c r="AO34" i="19" s="1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P35" i="19"/>
  <c r="AR35" i="19"/>
  <c r="AN35" i="19" s="1"/>
  <c r="AT35" i="19"/>
  <c r="AU35" i="19" s="1"/>
  <c r="A36" i="19"/>
  <c r="B36" i="19"/>
  <c r="C36" i="19"/>
  <c r="D36" i="19"/>
  <c r="E36" i="19"/>
  <c r="F36" i="19"/>
  <c r="G36" i="19"/>
  <c r="I36" i="19"/>
  <c r="R36" i="19"/>
  <c r="AL36" i="19"/>
  <c r="AM36" i="19"/>
  <c r="AP36" i="19"/>
  <c r="AQ36" i="19"/>
  <c r="AR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Q37" i="19" s="1"/>
  <c r="AN37" i="19"/>
  <c r="AO37" i="19" s="1"/>
  <c r="AP37" i="19"/>
  <c r="AR37" i="19"/>
  <c r="AS37" i="19" s="1"/>
  <c r="AT37" i="19"/>
  <c r="AU37" i="19" s="1"/>
  <c r="A38" i="19"/>
  <c r="B38" i="19"/>
  <c r="C38" i="19"/>
  <c r="D38" i="19"/>
  <c r="E38" i="19"/>
  <c r="F38" i="19"/>
  <c r="G38" i="19"/>
  <c r="I38" i="19"/>
  <c r="R38" i="19"/>
  <c r="AL38" i="19"/>
  <c r="AM38" i="19"/>
  <c r="AP38" i="19"/>
  <c r="AQ38" i="19"/>
  <c r="AR38" i="19"/>
  <c r="AN38" i="19" s="1"/>
  <c r="AS38" i="19"/>
  <c r="AT38" i="19"/>
  <c r="AU38" i="19" s="1"/>
  <c r="A39" i="19"/>
  <c r="B39" i="19"/>
  <c r="C39" i="19"/>
  <c r="D39" i="19"/>
  <c r="E39" i="19"/>
  <c r="F39" i="19"/>
  <c r="G39" i="19"/>
  <c r="I39" i="19"/>
  <c r="R39" i="19"/>
  <c r="AL39" i="19"/>
  <c r="AM39" i="19"/>
  <c r="AS39" i="19" s="1"/>
  <c r="AN39" i="19"/>
  <c r="AP39" i="19"/>
  <c r="AQ39" i="19"/>
  <c r="AR39" i="19"/>
  <c r="AT39" i="19"/>
  <c r="AU39" i="19" s="1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P40" i="19"/>
  <c r="AR40" i="19"/>
  <c r="AS40" i="19"/>
  <c r="AT40" i="19"/>
  <c r="A41" i="19"/>
  <c r="B41" i="19"/>
  <c r="C41" i="19"/>
  <c r="D41" i="19"/>
  <c r="E41" i="19"/>
  <c r="F41" i="19"/>
  <c r="G41" i="19"/>
  <c r="I41" i="19"/>
  <c r="R41" i="19"/>
  <c r="AL41" i="19"/>
  <c r="AM41" i="19"/>
  <c r="AP41" i="19"/>
  <c r="AR41" i="19"/>
  <c r="AN41" i="19" s="1"/>
  <c r="AO41" i="19" s="1"/>
  <c r="AS41" i="19"/>
  <c r="AT41" i="19"/>
  <c r="AU41" i="19" s="1"/>
  <c r="A42" i="19"/>
  <c r="B42" i="19"/>
  <c r="C42" i="19"/>
  <c r="D42" i="19"/>
  <c r="E42" i="19"/>
  <c r="F42" i="19"/>
  <c r="G42" i="19"/>
  <c r="I42" i="19"/>
  <c r="R42" i="19"/>
  <c r="AL42" i="19"/>
  <c r="AM42" i="19"/>
  <c r="AO42" i="19"/>
  <c r="AP42" i="19"/>
  <c r="AR42" i="19"/>
  <c r="AN42" i="19" s="1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P43" i="19"/>
  <c r="AR43" i="19"/>
  <c r="AN43" i="19" s="1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P44" i="19"/>
  <c r="AQ44" i="19"/>
  <c r="AR44" i="19"/>
  <c r="AN44" i="19" s="1"/>
  <c r="AO44" i="19" s="1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 s="1"/>
  <c r="AP45" i="19"/>
  <c r="AQ45" i="19" s="1"/>
  <c r="AR45" i="19"/>
  <c r="AS45" i="19" s="1"/>
  <c r="AT45" i="19"/>
  <c r="AU45" i="19" s="1"/>
  <c r="A46" i="19"/>
  <c r="B46" i="19"/>
  <c r="C46" i="19"/>
  <c r="D46" i="19"/>
  <c r="E46" i="19"/>
  <c r="F46" i="19"/>
  <c r="G46" i="19"/>
  <c r="I46" i="19"/>
  <c r="R46" i="19"/>
  <c r="AL46" i="19"/>
  <c r="AM46" i="19"/>
  <c r="AP46" i="19"/>
  <c r="AQ46" i="19"/>
  <c r="AR46" i="19"/>
  <c r="AN46" i="19" s="1"/>
  <c r="AO46" i="19" s="1"/>
  <c r="AS46" i="19"/>
  <c r="AT46" i="19"/>
  <c r="AU46" i="19" s="1"/>
  <c r="A47" i="19"/>
  <c r="B47" i="19"/>
  <c r="C47" i="19"/>
  <c r="D47" i="19"/>
  <c r="E47" i="19"/>
  <c r="F47" i="19"/>
  <c r="G47" i="19"/>
  <c r="I47" i="19"/>
  <c r="R47" i="19"/>
  <c r="AL47" i="19"/>
  <c r="AM47" i="19"/>
  <c r="AS47" i="19" s="1"/>
  <c r="AN47" i="19"/>
  <c r="AP47" i="19"/>
  <c r="AQ47" i="19"/>
  <c r="AR47" i="19"/>
  <c r="AT47" i="19"/>
  <c r="AU47" i="19" s="1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P48" i="19"/>
  <c r="AR48" i="19"/>
  <c r="AS48" i="19"/>
  <c r="AT48" i="19"/>
  <c r="A49" i="19"/>
  <c r="B49" i="19"/>
  <c r="C49" i="19"/>
  <c r="D49" i="19"/>
  <c r="E49" i="19"/>
  <c r="F49" i="19"/>
  <c r="G49" i="19"/>
  <c r="I49" i="19"/>
  <c r="R49" i="19"/>
  <c r="AL49" i="19"/>
  <c r="AM49" i="19"/>
  <c r="AP49" i="19"/>
  <c r="AR49" i="19"/>
  <c r="AN49" i="19" s="1"/>
  <c r="AO49" i="19" s="1"/>
  <c r="AS49" i="19"/>
  <c r="AT49" i="19"/>
  <c r="AU49" i="19" s="1"/>
  <c r="A50" i="19"/>
  <c r="B50" i="19"/>
  <c r="C50" i="19"/>
  <c r="D50" i="19"/>
  <c r="E50" i="19"/>
  <c r="F50" i="19"/>
  <c r="G50" i="19"/>
  <c r="I50" i="19"/>
  <c r="R50" i="19"/>
  <c r="AL50" i="19"/>
  <c r="AM50" i="19"/>
  <c r="AP50" i="19"/>
  <c r="AR50" i="19"/>
  <c r="AN50" i="19" s="1"/>
  <c r="AO50" i="19" s="1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P51" i="19"/>
  <c r="AR51" i="19"/>
  <c r="AN51" i="19" s="1"/>
  <c r="AT51" i="19"/>
  <c r="AU51" i="19" s="1"/>
  <c r="A52" i="19"/>
  <c r="B52" i="19"/>
  <c r="C52" i="19"/>
  <c r="D52" i="19"/>
  <c r="E52" i="19"/>
  <c r="F52" i="19"/>
  <c r="G52" i="19"/>
  <c r="I52" i="19"/>
  <c r="R52" i="19"/>
  <c r="AL52" i="19"/>
  <c r="AM52" i="19"/>
  <c r="AP52" i="19"/>
  <c r="AQ52" i="19"/>
  <c r="AR52" i="19"/>
  <c r="AN52" i="19" s="1"/>
  <c r="AO52" i="19" s="1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 s="1"/>
  <c r="AP53" i="19"/>
  <c r="AQ53" i="19" s="1"/>
  <c r="AR53" i="19"/>
  <c r="AS53" i="19" s="1"/>
  <c r="AT53" i="19"/>
  <c r="AU53" i="19" s="1"/>
  <c r="A54" i="19"/>
  <c r="B54" i="19"/>
  <c r="C54" i="19"/>
  <c r="D54" i="19"/>
  <c r="E54" i="19"/>
  <c r="F54" i="19"/>
  <c r="G54" i="19"/>
  <c r="I54" i="19"/>
  <c r="R54" i="19"/>
  <c r="AL54" i="19"/>
  <c r="AM54" i="19"/>
  <c r="AP54" i="19"/>
  <c r="AQ54" i="19"/>
  <c r="AR54" i="19"/>
  <c r="AN54" i="19" s="1"/>
  <c r="AO54" i="19" s="1"/>
  <c r="AS54" i="19"/>
  <c r="AT54" i="19"/>
  <c r="AU54" i="19" s="1"/>
  <c r="A55" i="19"/>
  <c r="B55" i="19"/>
  <c r="C55" i="19"/>
  <c r="D55" i="19"/>
  <c r="E55" i="19"/>
  <c r="F55" i="19"/>
  <c r="G55" i="19"/>
  <c r="I55" i="19"/>
  <c r="R55" i="19"/>
  <c r="AL55" i="19"/>
  <c r="AM55" i="19"/>
  <c r="AS55" i="19" s="1"/>
  <c r="AN55" i="19"/>
  <c r="AP55" i="19"/>
  <c r="AQ55" i="19"/>
  <c r="AR55" i="19"/>
  <c r="AT55" i="19"/>
  <c r="AU55" i="19" s="1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P56" i="19"/>
  <c r="AR56" i="19"/>
  <c r="AS56" i="19"/>
  <c r="AT56" i="19"/>
  <c r="A57" i="19"/>
  <c r="B57" i="19"/>
  <c r="C57" i="19"/>
  <c r="D57" i="19"/>
  <c r="E57" i="19"/>
  <c r="F57" i="19"/>
  <c r="G57" i="19"/>
  <c r="I57" i="19"/>
  <c r="R57" i="19"/>
  <c r="AL57" i="19"/>
  <c r="AM57" i="19"/>
  <c r="AQ57" i="19" s="1"/>
  <c r="AP57" i="19"/>
  <c r="AR57" i="19"/>
  <c r="AN57" i="19" s="1"/>
  <c r="AO57" i="19" s="1"/>
  <c r="AS57" i="19"/>
  <c r="AT57" i="19"/>
  <c r="AU57" i="19" s="1"/>
  <c r="A58" i="19"/>
  <c r="B58" i="19"/>
  <c r="C58" i="19"/>
  <c r="D58" i="19"/>
  <c r="E58" i="19"/>
  <c r="F58" i="19"/>
  <c r="G58" i="19"/>
  <c r="I58" i="19"/>
  <c r="R58" i="19"/>
  <c r="AL58" i="19"/>
  <c r="AM58" i="19"/>
  <c r="AO58" i="19"/>
  <c r="AP58" i="19"/>
  <c r="AR58" i="19"/>
  <c r="AN58" i="19" s="1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P59" i="19"/>
  <c r="AR59" i="19"/>
  <c r="AN59" i="19" s="1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P60" i="19"/>
  <c r="AQ60" i="19"/>
  <c r="AR60" i="19"/>
  <c r="AN60" i="19" s="1"/>
  <c r="AO60" i="19" s="1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 s="1"/>
  <c r="AR61" i="19"/>
  <c r="AS61" i="19" s="1"/>
  <c r="AT61" i="19"/>
  <c r="AU61" i="19" s="1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 s="1"/>
  <c r="A63" i="19"/>
  <c r="B63" i="19"/>
  <c r="C63" i="19"/>
  <c r="D63" i="19"/>
  <c r="E63" i="19"/>
  <c r="F63" i="19"/>
  <c r="G63" i="19"/>
  <c r="I63" i="19"/>
  <c r="R63" i="19"/>
  <c r="AL63" i="19"/>
  <c r="AM63" i="19"/>
  <c r="AS63" i="19" s="1"/>
  <c r="AN63" i="19"/>
  <c r="AP63" i="19"/>
  <c r="AQ63" i="19"/>
  <c r="AR63" i="19"/>
  <c r="AT63" i="19"/>
  <c r="AU63" i="19" s="1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P64" i="19"/>
  <c r="AR64" i="19"/>
  <c r="AT64" i="19"/>
  <c r="A65" i="19"/>
  <c r="B65" i="19"/>
  <c r="C65" i="19"/>
  <c r="D65" i="19"/>
  <c r="E65" i="19"/>
  <c r="F65" i="19"/>
  <c r="G65" i="19"/>
  <c r="I65" i="19"/>
  <c r="R65" i="19"/>
  <c r="AL65" i="19"/>
  <c r="AM65" i="19"/>
  <c r="AP65" i="19"/>
  <c r="AR65" i="19"/>
  <c r="AT65" i="19"/>
  <c r="AU65" i="19" s="1"/>
  <c r="A66" i="19"/>
  <c r="B66" i="19"/>
  <c r="C66" i="19"/>
  <c r="D66" i="19"/>
  <c r="E66" i="19"/>
  <c r="F66" i="19"/>
  <c r="G66" i="19"/>
  <c r="I66" i="19"/>
  <c r="R66" i="19"/>
  <c r="AL66" i="19"/>
  <c r="AM66" i="19"/>
  <c r="AP66" i="19"/>
  <c r="AR66" i="19"/>
  <c r="AN66" i="19" s="1"/>
  <c r="AT66" i="19"/>
  <c r="A67" i="19"/>
  <c r="B67" i="19"/>
  <c r="C67" i="19"/>
  <c r="D67" i="19"/>
  <c r="E67" i="19"/>
  <c r="F67" i="19"/>
  <c r="G67" i="19"/>
  <c r="I67" i="19"/>
  <c r="R67" i="19"/>
  <c r="AL67" i="19"/>
  <c r="AM67" i="19"/>
  <c r="AP67" i="19"/>
  <c r="AR67" i="19"/>
  <c r="AN67" i="19" s="1"/>
  <c r="AT67" i="19"/>
  <c r="A68" i="19"/>
  <c r="B68" i="19"/>
  <c r="C68" i="19"/>
  <c r="D68" i="19"/>
  <c r="E68" i="19"/>
  <c r="F68" i="19"/>
  <c r="G68" i="19"/>
  <c r="I68" i="19"/>
  <c r="R68" i="19"/>
  <c r="AL68" i="19"/>
  <c r="AM68" i="19"/>
  <c r="AS68" i="19" s="1"/>
  <c r="AO68" i="19"/>
  <c r="AP68" i="19"/>
  <c r="AQ68" i="19"/>
  <c r="AR68" i="19"/>
  <c r="AN68" i="19" s="1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 s="1"/>
  <c r="AP69" i="19"/>
  <c r="AQ69" i="19" s="1"/>
  <c r="AR69" i="19"/>
  <c r="AS69" i="19" s="1"/>
  <c r="AT69" i="19"/>
  <c r="AU69" i="19" s="1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 s="1"/>
  <c r="A71" i="19"/>
  <c r="B71" i="19"/>
  <c r="C71" i="19"/>
  <c r="D71" i="19"/>
  <c r="E71" i="19"/>
  <c r="F71" i="19"/>
  <c r="G71" i="19"/>
  <c r="I71" i="19"/>
  <c r="R71" i="19"/>
  <c r="AL71" i="19"/>
  <c r="AM71" i="19"/>
  <c r="AO71" i="19" s="1"/>
  <c r="AN71" i="19"/>
  <c r="AP71" i="19"/>
  <c r="AQ71" i="19"/>
  <c r="AR71" i="19"/>
  <c r="AS71" i="19" s="1"/>
  <c r="AT71" i="19"/>
  <c r="AU71" i="19" s="1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P72" i="19"/>
  <c r="AR72" i="19"/>
  <c r="AT72" i="19"/>
  <c r="A73" i="19"/>
  <c r="B73" i="19"/>
  <c r="C73" i="19"/>
  <c r="D73" i="19"/>
  <c r="E73" i="19"/>
  <c r="F73" i="19"/>
  <c r="G73" i="19"/>
  <c r="I73" i="19"/>
  <c r="R73" i="19"/>
  <c r="AL73" i="19"/>
  <c r="AM73" i="19"/>
  <c r="AO73" i="19" s="1"/>
  <c r="AP73" i="19"/>
  <c r="AR73" i="19"/>
  <c r="AN73" i="19" s="1"/>
  <c r="AT73" i="19"/>
  <c r="AU73" i="19" s="1"/>
  <c r="A74" i="19"/>
  <c r="B74" i="19"/>
  <c r="C74" i="19"/>
  <c r="D74" i="19"/>
  <c r="E74" i="19"/>
  <c r="F74" i="19"/>
  <c r="G74" i="19"/>
  <c r="I74" i="19"/>
  <c r="R74" i="19"/>
  <c r="AL74" i="19"/>
  <c r="AM74" i="19"/>
  <c r="AO74" i="19"/>
  <c r="AP74" i="19"/>
  <c r="AR74" i="19"/>
  <c r="AN74" i="19" s="1"/>
  <c r="AT74" i="19"/>
  <c r="A75" i="19"/>
  <c r="B75" i="19"/>
  <c r="C75" i="19"/>
  <c r="D75" i="19"/>
  <c r="E75" i="19"/>
  <c r="F75" i="19"/>
  <c r="G75" i="19"/>
  <c r="I75" i="19"/>
  <c r="R75" i="19"/>
  <c r="AL75" i="19"/>
  <c r="AM75" i="19"/>
  <c r="AP75" i="19"/>
  <c r="AR75" i="19"/>
  <c r="AN75" i="19" s="1"/>
  <c r="AT75" i="19"/>
  <c r="A76" i="19"/>
  <c r="B76" i="19"/>
  <c r="C76" i="19"/>
  <c r="D76" i="19"/>
  <c r="E76" i="19"/>
  <c r="F76" i="19"/>
  <c r="G76" i="19"/>
  <c r="I76" i="19"/>
  <c r="R76" i="19"/>
  <c r="AL76" i="19"/>
  <c r="AM76" i="19"/>
  <c r="AS76" i="19" s="1"/>
  <c r="AO76" i="19"/>
  <c r="AP76" i="19"/>
  <c r="AQ76" i="19"/>
  <c r="AR76" i="19"/>
  <c r="AN76" i="19" s="1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 s="1"/>
  <c r="AP77" i="19"/>
  <c r="AQ77" i="19" s="1"/>
  <c r="AR77" i="19"/>
  <c r="AS77" i="19" s="1"/>
  <c r="AT77" i="19"/>
  <c r="AU77" i="19" s="1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 s="1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P79" i="19"/>
  <c r="AQ79" i="19"/>
  <c r="AR79" i="19"/>
  <c r="AS79" i="19" s="1"/>
  <c r="AT79" i="19"/>
  <c r="AU79" i="19" s="1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P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P81" i="19"/>
  <c r="AR81" i="19"/>
  <c r="AN81" i="19" s="1"/>
  <c r="AS81" i="19"/>
  <c r="AT81" i="19"/>
  <c r="AU81" i="19" s="1"/>
  <c r="A82" i="19"/>
  <c r="B82" i="19"/>
  <c r="C82" i="19"/>
  <c r="D82" i="19"/>
  <c r="E82" i="19"/>
  <c r="F82" i="19"/>
  <c r="G82" i="19"/>
  <c r="I82" i="19"/>
  <c r="R82" i="19"/>
  <c r="AL82" i="19"/>
  <c r="AM82" i="19"/>
  <c r="AP82" i="19"/>
  <c r="AR82" i="19"/>
  <c r="AN82" i="19" s="1"/>
  <c r="AO82" i="19" s="1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P83" i="19"/>
  <c r="AR83" i="19"/>
  <c r="AN83" i="19" s="1"/>
  <c r="AT83" i="19"/>
  <c r="AU83" i="19" s="1"/>
  <c r="A84" i="19"/>
  <c r="B84" i="19"/>
  <c r="C84" i="19"/>
  <c r="D84" i="19"/>
  <c r="E84" i="19"/>
  <c r="F84" i="19"/>
  <c r="G84" i="19"/>
  <c r="I84" i="19"/>
  <c r="R84" i="19"/>
  <c r="AL84" i="19"/>
  <c r="AM84" i="19"/>
  <c r="AP84" i="19"/>
  <c r="AQ84" i="19"/>
  <c r="AR84" i="19"/>
  <c r="AN84" i="19" s="1"/>
  <c r="AO84" i="19" s="1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 s="1"/>
  <c r="AP85" i="19"/>
  <c r="AQ85" i="19" s="1"/>
  <c r="AR85" i="19"/>
  <c r="AS85" i="19" s="1"/>
  <c r="AT85" i="19"/>
  <c r="AU85" i="19" s="1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 s="1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P87" i="19"/>
  <c r="AQ87" i="19"/>
  <c r="AR87" i="19"/>
  <c r="AS87" i="19" s="1"/>
  <c r="AT87" i="19"/>
  <c r="AU87" i="19" s="1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P88" i="19"/>
  <c r="AR88" i="19"/>
  <c r="AS88" i="19"/>
  <c r="AT88" i="19"/>
  <c r="A89" i="19"/>
  <c r="B89" i="19"/>
  <c r="C89" i="19"/>
  <c r="D89" i="19"/>
  <c r="E89" i="19"/>
  <c r="F89" i="19"/>
  <c r="G89" i="19"/>
  <c r="I89" i="19"/>
  <c r="R89" i="19"/>
  <c r="AL89" i="19"/>
  <c r="AM89" i="19"/>
  <c r="AP89" i="19"/>
  <c r="AR89" i="19"/>
  <c r="AN89" i="19" s="1"/>
  <c r="AO89" i="19" s="1"/>
  <c r="AS89" i="19"/>
  <c r="AT89" i="19"/>
  <c r="AU89" i="19" s="1"/>
  <c r="A90" i="19"/>
  <c r="B90" i="19"/>
  <c r="C90" i="19"/>
  <c r="D90" i="19"/>
  <c r="E90" i="19"/>
  <c r="F90" i="19"/>
  <c r="G90" i="19"/>
  <c r="I90" i="19"/>
  <c r="R90" i="19"/>
  <c r="AL90" i="19"/>
  <c r="AM90" i="19"/>
  <c r="AP90" i="19"/>
  <c r="AR90" i="19"/>
  <c r="AN90" i="19" s="1"/>
  <c r="AO90" i="19" s="1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P91" i="19"/>
  <c r="AR91" i="19"/>
  <c r="AN91" i="19" s="1"/>
  <c r="AT91" i="19"/>
  <c r="AU91" i="19" s="1"/>
  <c r="A92" i="19"/>
  <c r="B92" i="19"/>
  <c r="C92" i="19"/>
  <c r="D92" i="19"/>
  <c r="E92" i="19"/>
  <c r="F92" i="19"/>
  <c r="G92" i="19"/>
  <c r="I92" i="19"/>
  <c r="R92" i="19"/>
  <c r="AL92" i="19"/>
  <c r="AM92" i="19"/>
  <c r="AP92" i="19"/>
  <c r="AQ92" i="19"/>
  <c r="AR92" i="19"/>
  <c r="AN92" i="19" s="1"/>
  <c r="AO92" i="19" s="1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 s="1"/>
  <c r="AP93" i="19"/>
  <c r="AQ93" i="19" s="1"/>
  <c r="AR93" i="19"/>
  <c r="AS93" i="19" s="1"/>
  <c r="AT93" i="19"/>
  <c r="AU93" i="19" s="1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 s="1"/>
  <c r="A95" i="19"/>
  <c r="B95" i="19"/>
  <c r="C95" i="19"/>
  <c r="D95" i="19"/>
  <c r="E95" i="19"/>
  <c r="F95" i="19"/>
  <c r="G95" i="19"/>
  <c r="I95" i="19"/>
  <c r="R95" i="19"/>
  <c r="AL95" i="19"/>
  <c r="AM95" i="19"/>
  <c r="AS95" i="19" s="1"/>
  <c r="AN95" i="19"/>
  <c r="AP95" i="19"/>
  <c r="AQ95" i="19" s="1"/>
  <c r="AR95" i="19"/>
  <c r="AT95" i="19"/>
  <c r="AU95" i="19" s="1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P96" i="19"/>
  <c r="AR96" i="19"/>
  <c r="AT96" i="19"/>
  <c r="A97" i="19"/>
  <c r="B97" i="19"/>
  <c r="C97" i="19"/>
  <c r="D97" i="19"/>
  <c r="E97" i="19"/>
  <c r="F97" i="19"/>
  <c r="G97" i="19"/>
  <c r="I97" i="19"/>
  <c r="R97" i="19"/>
  <c r="AL97" i="19"/>
  <c r="AM97" i="19"/>
  <c r="AQ97" i="19" s="1"/>
  <c r="AP97" i="19"/>
  <c r="AR97" i="19"/>
  <c r="AT97" i="19"/>
  <c r="AU97" i="19" s="1"/>
  <c r="A98" i="19"/>
  <c r="B98" i="19"/>
  <c r="C98" i="19"/>
  <c r="D98" i="19"/>
  <c r="E98" i="19"/>
  <c r="F98" i="19"/>
  <c r="G98" i="19"/>
  <c r="I98" i="19"/>
  <c r="R98" i="19"/>
  <c r="AL98" i="19"/>
  <c r="AM98" i="19"/>
  <c r="AO98" i="19"/>
  <c r="AP98" i="19"/>
  <c r="AR98" i="19"/>
  <c r="AN98" i="19" s="1"/>
  <c r="AT98" i="19"/>
  <c r="A99" i="19"/>
  <c r="B99" i="19"/>
  <c r="C99" i="19"/>
  <c r="D99" i="19"/>
  <c r="E99" i="19"/>
  <c r="F99" i="19"/>
  <c r="G99" i="19"/>
  <c r="I99" i="19"/>
  <c r="R99" i="19"/>
  <c r="AL99" i="19"/>
  <c r="AM99" i="19"/>
  <c r="AP99" i="19"/>
  <c r="AR99" i="19"/>
  <c r="AN99" i="19" s="1"/>
  <c r="AT99" i="19"/>
  <c r="A100" i="19"/>
  <c r="B100" i="19"/>
  <c r="C100" i="19"/>
  <c r="D100" i="19"/>
  <c r="E100" i="19"/>
  <c r="F100" i="19"/>
  <c r="G100" i="19"/>
  <c r="I100" i="19"/>
  <c r="R100" i="19"/>
  <c r="AL100" i="19"/>
  <c r="AM100" i="19"/>
  <c r="AS100" i="19" s="1"/>
  <c r="AO100" i="19"/>
  <c r="AP100" i="19"/>
  <c r="AQ100" i="19"/>
  <c r="AR100" i="19"/>
  <c r="AN100" i="19" s="1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 s="1"/>
  <c r="AR101" i="19"/>
  <c r="AS101" i="19" s="1"/>
  <c r="AT101" i="19"/>
  <c r="AU101" i="19" s="1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 s="1"/>
  <c r="A103" i="19"/>
  <c r="B103" i="19"/>
  <c r="C103" i="19"/>
  <c r="D103" i="19"/>
  <c r="E103" i="19"/>
  <c r="F103" i="19"/>
  <c r="G103" i="19"/>
  <c r="I103" i="19"/>
  <c r="R103" i="19"/>
  <c r="AL103" i="19"/>
  <c r="AM103" i="19"/>
  <c r="AS103" i="19" s="1"/>
  <c r="AN103" i="19"/>
  <c r="AP103" i="19"/>
  <c r="AQ103" i="19"/>
  <c r="AR103" i="19"/>
  <c r="AT103" i="19"/>
  <c r="AU103" i="19" s="1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P104" i="19"/>
  <c r="AR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Q105" i="19" s="1"/>
  <c r="AP105" i="19"/>
  <c r="AR105" i="19"/>
  <c r="AN105" i="19" s="1"/>
  <c r="AO105" i="19" s="1"/>
  <c r="AT105" i="19"/>
  <c r="AU105" i="19" s="1"/>
  <c r="A106" i="19"/>
  <c r="B106" i="19"/>
  <c r="C106" i="19"/>
  <c r="D106" i="19"/>
  <c r="E106" i="19"/>
  <c r="F106" i="19"/>
  <c r="G106" i="19"/>
  <c r="I106" i="19"/>
  <c r="R106" i="19"/>
  <c r="AL106" i="19"/>
  <c r="AM106" i="19"/>
  <c r="AP106" i="19"/>
  <c r="AR106" i="19"/>
  <c r="AN106" i="19" s="1"/>
  <c r="AT106" i="19"/>
  <c r="A107" i="19"/>
  <c r="B107" i="19"/>
  <c r="C107" i="19"/>
  <c r="D107" i="19"/>
  <c r="E107" i="19"/>
  <c r="F107" i="19"/>
  <c r="G107" i="19"/>
  <c r="I107" i="19"/>
  <c r="R107" i="19"/>
  <c r="AL107" i="19"/>
  <c r="AM107" i="19"/>
  <c r="AP107" i="19"/>
  <c r="AR107" i="19"/>
  <c r="AN107" i="19" s="1"/>
  <c r="AT107" i="19"/>
  <c r="A108" i="19"/>
  <c r="B108" i="19"/>
  <c r="C108" i="19"/>
  <c r="D108" i="19"/>
  <c r="E108" i="19"/>
  <c r="F108" i="19"/>
  <c r="G108" i="19"/>
  <c r="I108" i="19"/>
  <c r="R108" i="19"/>
  <c r="AL108" i="19"/>
  <c r="AM108" i="19"/>
  <c r="AS108" i="19" s="1"/>
  <c r="AO108" i="19"/>
  <c r="AP108" i="19"/>
  <c r="AQ108" i="19"/>
  <c r="AR108" i="19"/>
  <c r="AN108" i="19" s="1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 s="1"/>
  <c r="AP109" i="19"/>
  <c r="AQ109" i="19" s="1"/>
  <c r="AR109" i="19"/>
  <c r="AS109" i="19" s="1"/>
  <c r="AT109" i="19"/>
  <c r="AU109" i="19" s="1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 s="1"/>
  <c r="A111" i="19"/>
  <c r="B111" i="19"/>
  <c r="C111" i="19"/>
  <c r="D111" i="19"/>
  <c r="E111" i="19"/>
  <c r="F111" i="19"/>
  <c r="G111" i="19"/>
  <c r="I111" i="19"/>
  <c r="R111" i="19"/>
  <c r="AL111" i="19"/>
  <c r="AM111" i="19"/>
  <c r="AS111" i="19" s="1"/>
  <c r="AN111" i="19"/>
  <c r="AP111" i="19"/>
  <c r="AQ111" i="19"/>
  <c r="AR111" i="19"/>
  <c r="AT111" i="19"/>
  <c r="AU111" i="19" s="1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P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Q113" i="19" s="1"/>
  <c r="AP113" i="19"/>
  <c r="AR113" i="19"/>
  <c r="AT113" i="19"/>
  <c r="AU113" i="19" s="1"/>
  <c r="A114" i="19"/>
  <c r="B114" i="19"/>
  <c r="C114" i="19"/>
  <c r="D114" i="19"/>
  <c r="E114" i="19"/>
  <c r="F114" i="19"/>
  <c r="G114" i="19"/>
  <c r="I114" i="19"/>
  <c r="R114" i="19"/>
  <c r="AL114" i="19"/>
  <c r="AM114" i="19"/>
  <c r="AP114" i="19"/>
  <c r="AR114" i="19"/>
  <c r="AN114" i="19" s="1"/>
  <c r="AO114" i="19" s="1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P115" i="19"/>
  <c r="AR115" i="19"/>
  <c r="AN115" i="19" s="1"/>
  <c r="AT115" i="19"/>
  <c r="AU115" i="19" s="1"/>
  <c r="A116" i="19"/>
  <c r="B116" i="19"/>
  <c r="C116" i="19"/>
  <c r="D116" i="19"/>
  <c r="E116" i="19"/>
  <c r="F116" i="19"/>
  <c r="G116" i="19"/>
  <c r="I116" i="19"/>
  <c r="R116" i="19"/>
  <c r="AL116" i="19"/>
  <c r="AM116" i="19"/>
  <c r="AP116" i="19"/>
  <c r="AR116" i="19"/>
  <c r="AN116" i="19" s="1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P117" i="19"/>
  <c r="AQ117" i="19" s="1"/>
  <c r="AR117" i="19"/>
  <c r="AT117" i="19"/>
  <c r="AU117" i="19" s="1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 s="1"/>
  <c r="A119" i="19"/>
  <c r="B119" i="19"/>
  <c r="C119" i="19"/>
  <c r="D119" i="19"/>
  <c r="E119" i="19"/>
  <c r="F119" i="19"/>
  <c r="G119" i="19"/>
  <c r="I119" i="19"/>
  <c r="R119" i="19"/>
  <c r="AL119" i="19"/>
  <c r="AM119" i="19"/>
  <c r="AS119" i="19" s="1"/>
  <c r="AN119" i="19"/>
  <c r="AP119" i="19"/>
  <c r="AQ119" i="19" s="1"/>
  <c r="AR119" i="19"/>
  <c r="AT119" i="19"/>
  <c r="AU119" i="19" s="1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Q121" i="19" s="1"/>
  <c r="AP121" i="19"/>
  <c r="AR121" i="19"/>
  <c r="AT121" i="19"/>
  <c r="AU121" i="19" s="1"/>
  <c r="A122" i="19"/>
  <c r="B122" i="19"/>
  <c r="C122" i="19"/>
  <c r="D122" i="19"/>
  <c r="E122" i="19"/>
  <c r="F122" i="19"/>
  <c r="G122" i="19"/>
  <c r="I122" i="19"/>
  <c r="R122" i="19"/>
  <c r="AL122" i="19"/>
  <c r="AM122" i="19"/>
  <c r="AO122" i="19"/>
  <c r="AP122" i="19"/>
  <c r="AR122" i="19"/>
  <c r="AN122" i="19" s="1"/>
  <c r="AT122" i="19"/>
  <c r="A123" i="19"/>
  <c r="B123" i="19"/>
  <c r="C123" i="19"/>
  <c r="D123" i="19"/>
  <c r="E123" i="19"/>
  <c r="F123" i="19"/>
  <c r="G123" i="19"/>
  <c r="I123" i="19"/>
  <c r="R123" i="19"/>
  <c r="AL123" i="19"/>
  <c r="AM123" i="19"/>
  <c r="AP123" i="19"/>
  <c r="AR123" i="19"/>
  <c r="AN123" i="19" s="1"/>
  <c r="AT123" i="19"/>
  <c r="A124" i="19"/>
  <c r="B124" i="19"/>
  <c r="C124" i="19"/>
  <c r="D124" i="19"/>
  <c r="E124" i="19"/>
  <c r="F124" i="19"/>
  <c r="G124" i="19"/>
  <c r="I124" i="19"/>
  <c r="R124" i="19"/>
  <c r="AL124" i="19"/>
  <c r="AM124" i="19"/>
  <c r="AP124" i="19"/>
  <c r="AR124" i="19"/>
  <c r="AN124" i="19" s="1"/>
  <c r="AT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 s="1"/>
  <c r="AP125" i="19"/>
  <c r="AQ125" i="19" s="1"/>
  <c r="AR125" i="19"/>
  <c r="AS125" i="19" s="1"/>
  <c r="AT125" i="19"/>
  <c r="AU125" i="19" s="1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P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P127" i="19"/>
  <c r="AQ127" i="19"/>
  <c r="AR127" i="19"/>
  <c r="AN127" i="19" s="1"/>
  <c r="AT127" i="19"/>
  <c r="AU127" i="19" s="1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 s="1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E7" i="10"/>
  <c r="G7" i="10"/>
  <c r="I7" i="10"/>
  <c r="A8" i="10"/>
  <c r="B8" i="10"/>
  <c r="C8" i="10"/>
  <c r="E8" i="10"/>
  <c r="F8" i="10" s="1"/>
  <c r="G8" i="10"/>
  <c r="I8" i="10"/>
  <c r="J8" i="10"/>
  <c r="A9" i="10"/>
  <c r="B9" i="10"/>
  <c r="C9" i="10"/>
  <c r="D9" i="10" s="1"/>
  <c r="E9" i="10"/>
  <c r="F9" i="10"/>
  <c r="G9" i="10"/>
  <c r="H9" i="10"/>
  <c r="I9" i="10"/>
  <c r="J9" i="10" s="1"/>
  <c r="A10" i="10"/>
  <c r="B10" i="10"/>
  <c r="C10" i="10"/>
  <c r="E10" i="10"/>
  <c r="G10" i="10"/>
  <c r="I10" i="10"/>
  <c r="A11" i="10"/>
  <c r="B11" i="10"/>
  <c r="C11" i="10"/>
  <c r="E11" i="10"/>
  <c r="G11" i="10"/>
  <c r="H11" i="10" s="1"/>
  <c r="I11" i="10"/>
  <c r="J11" i="10" s="1"/>
  <c r="A12" i="10"/>
  <c r="B12" i="10"/>
  <c r="C12" i="10"/>
  <c r="E12" i="10"/>
  <c r="F12" i="10"/>
  <c r="G12" i="10"/>
  <c r="H12" i="10"/>
  <c r="I12" i="10"/>
  <c r="J12" i="10" s="1"/>
  <c r="A13" i="10"/>
  <c r="B13" i="10"/>
  <c r="C13" i="10"/>
  <c r="D13" i="10"/>
  <c r="E13" i="10"/>
  <c r="F13" i="10"/>
  <c r="G13" i="10"/>
  <c r="H13" i="10" s="1"/>
  <c r="I13" i="10"/>
  <c r="J13" i="10" s="1"/>
  <c r="A14" i="10"/>
  <c r="B14" i="10"/>
  <c r="C14" i="10"/>
  <c r="D14" i="10" s="1"/>
  <c r="E14" i="10"/>
  <c r="F14" i="10" s="1"/>
  <c r="G14" i="10"/>
  <c r="I14" i="10"/>
  <c r="J14" i="10"/>
  <c r="A15" i="10"/>
  <c r="B15" i="10"/>
  <c r="C15" i="10"/>
  <c r="D15" i="10"/>
  <c r="E15" i="10"/>
  <c r="G15" i="10"/>
  <c r="I15" i="10"/>
  <c r="A16" i="10"/>
  <c r="B16" i="10"/>
  <c r="C16" i="10"/>
  <c r="E16" i="10"/>
  <c r="G16" i="10"/>
  <c r="I16" i="10"/>
  <c r="A17" i="10"/>
  <c r="B17" i="10"/>
  <c r="C17" i="10"/>
  <c r="E17" i="10"/>
  <c r="G17" i="10"/>
  <c r="I17" i="10"/>
  <c r="A18" i="10"/>
  <c r="B18" i="10"/>
  <c r="C18" i="10"/>
  <c r="D18" i="10" s="1"/>
  <c r="E18" i="10"/>
  <c r="F18" i="10"/>
  <c r="G18" i="10"/>
  <c r="H18" i="10" s="1"/>
  <c r="I18" i="10"/>
  <c r="J18" i="10" s="1"/>
  <c r="A19" i="10"/>
  <c r="B19" i="10"/>
  <c r="H19" i="10" s="1"/>
  <c r="C19" i="10"/>
  <c r="D19" i="10" s="1"/>
  <c r="E19" i="10"/>
  <c r="F19" i="10"/>
  <c r="G19" i="10"/>
  <c r="I19" i="10"/>
  <c r="J19" i="10" s="1"/>
  <c r="A20" i="10"/>
  <c r="B20" i="10"/>
  <c r="C20" i="10"/>
  <c r="E20" i="10"/>
  <c r="G20" i="10"/>
  <c r="I20" i="10"/>
  <c r="A21" i="10"/>
  <c r="B21" i="10"/>
  <c r="C21" i="10"/>
  <c r="E21" i="10"/>
  <c r="G21" i="10"/>
  <c r="H21" i="10" s="1"/>
  <c r="I21" i="10"/>
  <c r="A22" i="10"/>
  <c r="B22" i="10"/>
  <c r="C22" i="10"/>
  <c r="D22" i="10" s="1"/>
  <c r="E22" i="10"/>
  <c r="F22" i="10"/>
  <c r="G22" i="10"/>
  <c r="H22" i="10" s="1"/>
  <c r="I22" i="10"/>
  <c r="J22" i="10" s="1"/>
  <c r="A23" i="10"/>
  <c r="B23" i="10"/>
  <c r="H23" i="10" s="1"/>
  <c r="C23" i="10"/>
  <c r="D23" i="10" s="1"/>
  <c r="E23" i="10"/>
  <c r="F23" i="10"/>
  <c r="G23" i="10"/>
  <c r="I23" i="10"/>
  <c r="J23" i="10" s="1"/>
  <c r="A24" i="10"/>
  <c r="B24" i="10"/>
  <c r="C24" i="10"/>
  <c r="E24" i="10"/>
  <c r="G24" i="10"/>
  <c r="I24" i="10"/>
  <c r="A25" i="10"/>
  <c r="B25" i="10"/>
  <c r="C25" i="10"/>
  <c r="E25" i="10"/>
  <c r="G25" i="10"/>
  <c r="H25" i="10"/>
  <c r="I25" i="10"/>
  <c r="A26" i="10"/>
  <c r="B26" i="10"/>
  <c r="C26" i="10"/>
  <c r="D26" i="10" s="1"/>
  <c r="E26" i="10"/>
  <c r="F26" i="10"/>
  <c r="G26" i="10"/>
  <c r="H26" i="10" s="1"/>
  <c r="I26" i="10"/>
  <c r="J26" i="10" s="1"/>
  <c r="A27" i="10"/>
  <c r="B27" i="10"/>
  <c r="H27" i="10" s="1"/>
  <c r="C27" i="10"/>
  <c r="D27" i="10" s="1"/>
  <c r="E27" i="10"/>
  <c r="F27" i="10" s="1"/>
  <c r="G27" i="10"/>
  <c r="I27" i="10"/>
  <c r="J27" i="10" s="1"/>
  <c r="A28" i="10"/>
  <c r="B28" i="10"/>
  <c r="C28" i="10"/>
  <c r="E28" i="10"/>
  <c r="G28" i="10"/>
  <c r="I28" i="10"/>
  <c r="A29" i="10"/>
  <c r="B29" i="10"/>
  <c r="C29" i="10"/>
  <c r="E29" i="10"/>
  <c r="G29" i="10"/>
  <c r="I29" i="10"/>
  <c r="A30" i="10"/>
  <c r="B30" i="10"/>
  <c r="C30" i="10"/>
  <c r="D30" i="10" s="1"/>
  <c r="E30" i="10"/>
  <c r="F30" i="10"/>
  <c r="G30" i="10"/>
  <c r="H30" i="10" s="1"/>
  <c r="I30" i="10"/>
  <c r="J30" i="10" s="1"/>
  <c r="A31" i="10"/>
  <c r="B31" i="10"/>
  <c r="H31" i="10" s="1"/>
  <c r="C31" i="10"/>
  <c r="D31" i="10" s="1"/>
  <c r="E31" i="10"/>
  <c r="F31" i="10" s="1"/>
  <c r="G31" i="10"/>
  <c r="I31" i="10"/>
  <c r="J31" i="10" s="1"/>
  <c r="A32" i="10"/>
  <c r="B32" i="10"/>
  <c r="C32" i="10"/>
  <c r="E32" i="10"/>
  <c r="G32" i="10"/>
  <c r="I32" i="10"/>
  <c r="A33" i="10"/>
  <c r="B33" i="10"/>
  <c r="C33" i="10"/>
  <c r="E33" i="10"/>
  <c r="G33" i="10"/>
  <c r="H33" i="10"/>
  <c r="I33" i="10"/>
  <c r="A34" i="10"/>
  <c r="B34" i="10"/>
  <c r="C34" i="10"/>
  <c r="D34" i="10" s="1"/>
  <c r="E34" i="10"/>
  <c r="F34" i="10"/>
  <c r="G34" i="10"/>
  <c r="H34" i="10" s="1"/>
  <c r="I34" i="10"/>
  <c r="J34" i="10" s="1"/>
  <c r="A35" i="10"/>
  <c r="B35" i="10"/>
  <c r="H35" i="10" s="1"/>
  <c r="C35" i="10"/>
  <c r="D35" i="10" s="1"/>
  <c r="E35" i="10"/>
  <c r="F35" i="10" s="1"/>
  <c r="G35" i="10"/>
  <c r="I35" i="10"/>
  <c r="J35" i="10" s="1"/>
  <c r="A36" i="10"/>
  <c r="B36" i="10"/>
  <c r="C36" i="10"/>
  <c r="E36" i="10"/>
  <c r="G36" i="10"/>
  <c r="I36" i="10"/>
  <c r="A37" i="10"/>
  <c r="B37" i="10"/>
  <c r="C37" i="10"/>
  <c r="E37" i="10"/>
  <c r="G37" i="10"/>
  <c r="I37" i="10"/>
  <c r="A38" i="10"/>
  <c r="B38" i="10"/>
  <c r="C38" i="10"/>
  <c r="D38" i="10" s="1"/>
  <c r="E38" i="10"/>
  <c r="F38" i="10"/>
  <c r="G38" i="10"/>
  <c r="H38" i="10" s="1"/>
  <c r="I38" i="10"/>
  <c r="J38" i="10" s="1"/>
  <c r="A39" i="10"/>
  <c r="B39" i="10"/>
  <c r="H39" i="10" s="1"/>
  <c r="C39" i="10"/>
  <c r="D39" i="10" s="1"/>
  <c r="E39" i="10"/>
  <c r="F39" i="10"/>
  <c r="G39" i="10"/>
  <c r="I39" i="10"/>
  <c r="J39" i="10" s="1"/>
  <c r="A40" i="10"/>
  <c r="B40" i="10"/>
  <c r="C40" i="10"/>
  <c r="E40" i="10"/>
  <c r="G40" i="10"/>
  <c r="I40" i="10"/>
  <c r="A41" i="10"/>
  <c r="B41" i="10"/>
  <c r="C41" i="10"/>
  <c r="E41" i="10"/>
  <c r="G41" i="10"/>
  <c r="I41" i="10"/>
  <c r="A42" i="10"/>
  <c r="B42" i="10"/>
  <c r="C42" i="10"/>
  <c r="D42" i="10" s="1"/>
  <c r="E42" i="10"/>
  <c r="F42" i="10"/>
  <c r="G42" i="10"/>
  <c r="H42" i="10" s="1"/>
  <c r="I42" i="10"/>
  <c r="J42" i="10" s="1"/>
  <c r="A43" i="10"/>
  <c r="B43" i="10"/>
  <c r="H43" i="10" s="1"/>
  <c r="C43" i="10"/>
  <c r="D43" i="10" s="1"/>
  <c r="E43" i="10"/>
  <c r="F43" i="10" s="1"/>
  <c r="G43" i="10"/>
  <c r="I43" i="10"/>
  <c r="J43" i="10" s="1"/>
  <c r="A44" i="10"/>
  <c r="B44" i="10"/>
  <c r="C44" i="10"/>
  <c r="E44" i="10"/>
  <c r="G44" i="10"/>
  <c r="I44" i="10"/>
  <c r="A45" i="10"/>
  <c r="B45" i="10"/>
  <c r="C45" i="10"/>
  <c r="E45" i="10"/>
  <c r="G45" i="10"/>
  <c r="I45" i="10"/>
  <c r="A46" i="10"/>
  <c r="B46" i="10"/>
  <c r="D46" i="10" s="1"/>
  <c r="C46" i="10"/>
  <c r="E46" i="10"/>
  <c r="F46" i="10"/>
  <c r="G46" i="10"/>
  <c r="H46" i="10" s="1"/>
  <c r="I46" i="10"/>
  <c r="J46" i="10"/>
  <c r="A47" i="10"/>
  <c r="B47" i="10"/>
  <c r="C47" i="10"/>
  <c r="D47" i="10"/>
  <c r="E47" i="10"/>
  <c r="F47" i="10" s="1"/>
  <c r="G47" i="10"/>
  <c r="H47" i="10"/>
  <c r="I47" i="10"/>
  <c r="J47" i="10" s="1"/>
  <c r="A48" i="10"/>
  <c r="B48" i="10"/>
  <c r="C48" i="10"/>
  <c r="D48" i="10" s="1"/>
  <c r="E48" i="10"/>
  <c r="G48" i="10"/>
  <c r="I48" i="10"/>
  <c r="J48" i="10"/>
  <c r="A49" i="10"/>
  <c r="B49" i="10"/>
  <c r="C49" i="10"/>
  <c r="E49" i="10"/>
  <c r="G49" i="10"/>
  <c r="I49" i="10"/>
  <c r="A50" i="10"/>
  <c r="B50" i="10"/>
  <c r="D50" i="10" s="1"/>
  <c r="C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 s="1"/>
  <c r="A52" i="10"/>
  <c r="B52" i="10"/>
  <c r="C52" i="10"/>
  <c r="D52" i="10" s="1"/>
  <c r="E52" i="10"/>
  <c r="F52" i="10" s="1"/>
  <c r="G52" i="10"/>
  <c r="I52" i="10"/>
  <c r="J52" i="10" s="1"/>
  <c r="A53" i="10"/>
  <c r="B53" i="10"/>
  <c r="C53" i="10"/>
  <c r="E53" i="10"/>
  <c r="G53" i="10"/>
  <c r="H53" i="10"/>
  <c r="I53" i="10"/>
  <c r="A54" i="10"/>
  <c r="B54" i="10"/>
  <c r="C54" i="10"/>
  <c r="E54" i="10"/>
  <c r="G54" i="10"/>
  <c r="H54" i="10"/>
  <c r="I54" i="10"/>
  <c r="A55" i="10"/>
  <c r="B55" i="10"/>
  <c r="C55" i="10"/>
  <c r="D55" i="10"/>
  <c r="E55" i="10"/>
  <c r="F55" i="10" s="1"/>
  <c r="G55" i="10"/>
  <c r="H55" i="10"/>
  <c r="I55" i="10"/>
  <c r="J55" i="10" s="1"/>
  <c r="A56" i="10"/>
  <c r="B56" i="10"/>
  <c r="C56" i="10"/>
  <c r="D56" i="10"/>
  <c r="E56" i="10"/>
  <c r="G56" i="10"/>
  <c r="I56" i="10"/>
  <c r="J56" i="10"/>
  <c r="A57" i="10"/>
  <c r="B57" i="10"/>
  <c r="C57" i="10"/>
  <c r="D57" i="10"/>
  <c r="E57" i="10"/>
  <c r="G57" i="10"/>
  <c r="I57" i="10"/>
  <c r="A58" i="10"/>
  <c r="B58" i="10"/>
  <c r="D58" i="10" s="1"/>
  <c r="C58" i="10"/>
  <c r="E58" i="10"/>
  <c r="F58" i="10"/>
  <c r="G58" i="10"/>
  <c r="I58" i="10"/>
  <c r="J58" i="10"/>
  <c r="A59" i="10"/>
  <c r="B59" i="10"/>
  <c r="C59" i="10"/>
  <c r="D59" i="10"/>
  <c r="E59" i="10"/>
  <c r="F59" i="10" s="1"/>
  <c r="G59" i="10"/>
  <c r="H59" i="10"/>
  <c r="I59" i="10"/>
  <c r="J59" i="10" s="1"/>
  <c r="A60" i="10"/>
  <c r="B60" i="10"/>
  <c r="C60" i="10"/>
  <c r="D60" i="10" s="1"/>
  <c r="E60" i="10"/>
  <c r="F60" i="10" s="1"/>
  <c r="G60" i="10"/>
  <c r="H60" i="10" s="1"/>
  <c r="I60" i="10"/>
  <c r="J60" i="10" s="1"/>
  <c r="A61" i="10"/>
  <c r="B61" i="10"/>
  <c r="C61" i="10"/>
  <c r="E61" i="10"/>
  <c r="G61" i="10"/>
  <c r="I61" i="10"/>
  <c r="A62" i="10"/>
  <c r="B62" i="10"/>
  <c r="F62" i="10" s="1"/>
  <c r="C62" i="10"/>
  <c r="D62" i="10" s="1"/>
  <c r="E62" i="10"/>
  <c r="G62" i="10"/>
  <c r="H62" i="10"/>
  <c r="I62" i="10"/>
  <c r="J62" i="10" s="1"/>
  <c r="A63" i="10"/>
  <c r="B63" i="10"/>
  <c r="C63" i="10"/>
  <c r="E63" i="10"/>
  <c r="G63" i="10"/>
  <c r="I63" i="10"/>
  <c r="A64" i="10"/>
  <c r="B64" i="10"/>
  <c r="C64" i="10"/>
  <c r="D64" i="10" s="1"/>
  <c r="E64" i="10"/>
  <c r="F64" i="10" s="1"/>
  <c r="G64" i="10"/>
  <c r="H64" i="10"/>
  <c r="I64" i="10"/>
  <c r="J64" i="10" s="1"/>
  <c r="A65" i="10"/>
  <c r="B65" i="10"/>
  <c r="C65" i="10"/>
  <c r="E65" i="10"/>
  <c r="G65" i="10"/>
  <c r="I65" i="10"/>
  <c r="A66" i="10"/>
  <c r="B66" i="10"/>
  <c r="F66" i="10" s="1"/>
  <c r="C66" i="10"/>
  <c r="D66" i="10" s="1"/>
  <c r="E66" i="10"/>
  <c r="G66" i="10"/>
  <c r="H66" i="10" s="1"/>
  <c r="I66" i="10"/>
  <c r="J66" i="10" s="1"/>
  <c r="A67" i="10"/>
  <c r="B67" i="10"/>
  <c r="C67" i="10"/>
  <c r="E67" i="10"/>
  <c r="G67" i="10"/>
  <c r="I67" i="10"/>
  <c r="A68" i="10"/>
  <c r="B68" i="10"/>
  <c r="C68" i="10"/>
  <c r="D68" i="10" s="1"/>
  <c r="E68" i="10"/>
  <c r="F68" i="10" s="1"/>
  <c r="G68" i="10"/>
  <c r="H68" i="10"/>
  <c r="I68" i="10"/>
  <c r="J68" i="10" s="1"/>
  <c r="A69" i="10"/>
  <c r="B69" i="10"/>
  <c r="C69" i="10"/>
  <c r="E69" i="10"/>
  <c r="G69" i="10"/>
  <c r="I69" i="10"/>
  <c r="A70" i="10"/>
  <c r="B70" i="10"/>
  <c r="F70" i="10" s="1"/>
  <c r="C70" i="10"/>
  <c r="D70" i="10" s="1"/>
  <c r="E70" i="10"/>
  <c r="G70" i="10"/>
  <c r="H70" i="10"/>
  <c r="I70" i="10"/>
  <c r="J70" i="10" s="1"/>
  <c r="A71" i="10"/>
  <c r="B71" i="10"/>
  <c r="C71" i="10"/>
  <c r="E71" i="10"/>
  <c r="G71" i="10"/>
  <c r="I71" i="10"/>
  <c r="A72" i="10"/>
  <c r="B72" i="10"/>
  <c r="C72" i="10"/>
  <c r="D72" i="10"/>
  <c r="E72" i="10"/>
  <c r="F72" i="10" s="1"/>
  <c r="G72" i="10"/>
  <c r="H72" i="10"/>
  <c r="I72" i="10"/>
  <c r="J72" i="10" s="1"/>
  <c r="A73" i="10"/>
  <c r="B73" i="10"/>
  <c r="C73" i="10"/>
  <c r="E73" i="10"/>
  <c r="G73" i="10"/>
  <c r="I73" i="10"/>
  <c r="A74" i="10"/>
  <c r="B74" i="10"/>
  <c r="F74" i="10" s="1"/>
  <c r="C74" i="10"/>
  <c r="D74" i="10" s="1"/>
  <c r="E74" i="10"/>
  <c r="G74" i="10"/>
  <c r="H74" i="10" s="1"/>
  <c r="I74" i="10"/>
  <c r="J74" i="10" s="1"/>
  <c r="A75" i="10"/>
  <c r="B75" i="10"/>
  <c r="C75" i="10"/>
  <c r="E75" i="10"/>
  <c r="G75" i="10"/>
  <c r="I75" i="10"/>
  <c r="A76" i="10"/>
  <c r="B76" i="10"/>
  <c r="C76" i="10"/>
  <c r="D76" i="10" s="1"/>
  <c r="E76" i="10"/>
  <c r="F76" i="10" s="1"/>
  <c r="G76" i="10"/>
  <c r="H76" i="10"/>
  <c r="I76" i="10"/>
  <c r="J76" i="10" s="1"/>
  <c r="A77" i="10"/>
  <c r="B77" i="10"/>
  <c r="C77" i="10"/>
  <c r="E77" i="10"/>
  <c r="G77" i="10"/>
  <c r="I77" i="10"/>
  <c r="A78" i="10"/>
  <c r="B78" i="10"/>
  <c r="F78" i="10" s="1"/>
  <c r="C78" i="10"/>
  <c r="D78" i="10" s="1"/>
  <c r="E78" i="10"/>
  <c r="G78" i="10"/>
  <c r="H78" i="10"/>
  <c r="I78" i="10"/>
  <c r="J78" i="10" s="1"/>
  <c r="A79" i="10"/>
  <c r="B79" i="10"/>
  <c r="C79" i="10"/>
  <c r="E79" i="10"/>
  <c r="G79" i="10"/>
  <c r="I79" i="10"/>
  <c r="A80" i="10"/>
  <c r="B80" i="10"/>
  <c r="C80" i="10"/>
  <c r="D80" i="10"/>
  <c r="E80" i="10"/>
  <c r="F80" i="10" s="1"/>
  <c r="G80" i="10"/>
  <c r="H80" i="10"/>
  <c r="I80" i="10"/>
  <c r="J80" i="10" s="1"/>
  <c r="A81" i="10"/>
  <c r="B81" i="10"/>
  <c r="C81" i="10"/>
  <c r="E81" i="10"/>
  <c r="G81" i="10"/>
  <c r="I81" i="10"/>
  <c r="A82" i="10"/>
  <c r="B82" i="10"/>
  <c r="F82" i="10" s="1"/>
  <c r="C82" i="10"/>
  <c r="D82" i="10" s="1"/>
  <c r="E82" i="10"/>
  <c r="G82" i="10"/>
  <c r="H82" i="10" s="1"/>
  <c r="I82" i="10"/>
  <c r="J82" i="10" s="1"/>
  <c r="A83" i="10"/>
  <c r="B83" i="10"/>
  <c r="C83" i="10"/>
  <c r="E83" i="10"/>
  <c r="G83" i="10"/>
  <c r="I83" i="10"/>
  <c r="A84" i="10"/>
  <c r="B84" i="10"/>
  <c r="C84" i="10"/>
  <c r="D84" i="10" s="1"/>
  <c r="E84" i="10"/>
  <c r="F84" i="10" s="1"/>
  <c r="G84" i="10"/>
  <c r="H84" i="10"/>
  <c r="I84" i="10"/>
  <c r="J84" i="10" s="1"/>
  <c r="A85" i="10"/>
  <c r="B85" i="10"/>
  <c r="C85" i="10"/>
  <c r="E85" i="10"/>
  <c r="G85" i="10"/>
  <c r="I85" i="10"/>
  <c r="A86" i="10"/>
  <c r="B86" i="10"/>
  <c r="F86" i="10" s="1"/>
  <c r="C86" i="10"/>
  <c r="D86" i="10" s="1"/>
  <c r="E86" i="10"/>
  <c r="G86" i="10"/>
  <c r="H86" i="10"/>
  <c r="I86" i="10"/>
  <c r="J86" i="10" s="1"/>
  <c r="A87" i="10"/>
  <c r="B87" i="10"/>
  <c r="C87" i="10"/>
  <c r="E87" i="10"/>
  <c r="G87" i="10"/>
  <c r="I87" i="10"/>
  <c r="A88" i="10"/>
  <c r="B88" i="10"/>
  <c r="C88" i="10"/>
  <c r="D88" i="10"/>
  <c r="E88" i="10"/>
  <c r="F88" i="10" s="1"/>
  <c r="G88" i="10"/>
  <c r="H88" i="10"/>
  <c r="I88" i="10"/>
  <c r="J88" i="10" s="1"/>
  <c r="A89" i="10"/>
  <c r="B89" i="10"/>
  <c r="C89" i="10"/>
  <c r="E89" i="10"/>
  <c r="G89" i="10"/>
  <c r="I89" i="10"/>
  <c r="A90" i="10"/>
  <c r="B90" i="10"/>
  <c r="F90" i="10" s="1"/>
  <c r="C90" i="10"/>
  <c r="D90" i="10" s="1"/>
  <c r="E90" i="10"/>
  <c r="G90" i="10"/>
  <c r="H90" i="10" s="1"/>
  <c r="I90" i="10"/>
  <c r="J90" i="10" s="1"/>
  <c r="A91" i="10"/>
  <c r="B91" i="10"/>
  <c r="C91" i="10"/>
  <c r="E91" i="10"/>
  <c r="G91" i="10"/>
  <c r="I91" i="10"/>
  <c r="A92" i="10"/>
  <c r="B92" i="10"/>
  <c r="C92" i="10"/>
  <c r="D92" i="10" s="1"/>
  <c r="E92" i="10"/>
  <c r="F92" i="10" s="1"/>
  <c r="G92" i="10"/>
  <c r="H92" i="10"/>
  <c r="I92" i="10"/>
  <c r="J92" i="10" s="1"/>
  <c r="A93" i="10"/>
  <c r="B93" i="10"/>
  <c r="C93" i="10"/>
  <c r="E93" i="10"/>
  <c r="G93" i="10"/>
  <c r="I93" i="10"/>
  <c r="A94" i="10"/>
  <c r="B94" i="10"/>
  <c r="C94" i="10"/>
  <c r="E94" i="10"/>
  <c r="G94" i="10"/>
  <c r="I94" i="10"/>
  <c r="A95" i="10"/>
  <c r="B95" i="10"/>
  <c r="C95" i="10"/>
  <c r="E95" i="10"/>
  <c r="G95" i="10"/>
  <c r="I95" i="10"/>
  <c r="A96" i="10"/>
  <c r="B96" i="10"/>
  <c r="C96" i="10"/>
  <c r="D96" i="10"/>
  <c r="E96" i="10"/>
  <c r="F96" i="10" s="1"/>
  <c r="G96" i="10"/>
  <c r="H96" i="10"/>
  <c r="I96" i="10"/>
  <c r="J96" i="10" s="1"/>
  <c r="A97" i="10"/>
  <c r="B97" i="10"/>
  <c r="C97" i="10"/>
  <c r="D97" i="10" s="1"/>
  <c r="E97" i="10"/>
  <c r="F97" i="10" s="1"/>
  <c r="G97" i="10"/>
  <c r="I97" i="10"/>
  <c r="J97" i="10" s="1"/>
  <c r="A98" i="10"/>
  <c r="B98" i="10"/>
  <c r="C98" i="10"/>
  <c r="E98" i="10"/>
  <c r="G98" i="10"/>
  <c r="I98" i="10"/>
  <c r="A99" i="10"/>
  <c r="B99" i="10"/>
  <c r="C99" i="10"/>
  <c r="E99" i="10"/>
  <c r="G99" i="10"/>
  <c r="I99" i="10"/>
  <c r="J99" i="10"/>
  <c r="A100" i="10"/>
  <c r="B100" i="10"/>
  <c r="C100" i="10"/>
  <c r="D100" i="10"/>
  <c r="E100" i="10"/>
  <c r="F100" i="10" s="1"/>
  <c r="G100" i="10"/>
  <c r="H100" i="10"/>
  <c r="I100" i="10"/>
  <c r="J100" i="10" s="1"/>
  <c r="A101" i="10"/>
  <c r="B101" i="10"/>
  <c r="F101" i="10" s="1"/>
  <c r="C101" i="10"/>
  <c r="D101" i="10"/>
  <c r="E101" i="10"/>
  <c r="G101" i="10"/>
  <c r="I101" i="10"/>
  <c r="J101" i="10" s="1"/>
  <c r="A102" i="10"/>
  <c r="B102" i="10"/>
  <c r="C102" i="10"/>
  <c r="E102" i="10"/>
  <c r="G102" i="10"/>
  <c r="H102" i="10"/>
  <c r="I102" i="10"/>
  <c r="A103" i="10"/>
  <c r="B103" i="10"/>
  <c r="C103" i="10"/>
  <c r="E103" i="10"/>
  <c r="G103" i="10"/>
  <c r="I103" i="10"/>
  <c r="A104" i="10"/>
  <c r="B104" i="10"/>
  <c r="C104" i="10"/>
  <c r="D104" i="10"/>
  <c r="E104" i="10"/>
  <c r="F104" i="10" s="1"/>
  <c r="G104" i="10"/>
  <c r="H104" i="10"/>
  <c r="I104" i="10"/>
  <c r="J104" i="10" s="1"/>
  <c r="A105" i="10"/>
  <c r="B105" i="10"/>
  <c r="C105" i="10"/>
  <c r="D105" i="10" s="1"/>
  <c r="E105" i="10"/>
  <c r="F105" i="10" s="1"/>
  <c r="G105" i="10"/>
  <c r="I105" i="10"/>
  <c r="J105" i="10"/>
  <c r="A106" i="10"/>
  <c r="B106" i="10"/>
  <c r="C106" i="10"/>
  <c r="E106" i="10"/>
  <c r="G106" i="10"/>
  <c r="I106" i="10"/>
  <c r="A107" i="10"/>
  <c r="B107" i="10"/>
  <c r="J107" i="10" s="1"/>
  <c r="C107" i="10"/>
  <c r="E107" i="10"/>
  <c r="G107" i="10"/>
  <c r="I107" i="10"/>
  <c r="A108" i="10"/>
  <c r="B108" i="10"/>
  <c r="C108" i="10"/>
  <c r="D108" i="10"/>
  <c r="E108" i="10"/>
  <c r="F108" i="10" s="1"/>
  <c r="G108" i="10"/>
  <c r="H108" i="10"/>
  <c r="I108" i="10"/>
  <c r="J108" i="10" s="1"/>
  <c r="A109" i="10"/>
  <c r="B109" i="10"/>
  <c r="F109" i="10" s="1"/>
  <c r="C109" i="10"/>
  <c r="D109" i="10"/>
  <c r="E109" i="10"/>
  <c r="G109" i="10"/>
  <c r="I109" i="10"/>
  <c r="J109" i="10" s="1"/>
  <c r="A110" i="10"/>
  <c r="B110" i="10"/>
  <c r="H110" i="10" s="1"/>
  <c r="C110" i="10"/>
  <c r="E110" i="10"/>
  <c r="G110" i="10"/>
  <c r="I110" i="10"/>
  <c r="A111" i="10"/>
  <c r="B111" i="10"/>
  <c r="C111" i="10"/>
  <c r="E111" i="10"/>
  <c r="G111" i="10"/>
  <c r="I111" i="10"/>
  <c r="J111" i="10"/>
  <c r="A112" i="10"/>
  <c r="B112" i="10"/>
  <c r="C112" i="10"/>
  <c r="D112" i="10"/>
  <c r="E112" i="10"/>
  <c r="F112" i="10" s="1"/>
  <c r="G112" i="10"/>
  <c r="H112" i="10"/>
  <c r="I112" i="10"/>
  <c r="J112" i="10" s="1"/>
  <c r="A113" i="10"/>
  <c r="B113" i="10"/>
  <c r="C113" i="10"/>
  <c r="D113" i="10" s="1"/>
  <c r="E113" i="10"/>
  <c r="F113" i="10" s="1"/>
  <c r="G113" i="10"/>
  <c r="H113" i="10"/>
  <c r="I113" i="10"/>
  <c r="J113" i="10" s="1"/>
  <c r="A114" i="10"/>
  <c r="B114" i="10"/>
  <c r="C114" i="10"/>
  <c r="E114" i="10"/>
  <c r="G114" i="10"/>
  <c r="I114" i="10"/>
  <c r="A115" i="10"/>
  <c r="B115" i="10"/>
  <c r="F115" i="10" s="1"/>
  <c r="C115" i="10"/>
  <c r="D115" i="10" s="1"/>
  <c r="E115" i="10"/>
  <c r="G115" i="10"/>
  <c r="H115" i="10"/>
  <c r="I115" i="10"/>
  <c r="J115" i="10" s="1"/>
  <c r="A116" i="10"/>
  <c r="B116" i="10"/>
  <c r="C116" i="10"/>
  <c r="E116" i="10"/>
  <c r="G116" i="10"/>
  <c r="I116" i="10"/>
  <c r="A117" i="10"/>
  <c r="B117" i="10"/>
  <c r="C117" i="10"/>
  <c r="D117" i="10" s="1"/>
  <c r="E117" i="10"/>
  <c r="F117" i="10" s="1"/>
  <c r="G117" i="10"/>
  <c r="H117" i="10"/>
  <c r="I117" i="10"/>
  <c r="J117" i="10" s="1"/>
  <c r="A118" i="10"/>
  <c r="B118" i="10"/>
  <c r="C118" i="10"/>
  <c r="E118" i="10"/>
  <c r="G118" i="10"/>
  <c r="I118" i="10"/>
  <c r="J118" i="10" s="1"/>
  <c r="A119" i="10"/>
  <c r="B119" i="10"/>
  <c r="F119" i="10" s="1"/>
  <c r="C119" i="10"/>
  <c r="D119" i="10" s="1"/>
  <c r="E119" i="10"/>
  <c r="G119" i="10"/>
  <c r="H119" i="10"/>
  <c r="I119" i="10"/>
  <c r="J119" i="10" s="1"/>
  <c r="A120" i="10"/>
  <c r="B120" i="10"/>
  <c r="C120" i="10"/>
  <c r="E120" i="10"/>
  <c r="G120" i="10"/>
  <c r="I120" i="10"/>
  <c r="J120" i="10" s="1"/>
  <c r="A121" i="10"/>
  <c r="B121" i="10"/>
  <c r="C121" i="10"/>
  <c r="D121" i="10" s="1"/>
  <c r="E121" i="10"/>
  <c r="F121" i="10" s="1"/>
  <c r="G121" i="10"/>
  <c r="H121" i="10"/>
  <c r="I121" i="10"/>
  <c r="J121" i="10" s="1"/>
  <c r="A122" i="10"/>
  <c r="B122" i="10"/>
  <c r="C122" i="10"/>
  <c r="E122" i="10"/>
  <c r="G122" i="10"/>
  <c r="I122" i="10"/>
  <c r="A123" i="10"/>
  <c r="B123" i="10"/>
  <c r="F123" i="10" s="1"/>
  <c r="C123" i="10"/>
  <c r="D123" i="10" s="1"/>
  <c r="E123" i="10"/>
  <c r="G123" i="10"/>
  <c r="H123" i="10"/>
  <c r="I123" i="10"/>
  <c r="J123" i="10" s="1"/>
  <c r="A124" i="10"/>
  <c r="B124" i="10"/>
  <c r="C124" i="10"/>
  <c r="E124" i="10"/>
  <c r="G124" i="10"/>
  <c r="I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O10" i="21"/>
  <c r="AN10" i="21" s="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O12" i="21"/>
  <c r="AN12" i="21" s="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O13" i="21"/>
  <c r="AN13" i="21" s="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O14" i="21"/>
  <c r="AN14" i="21" s="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O18" i="21"/>
  <c r="AN18" i="21" s="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O21" i="21"/>
  <c r="AN21" i="21" s="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O22" i="21"/>
  <c r="AN22" i="21" s="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O26" i="21"/>
  <c r="AN26" i="21" s="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O30" i="21"/>
  <c r="AN30" i="21" s="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O34" i="21"/>
  <c r="AN34" i="21" s="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O36" i="21"/>
  <c r="AN36" i="21" s="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O38" i="21"/>
  <c r="AN38" i="21" s="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O45" i="21"/>
  <c r="AN45" i="21" s="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O46" i="21"/>
  <c r="AN46" i="21" s="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O50" i="21"/>
  <c r="AN50" i="21" s="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O53" i="21"/>
  <c r="AN53" i="21" s="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O54" i="21"/>
  <c r="AN54" i="21" s="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O58" i="21"/>
  <c r="AN58" i="21" s="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O62" i="21"/>
  <c r="AN62" i="21" s="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O66" i="21"/>
  <c r="AN66" i="21" s="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O69" i="21"/>
  <c r="AN69" i="21" s="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O70" i="21"/>
  <c r="AN70" i="21" s="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O74" i="21"/>
  <c r="AN74" i="21" s="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O77" i="21"/>
  <c r="AN77" i="21" s="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O78" i="21"/>
  <c r="AN78" i="21" s="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O81" i="21"/>
  <c r="AN81" i="21" s="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O82" i="21"/>
  <c r="AN82" i="21" s="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O85" i="21"/>
  <c r="AN85" i="21" s="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O86" i="21"/>
  <c r="AN86" i="21" s="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O89" i="21"/>
  <c r="AN89" i="21" s="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O90" i="21"/>
  <c r="AN90" i="21" s="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O94" i="21"/>
  <c r="AN94" i="21" s="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O98" i="21"/>
  <c r="AN98" i="21" s="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O101" i="21"/>
  <c r="AN101" i="21" s="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O102" i="21"/>
  <c r="AN102" i="21" s="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O106" i="21"/>
  <c r="AN106" i="21" s="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O108" i="21"/>
  <c r="AN108" i="21" s="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O109" i="21"/>
  <c r="AN109" i="21" s="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O110" i="21"/>
  <c r="AN110" i="21" s="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O113" i="21"/>
  <c r="AN113" i="21" s="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O114" i="21"/>
  <c r="AN114" i="21" s="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O117" i="21"/>
  <c r="AN117" i="21" s="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O118" i="21"/>
  <c r="AN118" i="21" s="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O121" i="21"/>
  <c r="AN121" i="21" s="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O122" i="21"/>
  <c r="AN122" i="21" s="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O126" i="21"/>
  <c r="AN126" i="21" s="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M8" i="11"/>
  <c r="N8" i="11"/>
  <c r="O8" i="11"/>
  <c r="P8" i="11"/>
  <c r="R8" i="11"/>
  <c r="AB8" i="11"/>
  <c r="AC8" i="11"/>
  <c r="I8" i="11" s="1"/>
  <c r="AD8" i="11"/>
  <c r="J8" i="11" s="1"/>
  <c r="AE8" i="11"/>
  <c r="K8" i="11" s="1"/>
  <c r="AF8" i="11"/>
  <c r="L8" i="11" s="1"/>
  <c r="AG8" i="11"/>
  <c r="AH8" i="11"/>
  <c r="AI8" i="11"/>
  <c r="AJ8" i="11"/>
  <c r="AK8" i="11"/>
  <c r="Q8" i="11" s="1"/>
  <c r="AL8" i="11"/>
  <c r="AM8" i="11"/>
  <c r="S8" i="11" s="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D9" i="11"/>
  <c r="C9" i="5" s="1"/>
  <c r="E9" i="11"/>
  <c r="F9" i="11"/>
  <c r="M9" i="11"/>
  <c r="N9" i="11"/>
  <c r="AB9" i="11"/>
  <c r="H9" i="11" s="1"/>
  <c r="AC9" i="11"/>
  <c r="I9" i="11" s="1"/>
  <c r="AD9" i="11"/>
  <c r="J9" i="11" s="1"/>
  <c r="AE9" i="11"/>
  <c r="K9" i="11" s="1"/>
  <c r="AF9" i="11"/>
  <c r="L9" i="11" s="1"/>
  <c r="AG9" i="11"/>
  <c r="AH9" i="11"/>
  <c r="AI9" i="11"/>
  <c r="O9" i="11" s="1"/>
  <c r="AJ9" i="11"/>
  <c r="P9" i="11" s="1"/>
  <c r="AK9" i="11"/>
  <c r="Q9" i="11" s="1"/>
  <c r="AL9" i="11"/>
  <c r="R9" i="11" s="1"/>
  <c r="AM9" i="11"/>
  <c r="S9" i="11" s="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D10" i="11"/>
  <c r="E10" i="11"/>
  <c r="F10" i="11"/>
  <c r="L10" i="11"/>
  <c r="M10" i="11"/>
  <c r="AB10" i="11"/>
  <c r="AC10" i="11"/>
  <c r="I10" i="11" s="1"/>
  <c r="AD10" i="11"/>
  <c r="J10" i="11" s="1"/>
  <c r="AE10" i="11"/>
  <c r="K10" i="11" s="1"/>
  <c r="AF10" i="11"/>
  <c r="AG10" i="11"/>
  <c r="AH10" i="11"/>
  <c r="N10" i="11" s="1"/>
  <c r="AI10" i="11"/>
  <c r="O10" i="11" s="1"/>
  <c r="AJ10" i="11"/>
  <c r="P10" i="11" s="1"/>
  <c r="AK10" i="11"/>
  <c r="Q10" i="11" s="1"/>
  <c r="AL10" i="11"/>
  <c r="R10" i="11" s="1"/>
  <c r="AM10" i="11"/>
  <c r="S10" i="11" s="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D11" i="11"/>
  <c r="G11" i="11" s="1"/>
  <c r="E11" i="11"/>
  <c r="C11" i="11" s="1"/>
  <c r="F11" i="11"/>
  <c r="H11" i="11"/>
  <c r="I11" i="11"/>
  <c r="K11" i="11"/>
  <c r="L11" i="11"/>
  <c r="S11" i="11"/>
  <c r="T11" i="11"/>
  <c r="AB11" i="11"/>
  <c r="AC11" i="11"/>
  <c r="AD11" i="11"/>
  <c r="J11" i="11" s="1"/>
  <c r="AE11" i="11"/>
  <c r="AF11" i="11"/>
  <c r="AG11" i="11"/>
  <c r="M11" i="11" s="1"/>
  <c r="AH11" i="11"/>
  <c r="N11" i="11" s="1"/>
  <c r="AI11" i="11"/>
  <c r="O11" i="11" s="1"/>
  <c r="AJ11" i="11"/>
  <c r="P11" i="11" s="1"/>
  <c r="AK11" i="11"/>
  <c r="Q11" i="11" s="1"/>
  <c r="AL11" i="11"/>
  <c r="R11" i="11" s="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D12" i="11"/>
  <c r="E12" i="11"/>
  <c r="F12" i="11"/>
  <c r="O12" i="11"/>
  <c r="P12" i="11"/>
  <c r="S12" i="11"/>
  <c r="AB12" i="11"/>
  <c r="AC12" i="11"/>
  <c r="I12" i="11" s="1"/>
  <c r="AD12" i="11"/>
  <c r="J12" i="11" s="1"/>
  <c r="AE12" i="11"/>
  <c r="K12" i="11" s="1"/>
  <c r="AF12" i="11"/>
  <c r="L12" i="11" s="1"/>
  <c r="AG12" i="11"/>
  <c r="M12" i="11" s="1"/>
  <c r="AH12" i="11"/>
  <c r="N12" i="11" s="1"/>
  <c r="AI12" i="11"/>
  <c r="AJ12" i="11"/>
  <c r="AK12" i="11"/>
  <c r="Q12" i="11" s="1"/>
  <c r="AL12" i="11"/>
  <c r="R12" i="11" s="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D13" i="11"/>
  <c r="E13" i="11"/>
  <c r="F13" i="11"/>
  <c r="M13" i="11"/>
  <c r="N13" i="11"/>
  <c r="O13" i="11"/>
  <c r="Q13" i="11"/>
  <c r="AB13" i="11"/>
  <c r="H13" i="11" s="1"/>
  <c r="AC13" i="11"/>
  <c r="AD13" i="11"/>
  <c r="J13" i="11" s="1"/>
  <c r="AE13" i="11"/>
  <c r="K13" i="11" s="1"/>
  <c r="AF13" i="11"/>
  <c r="L13" i="11" s="1"/>
  <c r="AG13" i="11"/>
  <c r="AH13" i="11"/>
  <c r="AI13" i="11"/>
  <c r="AJ13" i="11"/>
  <c r="P13" i="11" s="1"/>
  <c r="AK13" i="11"/>
  <c r="AL13" i="11"/>
  <c r="R13" i="11" s="1"/>
  <c r="AM13" i="11"/>
  <c r="S13" i="11" s="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D14" i="11"/>
  <c r="E14" i="11"/>
  <c r="F14" i="11"/>
  <c r="I14" i="11"/>
  <c r="L14" i="11"/>
  <c r="M14" i="11"/>
  <c r="N14" i="11"/>
  <c r="AB14" i="11"/>
  <c r="AC14" i="11"/>
  <c r="AD14" i="11"/>
  <c r="J14" i="11" s="1"/>
  <c r="AE14" i="11"/>
  <c r="K14" i="11" s="1"/>
  <c r="AF14" i="11"/>
  <c r="AG14" i="11"/>
  <c r="AH14" i="11"/>
  <c r="AI14" i="11"/>
  <c r="O14" i="11" s="1"/>
  <c r="AJ14" i="11"/>
  <c r="P14" i="11" s="1"/>
  <c r="AK14" i="11"/>
  <c r="Q14" i="11" s="1"/>
  <c r="AL14" i="11"/>
  <c r="R14" i="11" s="1"/>
  <c r="AM14" i="11"/>
  <c r="S14" i="11" s="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D15" i="11"/>
  <c r="C15" i="11" s="1"/>
  <c r="E15" i="11"/>
  <c r="F15" i="11"/>
  <c r="G15" i="11"/>
  <c r="H15" i="11"/>
  <c r="K15" i="11"/>
  <c r="S15" i="11"/>
  <c r="AB15" i="11"/>
  <c r="AC15" i="11"/>
  <c r="I15" i="11" s="1"/>
  <c r="AD15" i="11"/>
  <c r="J15" i="11" s="1"/>
  <c r="AE15" i="11"/>
  <c r="AF15" i="11"/>
  <c r="T15" i="11" s="1"/>
  <c r="AG15" i="11"/>
  <c r="M15" i="11" s="1"/>
  <c r="AH15" i="11"/>
  <c r="N15" i="11" s="1"/>
  <c r="AI15" i="11"/>
  <c r="O15" i="11" s="1"/>
  <c r="AJ15" i="11"/>
  <c r="P15" i="11" s="1"/>
  <c r="AK15" i="11"/>
  <c r="Q15" i="11" s="1"/>
  <c r="AL15" i="11"/>
  <c r="R15" i="11" s="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D18" i="11"/>
  <c r="E18" i="11"/>
  <c r="F18" i="11"/>
  <c r="N18" i="11"/>
  <c r="O18" i="11"/>
  <c r="R18" i="11"/>
  <c r="AB18" i="11"/>
  <c r="H18" i="11" s="1"/>
  <c r="AC18" i="11"/>
  <c r="I18" i="11" s="1"/>
  <c r="AD18" i="11"/>
  <c r="AE18" i="11"/>
  <c r="K18" i="11" s="1"/>
  <c r="AF18" i="11"/>
  <c r="L18" i="11" s="1"/>
  <c r="AG18" i="11"/>
  <c r="M18" i="11" s="1"/>
  <c r="AH18" i="11"/>
  <c r="AI18" i="11"/>
  <c r="AJ18" i="11"/>
  <c r="P18" i="11" s="1"/>
  <c r="AK18" i="11"/>
  <c r="Q18" i="11" s="1"/>
  <c r="AL18" i="11"/>
  <c r="AM18" i="11"/>
  <c r="S18" i="11" s="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D28" i="11"/>
  <c r="F28" i="11"/>
  <c r="K28" i="11"/>
  <c r="M28" i="11"/>
  <c r="N28" i="11"/>
  <c r="S28" i="11"/>
  <c r="AB28" i="11"/>
  <c r="H28" i="11" s="1"/>
  <c r="AC28" i="11"/>
  <c r="I28" i="11" s="1"/>
  <c r="AD28" i="11"/>
  <c r="J28" i="11" s="1"/>
  <c r="AE28" i="11"/>
  <c r="AF28" i="11"/>
  <c r="L28" i="11" s="1"/>
  <c r="AG28" i="11"/>
  <c r="AH28" i="11"/>
  <c r="AI28" i="11"/>
  <c r="O28" i="11" s="1"/>
  <c r="AJ28" i="11"/>
  <c r="P28" i="11" s="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D29" i="11"/>
  <c r="F29" i="11"/>
  <c r="J29" i="11"/>
  <c r="M29" i="11"/>
  <c r="Q29" i="11"/>
  <c r="AB29" i="11"/>
  <c r="H29" i="11" s="1"/>
  <c r="AC29" i="11"/>
  <c r="I29" i="11" s="1"/>
  <c r="AD29" i="11"/>
  <c r="AE29" i="11"/>
  <c r="K29" i="11" s="1"/>
  <c r="AF29" i="11"/>
  <c r="L29" i="11" s="1"/>
  <c r="AG29" i="11"/>
  <c r="AH29" i="11"/>
  <c r="N29" i="11" s="1"/>
  <c r="AI29" i="11"/>
  <c r="O29" i="11" s="1"/>
  <c r="AJ29" i="11"/>
  <c r="P29" i="11" s="1"/>
  <c r="AK29" i="11"/>
  <c r="AL29" i="11"/>
  <c r="R29" i="11" s="1"/>
  <c r="AM29" i="11"/>
  <c r="S29" i="11" s="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D30" i="11"/>
  <c r="F30" i="11"/>
  <c r="H30" i="11"/>
  <c r="I30" i="11"/>
  <c r="K30" i="11"/>
  <c r="Q30" i="11"/>
  <c r="S30" i="11"/>
  <c r="AB30" i="11"/>
  <c r="AC30" i="11"/>
  <c r="AD30" i="11"/>
  <c r="J30" i="11" s="1"/>
  <c r="AE30" i="11"/>
  <c r="AF30" i="11"/>
  <c r="AG30" i="11"/>
  <c r="M30" i="11" s="1"/>
  <c r="AH30" i="11"/>
  <c r="N30" i="11" s="1"/>
  <c r="AI30" i="11"/>
  <c r="O30" i="11" s="1"/>
  <c r="AJ30" i="11"/>
  <c r="P30" i="11" s="1"/>
  <c r="AK30" i="11"/>
  <c r="AL30" i="11"/>
  <c r="R30" i="11" s="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D31" i="11"/>
  <c r="F31" i="11"/>
  <c r="O31" i="11"/>
  <c r="S31" i="11"/>
  <c r="AB31" i="11"/>
  <c r="AC31" i="11"/>
  <c r="I31" i="11" s="1"/>
  <c r="AD31" i="11"/>
  <c r="J31" i="11" s="1"/>
  <c r="AE31" i="11"/>
  <c r="K31" i="11" s="1"/>
  <c r="AF31" i="11"/>
  <c r="L31" i="11" s="1"/>
  <c r="AG31" i="11"/>
  <c r="M31" i="11" s="1"/>
  <c r="AH31" i="11"/>
  <c r="N31" i="11" s="1"/>
  <c r="AI31" i="11"/>
  <c r="AJ31" i="11"/>
  <c r="P31" i="11" s="1"/>
  <c r="AK31" i="11"/>
  <c r="Q31" i="11" s="1"/>
  <c r="AL31" i="11"/>
  <c r="R31" i="11" s="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D32" i="11"/>
  <c r="F32" i="11"/>
  <c r="I32" i="11"/>
  <c r="M32" i="11"/>
  <c r="O32" i="11"/>
  <c r="Q32" i="11"/>
  <c r="AB32" i="11"/>
  <c r="H32" i="11" s="1"/>
  <c r="AC32" i="11"/>
  <c r="AD32" i="11"/>
  <c r="J32" i="11" s="1"/>
  <c r="AE32" i="11"/>
  <c r="K32" i="11" s="1"/>
  <c r="AF32" i="11"/>
  <c r="L32" i="11" s="1"/>
  <c r="AG32" i="11"/>
  <c r="AH32" i="11"/>
  <c r="N32" i="11" s="1"/>
  <c r="AI32" i="11"/>
  <c r="AJ32" i="11"/>
  <c r="P32" i="11" s="1"/>
  <c r="AK32" i="11"/>
  <c r="AL32" i="11"/>
  <c r="R32" i="11" s="1"/>
  <c r="AM32" i="11"/>
  <c r="S32" i="11" s="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D33" i="11"/>
  <c r="F33" i="11"/>
  <c r="I33" i="11"/>
  <c r="L33" i="11"/>
  <c r="M33" i="11"/>
  <c r="N33" i="11"/>
  <c r="T33" i="11"/>
  <c r="V33" i="11"/>
  <c r="AB33" i="11"/>
  <c r="H33" i="11" s="1"/>
  <c r="AC33" i="11"/>
  <c r="AD33" i="11"/>
  <c r="J33" i="11" s="1"/>
  <c r="AE33" i="11"/>
  <c r="K33" i="11" s="1"/>
  <c r="AF33" i="11"/>
  <c r="AG33" i="11"/>
  <c r="AH33" i="11"/>
  <c r="AI33" i="11"/>
  <c r="O33" i="11" s="1"/>
  <c r="AJ33" i="11"/>
  <c r="P33" i="11" s="1"/>
  <c r="AK33" i="11"/>
  <c r="Q33" i="11" s="1"/>
  <c r="AL33" i="11"/>
  <c r="R33" i="11" s="1"/>
  <c r="AM33" i="11"/>
  <c r="S33" i="11" s="1"/>
  <c r="AN33" i="11"/>
  <c r="U33" i="11" s="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D34" i="11"/>
  <c r="F34" i="11"/>
  <c r="H34" i="11"/>
  <c r="I34" i="11"/>
  <c r="M34" i="11"/>
  <c r="Q34" i="11"/>
  <c r="S34" i="11"/>
  <c r="AB34" i="11"/>
  <c r="AC34" i="11"/>
  <c r="AD34" i="11"/>
  <c r="J34" i="11" s="1"/>
  <c r="AE34" i="11"/>
  <c r="K34" i="11" s="1"/>
  <c r="AF34" i="11"/>
  <c r="L34" i="11" s="1"/>
  <c r="AG34" i="11"/>
  <c r="AH34" i="11"/>
  <c r="N34" i="11" s="1"/>
  <c r="AI34" i="11"/>
  <c r="O34" i="11" s="1"/>
  <c r="AJ34" i="11"/>
  <c r="P34" i="11" s="1"/>
  <c r="AK34" i="11"/>
  <c r="AL34" i="11"/>
  <c r="R34" i="11" s="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D37" i="11"/>
  <c r="F37" i="11"/>
  <c r="K37" i="11"/>
  <c r="L37" i="11"/>
  <c r="N37" i="11"/>
  <c r="S37" i="11"/>
  <c r="AB37" i="11"/>
  <c r="AC37" i="11"/>
  <c r="I37" i="11" s="1"/>
  <c r="AD37" i="11"/>
  <c r="J37" i="11" s="1"/>
  <c r="AE37" i="11"/>
  <c r="AF37" i="11"/>
  <c r="AG37" i="11"/>
  <c r="M37" i="11" s="1"/>
  <c r="AH37" i="11"/>
  <c r="AI37" i="11"/>
  <c r="O37" i="11" s="1"/>
  <c r="AJ37" i="11"/>
  <c r="P37" i="11" s="1"/>
  <c r="AK37" i="11"/>
  <c r="Q37" i="11" s="1"/>
  <c r="AL37" i="11"/>
  <c r="R37" i="11" s="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V37" i="11" s="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D47" i="11"/>
  <c r="F47" i="11"/>
  <c r="I47" i="11"/>
  <c r="M47" i="11"/>
  <c r="AB47" i="11"/>
  <c r="H47" i="11" s="1"/>
  <c r="AC47" i="11"/>
  <c r="AD47" i="11"/>
  <c r="J47" i="11" s="1"/>
  <c r="AE47" i="11"/>
  <c r="K47" i="11" s="1"/>
  <c r="AF47" i="11"/>
  <c r="L47" i="11" s="1"/>
  <c r="AG47" i="11"/>
  <c r="AH47" i="11"/>
  <c r="N47" i="11" s="1"/>
  <c r="AI47" i="11"/>
  <c r="O47" i="11" s="1"/>
  <c r="AJ47" i="11"/>
  <c r="P47" i="11" s="1"/>
  <c r="AK47" i="11"/>
  <c r="Q47" i="11" s="1"/>
  <c r="AL47" i="11"/>
  <c r="R47" i="11" s="1"/>
  <c r="AM47" i="11"/>
  <c r="S47" i="11" s="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D48" i="11"/>
  <c r="F48" i="11"/>
  <c r="J48" i="11"/>
  <c r="M48" i="11"/>
  <c r="N48" i="11"/>
  <c r="R48" i="11"/>
  <c r="AB48" i="11"/>
  <c r="AC48" i="11"/>
  <c r="I48" i="11" s="1"/>
  <c r="AD48" i="11"/>
  <c r="AE48" i="11"/>
  <c r="K48" i="11" s="1"/>
  <c r="AF48" i="11"/>
  <c r="L48" i="11" s="1"/>
  <c r="AG48" i="11"/>
  <c r="AH48" i="11"/>
  <c r="AI48" i="11"/>
  <c r="O48" i="11" s="1"/>
  <c r="AJ48" i="11"/>
  <c r="P48" i="11" s="1"/>
  <c r="AK48" i="11"/>
  <c r="Q48" i="11" s="1"/>
  <c r="AL48" i="11"/>
  <c r="AM48" i="11"/>
  <c r="S48" i="11" s="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D49" i="11"/>
  <c r="F49" i="11"/>
  <c r="H49" i="11"/>
  <c r="O49" i="11"/>
  <c r="P49" i="11"/>
  <c r="AB49" i="11"/>
  <c r="AC49" i="11"/>
  <c r="AD49" i="11"/>
  <c r="J49" i="11" s="1"/>
  <c r="AE49" i="11"/>
  <c r="K49" i="11" s="1"/>
  <c r="AF49" i="11"/>
  <c r="L49" i="11" s="1"/>
  <c r="AG49" i="11"/>
  <c r="M49" i="11" s="1"/>
  <c r="AH49" i="11"/>
  <c r="N49" i="11" s="1"/>
  <c r="AI49" i="11"/>
  <c r="AJ49" i="11"/>
  <c r="AK49" i="11"/>
  <c r="Q49" i="11" s="1"/>
  <c r="AL49" i="11"/>
  <c r="R49" i="11" s="1"/>
  <c r="AM49" i="11"/>
  <c r="S49" i="11" s="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D50" i="11"/>
  <c r="F50" i="11"/>
  <c r="J50" i="11"/>
  <c r="L50" i="11"/>
  <c r="N50" i="11"/>
  <c r="R50" i="11"/>
  <c r="AB50" i="11"/>
  <c r="H50" i="11" s="1"/>
  <c r="AC50" i="11"/>
  <c r="I50" i="11" s="1"/>
  <c r="AD50" i="11"/>
  <c r="AE50" i="11"/>
  <c r="AF50" i="11"/>
  <c r="AG50" i="11"/>
  <c r="M50" i="11" s="1"/>
  <c r="AH50" i="11"/>
  <c r="AI50" i="11"/>
  <c r="O50" i="11" s="1"/>
  <c r="AJ50" i="11"/>
  <c r="P50" i="11" s="1"/>
  <c r="AK50" i="11"/>
  <c r="Q50" i="11" s="1"/>
  <c r="AL50" i="11"/>
  <c r="AM50" i="11"/>
  <c r="S50" i="11" s="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D51" i="11"/>
  <c r="C13" i="5" s="1"/>
  <c r="F51" i="11"/>
  <c r="N51" i="11"/>
  <c r="O51" i="11"/>
  <c r="Q51" i="11"/>
  <c r="R51" i="11"/>
  <c r="AB51" i="11"/>
  <c r="H51" i="11" s="1"/>
  <c r="AC51" i="11"/>
  <c r="AD51" i="11"/>
  <c r="J51" i="11" s="1"/>
  <c r="AE51" i="11"/>
  <c r="K51" i="11" s="1"/>
  <c r="AF51" i="11"/>
  <c r="L51" i="11" s="1"/>
  <c r="AG51" i="11"/>
  <c r="M51" i="11" s="1"/>
  <c r="AH51" i="11"/>
  <c r="AI51" i="11"/>
  <c r="AJ51" i="11"/>
  <c r="P51" i="11" s="1"/>
  <c r="AK51" i="11"/>
  <c r="AL51" i="11"/>
  <c r="AM51" i="11"/>
  <c r="S51" i="11" s="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D52" i="11"/>
  <c r="F52" i="11"/>
  <c r="I52" i="11"/>
  <c r="J52" i="11"/>
  <c r="L52" i="11"/>
  <c r="Q52" i="11"/>
  <c r="AB52" i="11"/>
  <c r="AC52" i="11"/>
  <c r="AD52" i="11"/>
  <c r="AE52" i="11"/>
  <c r="K52" i="11" s="1"/>
  <c r="AF52" i="11"/>
  <c r="AG52" i="11"/>
  <c r="M52" i="11" s="1"/>
  <c r="AH52" i="11"/>
  <c r="N52" i="11" s="1"/>
  <c r="AI52" i="11"/>
  <c r="O52" i="11" s="1"/>
  <c r="AJ52" i="11"/>
  <c r="P52" i="11" s="1"/>
  <c r="AK52" i="11"/>
  <c r="AL52" i="11"/>
  <c r="R52" i="11" s="1"/>
  <c r="AM52" i="11"/>
  <c r="S52" i="11" s="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V52" i="11" s="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D53" i="11"/>
  <c r="C15" i="5" s="1"/>
  <c r="C34" i="5" s="1"/>
  <c r="F53" i="11"/>
  <c r="K53" i="11"/>
  <c r="M53" i="11"/>
  <c r="O53" i="11"/>
  <c r="P53" i="11"/>
  <c r="U53" i="11"/>
  <c r="AB53" i="11"/>
  <c r="AC53" i="11"/>
  <c r="I53" i="11" s="1"/>
  <c r="AD53" i="11"/>
  <c r="J53" i="11" s="1"/>
  <c r="AE53" i="11"/>
  <c r="AF53" i="11"/>
  <c r="L53" i="11" s="1"/>
  <c r="AG53" i="11"/>
  <c r="AH53" i="11"/>
  <c r="N53" i="11" s="1"/>
  <c r="AI53" i="11"/>
  <c r="AJ53" i="11"/>
  <c r="AK53" i="11"/>
  <c r="Q53" i="11" s="1"/>
  <c r="AL53" i="11"/>
  <c r="R53" i="11" s="1"/>
  <c r="AM53" i="11"/>
  <c r="S53" i="11" s="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D56" i="11"/>
  <c r="F56" i="11"/>
  <c r="I56" i="11"/>
  <c r="K56" i="11"/>
  <c r="O56" i="11"/>
  <c r="Q56" i="11"/>
  <c r="AB56" i="11"/>
  <c r="AC56" i="11"/>
  <c r="AD56" i="11"/>
  <c r="J56" i="11" s="1"/>
  <c r="AE56" i="11"/>
  <c r="AF56" i="11"/>
  <c r="L56" i="11" s="1"/>
  <c r="AG56" i="11"/>
  <c r="M56" i="11" s="1"/>
  <c r="AH56" i="11"/>
  <c r="N56" i="11" s="1"/>
  <c r="AI56" i="11"/>
  <c r="AJ56" i="11"/>
  <c r="P56" i="11" s="1"/>
  <c r="AK56" i="11"/>
  <c r="AL56" i="11"/>
  <c r="R56" i="11" s="1"/>
  <c r="AM56" i="11"/>
  <c r="S56" i="11" s="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A2" i="7"/>
  <c r="B7" i="7"/>
  <c r="AH8" i="7"/>
  <c r="AK18" i="7"/>
  <c r="AG28" i="7"/>
  <c r="AG29" i="7"/>
  <c r="AG30" i="7"/>
  <c r="AG31" i="7"/>
  <c r="AG32" i="7"/>
  <c r="AG33" i="7"/>
  <c r="AG37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S24" i="30" s="1"/>
  <c r="T15" i="30"/>
  <c r="U15" i="30"/>
  <c r="U24" i="30" s="1"/>
  <c r="V15" i="30"/>
  <c r="W15" i="30"/>
  <c r="W24" i="30" s="1"/>
  <c r="X15" i="30"/>
  <c r="Y15" i="30"/>
  <c r="Y24" i="30" s="1"/>
  <c r="Z15" i="30"/>
  <c r="AA15" i="30"/>
  <c r="AA24" i="30" s="1"/>
  <c r="AB15" i="30"/>
  <c r="AC15" i="30"/>
  <c r="AC24" i="30" s="1"/>
  <c r="AD15" i="30"/>
  <c r="AE15" i="30"/>
  <c r="AE24" i="30" s="1"/>
  <c r="AF15" i="30"/>
  <c r="AG15" i="30"/>
  <c r="AH15" i="30"/>
  <c r="AI15" i="30"/>
  <c r="AI24" i="30" s="1"/>
  <c r="AJ15" i="30"/>
  <c r="AK15" i="30"/>
  <c r="AK24" i="30" s="1"/>
  <c r="AL15" i="30"/>
  <c r="AM15" i="30"/>
  <c r="AM24" i="30" s="1"/>
  <c r="AN15" i="30"/>
  <c r="AO15" i="30"/>
  <c r="AO24" i="30" s="1"/>
  <c r="AP15" i="30"/>
  <c r="AQ15" i="30"/>
  <c r="AQ24" i="30" s="1"/>
  <c r="AR15" i="30"/>
  <c r="AS15" i="30"/>
  <c r="AS24" i="30" s="1"/>
  <c r="AT15" i="30"/>
  <c r="AU15" i="30"/>
  <c r="AU24" i="30" s="1"/>
  <c r="AV15" i="30"/>
  <c r="AW15" i="30"/>
  <c r="AW24" i="30" s="1"/>
  <c r="AX15" i="30"/>
  <c r="AY15" i="30"/>
  <c r="AY24" i="30" s="1"/>
  <c r="AZ15" i="30"/>
  <c r="BA15" i="30"/>
  <c r="BA24" i="30" s="1"/>
  <c r="BB15" i="30"/>
  <c r="BC15" i="30"/>
  <c r="BC24" i="30" s="1"/>
  <c r="BD15" i="30"/>
  <c r="BE15" i="30"/>
  <c r="BE24" i="30" s="1"/>
  <c r="BF15" i="30"/>
  <c r="BG15" i="30"/>
  <c r="BG24" i="30" s="1"/>
  <c r="BH15" i="30"/>
  <c r="BI15" i="30"/>
  <c r="BI24" i="30" s="1"/>
  <c r="BJ15" i="30"/>
  <c r="BK15" i="30"/>
  <c r="BK24" i="30" s="1"/>
  <c r="BL15" i="30"/>
  <c r="BM15" i="30"/>
  <c r="BM24" i="30" s="1"/>
  <c r="BN15" i="30"/>
  <c r="BO15" i="30"/>
  <c r="BO24" i="30" s="1"/>
  <c r="BP15" i="30"/>
  <c r="BQ15" i="30"/>
  <c r="BQ24" i="30" s="1"/>
  <c r="BR15" i="30"/>
  <c r="BS15" i="30"/>
  <c r="BS24" i="30" s="1"/>
  <c r="BT15" i="30"/>
  <c r="BU15" i="30"/>
  <c r="BU24" i="30" s="1"/>
  <c r="BV15" i="30"/>
  <c r="BW15" i="30"/>
  <c r="BW24" i="30" s="1"/>
  <c r="BX15" i="30"/>
  <c r="BY15" i="30"/>
  <c r="BY24" i="30" s="1"/>
  <c r="BZ15" i="30"/>
  <c r="CA15" i="30"/>
  <c r="CA24" i="30" s="1"/>
  <c r="CB15" i="30"/>
  <c r="CC15" i="30"/>
  <c r="CC24" i="30" s="1"/>
  <c r="CD15" i="30"/>
  <c r="CE15" i="30"/>
  <c r="CE24" i="30" s="1"/>
  <c r="CF15" i="30"/>
  <c r="CG15" i="30"/>
  <c r="CG24" i="30" s="1"/>
  <c r="CH15" i="30"/>
  <c r="CI15" i="30"/>
  <c r="CI24" i="30" s="1"/>
  <c r="CJ15" i="30"/>
  <c r="CK15" i="30"/>
  <c r="CK24" i="30" s="1"/>
  <c r="CL15" i="30"/>
  <c r="CM15" i="30"/>
  <c r="CM24" i="30" s="1"/>
  <c r="CN15" i="30"/>
  <c r="CO15" i="30"/>
  <c r="CO24" i="30" s="1"/>
  <c r="CP15" i="30"/>
  <c r="CQ15" i="30"/>
  <c r="CQ24" i="30" s="1"/>
  <c r="CR15" i="30"/>
  <c r="CS15" i="30"/>
  <c r="CS24" i="30" s="1"/>
  <c r="CT15" i="30"/>
  <c r="CU15" i="30"/>
  <c r="CU24" i="30" s="1"/>
  <c r="CV15" i="30"/>
  <c r="CW15" i="30"/>
  <c r="CW24" i="30" s="1"/>
  <c r="CX15" i="30"/>
  <c r="CY15" i="30"/>
  <c r="CY24" i="30" s="1"/>
  <c r="CZ15" i="30"/>
  <c r="DA15" i="30"/>
  <c r="DA24" i="30" s="1"/>
  <c r="DB15" i="30"/>
  <c r="DC15" i="30"/>
  <c r="DC24" i="30" s="1"/>
  <c r="DD15" i="30"/>
  <c r="DE15" i="30"/>
  <c r="DE24" i="30" s="1"/>
  <c r="DF15" i="30"/>
  <c r="DG15" i="30"/>
  <c r="DG24" i="30" s="1"/>
  <c r="DH15" i="30"/>
  <c r="DI15" i="30"/>
  <c r="DI24" i="30" s="1"/>
  <c r="DJ15" i="30"/>
  <c r="DK15" i="30"/>
  <c r="DK24" i="30" s="1"/>
  <c r="DL15" i="30"/>
  <c r="DM15" i="30"/>
  <c r="DM24" i="30" s="1"/>
  <c r="DN15" i="30"/>
  <c r="DO15" i="30"/>
  <c r="DO24" i="30" s="1"/>
  <c r="DP15" i="30"/>
  <c r="DQ15" i="30"/>
  <c r="DQ24" i="30" s="1"/>
  <c r="DR15" i="30"/>
  <c r="DS15" i="30"/>
  <c r="DS24" i="30" s="1"/>
  <c r="DT15" i="30"/>
  <c r="DU15" i="30"/>
  <c r="DU24" i="30" s="1"/>
  <c r="DV15" i="30"/>
  <c r="DW15" i="30"/>
  <c r="DW24" i="30" s="1"/>
  <c r="DX15" i="30"/>
  <c r="DY15" i="30"/>
  <c r="DY24" i="30" s="1"/>
  <c r="DZ15" i="30"/>
  <c r="EA15" i="30"/>
  <c r="EA24" i="30" s="1"/>
  <c r="EB15" i="30"/>
  <c r="EC15" i="30"/>
  <c r="EC24" i="30" s="1"/>
  <c r="ED15" i="30"/>
  <c r="EE15" i="30"/>
  <c r="EE24" i="30" s="1"/>
  <c r="EF15" i="30"/>
  <c r="EG15" i="30"/>
  <c r="EG24" i="30" s="1"/>
  <c r="EH15" i="30"/>
  <c r="EI15" i="30"/>
  <c r="EI24" i="30" s="1"/>
  <c r="EJ15" i="30"/>
  <c r="EK15" i="30"/>
  <c r="EK24" i="30" s="1"/>
  <c r="EL15" i="30"/>
  <c r="EM15" i="30"/>
  <c r="EM24" i="30" s="1"/>
  <c r="EN15" i="30"/>
  <c r="EO15" i="30"/>
  <c r="EO24" i="30" s="1"/>
  <c r="EP15" i="30"/>
  <c r="EQ15" i="30"/>
  <c r="EQ24" i="30" s="1"/>
  <c r="ER15" i="30"/>
  <c r="ES15" i="30"/>
  <c r="ES24" i="30" s="1"/>
  <c r="ET15" i="30"/>
  <c r="EU15" i="30"/>
  <c r="EU24" i="30" s="1"/>
  <c r="EV15" i="30"/>
  <c r="EW15" i="30"/>
  <c r="EW24" i="30" s="1"/>
  <c r="EX15" i="30"/>
  <c r="EY15" i="30"/>
  <c r="EY24" i="30" s="1"/>
  <c r="EZ15" i="30"/>
  <c r="FA15" i="30"/>
  <c r="FA24" i="30" s="1"/>
  <c r="FB15" i="30"/>
  <c r="FC15" i="30"/>
  <c r="FC24" i="30" s="1"/>
  <c r="FD15" i="30"/>
  <c r="FE15" i="30"/>
  <c r="FE24" i="30" s="1"/>
  <c r="FF15" i="30"/>
  <c r="FG15" i="30"/>
  <c r="FG24" i="30" s="1"/>
  <c r="FH15" i="30"/>
  <c r="FI15" i="30"/>
  <c r="FI24" i="30" s="1"/>
  <c r="FJ15" i="30"/>
  <c r="FK15" i="30"/>
  <c r="FK24" i="30" s="1"/>
  <c r="FL15" i="30"/>
  <c r="FM15" i="30"/>
  <c r="FM24" i="30" s="1"/>
  <c r="FN15" i="30"/>
  <c r="FO15" i="30"/>
  <c r="FO24" i="30" s="1"/>
  <c r="FP15" i="30"/>
  <c r="FQ15" i="30"/>
  <c r="FQ24" i="30" s="1"/>
  <c r="FR15" i="30"/>
  <c r="FS15" i="30"/>
  <c r="FS24" i="30" s="1"/>
  <c r="FT15" i="30"/>
  <c r="FU15" i="30"/>
  <c r="FU24" i="30" s="1"/>
  <c r="FV15" i="30"/>
  <c r="FW15" i="30"/>
  <c r="FW24" i="30" s="1"/>
  <c r="FX15" i="30"/>
  <c r="FY15" i="30"/>
  <c r="FY24" i="30" s="1"/>
  <c r="FZ15" i="30"/>
  <c r="GA15" i="30"/>
  <c r="GA24" i="30" s="1"/>
  <c r="GB15" i="30"/>
  <c r="GC15" i="30"/>
  <c r="GC24" i="30" s="1"/>
  <c r="GD15" i="30"/>
  <c r="GE15" i="30"/>
  <c r="GE24" i="30" s="1"/>
  <c r="GF15" i="30"/>
  <c r="GG15" i="30"/>
  <c r="GG24" i="30" s="1"/>
  <c r="GH15" i="30"/>
  <c r="GI15" i="30"/>
  <c r="GI24" i="30" s="1"/>
  <c r="GJ15" i="30"/>
  <c r="GK15" i="30"/>
  <c r="GK24" i="30" s="1"/>
  <c r="GL15" i="30"/>
  <c r="GM15" i="30"/>
  <c r="GM24" i="30" s="1"/>
  <c r="GN15" i="30"/>
  <c r="GO15" i="30"/>
  <c r="GO24" i="30" s="1"/>
  <c r="GP15" i="30"/>
  <c r="GQ15" i="30"/>
  <c r="GQ24" i="30" s="1"/>
  <c r="GR15" i="30"/>
  <c r="GS15" i="30"/>
  <c r="GS24" i="30" s="1"/>
  <c r="GT15" i="30"/>
  <c r="GU15" i="30"/>
  <c r="GU24" i="30" s="1"/>
  <c r="GV15" i="30"/>
  <c r="GW15" i="30"/>
  <c r="GW24" i="30" s="1"/>
  <c r="GX15" i="30"/>
  <c r="GY15" i="30"/>
  <c r="GY24" i="30" s="1"/>
  <c r="GZ15" i="30"/>
  <c r="HA15" i="30"/>
  <c r="HA24" i="30" s="1"/>
  <c r="HB15" i="30"/>
  <c r="HC15" i="30"/>
  <c r="HC24" i="30" s="1"/>
  <c r="HD15" i="30"/>
  <c r="HE15" i="30"/>
  <c r="HE24" i="30" s="1"/>
  <c r="HF15" i="30"/>
  <c r="HG15" i="30"/>
  <c r="HG24" i="30" s="1"/>
  <c r="HH15" i="30"/>
  <c r="HI15" i="30"/>
  <c r="HI24" i="30" s="1"/>
  <c r="HJ15" i="30"/>
  <c r="HK15" i="30"/>
  <c r="HK24" i="30" s="1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T24" i="30"/>
  <c r="V24" i="30"/>
  <c r="X24" i="30"/>
  <c r="Z24" i="30"/>
  <c r="AB24" i="30"/>
  <c r="AD24" i="30"/>
  <c r="AF24" i="30"/>
  <c r="AG24" i="30"/>
  <c r="AH24" i="30"/>
  <c r="AJ24" i="30"/>
  <c r="AL24" i="30"/>
  <c r="AN24" i="30"/>
  <c r="AP24" i="30"/>
  <c r="AR24" i="30"/>
  <c r="AT24" i="30"/>
  <c r="AV24" i="30"/>
  <c r="AX24" i="30"/>
  <c r="AZ24" i="30"/>
  <c r="BB24" i="30"/>
  <c r="BD24" i="30"/>
  <c r="BF24" i="30"/>
  <c r="BH24" i="30"/>
  <c r="BJ24" i="30"/>
  <c r="BL24" i="30"/>
  <c r="BN24" i="30"/>
  <c r="BP24" i="30"/>
  <c r="BR24" i="30"/>
  <c r="BT24" i="30"/>
  <c r="BV24" i="30"/>
  <c r="BX24" i="30"/>
  <c r="BZ24" i="30"/>
  <c r="CB24" i="30"/>
  <c r="CD24" i="30"/>
  <c r="CF24" i="30"/>
  <c r="CH24" i="30"/>
  <c r="CJ24" i="30"/>
  <c r="CL24" i="30"/>
  <c r="CN24" i="30"/>
  <c r="CP24" i="30"/>
  <c r="CR24" i="30"/>
  <c r="CT24" i="30"/>
  <c r="CV24" i="30"/>
  <c r="CX24" i="30"/>
  <c r="CZ24" i="30"/>
  <c r="DB24" i="30"/>
  <c r="DD24" i="30"/>
  <c r="DF24" i="30"/>
  <c r="DH24" i="30"/>
  <c r="DJ24" i="30"/>
  <c r="DL24" i="30"/>
  <c r="DN24" i="30"/>
  <c r="DP24" i="30"/>
  <c r="DR24" i="30"/>
  <c r="DT24" i="30"/>
  <c r="DV24" i="30"/>
  <c r="DX24" i="30"/>
  <c r="DZ24" i="30"/>
  <c r="EB24" i="30"/>
  <c r="ED24" i="30"/>
  <c r="EF24" i="30"/>
  <c r="EH24" i="30"/>
  <c r="EJ24" i="30"/>
  <c r="EL24" i="30"/>
  <c r="EN24" i="30"/>
  <c r="EP24" i="30"/>
  <c r="ER24" i="30"/>
  <c r="ET24" i="30"/>
  <c r="EV24" i="30"/>
  <c r="EX24" i="30"/>
  <c r="EZ24" i="30"/>
  <c r="FB24" i="30"/>
  <c r="FD24" i="30"/>
  <c r="FF24" i="30"/>
  <c r="FH24" i="30"/>
  <c r="FJ24" i="30"/>
  <c r="FL24" i="30"/>
  <c r="FN24" i="30"/>
  <c r="FP24" i="30"/>
  <c r="FR24" i="30"/>
  <c r="FT24" i="30"/>
  <c r="FV24" i="30"/>
  <c r="FX24" i="30"/>
  <c r="FZ24" i="30"/>
  <c r="GB24" i="30"/>
  <c r="GD24" i="30"/>
  <c r="GF24" i="30"/>
  <c r="GH24" i="30"/>
  <c r="GJ24" i="30"/>
  <c r="GL24" i="30"/>
  <c r="GN24" i="30"/>
  <c r="GP24" i="30"/>
  <c r="GR24" i="30"/>
  <c r="GT24" i="30"/>
  <c r="GV24" i="30"/>
  <c r="GX24" i="30"/>
  <c r="GZ24" i="30"/>
  <c r="HB24" i="30"/>
  <c r="HD24" i="30"/>
  <c r="HF24" i="30"/>
  <c r="HH24" i="30"/>
  <c r="HJ24" i="30"/>
  <c r="HL24" i="30"/>
  <c r="BF26" i="30"/>
  <c r="AC9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L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AC52" i="8"/>
  <c r="A53" i="8"/>
  <c r="B53" i="8"/>
  <c r="M53" i="8"/>
  <c r="A54" i="8"/>
  <c r="B54" i="8"/>
  <c r="C54" i="8"/>
  <c r="A55" i="8"/>
  <c r="B55" i="8"/>
  <c r="A56" i="8"/>
  <c r="B56" i="8"/>
  <c r="H56" i="8"/>
  <c r="A57" i="8"/>
  <c r="B57" i="8"/>
  <c r="A58" i="8"/>
  <c r="B58" i="8"/>
  <c r="A59" i="8"/>
  <c r="B59" i="8"/>
  <c r="A60" i="8"/>
  <c r="B60" i="8"/>
  <c r="A61" i="8"/>
  <c r="B61" i="8"/>
  <c r="H61" i="8"/>
  <c r="K61" i="8"/>
  <c r="A62" i="8"/>
  <c r="B62" i="8"/>
  <c r="A63" i="8"/>
  <c r="B63" i="8"/>
  <c r="M63" i="8"/>
  <c r="A64" i="8"/>
  <c r="B64" i="8"/>
  <c r="A65" i="8"/>
  <c r="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A74" i="8"/>
  <c r="B74" i="8"/>
  <c r="A75" i="8"/>
  <c r="B75" i="8"/>
  <c r="A76" i="8"/>
  <c r="B76" i="8"/>
  <c r="A77" i="8"/>
  <c r="B77" i="8"/>
  <c r="Q77" i="8"/>
  <c r="A78" i="8"/>
  <c r="B78" i="8"/>
  <c r="A79" i="8"/>
  <c r="B79" i="8"/>
  <c r="E79" i="8"/>
  <c r="A80" i="8"/>
  <c r="B80" i="8"/>
  <c r="Q80" i="8"/>
  <c r="A81" i="8"/>
  <c r="B81" i="8"/>
  <c r="A82" i="8"/>
  <c r="B82" i="8"/>
  <c r="A83" i="8"/>
  <c r="B83" i="8"/>
  <c r="A84" i="8"/>
  <c r="B84" i="8"/>
  <c r="A85" i="8"/>
  <c r="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B8" i="6"/>
  <c r="C8" i="6"/>
  <c r="C11" i="6" s="1"/>
  <c r="D8" i="6"/>
  <c r="E8" i="6"/>
  <c r="F8" i="6"/>
  <c r="G8" i="6"/>
  <c r="H8" i="6"/>
  <c r="I8" i="6"/>
  <c r="J8" i="6"/>
  <c r="J12" i="6" s="1"/>
  <c r="J31" i="6" s="1"/>
  <c r="K8" i="6"/>
  <c r="K13" i="6" s="1"/>
  <c r="K32" i="6" s="1"/>
  <c r="L8" i="6"/>
  <c r="M8" i="6"/>
  <c r="M18" i="6" s="1"/>
  <c r="M37" i="6" s="1"/>
  <c r="N8" i="6"/>
  <c r="O8" i="6"/>
  <c r="P8" i="6"/>
  <c r="Q8" i="6"/>
  <c r="R8" i="6"/>
  <c r="S8" i="6"/>
  <c r="S15" i="6" s="1"/>
  <c r="S34" i="6" s="1"/>
  <c r="T8" i="6"/>
  <c r="U8" i="6"/>
  <c r="V8" i="6"/>
  <c r="W8" i="6"/>
  <c r="X8" i="6"/>
  <c r="Y8" i="6"/>
  <c r="Z8" i="6"/>
  <c r="AA8" i="6"/>
  <c r="AB8" i="6"/>
  <c r="C9" i="6"/>
  <c r="F9" i="6"/>
  <c r="G9" i="6"/>
  <c r="H9" i="6"/>
  <c r="K9" i="6"/>
  <c r="K28" i="6" s="1"/>
  <c r="L9" i="6"/>
  <c r="L28" i="6" s="1"/>
  <c r="O9" i="6"/>
  <c r="P9" i="6"/>
  <c r="Q9" i="6"/>
  <c r="S9" i="6"/>
  <c r="V9" i="6"/>
  <c r="V28" i="6" s="1"/>
  <c r="W9" i="6"/>
  <c r="X9" i="6"/>
  <c r="X28" i="6" s="1"/>
  <c r="Y9" i="6"/>
  <c r="AA9" i="6"/>
  <c r="AA28" i="6" s="1"/>
  <c r="B10" i="6"/>
  <c r="C10" i="6"/>
  <c r="E10" i="6"/>
  <c r="E29" i="6" s="1"/>
  <c r="F10" i="6"/>
  <c r="F29" i="6" s="1"/>
  <c r="G10" i="6"/>
  <c r="G29" i="6" s="1"/>
  <c r="H10" i="6"/>
  <c r="H29" i="6" s="1"/>
  <c r="K10" i="6"/>
  <c r="K29" i="6" s="1"/>
  <c r="L10" i="6"/>
  <c r="N10" i="6"/>
  <c r="O10" i="6"/>
  <c r="O29" i="6" s="1"/>
  <c r="P10" i="6"/>
  <c r="S10" i="6"/>
  <c r="S29" i="6" s="1"/>
  <c r="U10" i="6"/>
  <c r="U29" i="6" s="1"/>
  <c r="W10" i="6"/>
  <c r="W29" i="6" s="1"/>
  <c r="X10" i="6"/>
  <c r="Z10" i="6"/>
  <c r="Z29" i="6" s="1"/>
  <c r="AA10" i="6"/>
  <c r="AA29" i="6" s="1"/>
  <c r="AB10" i="6"/>
  <c r="D11" i="6"/>
  <c r="D30" i="6" s="1"/>
  <c r="F11" i="6"/>
  <c r="F30" i="6" s="1"/>
  <c r="G11" i="6"/>
  <c r="H11" i="6"/>
  <c r="H30" i="6" s="1"/>
  <c r="I11" i="6"/>
  <c r="I30" i="6" s="1"/>
  <c r="K11" i="6"/>
  <c r="K30" i="6" s="1"/>
  <c r="N11" i="6"/>
  <c r="O11" i="6"/>
  <c r="O30" i="6" s="1"/>
  <c r="P11" i="6"/>
  <c r="P30" i="6" s="1"/>
  <c r="S11" i="6"/>
  <c r="S30" i="6" s="1"/>
  <c r="W11" i="6"/>
  <c r="X11" i="6"/>
  <c r="AA11" i="6"/>
  <c r="AA30" i="6" s="1"/>
  <c r="AB11" i="6"/>
  <c r="D12" i="6"/>
  <c r="D31" i="6" s="1"/>
  <c r="E12" i="6"/>
  <c r="E31" i="6" s="1"/>
  <c r="F12" i="6"/>
  <c r="G12" i="6"/>
  <c r="G31" i="6" s="1"/>
  <c r="H12" i="6"/>
  <c r="K12" i="6"/>
  <c r="M12" i="6"/>
  <c r="N12" i="6"/>
  <c r="O12" i="6"/>
  <c r="P12" i="6"/>
  <c r="P31" i="6" s="1"/>
  <c r="S12" i="6"/>
  <c r="T12" i="6"/>
  <c r="V12" i="6"/>
  <c r="V31" i="6" s="1"/>
  <c r="W12" i="6"/>
  <c r="W31" i="6" s="1"/>
  <c r="X12" i="6"/>
  <c r="AA12" i="6"/>
  <c r="C13" i="6"/>
  <c r="D13" i="6"/>
  <c r="D32" i="6" s="1"/>
  <c r="F13" i="6"/>
  <c r="F32" i="6" s="1"/>
  <c r="G13" i="6"/>
  <c r="G32" i="6" s="1"/>
  <c r="H13" i="6"/>
  <c r="H32" i="6" s="1"/>
  <c r="I13" i="6"/>
  <c r="I32" i="6" s="1"/>
  <c r="N13" i="6"/>
  <c r="O13" i="6"/>
  <c r="O32" i="6" s="1"/>
  <c r="P13" i="6"/>
  <c r="P32" i="6" s="1"/>
  <c r="Q13" i="6"/>
  <c r="R13" i="6"/>
  <c r="R32" i="6" s="1"/>
  <c r="S13" i="6"/>
  <c r="V13" i="6"/>
  <c r="V32" i="6" s="1"/>
  <c r="W13" i="6"/>
  <c r="X13" i="6"/>
  <c r="AA13" i="6"/>
  <c r="AA32" i="6" s="1"/>
  <c r="AB13" i="6"/>
  <c r="AB32" i="6" s="1"/>
  <c r="C14" i="6"/>
  <c r="D14" i="6"/>
  <c r="D33" i="6" s="1"/>
  <c r="E14" i="6"/>
  <c r="E33" i="6" s="1"/>
  <c r="G14" i="6"/>
  <c r="H14" i="6"/>
  <c r="L14" i="6"/>
  <c r="M14" i="6"/>
  <c r="N14" i="6"/>
  <c r="N33" i="6" s="1"/>
  <c r="O14" i="6"/>
  <c r="O33" i="6" s="1"/>
  <c r="P14" i="6"/>
  <c r="P33" i="6" s="1"/>
  <c r="S14" i="6"/>
  <c r="U14" i="6"/>
  <c r="V14" i="6"/>
  <c r="W14" i="6"/>
  <c r="X14" i="6"/>
  <c r="X33" i="6" s="1"/>
  <c r="Z14" i="6"/>
  <c r="Z33" i="6" s="1"/>
  <c r="AA14" i="6"/>
  <c r="AA33" i="6" s="1"/>
  <c r="C15" i="6"/>
  <c r="C34" i="6" s="1"/>
  <c r="D15" i="6"/>
  <c r="G15" i="6"/>
  <c r="H15" i="6"/>
  <c r="I15" i="6"/>
  <c r="I34" i="6" s="1"/>
  <c r="K15" i="6"/>
  <c r="K34" i="6" s="1"/>
  <c r="L15" i="6"/>
  <c r="N15" i="6"/>
  <c r="O15" i="6"/>
  <c r="O34" i="6" s="1"/>
  <c r="P15" i="6"/>
  <c r="Q15" i="6"/>
  <c r="T15" i="6"/>
  <c r="T34" i="6" s="1"/>
  <c r="V15" i="6"/>
  <c r="V34" i="6" s="1"/>
  <c r="W15" i="6"/>
  <c r="X15" i="6"/>
  <c r="X34" i="6" s="1"/>
  <c r="Y15" i="6"/>
  <c r="Y34" i="6" s="1"/>
  <c r="AA15" i="6"/>
  <c r="C18" i="6"/>
  <c r="C37" i="6" s="1"/>
  <c r="D18" i="6"/>
  <c r="D37" i="6" s="1"/>
  <c r="F18" i="6"/>
  <c r="F37" i="6" s="1"/>
  <c r="G18" i="6"/>
  <c r="H18" i="6"/>
  <c r="K18" i="6"/>
  <c r="O18" i="6"/>
  <c r="O37" i="6" s="1"/>
  <c r="P18" i="6"/>
  <c r="P37" i="6" s="1"/>
  <c r="V18" i="6"/>
  <c r="V37" i="6" s="1"/>
  <c r="W18" i="6"/>
  <c r="W37" i="6" s="1"/>
  <c r="X18" i="6"/>
  <c r="X37" i="6" s="1"/>
  <c r="AA18" i="6"/>
  <c r="C28" i="6"/>
  <c r="F28" i="6"/>
  <c r="G28" i="6"/>
  <c r="H28" i="6"/>
  <c r="O28" i="6"/>
  <c r="P28" i="6"/>
  <c r="Q28" i="6"/>
  <c r="S28" i="6"/>
  <c r="W28" i="6"/>
  <c r="Y28" i="6"/>
  <c r="C29" i="6"/>
  <c r="L29" i="6"/>
  <c r="N29" i="6"/>
  <c r="P29" i="6"/>
  <c r="X29" i="6"/>
  <c r="AB29" i="6"/>
  <c r="C30" i="6"/>
  <c r="G30" i="6"/>
  <c r="N30" i="6"/>
  <c r="W30" i="6"/>
  <c r="X30" i="6"/>
  <c r="AB30" i="6"/>
  <c r="F31" i="6"/>
  <c r="H31" i="6"/>
  <c r="K31" i="6"/>
  <c r="M31" i="6"/>
  <c r="N31" i="6"/>
  <c r="O31" i="6"/>
  <c r="S31" i="6"/>
  <c r="T31" i="6"/>
  <c r="X31" i="6"/>
  <c r="AA31" i="6"/>
  <c r="C32" i="6"/>
  <c r="N32" i="6"/>
  <c r="Q32" i="6"/>
  <c r="S32" i="6"/>
  <c r="W32" i="6"/>
  <c r="X32" i="6"/>
  <c r="C33" i="6"/>
  <c r="G33" i="6"/>
  <c r="H33" i="6"/>
  <c r="L33" i="6"/>
  <c r="M33" i="6"/>
  <c r="S33" i="6"/>
  <c r="U33" i="6"/>
  <c r="V33" i="6"/>
  <c r="W33" i="6"/>
  <c r="D34" i="6"/>
  <c r="G34" i="6"/>
  <c r="H34" i="6"/>
  <c r="L34" i="6"/>
  <c r="N34" i="6"/>
  <c r="P34" i="6"/>
  <c r="Q34" i="6"/>
  <c r="W34" i="6"/>
  <c r="AA34" i="6"/>
  <c r="G37" i="6"/>
  <c r="H37" i="6"/>
  <c r="K37" i="6"/>
  <c r="AA37" i="6"/>
  <c r="A2" i="2"/>
  <c r="B7" i="2" s="1"/>
  <c r="AD8" i="2"/>
  <c r="AG18" i="2"/>
  <c r="A2" i="5"/>
  <c r="A46" i="5" s="1"/>
  <c r="I8" i="5"/>
  <c r="P8" i="5"/>
  <c r="P66" i="5" s="1"/>
  <c r="Q8" i="5"/>
  <c r="R8" i="5"/>
  <c r="R66" i="5" s="1"/>
  <c r="AG8" i="5"/>
  <c r="H8" i="5" s="1"/>
  <c r="H66" i="5" s="1"/>
  <c r="AH8" i="5"/>
  <c r="AI8" i="5"/>
  <c r="K8" i="5" s="1"/>
  <c r="AJ8" i="5"/>
  <c r="L8" i="5" s="1"/>
  <c r="AK8" i="5"/>
  <c r="M8" i="5" s="1"/>
  <c r="M66" i="5" s="1"/>
  <c r="AL8" i="5"/>
  <c r="N8" i="5" s="1"/>
  <c r="AM8" i="5"/>
  <c r="AN8" i="5"/>
  <c r="AO8" i="5"/>
  <c r="AP8" i="5"/>
  <c r="T8" i="5" s="1"/>
  <c r="AQ8" i="5"/>
  <c r="U8" i="5" s="1"/>
  <c r="AR8" i="5"/>
  <c r="V8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9" i="5"/>
  <c r="H9" i="5"/>
  <c r="I9" i="5"/>
  <c r="L9" i="5"/>
  <c r="L67" i="5" s="1"/>
  <c r="P9" i="5"/>
  <c r="Q9" i="5"/>
  <c r="R9" i="5"/>
  <c r="AG9" i="5"/>
  <c r="AH9" i="5"/>
  <c r="AI9" i="5"/>
  <c r="K9" i="5" s="1"/>
  <c r="AJ9" i="5"/>
  <c r="AJ28" i="5" s="1"/>
  <c r="AK9" i="5"/>
  <c r="M9" i="5" s="1"/>
  <c r="AL9" i="5"/>
  <c r="AM9" i="5"/>
  <c r="AN9" i="5"/>
  <c r="AO9" i="5"/>
  <c r="AP9" i="5"/>
  <c r="T9" i="5" s="1"/>
  <c r="AQ9" i="5"/>
  <c r="U9" i="5" s="1"/>
  <c r="AR9" i="5"/>
  <c r="AS9" i="5"/>
  <c r="AT9" i="5"/>
  <c r="AT28" i="5" s="1"/>
  <c r="AU9" i="5"/>
  <c r="AV9" i="5"/>
  <c r="AW9" i="5"/>
  <c r="AX9" i="5"/>
  <c r="AY9" i="5"/>
  <c r="AZ9" i="5"/>
  <c r="AZ28" i="5" s="1"/>
  <c r="BA9" i="5"/>
  <c r="BB9" i="5"/>
  <c r="BB28" i="5" s="1"/>
  <c r="BC9" i="5"/>
  <c r="BD9" i="5"/>
  <c r="BE9" i="5"/>
  <c r="BF9" i="5"/>
  <c r="BG9" i="5"/>
  <c r="BH9" i="5"/>
  <c r="BH28" i="5" s="1"/>
  <c r="BI9" i="5"/>
  <c r="BJ9" i="5"/>
  <c r="BJ28" i="5" s="1"/>
  <c r="BK9" i="5"/>
  <c r="BL9" i="5"/>
  <c r="BM9" i="5"/>
  <c r="BN9" i="5"/>
  <c r="BO9" i="5"/>
  <c r="BP9" i="5"/>
  <c r="BP28" i="5" s="1"/>
  <c r="BQ9" i="5"/>
  <c r="BR9" i="5"/>
  <c r="BR28" i="5" s="1"/>
  <c r="BS9" i="5"/>
  <c r="BT9" i="5"/>
  <c r="BU9" i="5"/>
  <c r="BV9" i="5"/>
  <c r="BW9" i="5"/>
  <c r="BX9" i="5"/>
  <c r="BX28" i="5" s="1"/>
  <c r="BY9" i="5"/>
  <c r="BZ9" i="5"/>
  <c r="BZ28" i="5" s="1"/>
  <c r="CA9" i="5"/>
  <c r="CB9" i="5"/>
  <c r="CC9" i="5"/>
  <c r="CD9" i="5"/>
  <c r="CE9" i="5"/>
  <c r="CF9" i="5"/>
  <c r="CF28" i="5" s="1"/>
  <c r="CG9" i="5"/>
  <c r="CH9" i="5"/>
  <c r="CH28" i="5" s="1"/>
  <c r="CI9" i="5"/>
  <c r="CJ9" i="5"/>
  <c r="CK9" i="5"/>
  <c r="CL9" i="5"/>
  <c r="CM9" i="5"/>
  <c r="CN9" i="5"/>
  <c r="CN28" i="5" s="1"/>
  <c r="CO9" i="5"/>
  <c r="CP9" i="5"/>
  <c r="CP28" i="5" s="1"/>
  <c r="CQ9" i="5"/>
  <c r="CR9" i="5"/>
  <c r="CS9" i="5"/>
  <c r="CT9" i="5"/>
  <c r="CU9" i="5"/>
  <c r="CV9" i="5"/>
  <c r="CV28" i="5" s="1"/>
  <c r="CW9" i="5"/>
  <c r="CX9" i="5"/>
  <c r="CX28" i="5" s="1"/>
  <c r="CY9" i="5"/>
  <c r="CZ9" i="5"/>
  <c r="DA9" i="5"/>
  <c r="DB9" i="5"/>
  <c r="DC9" i="5"/>
  <c r="DD9" i="5"/>
  <c r="DD28" i="5" s="1"/>
  <c r="DE9" i="5"/>
  <c r="DF9" i="5"/>
  <c r="DF28" i="5" s="1"/>
  <c r="DG9" i="5"/>
  <c r="DH9" i="5"/>
  <c r="DI9" i="5"/>
  <c r="DJ9" i="5"/>
  <c r="DK9" i="5"/>
  <c r="DL9" i="5"/>
  <c r="DL28" i="5" s="1"/>
  <c r="DM9" i="5"/>
  <c r="DN9" i="5"/>
  <c r="DN28" i="5" s="1"/>
  <c r="DO9" i="5"/>
  <c r="DP9" i="5"/>
  <c r="DQ9" i="5"/>
  <c r="DR9" i="5"/>
  <c r="DS9" i="5"/>
  <c r="DT9" i="5"/>
  <c r="DT28" i="5" s="1"/>
  <c r="DU9" i="5"/>
  <c r="DV9" i="5"/>
  <c r="DV28" i="5" s="1"/>
  <c r="DW9" i="5"/>
  <c r="DX9" i="5"/>
  <c r="DY9" i="5"/>
  <c r="DZ9" i="5"/>
  <c r="EA9" i="5"/>
  <c r="EB9" i="5"/>
  <c r="EB28" i="5" s="1"/>
  <c r="EC9" i="5"/>
  <c r="ED9" i="5"/>
  <c r="ED28" i="5" s="1"/>
  <c r="EE9" i="5"/>
  <c r="EF9" i="5"/>
  <c r="EG9" i="5"/>
  <c r="EH9" i="5"/>
  <c r="EI9" i="5"/>
  <c r="EJ9" i="5"/>
  <c r="EJ28" i="5" s="1"/>
  <c r="C10" i="5"/>
  <c r="E10" i="5"/>
  <c r="H10" i="5"/>
  <c r="H68" i="5" s="1"/>
  <c r="I10" i="5"/>
  <c r="L10" i="5"/>
  <c r="L29" i="5" s="1"/>
  <c r="R10" i="5"/>
  <c r="T10" i="5"/>
  <c r="Z10" i="5"/>
  <c r="AG10" i="5"/>
  <c r="AH10" i="5"/>
  <c r="AI10" i="5"/>
  <c r="AJ10" i="5"/>
  <c r="AK10" i="5"/>
  <c r="AL10" i="5"/>
  <c r="N10" i="5" s="1"/>
  <c r="AM10" i="5"/>
  <c r="AN10" i="5"/>
  <c r="Q10" i="5" s="1"/>
  <c r="AO10" i="5"/>
  <c r="AP10" i="5"/>
  <c r="AQ10" i="5"/>
  <c r="AR10" i="5"/>
  <c r="V10" i="5" s="1"/>
  <c r="AS10" i="5"/>
  <c r="AS29" i="5" s="1"/>
  <c r="AT10" i="5"/>
  <c r="AU10" i="5"/>
  <c r="AU29" i="5" s="1"/>
  <c r="AV10" i="5"/>
  <c r="AW10" i="5"/>
  <c r="AX10" i="5"/>
  <c r="AY10" i="5"/>
  <c r="AY29" i="5" s="1"/>
  <c r="AZ10" i="5"/>
  <c r="BA10" i="5"/>
  <c r="BA29" i="5" s="1"/>
  <c r="BB10" i="5"/>
  <c r="BC10" i="5"/>
  <c r="BC29" i="5" s="1"/>
  <c r="BD10" i="5"/>
  <c r="BE10" i="5"/>
  <c r="BF10" i="5"/>
  <c r="BG10" i="5"/>
  <c r="BG29" i="5" s="1"/>
  <c r="BH10" i="5"/>
  <c r="BI10" i="5"/>
  <c r="BI29" i="5" s="1"/>
  <c r="BJ10" i="5"/>
  <c r="BK10" i="5"/>
  <c r="BK29" i="5" s="1"/>
  <c r="BL10" i="5"/>
  <c r="BM10" i="5"/>
  <c r="BN10" i="5"/>
  <c r="BO10" i="5"/>
  <c r="BO29" i="5" s="1"/>
  <c r="BP10" i="5"/>
  <c r="BQ10" i="5"/>
  <c r="BQ29" i="5" s="1"/>
  <c r="BR10" i="5"/>
  <c r="BS10" i="5"/>
  <c r="BS29" i="5" s="1"/>
  <c r="BT10" i="5"/>
  <c r="BU10" i="5"/>
  <c r="BV10" i="5"/>
  <c r="BW10" i="5"/>
  <c r="BW29" i="5" s="1"/>
  <c r="BX10" i="5"/>
  <c r="BY10" i="5"/>
  <c r="BY29" i="5" s="1"/>
  <c r="BZ10" i="5"/>
  <c r="CA10" i="5"/>
  <c r="CA29" i="5" s="1"/>
  <c r="CB10" i="5"/>
  <c r="CC10" i="5"/>
  <c r="CD10" i="5"/>
  <c r="CE10" i="5"/>
  <c r="CE29" i="5" s="1"/>
  <c r="CF10" i="5"/>
  <c r="CG10" i="5"/>
  <c r="CG29" i="5" s="1"/>
  <c r="CH10" i="5"/>
  <c r="CI10" i="5"/>
  <c r="CI29" i="5" s="1"/>
  <c r="CJ10" i="5"/>
  <c r="CK10" i="5"/>
  <c r="CL10" i="5"/>
  <c r="CM10" i="5"/>
  <c r="CM29" i="5" s="1"/>
  <c r="CN10" i="5"/>
  <c r="CO10" i="5"/>
  <c r="CO29" i="5" s="1"/>
  <c r="CP10" i="5"/>
  <c r="CQ10" i="5"/>
  <c r="CQ29" i="5" s="1"/>
  <c r="CR10" i="5"/>
  <c r="CS10" i="5"/>
  <c r="CT10" i="5"/>
  <c r="CU10" i="5"/>
  <c r="CU29" i="5" s="1"/>
  <c r="CV10" i="5"/>
  <c r="CW10" i="5"/>
  <c r="CW29" i="5" s="1"/>
  <c r="CX10" i="5"/>
  <c r="CY10" i="5"/>
  <c r="CY29" i="5" s="1"/>
  <c r="CZ10" i="5"/>
  <c r="CZ29" i="5" s="1"/>
  <c r="DA10" i="5"/>
  <c r="DB10" i="5"/>
  <c r="DC10" i="5"/>
  <c r="DC29" i="5" s="1"/>
  <c r="DD10" i="5"/>
  <c r="DE10" i="5"/>
  <c r="DE29" i="5" s="1"/>
  <c r="DF10" i="5"/>
  <c r="DG10" i="5"/>
  <c r="DG29" i="5" s="1"/>
  <c r="DH10" i="5"/>
  <c r="DI10" i="5"/>
  <c r="DJ10" i="5"/>
  <c r="DK10" i="5"/>
  <c r="DK29" i="5" s="1"/>
  <c r="DL10" i="5"/>
  <c r="DM10" i="5"/>
  <c r="DM29" i="5" s="1"/>
  <c r="DN10" i="5"/>
  <c r="DO10" i="5"/>
  <c r="DO29" i="5" s="1"/>
  <c r="DP10" i="5"/>
  <c r="DQ10" i="5"/>
  <c r="DR10" i="5"/>
  <c r="DS10" i="5"/>
  <c r="DS29" i="5" s="1"/>
  <c r="DT10" i="5"/>
  <c r="DU10" i="5"/>
  <c r="DU29" i="5" s="1"/>
  <c r="DV10" i="5"/>
  <c r="DW10" i="5"/>
  <c r="DW29" i="5" s="1"/>
  <c r="DX10" i="5"/>
  <c r="DY10" i="5"/>
  <c r="DZ10" i="5"/>
  <c r="EA10" i="5"/>
  <c r="EA29" i="5" s="1"/>
  <c r="AB10" i="5" s="1"/>
  <c r="EB10" i="5"/>
  <c r="EC10" i="5"/>
  <c r="EC29" i="5" s="1"/>
  <c r="ED10" i="5"/>
  <c r="EE10" i="5"/>
  <c r="EE29" i="5" s="1"/>
  <c r="EF10" i="5"/>
  <c r="EG10" i="5"/>
  <c r="EH10" i="5"/>
  <c r="EI10" i="5"/>
  <c r="EI29" i="5" s="1"/>
  <c r="EJ10" i="5"/>
  <c r="C11" i="5"/>
  <c r="E11" i="5"/>
  <c r="I11" i="5"/>
  <c r="K11" i="5"/>
  <c r="M11" i="5"/>
  <c r="M30" i="5" s="1"/>
  <c r="Q11" i="5"/>
  <c r="Q30" i="5" s="1"/>
  <c r="R11" i="5"/>
  <c r="T11" i="5"/>
  <c r="U11" i="5"/>
  <c r="Y11" i="5"/>
  <c r="AG11" i="5"/>
  <c r="H11" i="5" s="1"/>
  <c r="G11" i="5" s="1"/>
  <c r="AH11" i="5"/>
  <c r="AI11" i="5"/>
  <c r="AJ11" i="5"/>
  <c r="AK11" i="5"/>
  <c r="AL11" i="5"/>
  <c r="AM11" i="5"/>
  <c r="P11" i="5" s="1"/>
  <c r="AN11" i="5"/>
  <c r="AO11" i="5"/>
  <c r="AP11" i="5"/>
  <c r="AQ11" i="5"/>
  <c r="AR11" i="5"/>
  <c r="AS11" i="5"/>
  <c r="AT11" i="5"/>
  <c r="AT30" i="5" s="1"/>
  <c r="AU11" i="5"/>
  <c r="AV11" i="5"/>
  <c r="AW11" i="5"/>
  <c r="AX11" i="5"/>
  <c r="AY11" i="5"/>
  <c r="AZ11" i="5"/>
  <c r="AZ30" i="5" s="1"/>
  <c r="BA11" i="5"/>
  <c r="BB11" i="5"/>
  <c r="BB30" i="5" s="1"/>
  <c r="BC11" i="5"/>
  <c r="BD11" i="5"/>
  <c r="BE11" i="5"/>
  <c r="BF11" i="5"/>
  <c r="BG11" i="5"/>
  <c r="BH11" i="5"/>
  <c r="BH30" i="5" s="1"/>
  <c r="BI11" i="5"/>
  <c r="BJ11" i="5"/>
  <c r="BJ30" i="5" s="1"/>
  <c r="BK11" i="5"/>
  <c r="BL11" i="5"/>
  <c r="BM11" i="5"/>
  <c r="BN11" i="5"/>
  <c r="BN30" i="5" s="1"/>
  <c r="BO11" i="5"/>
  <c r="BP11" i="5"/>
  <c r="BP30" i="5" s="1"/>
  <c r="BQ11" i="5"/>
  <c r="BR11" i="5"/>
  <c r="BR30" i="5" s="1"/>
  <c r="BS11" i="5"/>
  <c r="BT11" i="5"/>
  <c r="BU11" i="5"/>
  <c r="BV11" i="5"/>
  <c r="BV30" i="5" s="1"/>
  <c r="BW11" i="5"/>
  <c r="BX11" i="5"/>
  <c r="BX30" i="5" s="1"/>
  <c r="BY11" i="5"/>
  <c r="BZ11" i="5"/>
  <c r="BZ30" i="5" s="1"/>
  <c r="CA11" i="5"/>
  <c r="CB11" i="5"/>
  <c r="CC11" i="5"/>
  <c r="CD11" i="5"/>
  <c r="CD30" i="5" s="1"/>
  <c r="CE11" i="5"/>
  <c r="CF11" i="5"/>
  <c r="CF30" i="5" s="1"/>
  <c r="CG11" i="5"/>
  <c r="CH11" i="5"/>
  <c r="CH30" i="5" s="1"/>
  <c r="CI11" i="5"/>
  <c r="CJ11" i="5"/>
  <c r="CK11" i="5"/>
  <c r="CL11" i="5"/>
  <c r="CL30" i="5" s="1"/>
  <c r="CM11" i="5"/>
  <c r="CN11" i="5"/>
  <c r="CN30" i="5" s="1"/>
  <c r="CO11" i="5"/>
  <c r="CP11" i="5"/>
  <c r="CP30" i="5" s="1"/>
  <c r="CQ11" i="5"/>
  <c r="CR11" i="5"/>
  <c r="CS11" i="5"/>
  <c r="CT11" i="5"/>
  <c r="CT30" i="5" s="1"/>
  <c r="CU11" i="5"/>
  <c r="CV11" i="5"/>
  <c r="CV30" i="5" s="1"/>
  <c r="CW11" i="5"/>
  <c r="CX11" i="5"/>
  <c r="CX30" i="5" s="1"/>
  <c r="CY11" i="5"/>
  <c r="CZ11" i="5"/>
  <c r="DA11" i="5"/>
  <c r="DB11" i="5"/>
  <c r="DB30" i="5" s="1"/>
  <c r="DC11" i="5"/>
  <c r="DD11" i="5"/>
  <c r="DD30" i="5" s="1"/>
  <c r="DE11" i="5"/>
  <c r="DF11" i="5"/>
  <c r="DF30" i="5" s="1"/>
  <c r="DG11" i="5"/>
  <c r="DH11" i="5"/>
  <c r="DI11" i="5"/>
  <c r="DJ11" i="5"/>
  <c r="DJ30" i="5" s="1"/>
  <c r="DK11" i="5"/>
  <c r="DL11" i="5"/>
  <c r="DL30" i="5" s="1"/>
  <c r="DM11" i="5"/>
  <c r="DN11" i="5"/>
  <c r="DN30" i="5" s="1"/>
  <c r="DO11" i="5"/>
  <c r="DP11" i="5"/>
  <c r="DQ11" i="5"/>
  <c r="DR11" i="5"/>
  <c r="DS11" i="5"/>
  <c r="DT11" i="5"/>
  <c r="DT30" i="5" s="1"/>
  <c r="DU11" i="5"/>
  <c r="DV11" i="5"/>
  <c r="DV30" i="5" s="1"/>
  <c r="DW11" i="5"/>
  <c r="DX11" i="5"/>
  <c r="DY11" i="5"/>
  <c r="DZ11" i="5"/>
  <c r="DZ30" i="5" s="1"/>
  <c r="EA11" i="5"/>
  <c r="EB11" i="5"/>
  <c r="EB30" i="5" s="1"/>
  <c r="EC11" i="5"/>
  <c r="ED11" i="5"/>
  <c r="ED30" i="5" s="1"/>
  <c r="EE11" i="5"/>
  <c r="EF11" i="5"/>
  <c r="EG11" i="5"/>
  <c r="EH11" i="5"/>
  <c r="EI11" i="5"/>
  <c r="EJ11" i="5"/>
  <c r="EJ30" i="5" s="1"/>
  <c r="C12" i="5"/>
  <c r="E12" i="5"/>
  <c r="E70" i="5" s="1"/>
  <c r="E62" i="8" s="1"/>
  <c r="H12" i="5"/>
  <c r="G12" i="5" s="1"/>
  <c r="L12" i="5"/>
  <c r="M12" i="5"/>
  <c r="M70" i="5" s="1"/>
  <c r="R12" i="5"/>
  <c r="T12" i="5"/>
  <c r="V12" i="5"/>
  <c r="V31" i="5" s="1"/>
  <c r="AG12" i="5"/>
  <c r="AH12" i="5"/>
  <c r="I12" i="5" s="1"/>
  <c r="I31" i="5" s="1"/>
  <c r="AI12" i="5"/>
  <c r="K12" i="5" s="1"/>
  <c r="AJ12" i="5"/>
  <c r="AK12" i="5"/>
  <c r="AL12" i="5"/>
  <c r="N12" i="5" s="1"/>
  <c r="AM12" i="5"/>
  <c r="P12" i="5" s="1"/>
  <c r="P31" i="5" s="1"/>
  <c r="AN12" i="5"/>
  <c r="Q12" i="5" s="1"/>
  <c r="AO12" i="5"/>
  <c r="AP12" i="5"/>
  <c r="AQ12" i="5"/>
  <c r="U12" i="5" s="1"/>
  <c r="U70" i="5" s="1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13" i="5"/>
  <c r="H13" i="5"/>
  <c r="G13" i="5" s="1"/>
  <c r="G32" i="5" s="1"/>
  <c r="I13" i="5"/>
  <c r="I71" i="5" s="1"/>
  <c r="L13" i="5"/>
  <c r="M13" i="5"/>
  <c r="N13" i="5"/>
  <c r="Q13" i="5"/>
  <c r="Q71" i="5" s="1"/>
  <c r="T13" i="5"/>
  <c r="AG13" i="5"/>
  <c r="AH13" i="5"/>
  <c r="AI13" i="5"/>
  <c r="K13" i="5" s="1"/>
  <c r="AJ13" i="5"/>
  <c r="AK13" i="5"/>
  <c r="AL13" i="5"/>
  <c r="AM13" i="5"/>
  <c r="AN13" i="5"/>
  <c r="AO13" i="5"/>
  <c r="R13" i="5" s="1"/>
  <c r="AP13" i="5"/>
  <c r="AQ13" i="5"/>
  <c r="U13" i="5" s="1"/>
  <c r="U32" i="5" s="1"/>
  <c r="AR13" i="5"/>
  <c r="V13" i="5" s="1"/>
  <c r="AS13" i="5"/>
  <c r="AT13" i="5"/>
  <c r="AU13" i="5"/>
  <c r="AU32" i="5" s="1"/>
  <c r="AV13" i="5"/>
  <c r="AW13" i="5"/>
  <c r="AX13" i="5"/>
  <c r="AY13" i="5"/>
  <c r="AZ13" i="5"/>
  <c r="BA13" i="5"/>
  <c r="BB13" i="5"/>
  <c r="BC13" i="5"/>
  <c r="BC32" i="5" s="1"/>
  <c r="BD13" i="5"/>
  <c r="BE13" i="5"/>
  <c r="BF13" i="5"/>
  <c r="BG13" i="5"/>
  <c r="BH13" i="5"/>
  <c r="BI13" i="5"/>
  <c r="BJ13" i="5"/>
  <c r="BK13" i="5"/>
  <c r="BK32" i="5" s="1"/>
  <c r="BL13" i="5"/>
  <c r="BM13" i="5"/>
  <c r="BN13" i="5"/>
  <c r="BO13" i="5"/>
  <c r="BP13" i="5"/>
  <c r="BQ13" i="5"/>
  <c r="BR13" i="5"/>
  <c r="BS13" i="5"/>
  <c r="BS32" i="5" s="1"/>
  <c r="BT13" i="5"/>
  <c r="BU13" i="5"/>
  <c r="BV13" i="5"/>
  <c r="BW13" i="5"/>
  <c r="BX13" i="5"/>
  <c r="BY13" i="5"/>
  <c r="BZ13" i="5"/>
  <c r="CA13" i="5"/>
  <c r="CA32" i="5" s="1"/>
  <c r="CB13" i="5"/>
  <c r="CC13" i="5"/>
  <c r="CD13" i="5"/>
  <c r="CE13" i="5"/>
  <c r="CF13" i="5"/>
  <c r="CG13" i="5"/>
  <c r="CH13" i="5"/>
  <c r="CI13" i="5"/>
  <c r="CI32" i="5" s="1"/>
  <c r="CJ13" i="5"/>
  <c r="CK13" i="5"/>
  <c r="CL13" i="5"/>
  <c r="CM13" i="5"/>
  <c r="CN13" i="5"/>
  <c r="CO13" i="5"/>
  <c r="CP13" i="5"/>
  <c r="CQ13" i="5"/>
  <c r="CQ32" i="5" s="1"/>
  <c r="CR13" i="5"/>
  <c r="CS13" i="5"/>
  <c r="CT13" i="5"/>
  <c r="CU13" i="5"/>
  <c r="CV13" i="5"/>
  <c r="CW13" i="5"/>
  <c r="CX13" i="5"/>
  <c r="CY13" i="5"/>
  <c r="CY32" i="5" s="1"/>
  <c r="CZ13" i="5"/>
  <c r="DA13" i="5"/>
  <c r="DB13" i="5"/>
  <c r="DC13" i="5"/>
  <c r="DD13" i="5"/>
  <c r="DE13" i="5"/>
  <c r="DF13" i="5"/>
  <c r="DG13" i="5"/>
  <c r="DG32" i="5" s="1"/>
  <c r="DH13" i="5"/>
  <c r="DI13" i="5"/>
  <c r="DJ13" i="5"/>
  <c r="DK13" i="5"/>
  <c r="DL13" i="5"/>
  <c r="DM13" i="5"/>
  <c r="DN13" i="5"/>
  <c r="DO13" i="5"/>
  <c r="DO32" i="5" s="1"/>
  <c r="DP13" i="5"/>
  <c r="DQ13" i="5"/>
  <c r="DR13" i="5"/>
  <c r="DS13" i="5"/>
  <c r="DT13" i="5"/>
  <c r="DU13" i="5"/>
  <c r="DV13" i="5"/>
  <c r="DW13" i="5"/>
  <c r="DW32" i="5" s="1"/>
  <c r="DX13" i="5"/>
  <c r="DY13" i="5"/>
  <c r="DZ13" i="5"/>
  <c r="EA13" i="5"/>
  <c r="EB13" i="5"/>
  <c r="EC13" i="5"/>
  <c r="ED13" i="5"/>
  <c r="EE13" i="5"/>
  <c r="EE32" i="5" s="1"/>
  <c r="EF13" i="5"/>
  <c r="EG13" i="5"/>
  <c r="EH13" i="5"/>
  <c r="EI13" i="5"/>
  <c r="EJ13" i="5"/>
  <c r="C14" i="5"/>
  <c r="C33" i="5" s="1"/>
  <c r="E14" i="5"/>
  <c r="G14" i="5"/>
  <c r="G33" i="5" s="1"/>
  <c r="H14" i="5"/>
  <c r="M14" i="5"/>
  <c r="N14" i="5"/>
  <c r="P14" i="5"/>
  <c r="Q14" i="5"/>
  <c r="R14" i="5"/>
  <c r="U14" i="5"/>
  <c r="AG14" i="5"/>
  <c r="AH14" i="5"/>
  <c r="I14" i="5" s="1"/>
  <c r="I33" i="5" s="1"/>
  <c r="AI14" i="5"/>
  <c r="K14" i="5" s="1"/>
  <c r="AJ14" i="5"/>
  <c r="L14" i="5" s="1"/>
  <c r="L33" i="5" s="1"/>
  <c r="AK14" i="5"/>
  <c r="AL14" i="5"/>
  <c r="AM14" i="5"/>
  <c r="AN14" i="5"/>
  <c r="AO14" i="5"/>
  <c r="AP14" i="5"/>
  <c r="T14" i="5" s="1"/>
  <c r="AQ14" i="5"/>
  <c r="AR14" i="5"/>
  <c r="V14" i="5" s="1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15" i="5"/>
  <c r="H15" i="5"/>
  <c r="G15" i="5" s="1"/>
  <c r="G34" i="5" s="1"/>
  <c r="I15" i="5"/>
  <c r="K15" i="5"/>
  <c r="P15" i="5"/>
  <c r="O15" i="5" s="1"/>
  <c r="O34" i="5" s="1"/>
  <c r="Q15" i="5"/>
  <c r="R15" i="5"/>
  <c r="V15" i="5"/>
  <c r="X15" i="5"/>
  <c r="AG15" i="5"/>
  <c r="AH15" i="5"/>
  <c r="AI15" i="5"/>
  <c r="AJ15" i="5"/>
  <c r="L15" i="5" s="1"/>
  <c r="AK15" i="5"/>
  <c r="M15" i="5" s="1"/>
  <c r="M34" i="5" s="1"/>
  <c r="AL15" i="5"/>
  <c r="N15" i="5" s="1"/>
  <c r="N34" i="5" s="1"/>
  <c r="AM15" i="5"/>
  <c r="AN15" i="5"/>
  <c r="AO15" i="5"/>
  <c r="AP15" i="5"/>
  <c r="T15" i="5" s="1"/>
  <c r="AQ15" i="5"/>
  <c r="U15" i="5" s="1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C37" i="5" s="1"/>
  <c r="E18" i="5"/>
  <c r="H18" i="5"/>
  <c r="K18" i="5"/>
  <c r="L18" i="5"/>
  <c r="L37" i="5" s="1"/>
  <c r="Q18" i="5"/>
  <c r="R18" i="5"/>
  <c r="AG18" i="5"/>
  <c r="AH18" i="5"/>
  <c r="AI18" i="5"/>
  <c r="AJ18" i="5"/>
  <c r="AK18" i="5"/>
  <c r="M18" i="5" s="1"/>
  <c r="M37" i="5" s="1"/>
  <c r="AL18" i="5"/>
  <c r="AM18" i="5"/>
  <c r="P18" i="5" s="1"/>
  <c r="P37" i="5" s="1"/>
  <c r="AN18" i="5"/>
  <c r="AO18" i="5"/>
  <c r="AP18" i="5"/>
  <c r="AQ18" i="5"/>
  <c r="U18" i="5" s="1"/>
  <c r="U37" i="5" s="1"/>
  <c r="AR18" i="5"/>
  <c r="V18" i="5" s="1"/>
  <c r="V37" i="5" s="1"/>
  <c r="AS18" i="5"/>
  <c r="AT18" i="5"/>
  <c r="AT37" i="5" s="1"/>
  <c r="AU18" i="5"/>
  <c r="AV18" i="5"/>
  <c r="AW18" i="5"/>
  <c r="AX18" i="5"/>
  <c r="AX37" i="5" s="1"/>
  <c r="AY18" i="5"/>
  <c r="AZ18" i="5"/>
  <c r="BA18" i="5"/>
  <c r="BB18" i="5"/>
  <c r="BB37" i="5" s="1"/>
  <c r="BC18" i="5"/>
  <c r="BD18" i="5"/>
  <c r="BE18" i="5"/>
  <c r="BF18" i="5"/>
  <c r="BF37" i="5" s="1"/>
  <c r="BG18" i="5"/>
  <c r="BH18" i="5"/>
  <c r="BI18" i="5"/>
  <c r="BJ18" i="5"/>
  <c r="BJ37" i="5" s="1"/>
  <c r="BK18" i="5"/>
  <c r="BL18" i="5"/>
  <c r="BM18" i="5"/>
  <c r="BN18" i="5"/>
  <c r="BN37" i="5" s="1"/>
  <c r="BO18" i="5"/>
  <c r="BP18" i="5"/>
  <c r="BQ18" i="5"/>
  <c r="BR18" i="5"/>
  <c r="BR37" i="5" s="1"/>
  <c r="BS18" i="5"/>
  <c r="BT18" i="5"/>
  <c r="BU18" i="5"/>
  <c r="BV18" i="5"/>
  <c r="BV37" i="5" s="1"/>
  <c r="BW18" i="5"/>
  <c r="BX18" i="5"/>
  <c r="BY18" i="5"/>
  <c r="BZ18" i="5"/>
  <c r="BZ37" i="5" s="1"/>
  <c r="CA18" i="5"/>
  <c r="CB18" i="5"/>
  <c r="CC18" i="5"/>
  <c r="CD18" i="5"/>
  <c r="CD37" i="5" s="1"/>
  <c r="CE18" i="5"/>
  <c r="CF18" i="5"/>
  <c r="CG18" i="5"/>
  <c r="CH18" i="5"/>
  <c r="CH37" i="5" s="1"/>
  <c r="CI18" i="5"/>
  <c r="CJ18" i="5"/>
  <c r="CK18" i="5"/>
  <c r="CL18" i="5"/>
  <c r="CL37" i="5" s="1"/>
  <c r="CM18" i="5"/>
  <c r="CN18" i="5"/>
  <c r="CO18" i="5"/>
  <c r="CP18" i="5"/>
  <c r="CP37" i="5" s="1"/>
  <c r="CQ18" i="5"/>
  <c r="CR18" i="5"/>
  <c r="CS18" i="5"/>
  <c r="CT18" i="5"/>
  <c r="CT37" i="5" s="1"/>
  <c r="CU18" i="5"/>
  <c r="CV18" i="5"/>
  <c r="CW18" i="5"/>
  <c r="CX18" i="5"/>
  <c r="CX37" i="5" s="1"/>
  <c r="CY18" i="5"/>
  <c r="CZ18" i="5"/>
  <c r="DA18" i="5"/>
  <c r="DB18" i="5"/>
  <c r="DB37" i="5" s="1"/>
  <c r="DC18" i="5"/>
  <c r="DD18" i="5"/>
  <c r="DE18" i="5"/>
  <c r="DF18" i="5"/>
  <c r="DF37" i="5" s="1"/>
  <c r="DG18" i="5"/>
  <c r="DH18" i="5"/>
  <c r="DI18" i="5"/>
  <c r="DJ18" i="5"/>
  <c r="DJ37" i="5" s="1"/>
  <c r="DK18" i="5"/>
  <c r="DL18" i="5"/>
  <c r="DM18" i="5"/>
  <c r="DN18" i="5"/>
  <c r="DN37" i="5" s="1"/>
  <c r="DO18" i="5"/>
  <c r="DP18" i="5"/>
  <c r="DQ18" i="5"/>
  <c r="DR18" i="5"/>
  <c r="DR37" i="5" s="1"/>
  <c r="DS18" i="5"/>
  <c r="DT18" i="5"/>
  <c r="DU18" i="5"/>
  <c r="DV18" i="5"/>
  <c r="DV37" i="5" s="1"/>
  <c r="DW18" i="5"/>
  <c r="DX18" i="5"/>
  <c r="DY18" i="5"/>
  <c r="DZ18" i="5"/>
  <c r="DZ37" i="5" s="1"/>
  <c r="EA18" i="5"/>
  <c r="EB18" i="5"/>
  <c r="EC18" i="5"/>
  <c r="ED18" i="5"/>
  <c r="ED37" i="5" s="1"/>
  <c r="EE18" i="5"/>
  <c r="EF18" i="5"/>
  <c r="EG18" i="5"/>
  <c r="EH18" i="5"/>
  <c r="EH37" i="5" s="1"/>
  <c r="EI18" i="5"/>
  <c r="EJ18" i="5"/>
  <c r="E28" i="5"/>
  <c r="H28" i="5"/>
  <c r="L28" i="5"/>
  <c r="M28" i="5"/>
  <c r="P28" i="5"/>
  <c r="Q28" i="5"/>
  <c r="R28" i="5"/>
  <c r="T28" i="5"/>
  <c r="U28" i="5"/>
  <c r="AG28" i="5"/>
  <c r="AH28" i="5"/>
  <c r="AI28" i="5"/>
  <c r="AK28" i="5"/>
  <c r="AM28" i="5"/>
  <c r="AN28" i="5"/>
  <c r="AO28" i="5"/>
  <c r="AP28" i="5"/>
  <c r="AQ28" i="5"/>
  <c r="AS28" i="5"/>
  <c r="AU28" i="5"/>
  <c r="AV28" i="5"/>
  <c r="AW28" i="5"/>
  <c r="AX28" i="5"/>
  <c r="AY28" i="5"/>
  <c r="BA28" i="5"/>
  <c r="BC28" i="5"/>
  <c r="BD28" i="5"/>
  <c r="BE28" i="5"/>
  <c r="BF28" i="5"/>
  <c r="BG28" i="5"/>
  <c r="BI28" i="5"/>
  <c r="BK28" i="5"/>
  <c r="BL28" i="5"/>
  <c r="BM28" i="5"/>
  <c r="BN28" i="5"/>
  <c r="BO28" i="5"/>
  <c r="BQ28" i="5"/>
  <c r="BS28" i="5"/>
  <c r="BT28" i="5"/>
  <c r="BU28" i="5"/>
  <c r="BV28" i="5"/>
  <c r="BW28" i="5"/>
  <c r="BY28" i="5"/>
  <c r="CA28" i="5"/>
  <c r="CB28" i="5"/>
  <c r="CC28" i="5"/>
  <c r="CD28" i="5"/>
  <c r="CE28" i="5"/>
  <c r="CG28" i="5"/>
  <c r="CI28" i="5"/>
  <c r="CJ28" i="5"/>
  <c r="CK28" i="5"/>
  <c r="CL28" i="5"/>
  <c r="CM28" i="5"/>
  <c r="CO28" i="5"/>
  <c r="CQ28" i="5"/>
  <c r="CR28" i="5"/>
  <c r="CS28" i="5"/>
  <c r="CT28" i="5"/>
  <c r="CU28" i="5"/>
  <c r="CW28" i="5"/>
  <c r="CY28" i="5"/>
  <c r="CZ28" i="5"/>
  <c r="DA28" i="5"/>
  <c r="DB28" i="5"/>
  <c r="DC28" i="5"/>
  <c r="DE28" i="5"/>
  <c r="DG28" i="5"/>
  <c r="DH28" i="5"/>
  <c r="DI28" i="5"/>
  <c r="DJ28" i="5"/>
  <c r="DK28" i="5"/>
  <c r="DM28" i="5"/>
  <c r="DO28" i="5"/>
  <c r="DP28" i="5"/>
  <c r="DQ28" i="5"/>
  <c r="DR28" i="5"/>
  <c r="DS28" i="5"/>
  <c r="DU28" i="5"/>
  <c r="DW28" i="5"/>
  <c r="DX28" i="5"/>
  <c r="DY28" i="5"/>
  <c r="DZ28" i="5"/>
  <c r="EA28" i="5"/>
  <c r="AB9" i="5" s="1"/>
  <c r="EC28" i="5"/>
  <c r="EE28" i="5"/>
  <c r="EF28" i="5"/>
  <c r="EG28" i="5"/>
  <c r="EH28" i="5"/>
  <c r="EI28" i="5"/>
  <c r="C29" i="5"/>
  <c r="E29" i="5"/>
  <c r="N29" i="5"/>
  <c r="Q29" i="5"/>
  <c r="T29" i="5"/>
  <c r="V29" i="5"/>
  <c r="AG29" i="5"/>
  <c r="AH29" i="5"/>
  <c r="AJ29" i="5"/>
  <c r="AL29" i="5"/>
  <c r="AO29" i="5"/>
  <c r="AP29" i="5"/>
  <c r="AR29" i="5"/>
  <c r="AT29" i="5"/>
  <c r="AV29" i="5"/>
  <c r="AW29" i="5"/>
  <c r="AX29" i="5"/>
  <c r="AZ29" i="5"/>
  <c r="BB29" i="5"/>
  <c r="BD29" i="5"/>
  <c r="BE29" i="5"/>
  <c r="BF29" i="5"/>
  <c r="BH29" i="5"/>
  <c r="BJ29" i="5"/>
  <c r="BL29" i="5"/>
  <c r="BM29" i="5"/>
  <c r="BN29" i="5"/>
  <c r="BP29" i="5"/>
  <c r="BR29" i="5"/>
  <c r="BT29" i="5"/>
  <c r="BU29" i="5"/>
  <c r="BV29" i="5"/>
  <c r="BX29" i="5"/>
  <c r="BZ29" i="5"/>
  <c r="CB29" i="5"/>
  <c r="CC29" i="5"/>
  <c r="CD29" i="5"/>
  <c r="CF29" i="5"/>
  <c r="CH29" i="5"/>
  <c r="CJ29" i="5"/>
  <c r="CK29" i="5"/>
  <c r="CL29" i="5"/>
  <c r="CN29" i="5"/>
  <c r="CP29" i="5"/>
  <c r="CR29" i="5"/>
  <c r="CS29" i="5"/>
  <c r="CT29" i="5"/>
  <c r="CV29" i="5"/>
  <c r="CX29" i="5"/>
  <c r="DA29" i="5"/>
  <c r="DB29" i="5"/>
  <c r="DD29" i="5"/>
  <c r="DF29" i="5"/>
  <c r="DH29" i="5"/>
  <c r="DI29" i="5"/>
  <c r="DJ29" i="5"/>
  <c r="DL29" i="5"/>
  <c r="DN29" i="5"/>
  <c r="DP29" i="5"/>
  <c r="DQ29" i="5"/>
  <c r="DR29" i="5"/>
  <c r="DT29" i="5"/>
  <c r="DV29" i="5"/>
  <c r="DX29" i="5"/>
  <c r="DY29" i="5"/>
  <c r="DZ29" i="5"/>
  <c r="EB29" i="5"/>
  <c r="ED29" i="5"/>
  <c r="EF29" i="5"/>
  <c r="EG29" i="5"/>
  <c r="EH29" i="5"/>
  <c r="EJ29" i="5"/>
  <c r="G30" i="5"/>
  <c r="H30" i="5"/>
  <c r="I30" i="5"/>
  <c r="R30" i="5"/>
  <c r="T30" i="5"/>
  <c r="AG30" i="5"/>
  <c r="AH30" i="5"/>
  <c r="AI30" i="5"/>
  <c r="AK30" i="5"/>
  <c r="AM30" i="5"/>
  <c r="AN30" i="5"/>
  <c r="AO30" i="5"/>
  <c r="AP30" i="5"/>
  <c r="AQ30" i="5"/>
  <c r="AS30" i="5"/>
  <c r="AU30" i="5"/>
  <c r="AV30" i="5"/>
  <c r="AW30" i="5"/>
  <c r="AX30" i="5"/>
  <c r="AY30" i="5"/>
  <c r="BA30" i="5"/>
  <c r="BC30" i="5"/>
  <c r="BD30" i="5"/>
  <c r="BE30" i="5"/>
  <c r="BF30" i="5"/>
  <c r="BG30" i="5"/>
  <c r="BI30" i="5"/>
  <c r="BK30" i="5"/>
  <c r="BL30" i="5"/>
  <c r="BM30" i="5"/>
  <c r="BO30" i="5"/>
  <c r="BQ30" i="5"/>
  <c r="BS30" i="5"/>
  <c r="BT30" i="5"/>
  <c r="BU30" i="5"/>
  <c r="BW30" i="5"/>
  <c r="BY30" i="5"/>
  <c r="CA30" i="5"/>
  <c r="CB30" i="5"/>
  <c r="CC30" i="5"/>
  <c r="CE30" i="5"/>
  <c r="CG30" i="5"/>
  <c r="CI30" i="5"/>
  <c r="CJ30" i="5"/>
  <c r="CK30" i="5"/>
  <c r="CM30" i="5"/>
  <c r="CO30" i="5"/>
  <c r="CQ30" i="5"/>
  <c r="CR30" i="5"/>
  <c r="CS30" i="5"/>
  <c r="CU30" i="5"/>
  <c r="CW30" i="5"/>
  <c r="CY30" i="5"/>
  <c r="CZ30" i="5"/>
  <c r="DA30" i="5"/>
  <c r="DC30" i="5"/>
  <c r="DE30" i="5"/>
  <c r="DG30" i="5"/>
  <c r="DH30" i="5"/>
  <c r="DI30" i="5"/>
  <c r="DK30" i="5"/>
  <c r="DM30" i="5"/>
  <c r="DO30" i="5"/>
  <c r="DP30" i="5"/>
  <c r="DQ30" i="5"/>
  <c r="DR30" i="5"/>
  <c r="DS30" i="5"/>
  <c r="DU30" i="5"/>
  <c r="DW30" i="5"/>
  <c r="DX30" i="5"/>
  <c r="DY30" i="5"/>
  <c r="EA30" i="5"/>
  <c r="EC30" i="5"/>
  <c r="EE30" i="5"/>
  <c r="EF30" i="5"/>
  <c r="EG30" i="5"/>
  <c r="EH30" i="5"/>
  <c r="EI30" i="5"/>
  <c r="C31" i="5"/>
  <c r="E31" i="5"/>
  <c r="G31" i="5"/>
  <c r="H31" i="5"/>
  <c r="L31" i="5"/>
  <c r="M31" i="5"/>
  <c r="U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32" i="5"/>
  <c r="H32" i="5"/>
  <c r="I32" i="5"/>
  <c r="M32" i="5"/>
  <c r="N32" i="5"/>
  <c r="Q32" i="5"/>
  <c r="T32" i="5"/>
  <c r="AG32" i="5"/>
  <c r="AH32" i="5"/>
  <c r="AI32" i="5"/>
  <c r="AJ32" i="5"/>
  <c r="AK32" i="5"/>
  <c r="AL32" i="5"/>
  <c r="AN32" i="5"/>
  <c r="AO32" i="5"/>
  <c r="AP32" i="5"/>
  <c r="AQ32" i="5"/>
  <c r="AR32" i="5"/>
  <c r="AS32" i="5"/>
  <c r="AT32" i="5"/>
  <c r="AV32" i="5"/>
  <c r="AW32" i="5"/>
  <c r="AX32" i="5"/>
  <c r="AY32" i="5"/>
  <c r="AZ32" i="5"/>
  <c r="BA32" i="5"/>
  <c r="BB32" i="5"/>
  <c r="BD32" i="5"/>
  <c r="BE32" i="5"/>
  <c r="BF32" i="5"/>
  <c r="BG32" i="5"/>
  <c r="BH32" i="5"/>
  <c r="Y13" i="5" s="1"/>
  <c r="BI32" i="5"/>
  <c r="BJ32" i="5"/>
  <c r="BL32" i="5"/>
  <c r="BM32" i="5"/>
  <c r="BN32" i="5"/>
  <c r="BO32" i="5"/>
  <c r="BP32" i="5"/>
  <c r="BQ32" i="5"/>
  <c r="BR32" i="5"/>
  <c r="BT32" i="5"/>
  <c r="BU32" i="5"/>
  <c r="BV32" i="5"/>
  <c r="BW32" i="5"/>
  <c r="BX32" i="5"/>
  <c r="BY32" i="5"/>
  <c r="BZ32" i="5"/>
  <c r="CB32" i="5"/>
  <c r="CC32" i="5"/>
  <c r="CD32" i="5"/>
  <c r="CE32" i="5"/>
  <c r="CF32" i="5"/>
  <c r="CG32" i="5"/>
  <c r="CH32" i="5"/>
  <c r="CJ32" i="5"/>
  <c r="CK32" i="5"/>
  <c r="CL32" i="5"/>
  <c r="CM32" i="5"/>
  <c r="CN32" i="5"/>
  <c r="CO32" i="5"/>
  <c r="CP32" i="5"/>
  <c r="CR32" i="5"/>
  <c r="CS32" i="5"/>
  <c r="CT32" i="5"/>
  <c r="CU32" i="5"/>
  <c r="CV32" i="5"/>
  <c r="CW32" i="5"/>
  <c r="CX32" i="5"/>
  <c r="CZ32" i="5"/>
  <c r="DA32" i="5"/>
  <c r="DB32" i="5"/>
  <c r="DC32" i="5"/>
  <c r="DD32" i="5"/>
  <c r="DE32" i="5"/>
  <c r="DF32" i="5"/>
  <c r="DH32" i="5"/>
  <c r="DI32" i="5"/>
  <c r="DJ32" i="5"/>
  <c r="DK32" i="5"/>
  <c r="DL32" i="5"/>
  <c r="DM32" i="5"/>
  <c r="DN32" i="5"/>
  <c r="DP32" i="5"/>
  <c r="DQ32" i="5"/>
  <c r="DR32" i="5"/>
  <c r="DS32" i="5"/>
  <c r="DT32" i="5"/>
  <c r="DU32" i="5"/>
  <c r="DV32" i="5"/>
  <c r="DX32" i="5"/>
  <c r="DY32" i="5"/>
  <c r="DZ32" i="5"/>
  <c r="EA32" i="5"/>
  <c r="EB32" i="5"/>
  <c r="EC32" i="5"/>
  <c r="ED32" i="5"/>
  <c r="EF32" i="5"/>
  <c r="EG32" i="5"/>
  <c r="EH32" i="5"/>
  <c r="EI32" i="5"/>
  <c r="EJ32" i="5"/>
  <c r="E33" i="5"/>
  <c r="H33" i="5"/>
  <c r="M33" i="5"/>
  <c r="N33" i="5"/>
  <c r="P33" i="5"/>
  <c r="Q33" i="5"/>
  <c r="R33" i="5"/>
  <c r="U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Z14" i="5" s="1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34" i="5"/>
  <c r="H34" i="5"/>
  <c r="I34" i="5"/>
  <c r="P34" i="5"/>
  <c r="Q34" i="5"/>
  <c r="R34" i="5"/>
  <c r="V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Z15" i="5" s="1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37" i="5"/>
  <c r="H37" i="5"/>
  <c r="Q37" i="5"/>
  <c r="R37" i="5"/>
  <c r="AG37" i="5"/>
  <c r="AI37" i="5"/>
  <c r="AJ37" i="5"/>
  <c r="AK37" i="5"/>
  <c r="AM37" i="5"/>
  <c r="AN37" i="5"/>
  <c r="AO37" i="5"/>
  <c r="AQ37" i="5"/>
  <c r="AR37" i="5"/>
  <c r="AS37" i="5"/>
  <c r="AU37" i="5"/>
  <c r="AV37" i="5"/>
  <c r="AW37" i="5"/>
  <c r="AY37" i="5"/>
  <c r="AZ37" i="5"/>
  <c r="BA37" i="5"/>
  <c r="BC37" i="5"/>
  <c r="BD37" i="5"/>
  <c r="BE37" i="5"/>
  <c r="BG37" i="5"/>
  <c r="BH37" i="5"/>
  <c r="BI37" i="5"/>
  <c r="BK37" i="5"/>
  <c r="BL37" i="5"/>
  <c r="BM37" i="5"/>
  <c r="BO37" i="5"/>
  <c r="BP37" i="5"/>
  <c r="BQ37" i="5"/>
  <c r="BS37" i="5"/>
  <c r="BT37" i="5"/>
  <c r="BU37" i="5"/>
  <c r="BW37" i="5"/>
  <c r="BX37" i="5"/>
  <c r="BY37" i="5"/>
  <c r="CA37" i="5"/>
  <c r="CB37" i="5"/>
  <c r="CC37" i="5"/>
  <c r="CE37" i="5"/>
  <c r="CF37" i="5"/>
  <c r="CG37" i="5"/>
  <c r="CI37" i="5"/>
  <c r="CJ37" i="5"/>
  <c r="CK37" i="5"/>
  <c r="CM37" i="5"/>
  <c r="CN37" i="5"/>
  <c r="CO37" i="5"/>
  <c r="CQ37" i="5"/>
  <c r="CR37" i="5"/>
  <c r="CS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7" i="5"/>
  <c r="DM37" i="5"/>
  <c r="DO37" i="5"/>
  <c r="DP37" i="5"/>
  <c r="DQ37" i="5"/>
  <c r="DS37" i="5"/>
  <c r="DT37" i="5"/>
  <c r="DU37" i="5"/>
  <c r="DW37" i="5"/>
  <c r="DX37" i="5"/>
  <c r="DY37" i="5"/>
  <c r="EA37" i="5"/>
  <c r="EB37" i="5"/>
  <c r="EC37" i="5"/>
  <c r="EE37" i="5"/>
  <c r="EF37" i="5"/>
  <c r="EG37" i="5"/>
  <c r="EI37" i="5"/>
  <c r="EJ37" i="5"/>
  <c r="AG38" i="5"/>
  <c r="AG39" i="5"/>
  <c r="AG40" i="5"/>
  <c r="AG41" i="5"/>
  <c r="AG42" i="5"/>
  <c r="AG43" i="5"/>
  <c r="C66" i="5"/>
  <c r="D66" i="5"/>
  <c r="E66" i="5"/>
  <c r="F66" i="5"/>
  <c r="G66" i="5"/>
  <c r="I66" i="5"/>
  <c r="J66" i="5"/>
  <c r="K66" i="5"/>
  <c r="L66" i="5"/>
  <c r="N66" i="5"/>
  <c r="O66" i="5"/>
  <c r="Q66" i="5"/>
  <c r="S66" i="5"/>
  <c r="T66" i="5"/>
  <c r="U66" i="5"/>
  <c r="V66" i="5"/>
  <c r="W66" i="5"/>
  <c r="X66" i="5"/>
  <c r="Y66" i="5"/>
  <c r="Z66" i="5"/>
  <c r="AA66" i="5"/>
  <c r="AB66" i="5"/>
  <c r="E67" i="5"/>
  <c r="E59" i="8" s="1"/>
  <c r="K67" i="5"/>
  <c r="M67" i="5"/>
  <c r="M59" i="8" s="1"/>
  <c r="Q67" i="5"/>
  <c r="R67" i="5"/>
  <c r="T67" i="5"/>
  <c r="U67" i="5"/>
  <c r="C68" i="5"/>
  <c r="C60" i="8" s="1"/>
  <c r="E68" i="5"/>
  <c r="L68" i="5"/>
  <c r="N68" i="5"/>
  <c r="Q68" i="5"/>
  <c r="T68" i="5"/>
  <c r="V68" i="5"/>
  <c r="C69" i="5"/>
  <c r="H69" i="5"/>
  <c r="H55" i="8" s="1"/>
  <c r="I69" i="5"/>
  <c r="K69" i="5"/>
  <c r="M69" i="5"/>
  <c r="R69" i="5"/>
  <c r="T69" i="5"/>
  <c r="T61" i="8" s="1"/>
  <c r="C70" i="5"/>
  <c r="G70" i="5"/>
  <c r="H70" i="5"/>
  <c r="I70" i="5"/>
  <c r="J70" i="5"/>
  <c r="K70" i="5"/>
  <c r="L70" i="5"/>
  <c r="L62" i="8" s="1"/>
  <c r="P70" i="5"/>
  <c r="V70" i="5"/>
  <c r="E71" i="5"/>
  <c r="K71" i="5"/>
  <c r="M71" i="5"/>
  <c r="N71" i="5"/>
  <c r="U71" i="5"/>
  <c r="C72" i="5"/>
  <c r="C92" i="5" s="1"/>
  <c r="E72" i="5"/>
  <c r="H72" i="5"/>
  <c r="I72" i="5"/>
  <c r="L72" i="5"/>
  <c r="L92" i="5" s="1"/>
  <c r="M72" i="5"/>
  <c r="M58" i="8" s="1"/>
  <c r="N72" i="5"/>
  <c r="N64" i="8" s="1"/>
  <c r="P72" i="5"/>
  <c r="R72" i="5"/>
  <c r="U72" i="5"/>
  <c r="U92" i="5" s="1"/>
  <c r="E73" i="5"/>
  <c r="E65" i="8" s="1"/>
  <c r="H73" i="5"/>
  <c r="I73" i="5"/>
  <c r="I93" i="5" s="1"/>
  <c r="I85" i="8" s="1"/>
  <c r="M73" i="5"/>
  <c r="M65" i="8" s="1"/>
  <c r="N73" i="5"/>
  <c r="O73" i="5"/>
  <c r="P73" i="5"/>
  <c r="P65" i="8" s="1"/>
  <c r="Q73" i="5"/>
  <c r="Q65" i="8" s="1"/>
  <c r="R73" i="5"/>
  <c r="V73" i="5"/>
  <c r="V65" i="8" s="1"/>
  <c r="E87" i="5"/>
  <c r="E73" i="8" s="1"/>
  <c r="M87" i="5"/>
  <c r="R87" i="5"/>
  <c r="U87" i="5"/>
  <c r="C88" i="5"/>
  <c r="L88" i="5"/>
  <c r="Q88" i="5"/>
  <c r="Q74" i="8" s="1"/>
  <c r="T88" i="5"/>
  <c r="H89" i="5"/>
  <c r="I89" i="5"/>
  <c r="M89" i="5"/>
  <c r="C90" i="5"/>
  <c r="E90" i="5"/>
  <c r="I90" i="5"/>
  <c r="L90" i="5"/>
  <c r="M90" i="5"/>
  <c r="U90" i="5"/>
  <c r="I91" i="5"/>
  <c r="N91" i="5"/>
  <c r="Q91" i="5"/>
  <c r="Q83" i="8" s="1"/>
  <c r="E92" i="5"/>
  <c r="H92" i="5"/>
  <c r="H78" i="8" s="1"/>
  <c r="M92" i="5"/>
  <c r="N92" i="5"/>
  <c r="E93" i="5"/>
  <c r="E85" i="8" s="1"/>
  <c r="M93" i="5"/>
  <c r="M85" i="8" s="1"/>
  <c r="P93" i="5"/>
  <c r="P85" i="8" s="1"/>
  <c r="Q93" i="5"/>
  <c r="Q85" i="8" s="1"/>
  <c r="V93" i="5"/>
  <c r="V85" i="8" s="1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D9" i="4"/>
  <c r="E9" i="4"/>
  <c r="I9" i="4"/>
  <c r="K9" i="4"/>
  <c r="N9" i="4"/>
  <c r="N67" i="4" s="1"/>
  <c r="O9" i="4"/>
  <c r="O28" i="4" s="1"/>
  <c r="P9" i="4"/>
  <c r="Q9" i="4"/>
  <c r="T9" i="4"/>
  <c r="AG9" i="4"/>
  <c r="H9" i="4" s="1"/>
  <c r="G9" i="4" s="1"/>
  <c r="G28" i="4" s="1"/>
  <c r="AH9" i="4"/>
  <c r="AI9" i="4"/>
  <c r="AJ9" i="4"/>
  <c r="L9" i="4" s="1"/>
  <c r="L28" i="4" s="1"/>
  <c r="AK9" i="4"/>
  <c r="M9" i="4" s="1"/>
  <c r="AL9" i="4"/>
  <c r="AM9" i="4"/>
  <c r="AN9" i="4"/>
  <c r="AO9" i="4"/>
  <c r="R9" i="4" s="1"/>
  <c r="AP9" i="4"/>
  <c r="AQ9" i="4"/>
  <c r="U9" i="4" s="1"/>
  <c r="AR9" i="4"/>
  <c r="V9" i="4" s="1"/>
  <c r="V67" i="4" s="1"/>
  <c r="V16" i="8" s="1"/>
  <c r="AS9" i="4"/>
  <c r="AT9" i="4"/>
  <c r="AU9" i="4"/>
  <c r="AV9" i="4"/>
  <c r="AW9" i="4"/>
  <c r="AX9" i="4"/>
  <c r="AY9" i="4"/>
  <c r="AZ9" i="4"/>
  <c r="BA9" i="4"/>
  <c r="BB9" i="4"/>
  <c r="BC9" i="4"/>
  <c r="BD9" i="4"/>
  <c r="BD28" i="4" s="1"/>
  <c r="BE9" i="4"/>
  <c r="BF9" i="4"/>
  <c r="BG9" i="4"/>
  <c r="BH9" i="4"/>
  <c r="BI9" i="4"/>
  <c r="BJ9" i="4"/>
  <c r="BK9" i="4"/>
  <c r="BL9" i="4"/>
  <c r="BL28" i="4" s="1"/>
  <c r="BM9" i="4"/>
  <c r="BN9" i="4"/>
  <c r="BO9" i="4"/>
  <c r="BP9" i="4"/>
  <c r="BQ9" i="4"/>
  <c r="BR9" i="4"/>
  <c r="BS9" i="4"/>
  <c r="BT9" i="4"/>
  <c r="BT28" i="4" s="1"/>
  <c r="BU9" i="4"/>
  <c r="BV9" i="4"/>
  <c r="BW9" i="4"/>
  <c r="BX9" i="4"/>
  <c r="BY9" i="4"/>
  <c r="BZ9" i="4"/>
  <c r="CA9" i="4"/>
  <c r="CB9" i="4"/>
  <c r="CB28" i="4" s="1"/>
  <c r="CC9" i="4"/>
  <c r="CD9" i="4"/>
  <c r="CE9" i="4"/>
  <c r="CF9" i="4"/>
  <c r="CG9" i="4"/>
  <c r="CH9" i="4"/>
  <c r="CI9" i="4"/>
  <c r="CJ9" i="4"/>
  <c r="CJ28" i="4" s="1"/>
  <c r="CK9" i="4"/>
  <c r="CL9" i="4"/>
  <c r="CM9" i="4"/>
  <c r="CN9" i="4"/>
  <c r="CO9" i="4"/>
  <c r="CP9" i="4"/>
  <c r="CQ9" i="4"/>
  <c r="CR9" i="4"/>
  <c r="CR28" i="4" s="1"/>
  <c r="CS9" i="4"/>
  <c r="CT9" i="4"/>
  <c r="CU9" i="4"/>
  <c r="CV9" i="4"/>
  <c r="CW9" i="4"/>
  <c r="CX9" i="4"/>
  <c r="CY9" i="4"/>
  <c r="CZ9" i="4"/>
  <c r="CZ28" i="4" s="1"/>
  <c r="DA9" i="4"/>
  <c r="DB9" i="4"/>
  <c r="DC9" i="4"/>
  <c r="DD9" i="4"/>
  <c r="DE9" i="4"/>
  <c r="DF9" i="4"/>
  <c r="DG9" i="4"/>
  <c r="DH9" i="4"/>
  <c r="DH28" i="4" s="1"/>
  <c r="DI9" i="4"/>
  <c r="DJ9" i="4"/>
  <c r="DK9" i="4"/>
  <c r="DL9" i="4"/>
  <c r="DM9" i="4"/>
  <c r="DN9" i="4"/>
  <c r="DO9" i="4"/>
  <c r="DP9" i="4"/>
  <c r="DP28" i="4" s="1"/>
  <c r="DQ9" i="4"/>
  <c r="DR9" i="4"/>
  <c r="DS9" i="4"/>
  <c r="DT9" i="4"/>
  <c r="DU9" i="4"/>
  <c r="DV9" i="4"/>
  <c r="DW9" i="4"/>
  <c r="DX9" i="4"/>
  <c r="DX28" i="4" s="1"/>
  <c r="DY9" i="4"/>
  <c r="DZ9" i="4"/>
  <c r="EA9" i="4"/>
  <c r="EB9" i="4"/>
  <c r="EC9" i="4"/>
  <c r="ED9" i="4"/>
  <c r="EE9" i="4"/>
  <c r="EF9" i="4"/>
  <c r="EF28" i="4" s="1"/>
  <c r="EG9" i="4"/>
  <c r="EH9" i="4"/>
  <c r="EI9" i="4"/>
  <c r="EJ9" i="4"/>
  <c r="D10" i="4"/>
  <c r="E10" i="4"/>
  <c r="I10" i="4"/>
  <c r="K10" i="4"/>
  <c r="N10" i="4"/>
  <c r="O10" i="4"/>
  <c r="O29" i="4" s="1"/>
  <c r="Q10" i="4"/>
  <c r="U10" i="4"/>
  <c r="AG10" i="4"/>
  <c r="AH10" i="4"/>
  <c r="AI10" i="4"/>
  <c r="AJ10" i="4"/>
  <c r="L10" i="4" s="1"/>
  <c r="AK10" i="4"/>
  <c r="M10" i="4" s="1"/>
  <c r="M29" i="4" s="1"/>
  <c r="AL10" i="4"/>
  <c r="AM10" i="4"/>
  <c r="P10" i="4" s="1"/>
  <c r="P29" i="4" s="1"/>
  <c r="AN10" i="4"/>
  <c r="AO10" i="4"/>
  <c r="AO29" i="4" s="1"/>
  <c r="AP10" i="4"/>
  <c r="T10" i="4" s="1"/>
  <c r="AQ10" i="4"/>
  <c r="AR10" i="4"/>
  <c r="V10" i="4" s="1"/>
  <c r="V29" i="4" s="1"/>
  <c r="AS10" i="4"/>
  <c r="AT10" i="4"/>
  <c r="AU10" i="4"/>
  <c r="AV10" i="4"/>
  <c r="AW10" i="4"/>
  <c r="AW29" i="4" s="1"/>
  <c r="AX10" i="4"/>
  <c r="AY10" i="4"/>
  <c r="AZ10" i="4"/>
  <c r="BA10" i="4"/>
  <c r="BB10" i="4"/>
  <c r="BC10" i="4"/>
  <c r="BD10" i="4"/>
  <c r="BE10" i="4"/>
  <c r="BE29" i="4" s="1"/>
  <c r="BF10" i="4"/>
  <c r="BG10" i="4"/>
  <c r="BH10" i="4"/>
  <c r="BI10" i="4"/>
  <c r="BJ10" i="4"/>
  <c r="BK10" i="4"/>
  <c r="BL10" i="4"/>
  <c r="BM10" i="4"/>
  <c r="BM29" i="4" s="1"/>
  <c r="BN10" i="4"/>
  <c r="BO10" i="4"/>
  <c r="BP10" i="4"/>
  <c r="BQ10" i="4"/>
  <c r="BR10" i="4"/>
  <c r="BS10" i="4"/>
  <c r="BT10" i="4"/>
  <c r="BU10" i="4"/>
  <c r="BU29" i="4" s="1"/>
  <c r="BV10" i="4"/>
  <c r="BW10" i="4"/>
  <c r="BX10" i="4"/>
  <c r="BY10" i="4"/>
  <c r="BZ10" i="4"/>
  <c r="CA10" i="4"/>
  <c r="CB10" i="4"/>
  <c r="CC10" i="4"/>
  <c r="CC29" i="4" s="1"/>
  <c r="CD10" i="4"/>
  <c r="CE10" i="4"/>
  <c r="CF10" i="4"/>
  <c r="CG10" i="4"/>
  <c r="CH10" i="4"/>
  <c r="CI10" i="4"/>
  <c r="CJ10" i="4"/>
  <c r="CK10" i="4"/>
  <c r="CK29" i="4" s="1"/>
  <c r="CL10" i="4"/>
  <c r="CM10" i="4"/>
  <c r="CN10" i="4"/>
  <c r="CO10" i="4"/>
  <c r="CP10" i="4"/>
  <c r="CQ10" i="4"/>
  <c r="CR10" i="4"/>
  <c r="CS10" i="4"/>
  <c r="CS29" i="4" s="1"/>
  <c r="CT10" i="4"/>
  <c r="CU10" i="4"/>
  <c r="CV10" i="4"/>
  <c r="CW10" i="4"/>
  <c r="CX10" i="4"/>
  <c r="CY10" i="4"/>
  <c r="CZ10" i="4"/>
  <c r="DA10" i="4"/>
  <c r="DA29" i="4" s="1"/>
  <c r="DB10" i="4"/>
  <c r="DC10" i="4"/>
  <c r="DD10" i="4"/>
  <c r="DE10" i="4"/>
  <c r="DF10" i="4"/>
  <c r="DG10" i="4"/>
  <c r="DH10" i="4"/>
  <c r="DI10" i="4"/>
  <c r="DI29" i="4" s="1"/>
  <c r="DJ10" i="4"/>
  <c r="DK10" i="4"/>
  <c r="DL10" i="4"/>
  <c r="DM10" i="4"/>
  <c r="DN10" i="4"/>
  <c r="DO10" i="4"/>
  <c r="DP10" i="4"/>
  <c r="DQ10" i="4"/>
  <c r="DQ29" i="4" s="1"/>
  <c r="DR10" i="4"/>
  <c r="DS10" i="4"/>
  <c r="DT10" i="4"/>
  <c r="DU10" i="4"/>
  <c r="DV10" i="4"/>
  <c r="DW10" i="4"/>
  <c r="DX10" i="4"/>
  <c r="DY10" i="4"/>
  <c r="DY29" i="4" s="1"/>
  <c r="DZ10" i="4"/>
  <c r="EA10" i="4"/>
  <c r="EB10" i="4"/>
  <c r="EC10" i="4"/>
  <c r="ED10" i="4"/>
  <c r="EE10" i="4"/>
  <c r="EF10" i="4"/>
  <c r="EG10" i="4"/>
  <c r="EG29" i="4" s="1"/>
  <c r="EH10" i="4"/>
  <c r="EI10" i="4"/>
  <c r="EJ10" i="4"/>
  <c r="D11" i="4"/>
  <c r="E11" i="4"/>
  <c r="H11" i="4"/>
  <c r="K11" i="4"/>
  <c r="L11" i="4"/>
  <c r="P11" i="4"/>
  <c r="P69" i="4" s="1"/>
  <c r="P18" i="8" s="1"/>
  <c r="R11" i="4"/>
  <c r="V11" i="4"/>
  <c r="X11" i="4"/>
  <c r="AG11" i="4"/>
  <c r="AH11" i="4"/>
  <c r="I11" i="4" s="1"/>
  <c r="I30" i="4" s="1"/>
  <c r="AI11" i="4"/>
  <c r="AJ11" i="4"/>
  <c r="AK11" i="4"/>
  <c r="M11" i="4" s="1"/>
  <c r="AL11" i="4"/>
  <c r="AM11" i="4"/>
  <c r="AN11" i="4"/>
  <c r="Q11" i="4" s="1"/>
  <c r="Q30" i="4" s="1"/>
  <c r="AO11" i="4"/>
  <c r="AP11" i="4"/>
  <c r="T11" i="4" s="1"/>
  <c r="AQ11" i="4"/>
  <c r="U11" i="4" s="1"/>
  <c r="S11" i="4" s="1"/>
  <c r="S30" i="4" s="1"/>
  <c r="AR11" i="4"/>
  <c r="AS11" i="4"/>
  <c r="AT11" i="4"/>
  <c r="AT30" i="4" s="1"/>
  <c r="AU11" i="4"/>
  <c r="AV11" i="4"/>
  <c r="AW11" i="4"/>
  <c r="AX11" i="4"/>
  <c r="AY11" i="4"/>
  <c r="AZ11" i="4"/>
  <c r="BA11" i="4"/>
  <c r="BB11" i="4"/>
  <c r="BB30" i="4" s="1"/>
  <c r="BC11" i="4"/>
  <c r="BD11" i="4"/>
  <c r="BE11" i="4"/>
  <c r="BF11" i="4"/>
  <c r="BG11" i="4"/>
  <c r="BH11" i="4"/>
  <c r="BI11" i="4"/>
  <c r="BJ11" i="4"/>
  <c r="BJ30" i="4" s="1"/>
  <c r="BK11" i="4"/>
  <c r="BL11" i="4"/>
  <c r="BM11" i="4"/>
  <c r="BN11" i="4"/>
  <c r="BO11" i="4"/>
  <c r="BP11" i="4"/>
  <c r="BQ11" i="4"/>
  <c r="BR11" i="4"/>
  <c r="BR30" i="4" s="1"/>
  <c r="BS11" i="4"/>
  <c r="BT11" i="4"/>
  <c r="BU11" i="4"/>
  <c r="BV11" i="4"/>
  <c r="BW11" i="4"/>
  <c r="BX11" i="4"/>
  <c r="BY11" i="4"/>
  <c r="BZ11" i="4"/>
  <c r="BZ30" i="4" s="1"/>
  <c r="CA11" i="4"/>
  <c r="CB11" i="4"/>
  <c r="CC11" i="4"/>
  <c r="CD11" i="4"/>
  <c r="CE11" i="4"/>
  <c r="CF11" i="4"/>
  <c r="CG11" i="4"/>
  <c r="CH11" i="4"/>
  <c r="CH30" i="4" s="1"/>
  <c r="CI11" i="4"/>
  <c r="CJ11" i="4"/>
  <c r="CK11" i="4"/>
  <c r="CL11" i="4"/>
  <c r="CM11" i="4"/>
  <c r="CN11" i="4"/>
  <c r="CO11" i="4"/>
  <c r="CP11" i="4"/>
  <c r="CP30" i="4" s="1"/>
  <c r="CQ11" i="4"/>
  <c r="CR11" i="4"/>
  <c r="CS11" i="4"/>
  <c r="CT11" i="4"/>
  <c r="CU11" i="4"/>
  <c r="CV11" i="4"/>
  <c r="CW11" i="4"/>
  <c r="CX11" i="4"/>
  <c r="CX30" i="4" s="1"/>
  <c r="CY11" i="4"/>
  <c r="CZ11" i="4"/>
  <c r="DA11" i="4"/>
  <c r="DB11" i="4"/>
  <c r="DC11" i="4"/>
  <c r="DD11" i="4"/>
  <c r="DE11" i="4"/>
  <c r="DF11" i="4"/>
  <c r="DF30" i="4" s="1"/>
  <c r="DG11" i="4"/>
  <c r="DH11" i="4"/>
  <c r="DI11" i="4"/>
  <c r="DJ11" i="4"/>
  <c r="DK11" i="4"/>
  <c r="DL11" i="4"/>
  <c r="DM11" i="4"/>
  <c r="DN11" i="4"/>
  <c r="DN30" i="4" s="1"/>
  <c r="DO11" i="4"/>
  <c r="DP11" i="4"/>
  <c r="DQ11" i="4"/>
  <c r="DR11" i="4"/>
  <c r="DS11" i="4"/>
  <c r="DT11" i="4"/>
  <c r="DU11" i="4"/>
  <c r="DV11" i="4"/>
  <c r="DV30" i="4" s="1"/>
  <c r="DW11" i="4"/>
  <c r="DX11" i="4"/>
  <c r="DY11" i="4"/>
  <c r="DZ11" i="4"/>
  <c r="EA11" i="4"/>
  <c r="EB11" i="4"/>
  <c r="EC11" i="4"/>
  <c r="ED11" i="4"/>
  <c r="ED30" i="4" s="1"/>
  <c r="EE11" i="4"/>
  <c r="EF11" i="4"/>
  <c r="EG11" i="4"/>
  <c r="EH11" i="4"/>
  <c r="EI11" i="4"/>
  <c r="EJ11" i="4"/>
  <c r="D12" i="4"/>
  <c r="E12" i="4"/>
  <c r="H12" i="4"/>
  <c r="I12" i="4"/>
  <c r="M12" i="4"/>
  <c r="Q12" i="4"/>
  <c r="Q70" i="4" s="1"/>
  <c r="T12" i="4"/>
  <c r="AG12" i="4"/>
  <c r="AH12" i="4"/>
  <c r="AI12" i="4"/>
  <c r="AJ12" i="4"/>
  <c r="L12" i="4" s="1"/>
  <c r="L31" i="4" s="1"/>
  <c r="AK12" i="4"/>
  <c r="AL12" i="4"/>
  <c r="N12" i="4" s="1"/>
  <c r="AM12" i="4"/>
  <c r="P12" i="4" s="1"/>
  <c r="AN12" i="4"/>
  <c r="AO12" i="4"/>
  <c r="R12" i="4" s="1"/>
  <c r="R31" i="4" s="1"/>
  <c r="AP12" i="4"/>
  <c r="AQ12" i="4"/>
  <c r="AR12" i="4"/>
  <c r="V12" i="4" s="1"/>
  <c r="AS12" i="4"/>
  <c r="AT12" i="4"/>
  <c r="AU12" i="4"/>
  <c r="AV12" i="4"/>
  <c r="AW12" i="4"/>
  <c r="AX12" i="4"/>
  <c r="AY12" i="4"/>
  <c r="AY31" i="4" s="1"/>
  <c r="AZ12" i="4"/>
  <c r="BA12" i="4"/>
  <c r="BB12" i="4"/>
  <c r="BC12" i="4"/>
  <c r="BD12" i="4"/>
  <c r="BE12" i="4"/>
  <c r="BF12" i="4"/>
  <c r="BG12" i="4"/>
  <c r="BG31" i="4" s="1"/>
  <c r="BH12" i="4"/>
  <c r="BI12" i="4"/>
  <c r="BJ12" i="4"/>
  <c r="BK12" i="4"/>
  <c r="BL12" i="4"/>
  <c r="BM12" i="4"/>
  <c r="BN12" i="4"/>
  <c r="BO12" i="4"/>
  <c r="BO31" i="4" s="1"/>
  <c r="BP12" i="4"/>
  <c r="BQ12" i="4"/>
  <c r="BR12" i="4"/>
  <c r="BS12" i="4"/>
  <c r="BT12" i="4"/>
  <c r="BU12" i="4"/>
  <c r="BV12" i="4"/>
  <c r="BW12" i="4"/>
  <c r="BW31" i="4" s="1"/>
  <c r="BX12" i="4"/>
  <c r="BY12" i="4"/>
  <c r="BZ12" i="4"/>
  <c r="CA12" i="4"/>
  <c r="CB12" i="4"/>
  <c r="CC12" i="4"/>
  <c r="CD12" i="4"/>
  <c r="CE12" i="4"/>
  <c r="CE31" i="4" s="1"/>
  <c r="CF12" i="4"/>
  <c r="CG12" i="4"/>
  <c r="CH12" i="4"/>
  <c r="CI12" i="4"/>
  <c r="CJ12" i="4"/>
  <c r="CK12" i="4"/>
  <c r="CL12" i="4"/>
  <c r="CM12" i="4"/>
  <c r="CM31" i="4" s="1"/>
  <c r="CN12" i="4"/>
  <c r="CO12" i="4"/>
  <c r="CP12" i="4"/>
  <c r="CQ12" i="4"/>
  <c r="CR12" i="4"/>
  <c r="CS12" i="4"/>
  <c r="CT12" i="4"/>
  <c r="CU12" i="4"/>
  <c r="CU31" i="4" s="1"/>
  <c r="CV12" i="4"/>
  <c r="CW12" i="4"/>
  <c r="CX12" i="4"/>
  <c r="CY12" i="4"/>
  <c r="CZ12" i="4"/>
  <c r="DA12" i="4"/>
  <c r="DB12" i="4"/>
  <c r="DC12" i="4"/>
  <c r="DC31" i="4" s="1"/>
  <c r="DD12" i="4"/>
  <c r="DE12" i="4"/>
  <c r="DF12" i="4"/>
  <c r="DG12" i="4"/>
  <c r="DH12" i="4"/>
  <c r="DI12" i="4"/>
  <c r="DJ12" i="4"/>
  <c r="DK12" i="4"/>
  <c r="DK31" i="4" s="1"/>
  <c r="DL12" i="4"/>
  <c r="DM12" i="4"/>
  <c r="DN12" i="4"/>
  <c r="DO12" i="4"/>
  <c r="DP12" i="4"/>
  <c r="DQ12" i="4"/>
  <c r="DR12" i="4"/>
  <c r="DS12" i="4"/>
  <c r="DS31" i="4" s="1"/>
  <c r="DT12" i="4"/>
  <c r="DU12" i="4"/>
  <c r="DV12" i="4"/>
  <c r="DW12" i="4"/>
  <c r="DX12" i="4"/>
  <c r="DY12" i="4"/>
  <c r="DZ12" i="4"/>
  <c r="EA12" i="4"/>
  <c r="EA31" i="4" s="1"/>
  <c r="EB12" i="4"/>
  <c r="EC12" i="4"/>
  <c r="ED12" i="4"/>
  <c r="EE12" i="4"/>
  <c r="EF12" i="4"/>
  <c r="EG12" i="4"/>
  <c r="EH12" i="4"/>
  <c r="EI12" i="4"/>
  <c r="EI31" i="4" s="1"/>
  <c r="EJ12" i="4"/>
  <c r="D13" i="4"/>
  <c r="D32" i="4" s="1"/>
  <c r="E13" i="4"/>
  <c r="I13" i="4"/>
  <c r="J13" i="4"/>
  <c r="J32" i="4" s="1"/>
  <c r="M13" i="4"/>
  <c r="M32" i="4" s="1"/>
  <c r="N13" i="4"/>
  <c r="R13" i="4"/>
  <c r="R71" i="4" s="1"/>
  <c r="R20" i="8" s="1"/>
  <c r="T13" i="4"/>
  <c r="T71" i="4" s="1"/>
  <c r="U13" i="4"/>
  <c r="AG13" i="4"/>
  <c r="H13" i="4" s="1"/>
  <c r="G13" i="4" s="1"/>
  <c r="AH13" i="4"/>
  <c r="AI13" i="4"/>
  <c r="K13" i="4" s="1"/>
  <c r="K32" i="4" s="1"/>
  <c r="AJ13" i="4"/>
  <c r="L13" i="4" s="1"/>
  <c r="AK13" i="4"/>
  <c r="AK32" i="4" s="1"/>
  <c r="AL13" i="4"/>
  <c r="AM13" i="4"/>
  <c r="AN13" i="4"/>
  <c r="AO13" i="4"/>
  <c r="AP13" i="4"/>
  <c r="AQ13" i="4"/>
  <c r="AR13" i="4"/>
  <c r="V13" i="4" s="1"/>
  <c r="V32" i="4" s="1"/>
  <c r="AS13" i="4"/>
  <c r="AS32" i="4" s="1"/>
  <c r="AT13" i="4"/>
  <c r="AU13" i="4"/>
  <c r="AU32" i="4" s="1"/>
  <c r="AV13" i="4"/>
  <c r="AV32" i="4" s="1"/>
  <c r="AW13" i="4"/>
  <c r="AX13" i="4"/>
  <c r="AY13" i="4"/>
  <c r="AZ13" i="4"/>
  <c r="BA13" i="4"/>
  <c r="BA32" i="4" s="1"/>
  <c r="BB13" i="4"/>
  <c r="BC13" i="4"/>
  <c r="BC32" i="4" s="1"/>
  <c r="BD13" i="4"/>
  <c r="BD32" i="4" s="1"/>
  <c r="BE13" i="4"/>
  <c r="BF13" i="4"/>
  <c r="BG13" i="4"/>
  <c r="BH13" i="4"/>
  <c r="BI13" i="4"/>
  <c r="BI32" i="4" s="1"/>
  <c r="BJ13" i="4"/>
  <c r="BK13" i="4"/>
  <c r="BK32" i="4" s="1"/>
  <c r="BL13" i="4"/>
  <c r="BL32" i="4" s="1"/>
  <c r="BM13" i="4"/>
  <c r="BN13" i="4"/>
  <c r="BO13" i="4"/>
  <c r="BP13" i="4"/>
  <c r="BQ13" i="4"/>
  <c r="BQ32" i="4" s="1"/>
  <c r="BR13" i="4"/>
  <c r="BS13" i="4"/>
  <c r="BS32" i="4" s="1"/>
  <c r="BT13" i="4"/>
  <c r="BT32" i="4" s="1"/>
  <c r="BU13" i="4"/>
  <c r="BV13" i="4"/>
  <c r="BW13" i="4"/>
  <c r="BX13" i="4"/>
  <c r="BY13" i="4"/>
  <c r="BY32" i="4" s="1"/>
  <c r="BZ13" i="4"/>
  <c r="CA13" i="4"/>
  <c r="CA32" i="4" s="1"/>
  <c r="CB13" i="4"/>
  <c r="CB32" i="4" s="1"/>
  <c r="CC13" i="4"/>
  <c r="CD13" i="4"/>
  <c r="CE13" i="4"/>
  <c r="CF13" i="4"/>
  <c r="CG13" i="4"/>
  <c r="CG32" i="4" s="1"/>
  <c r="CH13" i="4"/>
  <c r="CI13" i="4"/>
  <c r="CI32" i="4" s="1"/>
  <c r="CJ13" i="4"/>
  <c r="CJ32" i="4" s="1"/>
  <c r="CK13" i="4"/>
  <c r="CL13" i="4"/>
  <c r="CM13" i="4"/>
  <c r="CN13" i="4"/>
  <c r="CO13" i="4"/>
  <c r="CO32" i="4" s="1"/>
  <c r="CP13" i="4"/>
  <c r="CQ13" i="4"/>
  <c r="CQ32" i="4" s="1"/>
  <c r="CR13" i="4"/>
  <c r="CR32" i="4" s="1"/>
  <c r="CS13" i="4"/>
  <c r="CT13" i="4"/>
  <c r="CU13" i="4"/>
  <c r="CV13" i="4"/>
  <c r="CW13" i="4"/>
  <c r="CW32" i="4" s="1"/>
  <c r="CX13" i="4"/>
  <c r="CY13" i="4"/>
  <c r="CY32" i="4" s="1"/>
  <c r="CZ13" i="4"/>
  <c r="CZ32" i="4" s="1"/>
  <c r="DA13" i="4"/>
  <c r="DB13" i="4"/>
  <c r="DC13" i="4"/>
  <c r="DD13" i="4"/>
  <c r="DE13" i="4"/>
  <c r="DE32" i="4" s="1"/>
  <c r="DF13" i="4"/>
  <c r="DG13" i="4"/>
  <c r="DG32" i="4" s="1"/>
  <c r="DH13" i="4"/>
  <c r="DH32" i="4" s="1"/>
  <c r="DI13" i="4"/>
  <c r="DJ13" i="4"/>
  <c r="DK13" i="4"/>
  <c r="DL13" i="4"/>
  <c r="DM13" i="4"/>
  <c r="DM32" i="4" s="1"/>
  <c r="DN13" i="4"/>
  <c r="DO13" i="4"/>
  <c r="DO32" i="4" s="1"/>
  <c r="DP13" i="4"/>
  <c r="DP32" i="4" s="1"/>
  <c r="DQ13" i="4"/>
  <c r="DR13" i="4"/>
  <c r="DS13" i="4"/>
  <c r="DT13" i="4"/>
  <c r="DU13" i="4"/>
  <c r="DU32" i="4" s="1"/>
  <c r="DV13" i="4"/>
  <c r="DW13" i="4"/>
  <c r="DW32" i="4" s="1"/>
  <c r="DX13" i="4"/>
  <c r="DX32" i="4" s="1"/>
  <c r="DY13" i="4"/>
  <c r="DZ13" i="4"/>
  <c r="EA13" i="4"/>
  <c r="EB13" i="4"/>
  <c r="EC13" i="4"/>
  <c r="EC32" i="4" s="1"/>
  <c r="ED13" i="4"/>
  <c r="EE13" i="4"/>
  <c r="EE32" i="4" s="1"/>
  <c r="AB13" i="4" s="1"/>
  <c r="EF13" i="4"/>
  <c r="EF32" i="4" s="1"/>
  <c r="EG13" i="4"/>
  <c r="EH13" i="4"/>
  <c r="EI13" i="4"/>
  <c r="EJ13" i="4"/>
  <c r="D14" i="4"/>
  <c r="E14" i="4"/>
  <c r="J14" i="4"/>
  <c r="K14" i="4"/>
  <c r="K72" i="4" s="1"/>
  <c r="P14" i="4"/>
  <c r="U14" i="4"/>
  <c r="V14" i="4"/>
  <c r="AG14" i="4"/>
  <c r="AH14" i="4"/>
  <c r="I14" i="4" s="1"/>
  <c r="AI14" i="4"/>
  <c r="AJ14" i="4"/>
  <c r="L14" i="4" s="1"/>
  <c r="L33" i="4" s="1"/>
  <c r="AK14" i="4"/>
  <c r="M14" i="4" s="1"/>
  <c r="M33" i="4" s="1"/>
  <c r="AL14" i="4"/>
  <c r="AM14" i="4"/>
  <c r="AN14" i="4"/>
  <c r="Q14" i="4" s="1"/>
  <c r="AO14" i="4"/>
  <c r="AP14" i="4"/>
  <c r="T14" i="4" s="1"/>
  <c r="T33" i="4" s="1"/>
  <c r="AQ14" i="4"/>
  <c r="AR14" i="4"/>
  <c r="AS14" i="4"/>
  <c r="AT14" i="4"/>
  <c r="AT33" i="4" s="1"/>
  <c r="AU14" i="4"/>
  <c r="AV14" i="4"/>
  <c r="AW14" i="4"/>
  <c r="AW33" i="4" s="1"/>
  <c r="AX14" i="4"/>
  <c r="AY14" i="4"/>
  <c r="AZ14" i="4"/>
  <c r="BA14" i="4"/>
  <c r="BB14" i="4"/>
  <c r="BB33" i="4" s="1"/>
  <c r="BC14" i="4"/>
  <c r="BD14" i="4"/>
  <c r="BE14" i="4"/>
  <c r="BE33" i="4" s="1"/>
  <c r="BF14" i="4"/>
  <c r="BG14" i="4"/>
  <c r="BH14" i="4"/>
  <c r="BI14" i="4"/>
  <c r="BJ14" i="4"/>
  <c r="BJ33" i="4" s="1"/>
  <c r="BK14" i="4"/>
  <c r="BL14" i="4"/>
  <c r="BM14" i="4"/>
  <c r="BM33" i="4" s="1"/>
  <c r="BN14" i="4"/>
  <c r="BO14" i="4"/>
  <c r="BP14" i="4"/>
  <c r="BQ14" i="4"/>
  <c r="BR14" i="4"/>
  <c r="BR33" i="4" s="1"/>
  <c r="BS14" i="4"/>
  <c r="BT14" i="4"/>
  <c r="BU14" i="4"/>
  <c r="BU33" i="4" s="1"/>
  <c r="BV14" i="4"/>
  <c r="BW14" i="4"/>
  <c r="BX14" i="4"/>
  <c r="BY14" i="4"/>
  <c r="BZ14" i="4"/>
  <c r="BZ33" i="4" s="1"/>
  <c r="CA14" i="4"/>
  <c r="CB14" i="4"/>
  <c r="CC14" i="4"/>
  <c r="CC33" i="4" s="1"/>
  <c r="CD14" i="4"/>
  <c r="CE14" i="4"/>
  <c r="CF14" i="4"/>
  <c r="CG14" i="4"/>
  <c r="CH14" i="4"/>
  <c r="CH33" i="4" s="1"/>
  <c r="CI14" i="4"/>
  <c r="CJ14" i="4"/>
  <c r="CK14" i="4"/>
  <c r="CK33" i="4" s="1"/>
  <c r="CL14" i="4"/>
  <c r="CM14" i="4"/>
  <c r="CN14" i="4"/>
  <c r="CO14" i="4"/>
  <c r="CP14" i="4"/>
  <c r="CP33" i="4" s="1"/>
  <c r="CQ14" i="4"/>
  <c r="CR14" i="4"/>
  <c r="CS14" i="4"/>
  <c r="CS33" i="4" s="1"/>
  <c r="CT14" i="4"/>
  <c r="CU14" i="4"/>
  <c r="CV14" i="4"/>
  <c r="CW14" i="4"/>
  <c r="CX14" i="4"/>
  <c r="CX33" i="4" s="1"/>
  <c r="CY14" i="4"/>
  <c r="CZ14" i="4"/>
  <c r="DA14" i="4"/>
  <c r="DA33" i="4" s="1"/>
  <c r="DB14" i="4"/>
  <c r="DC14" i="4"/>
  <c r="DD14" i="4"/>
  <c r="DE14" i="4"/>
  <c r="DF14" i="4"/>
  <c r="DF33" i="4" s="1"/>
  <c r="DG14" i="4"/>
  <c r="DH14" i="4"/>
  <c r="DI14" i="4"/>
  <c r="DI33" i="4" s="1"/>
  <c r="DJ14" i="4"/>
  <c r="DK14" i="4"/>
  <c r="DL14" i="4"/>
  <c r="DM14" i="4"/>
  <c r="DN14" i="4"/>
  <c r="DN33" i="4" s="1"/>
  <c r="DO14" i="4"/>
  <c r="DP14" i="4"/>
  <c r="DQ14" i="4"/>
  <c r="DQ33" i="4" s="1"/>
  <c r="DR14" i="4"/>
  <c r="DS14" i="4"/>
  <c r="DT14" i="4"/>
  <c r="DU14" i="4"/>
  <c r="DV14" i="4"/>
  <c r="DV33" i="4" s="1"/>
  <c r="DW14" i="4"/>
  <c r="DX14" i="4"/>
  <c r="DY14" i="4"/>
  <c r="DY33" i="4" s="1"/>
  <c r="DZ14" i="4"/>
  <c r="EA14" i="4"/>
  <c r="EB14" i="4"/>
  <c r="EC14" i="4"/>
  <c r="ED14" i="4"/>
  <c r="ED33" i="4" s="1"/>
  <c r="EE14" i="4"/>
  <c r="EF14" i="4"/>
  <c r="EG14" i="4"/>
  <c r="EG33" i="4" s="1"/>
  <c r="EH14" i="4"/>
  <c r="EI14" i="4"/>
  <c r="EJ14" i="4"/>
  <c r="D15" i="4"/>
  <c r="E15" i="4"/>
  <c r="L15" i="4"/>
  <c r="L73" i="4" s="1"/>
  <c r="Q15" i="4"/>
  <c r="V15" i="4"/>
  <c r="V34" i="4" s="1"/>
  <c r="AG15" i="4"/>
  <c r="H15" i="4" s="1"/>
  <c r="AH15" i="4"/>
  <c r="AI15" i="4"/>
  <c r="K15" i="4" s="1"/>
  <c r="AJ15" i="4"/>
  <c r="AK15" i="4"/>
  <c r="M15" i="4" s="1"/>
  <c r="M34" i="4" s="1"/>
  <c r="AL15" i="4"/>
  <c r="N15" i="4" s="1"/>
  <c r="AM15" i="4"/>
  <c r="AN15" i="4"/>
  <c r="AO15" i="4"/>
  <c r="R15" i="4" s="1"/>
  <c r="AP15" i="4"/>
  <c r="AQ15" i="4"/>
  <c r="U15" i="4" s="1"/>
  <c r="U34" i="4" s="1"/>
  <c r="AR15" i="4"/>
  <c r="AS15" i="4"/>
  <c r="AT15" i="4"/>
  <c r="AU15" i="4"/>
  <c r="AU34" i="4" s="1"/>
  <c r="AV15" i="4"/>
  <c r="AW15" i="4"/>
  <c r="AW34" i="4" s="1"/>
  <c r="AX15" i="4"/>
  <c r="AX34" i="4" s="1"/>
  <c r="AY15" i="4"/>
  <c r="AZ15" i="4"/>
  <c r="BA15" i="4"/>
  <c r="BB15" i="4"/>
  <c r="BC15" i="4"/>
  <c r="BC34" i="4" s="1"/>
  <c r="BD15" i="4"/>
  <c r="BE15" i="4"/>
  <c r="BE34" i="4" s="1"/>
  <c r="BF15" i="4"/>
  <c r="BF34" i="4" s="1"/>
  <c r="BG15" i="4"/>
  <c r="BH15" i="4"/>
  <c r="BI15" i="4"/>
  <c r="BJ15" i="4"/>
  <c r="BK15" i="4"/>
  <c r="BK34" i="4" s="1"/>
  <c r="BL15" i="4"/>
  <c r="BM15" i="4"/>
  <c r="BM34" i="4" s="1"/>
  <c r="BN15" i="4"/>
  <c r="BN34" i="4" s="1"/>
  <c r="BO15" i="4"/>
  <c r="BP15" i="4"/>
  <c r="BQ15" i="4"/>
  <c r="BR15" i="4"/>
  <c r="BS15" i="4"/>
  <c r="BS34" i="4" s="1"/>
  <c r="BT15" i="4"/>
  <c r="BU15" i="4"/>
  <c r="BU34" i="4" s="1"/>
  <c r="BV15" i="4"/>
  <c r="BV34" i="4" s="1"/>
  <c r="BW15" i="4"/>
  <c r="BX15" i="4"/>
  <c r="BY15" i="4"/>
  <c r="BZ15" i="4"/>
  <c r="CA15" i="4"/>
  <c r="CA34" i="4" s="1"/>
  <c r="CB15" i="4"/>
  <c r="CC15" i="4"/>
  <c r="CC34" i="4" s="1"/>
  <c r="CD15" i="4"/>
  <c r="CD34" i="4" s="1"/>
  <c r="CE15" i="4"/>
  <c r="CF15" i="4"/>
  <c r="CG15" i="4"/>
  <c r="CH15" i="4"/>
  <c r="CI15" i="4"/>
  <c r="CI34" i="4" s="1"/>
  <c r="CJ15" i="4"/>
  <c r="CK15" i="4"/>
  <c r="CK34" i="4" s="1"/>
  <c r="CL15" i="4"/>
  <c r="CL34" i="4" s="1"/>
  <c r="CM15" i="4"/>
  <c r="CN15" i="4"/>
  <c r="CO15" i="4"/>
  <c r="CP15" i="4"/>
  <c r="CQ15" i="4"/>
  <c r="CQ34" i="4" s="1"/>
  <c r="CR15" i="4"/>
  <c r="CS15" i="4"/>
  <c r="CS34" i="4" s="1"/>
  <c r="CT15" i="4"/>
  <c r="CT34" i="4" s="1"/>
  <c r="CU15" i="4"/>
  <c r="CV15" i="4"/>
  <c r="CW15" i="4"/>
  <c r="CX15" i="4"/>
  <c r="CY15" i="4"/>
  <c r="CY34" i="4" s="1"/>
  <c r="CZ15" i="4"/>
  <c r="DA15" i="4"/>
  <c r="DA34" i="4" s="1"/>
  <c r="DB15" i="4"/>
  <c r="DB34" i="4" s="1"/>
  <c r="DC15" i="4"/>
  <c r="DD15" i="4"/>
  <c r="DE15" i="4"/>
  <c r="DF15" i="4"/>
  <c r="DG15" i="4"/>
  <c r="DG34" i="4" s="1"/>
  <c r="DH15" i="4"/>
  <c r="DI15" i="4"/>
  <c r="DI34" i="4" s="1"/>
  <c r="DJ15" i="4"/>
  <c r="DJ34" i="4" s="1"/>
  <c r="DK15" i="4"/>
  <c r="DL15" i="4"/>
  <c r="DM15" i="4"/>
  <c r="DN15" i="4"/>
  <c r="DO15" i="4"/>
  <c r="DO34" i="4" s="1"/>
  <c r="DP15" i="4"/>
  <c r="DQ15" i="4"/>
  <c r="DQ34" i="4" s="1"/>
  <c r="DR15" i="4"/>
  <c r="DR34" i="4" s="1"/>
  <c r="DS15" i="4"/>
  <c r="DT15" i="4"/>
  <c r="DU15" i="4"/>
  <c r="DV15" i="4"/>
  <c r="DW15" i="4"/>
  <c r="DW34" i="4" s="1"/>
  <c r="DX15" i="4"/>
  <c r="DY15" i="4"/>
  <c r="DY34" i="4" s="1"/>
  <c r="AB15" i="4" s="1"/>
  <c r="DZ15" i="4"/>
  <c r="DZ34" i="4" s="1"/>
  <c r="EA15" i="4"/>
  <c r="EB15" i="4"/>
  <c r="EC15" i="4"/>
  <c r="ED15" i="4"/>
  <c r="EE15" i="4"/>
  <c r="EE34" i="4" s="1"/>
  <c r="EF15" i="4"/>
  <c r="EG15" i="4"/>
  <c r="EH15" i="4"/>
  <c r="EH34" i="4" s="1"/>
  <c r="EI15" i="4"/>
  <c r="EJ15" i="4"/>
  <c r="D18" i="4"/>
  <c r="E18" i="4"/>
  <c r="H18" i="4"/>
  <c r="I18" i="4"/>
  <c r="M18" i="4"/>
  <c r="R18" i="4"/>
  <c r="AG18" i="4"/>
  <c r="AH18" i="4"/>
  <c r="AI18" i="4"/>
  <c r="AJ18" i="4"/>
  <c r="AJ37" i="4" s="1"/>
  <c r="AK18" i="4"/>
  <c r="AL18" i="4"/>
  <c r="N18" i="4" s="1"/>
  <c r="N37" i="4" s="1"/>
  <c r="AM18" i="4"/>
  <c r="P18" i="4" s="1"/>
  <c r="AN18" i="4"/>
  <c r="Q18" i="4" s="1"/>
  <c r="AO18" i="4"/>
  <c r="AP18" i="4"/>
  <c r="T18" i="4" s="1"/>
  <c r="AQ18" i="4"/>
  <c r="AR18" i="4"/>
  <c r="AS18" i="4"/>
  <c r="AT18" i="4"/>
  <c r="AU18" i="4"/>
  <c r="AV18" i="4"/>
  <c r="AW18" i="4"/>
  <c r="AX18" i="4"/>
  <c r="AY18" i="4"/>
  <c r="AY37" i="4" s="1"/>
  <c r="AZ18" i="4"/>
  <c r="AZ37" i="4" s="1"/>
  <c r="BA18" i="4"/>
  <c r="BB18" i="4"/>
  <c r="BC18" i="4"/>
  <c r="BD18" i="4"/>
  <c r="BE18" i="4"/>
  <c r="BF18" i="4"/>
  <c r="BG18" i="4"/>
  <c r="BG37" i="4" s="1"/>
  <c r="BH18" i="4"/>
  <c r="BH37" i="4" s="1"/>
  <c r="BI18" i="4"/>
  <c r="BJ18" i="4"/>
  <c r="BK18" i="4"/>
  <c r="BL18" i="4"/>
  <c r="BM18" i="4"/>
  <c r="BN18" i="4"/>
  <c r="BO18" i="4"/>
  <c r="BO37" i="4" s="1"/>
  <c r="BP18" i="4"/>
  <c r="BP37" i="4" s="1"/>
  <c r="BQ18" i="4"/>
  <c r="BR18" i="4"/>
  <c r="BS18" i="4"/>
  <c r="BT18" i="4"/>
  <c r="BU18" i="4"/>
  <c r="BV18" i="4"/>
  <c r="BW18" i="4"/>
  <c r="BW37" i="4" s="1"/>
  <c r="BX18" i="4"/>
  <c r="BX37" i="4" s="1"/>
  <c r="BY18" i="4"/>
  <c r="BZ18" i="4"/>
  <c r="CA18" i="4"/>
  <c r="CB18" i="4"/>
  <c r="CC18" i="4"/>
  <c r="CD18" i="4"/>
  <c r="CE18" i="4"/>
  <c r="CE37" i="4" s="1"/>
  <c r="CF18" i="4"/>
  <c r="CF37" i="4" s="1"/>
  <c r="CG18" i="4"/>
  <c r="CH18" i="4"/>
  <c r="CI18" i="4"/>
  <c r="CJ18" i="4"/>
  <c r="CK18" i="4"/>
  <c r="CL18" i="4"/>
  <c r="CM18" i="4"/>
  <c r="CM37" i="4" s="1"/>
  <c r="CN18" i="4"/>
  <c r="CN37" i="4" s="1"/>
  <c r="CO18" i="4"/>
  <c r="CP18" i="4"/>
  <c r="CQ18" i="4"/>
  <c r="CR18" i="4"/>
  <c r="CS18" i="4"/>
  <c r="CT18" i="4"/>
  <c r="CU18" i="4"/>
  <c r="CU37" i="4" s="1"/>
  <c r="CV18" i="4"/>
  <c r="CV37" i="4" s="1"/>
  <c r="CW18" i="4"/>
  <c r="CX18" i="4"/>
  <c r="CY18" i="4"/>
  <c r="CZ18" i="4"/>
  <c r="DA18" i="4"/>
  <c r="DB18" i="4"/>
  <c r="DC18" i="4"/>
  <c r="DC37" i="4" s="1"/>
  <c r="DD18" i="4"/>
  <c r="DD37" i="4" s="1"/>
  <c r="DE18" i="4"/>
  <c r="DF18" i="4"/>
  <c r="DG18" i="4"/>
  <c r="DH18" i="4"/>
  <c r="DI18" i="4"/>
  <c r="DJ18" i="4"/>
  <c r="DK18" i="4"/>
  <c r="DK37" i="4" s="1"/>
  <c r="DL18" i="4"/>
  <c r="DL37" i="4" s="1"/>
  <c r="DM18" i="4"/>
  <c r="DN18" i="4"/>
  <c r="DO18" i="4"/>
  <c r="DP18" i="4"/>
  <c r="DQ18" i="4"/>
  <c r="DR18" i="4"/>
  <c r="DS18" i="4"/>
  <c r="DS37" i="4" s="1"/>
  <c r="DT18" i="4"/>
  <c r="DT37" i="4" s="1"/>
  <c r="DU18" i="4"/>
  <c r="DV18" i="4"/>
  <c r="DW18" i="4"/>
  <c r="DX18" i="4"/>
  <c r="DY18" i="4"/>
  <c r="DZ18" i="4"/>
  <c r="EA18" i="4"/>
  <c r="EA37" i="4" s="1"/>
  <c r="EB18" i="4"/>
  <c r="EB37" i="4" s="1"/>
  <c r="EC18" i="4"/>
  <c r="ED18" i="4"/>
  <c r="EE18" i="4"/>
  <c r="EF18" i="4"/>
  <c r="EG18" i="4"/>
  <c r="EH18" i="4"/>
  <c r="EI18" i="4"/>
  <c r="EI37" i="4" s="1"/>
  <c r="EJ18" i="4"/>
  <c r="EJ37" i="4" s="1"/>
  <c r="D28" i="4"/>
  <c r="E28" i="4"/>
  <c r="H28" i="4"/>
  <c r="I28" i="4"/>
  <c r="M28" i="4"/>
  <c r="P28" i="4"/>
  <c r="Q28" i="4"/>
  <c r="R28" i="4"/>
  <c r="U28" i="4"/>
  <c r="V28" i="4"/>
  <c r="AG28" i="4"/>
  <c r="W9" i="4" s="1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X9" i="4" s="1"/>
  <c r="X28" i="4" s="1"/>
  <c r="BA28" i="4"/>
  <c r="BB28" i="4"/>
  <c r="BC28" i="4"/>
  <c r="BE28" i="4"/>
  <c r="BF28" i="4"/>
  <c r="BG28" i="4"/>
  <c r="BH28" i="4"/>
  <c r="BI28" i="4"/>
  <c r="BJ28" i="4"/>
  <c r="BK28" i="4"/>
  <c r="BM28" i="4"/>
  <c r="BN28" i="4"/>
  <c r="BO28" i="4"/>
  <c r="BP28" i="4"/>
  <c r="BQ28" i="4"/>
  <c r="BR28" i="4"/>
  <c r="BS28" i="4"/>
  <c r="BU28" i="4"/>
  <c r="BV28" i="4"/>
  <c r="BW28" i="4"/>
  <c r="BX28" i="4"/>
  <c r="BY28" i="4"/>
  <c r="BZ28" i="4"/>
  <c r="CA28" i="4"/>
  <c r="CC28" i="4"/>
  <c r="CD28" i="4"/>
  <c r="CE28" i="4"/>
  <c r="CF28" i="4"/>
  <c r="CG28" i="4"/>
  <c r="CH28" i="4"/>
  <c r="CI28" i="4"/>
  <c r="CK28" i="4"/>
  <c r="CL28" i="4"/>
  <c r="CM28" i="4"/>
  <c r="CN28" i="4"/>
  <c r="CO28" i="4"/>
  <c r="CP28" i="4"/>
  <c r="CQ28" i="4"/>
  <c r="CS28" i="4"/>
  <c r="CT28" i="4"/>
  <c r="CU28" i="4"/>
  <c r="CV28" i="4"/>
  <c r="CW28" i="4"/>
  <c r="CX28" i="4"/>
  <c r="CY28" i="4"/>
  <c r="DA28" i="4"/>
  <c r="DB28" i="4"/>
  <c r="DC28" i="4"/>
  <c r="DD28" i="4"/>
  <c r="DE28" i="4"/>
  <c r="DF28" i="4"/>
  <c r="DG28" i="4"/>
  <c r="DI28" i="4"/>
  <c r="DJ28" i="4"/>
  <c r="DK28" i="4"/>
  <c r="DL28" i="4"/>
  <c r="DM28" i="4"/>
  <c r="DN28" i="4"/>
  <c r="DO28" i="4"/>
  <c r="DQ28" i="4"/>
  <c r="DR28" i="4"/>
  <c r="DS28" i="4"/>
  <c r="DT28" i="4"/>
  <c r="DU28" i="4"/>
  <c r="DV28" i="4"/>
  <c r="DW28" i="4"/>
  <c r="DY28" i="4"/>
  <c r="DZ28" i="4"/>
  <c r="EA28" i="4"/>
  <c r="EB28" i="4"/>
  <c r="EC28" i="4"/>
  <c r="ED28" i="4"/>
  <c r="EE28" i="4"/>
  <c r="EG28" i="4"/>
  <c r="EH28" i="4"/>
  <c r="EI28" i="4"/>
  <c r="EJ28" i="4"/>
  <c r="D29" i="4"/>
  <c r="E29" i="4"/>
  <c r="I29" i="4"/>
  <c r="K29" i="4"/>
  <c r="N29" i="4"/>
  <c r="Q29" i="4"/>
  <c r="T29" i="4"/>
  <c r="U29" i="4"/>
  <c r="AH29" i="4"/>
  <c r="AI29" i="4"/>
  <c r="AJ29" i="4"/>
  <c r="AK29" i="4"/>
  <c r="AL29" i="4"/>
  <c r="AM29" i="4"/>
  <c r="AN29" i="4"/>
  <c r="AP29" i="4"/>
  <c r="AQ29" i="4"/>
  <c r="AR29" i="4"/>
  <c r="AS29" i="4"/>
  <c r="AT29" i="4"/>
  <c r="AU29" i="4"/>
  <c r="AV29" i="4"/>
  <c r="AX29" i="4"/>
  <c r="AY29" i="4"/>
  <c r="AZ29" i="4"/>
  <c r="BA29" i="4"/>
  <c r="BB29" i="4"/>
  <c r="BC29" i="4"/>
  <c r="BD29" i="4"/>
  <c r="BF29" i="4"/>
  <c r="BG29" i="4"/>
  <c r="BH29" i="4"/>
  <c r="BI29" i="4"/>
  <c r="BJ29" i="4"/>
  <c r="BK29" i="4"/>
  <c r="BL29" i="4"/>
  <c r="BN29" i="4"/>
  <c r="BO29" i="4"/>
  <c r="BP29" i="4"/>
  <c r="BQ29" i="4"/>
  <c r="BR29" i="4"/>
  <c r="BS29" i="4"/>
  <c r="BT29" i="4"/>
  <c r="BV29" i="4"/>
  <c r="BW29" i="4"/>
  <c r="BX29" i="4"/>
  <c r="BY29" i="4"/>
  <c r="BZ29" i="4"/>
  <c r="CA29" i="4"/>
  <c r="CB29" i="4"/>
  <c r="CD29" i="4"/>
  <c r="CE29" i="4"/>
  <c r="CF29" i="4"/>
  <c r="CG29" i="4"/>
  <c r="CH29" i="4"/>
  <c r="CI29" i="4"/>
  <c r="CJ29" i="4"/>
  <c r="CL29" i="4"/>
  <c r="CM29" i="4"/>
  <c r="CN29" i="4"/>
  <c r="CO29" i="4"/>
  <c r="CP29" i="4"/>
  <c r="CQ29" i="4"/>
  <c r="CR29" i="4"/>
  <c r="CT29" i="4"/>
  <c r="CU29" i="4"/>
  <c r="CV29" i="4"/>
  <c r="CW29" i="4"/>
  <c r="CX29" i="4"/>
  <c r="CY29" i="4"/>
  <c r="CZ29" i="4"/>
  <c r="DB29" i="4"/>
  <c r="DC29" i="4"/>
  <c r="DD29" i="4"/>
  <c r="DE29" i="4"/>
  <c r="DF29" i="4"/>
  <c r="DG29" i="4"/>
  <c r="DH29" i="4"/>
  <c r="DJ29" i="4"/>
  <c r="DK29" i="4"/>
  <c r="DL29" i="4"/>
  <c r="DM29" i="4"/>
  <c r="DN29" i="4"/>
  <c r="DO29" i="4"/>
  <c r="DP29" i="4"/>
  <c r="DR29" i="4"/>
  <c r="DS29" i="4"/>
  <c r="DT29" i="4"/>
  <c r="DU29" i="4"/>
  <c r="DV29" i="4"/>
  <c r="DW29" i="4"/>
  <c r="DX29" i="4"/>
  <c r="DZ29" i="4"/>
  <c r="EA29" i="4"/>
  <c r="EB29" i="4"/>
  <c r="EC29" i="4"/>
  <c r="ED29" i="4"/>
  <c r="EE29" i="4"/>
  <c r="EF29" i="4"/>
  <c r="EH29" i="4"/>
  <c r="EI29" i="4"/>
  <c r="EJ29" i="4"/>
  <c r="D30" i="4"/>
  <c r="E30" i="4"/>
  <c r="L30" i="4"/>
  <c r="M30" i="4"/>
  <c r="P30" i="4"/>
  <c r="R30" i="4"/>
  <c r="T30" i="4"/>
  <c r="V30" i="4"/>
  <c r="AG30" i="4"/>
  <c r="AH30" i="4"/>
  <c r="AI30" i="4"/>
  <c r="AJ30" i="4"/>
  <c r="AK30" i="4"/>
  <c r="AM30" i="4"/>
  <c r="AN30" i="4"/>
  <c r="AO30" i="4"/>
  <c r="AP30" i="4"/>
  <c r="AQ30" i="4"/>
  <c r="AR30" i="4"/>
  <c r="AS30" i="4"/>
  <c r="AU30" i="4"/>
  <c r="AV30" i="4"/>
  <c r="AW30" i="4"/>
  <c r="AX30" i="4"/>
  <c r="AY30" i="4"/>
  <c r="AZ30" i="4"/>
  <c r="BA30" i="4"/>
  <c r="BC30" i="4"/>
  <c r="BD30" i="4"/>
  <c r="BE30" i="4"/>
  <c r="BF30" i="4"/>
  <c r="BG30" i="4"/>
  <c r="BH30" i="4"/>
  <c r="BI30" i="4"/>
  <c r="BK30" i="4"/>
  <c r="BL30" i="4"/>
  <c r="BM30" i="4"/>
  <c r="BN30" i="4"/>
  <c r="BO30" i="4"/>
  <c r="BP30" i="4"/>
  <c r="BQ30" i="4"/>
  <c r="BS30" i="4"/>
  <c r="BT30" i="4"/>
  <c r="BU30" i="4"/>
  <c r="BV30" i="4"/>
  <c r="BW30" i="4"/>
  <c r="BX30" i="4"/>
  <c r="BY30" i="4"/>
  <c r="CA30" i="4"/>
  <c r="CB30" i="4"/>
  <c r="CC30" i="4"/>
  <c r="CD30" i="4"/>
  <c r="CE30" i="4"/>
  <c r="CF30" i="4"/>
  <c r="CG30" i="4"/>
  <c r="CI30" i="4"/>
  <c r="CJ30" i="4"/>
  <c r="CK30" i="4"/>
  <c r="CL30" i="4"/>
  <c r="CM30" i="4"/>
  <c r="CN30" i="4"/>
  <c r="CO30" i="4"/>
  <c r="CQ30" i="4"/>
  <c r="CR30" i="4"/>
  <c r="CS30" i="4"/>
  <c r="CT30" i="4"/>
  <c r="CU30" i="4"/>
  <c r="CV30" i="4"/>
  <c r="CW30" i="4"/>
  <c r="CY30" i="4"/>
  <c r="CZ30" i="4"/>
  <c r="DA30" i="4"/>
  <c r="DB30" i="4"/>
  <c r="DC30" i="4"/>
  <c r="DD30" i="4"/>
  <c r="DE30" i="4"/>
  <c r="DG30" i="4"/>
  <c r="DH30" i="4"/>
  <c r="DI30" i="4"/>
  <c r="DJ30" i="4"/>
  <c r="DK30" i="4"/>
  <c r="DL30" i="4"/>
  <c r="DM30" i="4"/>
  <c r="DO30" i="4"/>
  <c r="DP30" i="4"/>
  <c r="DQ30" i="4"/>
  <c r="DR30" i="4"/>
  <c r="DS30" i="4"/>
  <c r="DT30" i="4"/>
  <c r="DU30" i="4"/>
  <c r="DW30" i="4"/>
  <c r="DX30" i="4"/>
  <c r="DY30" i="4"/>
  <c r="DZ30" i="4"/>
  <c r="EA30" i="4"/>
  <c r="EB30" i="4"/>
  <c r="EC30" i="4"/>
  <c r="EE30" i="4"/>
  <c r="EF30" i="4"/>
  <c r="EG30" i="4"/>
  <c r="EH30" i="4"/>
  <c r="EI30" i="4"/>
  <c r="EJ30" i="4"/>
  <c r="E31" i="4"/>
  <c r="H31" i="4"/>
  <c r="I31" i="4"/>
  <c r="M31" i="4"/>
  <c r="N31" i="4"/>
  <c r="Q31" i="4"/>
  <c r="T31" i="4"/>
  <c r="V31" i="4"/>
  <c r="AG31" i="4"/>
  <c r="AH31" i="4"/>
  <c r="AJ31" i="4"/>
  <c r="AK31" i="4"/>
  <c r="AL31" i="4"/>
  <c r="AM31" i="4"/>
  <c r="AN31" i="4"/>
  <c r="AO31" i="4"/>
  <c r="AP31" i="4"/>
  <c r="AR31" i="4"/>
  <c r="AS31" i="4"/>
  <c r="AT31" i="4"/>
  <c r="AU31" i="4"/>
  <c r="AV31" i="4"/>
  <c r="AW31" i="4"/>
  <c r="AX31" i="4"/>
  <c r="AZ31" i="4"/>
  <c r="BA31" i="4"/>
  <c r="BB31" i="4"/>
  <c r="BC31" i="4"/>
  <c r="BD31" i="4"/>
  <c r="BE31" i="4"/>
  <c r="BF31" i="4"/>
  <c r="BH31" i="4"/>
  <c r="BI31" i="4"/>
  <c r="BJ31" i="4"/>
  <c r="BK31" i="4"/>
  <c r="BL31" i="4"/>
  <c r="BM31" i="4"/>
  <c r="BN31" i="4"/>
  <c r="BP31" i="4"/>
  <c r="BQ31" i="4"/>
  <c r="BR31" i="4"/>
  <c r="BS31" i="4"/>
  <c r="BT31" i="4"/>
  <c r="BU31" i="4"/>
  <c r="BV31" i="4"/>
  <c r="BX31" i="4"/>
  <c r="BY31" i="4"/>
  <c r="BZ31" i="4"/>
  <c r="CA31" i="4"/>
  <c r="CB31" i="4"/>
  <c r="CC31" i="4"/>
  <c r="CD31" i="4"/>
  <c r="CF31" i="4"/>
  <c r="CG31" i="4"/>
  <c r="CH31" i="4"/>
  <c r="CI31" i="4"/>
  <c r="CJ31" i="4"/>
  <c r="CK31" i="4"/>
  <c r="CL31" i="4"/>
  <c r="CN31" i="4"/>
  <c r="CO31" i="4"/>
  <c r="CP31" i="4"/>
  <c r="CQ31" i="4"/>
  <c r="CR31" i="4"/>
  <c r="CS31" i="4"/>
  <c r="CT31" i="4"/>
  <c r="CV31" i="4"/>
  <c r="CW31" i="4"/>
  <c r="CX31" i="4"/>
  <c r="CY31" i="4"/>
  <c r="CZ31" i="4"/>
  <c r="DA31" i="4"/>
  <c r="DB31" i="4"/>
  <c r="DD31" i="4"/>
  <c r="DE31" i="4"/>
  <c r="DF31" i="4"/>
  <c r="DG31" i="4"/>
  <c r="DH31" i="4"/>
  <c r="DI31" i="4"/>
  <c r="DJ31" i="4"/>
  <c r="DL31" i="4"/>
  <c r="DM31" i="4"/>
  <c r="DN31" i="4"/>
  <c r="DO31" i="4"/>
  <c r="DP31" i="4"/>
  <c r="DQ31" i="4"/>
  <c r="DR31" i="4"/>
  <c r="DT31" i="4"/>
  <c r="DU31" i="4"/>
  <c r="DV31" i="4"/>
  <c r="DW31" i="4"/>
  <c r="DX31" i="4"/>
  <c r="DY31" i="4"/>
  <c r="DZ31" i="4"/>
  <c r="EB31" i="4"/>
  <c r="AB12" i="4" s="1"/>
  <c r="EC31" i="4"/>
  <c r="ED31" i="4"/>
  <c r="EE31" i="4"/>
  <c r="EF31" i="4"/>
  <c r="EG31" i="4"/>
  <c r="EH31" i="4"/>
  <c r="EJ31" i="4"/>
  <c r="E32" i="4"/>
  <c r="G32" i="4"/>
  <c r="H32" i="4"/>
  <c r="I32" i="4"/>
  <c r="L32" i="4"/>
  <c r="N32" i="4"/>
  <c r="R32" i="4"/>
  <c r="T32" i="4"/>
  <c r="U32" i="4"/>
  <c r="AG32" i="4"/>
  <c r="AH32" i="4"/>
  <c r="AI32" i="4"/>
  <c r="AJ32" i="4"/>
  <c r="AL32" i="4"/>
  <c r="AO32" i="4"/>
  <c r="AP32" i="4"/>
  <c r="AQ32" i="4"/>
  <c r="AR32" i="4"/>
  <c r="AT32" i="4"/>
  <c r="AW32" i="4"/>
  <c r="AX32" i="4"/>
  <c r="AY32" i="4"/>
  <c r="AZ32" i="4"/>
  <c r="BB32" i="4"/>
  <c r="BE32" i="4"/>
  <c r="BF32" i="4"/>
  <c r="BG32" i="4"/>
  <c r="BH32" i="4"/>
  <c r="BJ32" i="4"/>
  <c r="BM32" i="4"/>
  <c r="BN32" i="4"/>
  <c r="BO32" i="4"/>
  <c r="BP32" i="4"/>
  <c r="BR32" i="4"/>
  <c r="BU32" i="4"/>
  <c r="BV32" i="4"/>
  <c r="BW32" i="4"/>
  <c r="BX32" i="4"/>
  <c r="BZ32" i="4"/>
  <c r="CC32" i="4"/>
  <c r="CD32" i="4"/>
  <c r="CE32" i="4"/>
  <c r="CF32" i="4"/>
  <c r="CH32" i="4"/>
  <c r="CK32" i="4"/>
  <c r="CL32" i="4"/>
  <c r="CM32" i="4"/>
  <c r="CN32" i="4"/>
  <c r="CP32" i="4"/>
  <c r="CS32" i="4"/>
  <c r="CT32" i="4"/>
  <c r="CU32" i="4"/>
  <c r="CV32" i="4"/>
  <c r="CX32" i="4"/>
  <c r="DA32" i="4"/>
  <c r="DB32" i="4"/>
  <c r="DC32" i="4"/>
  <c r="DD32" i="4"/>
  <c r="DF32" i="4"/>
  <c r="DI32" i="4"/>
  <c r="DJ32" i="4"/>
  <c r="DK32" i="4"/>
  <c r="DL32" i="4"/>
  <c r="DN32" i="4"/>
  <c r="DQ32" i="4"/>
  <c r="DR32" i="4"/>
  <c r="DS32" i="4"/>
  <c r="DT32" i="4"/>
  <c r="DV32" i="4"/>
  <c r="DY32" i="4"/>
  <c r="DZ32" i="4"/>
  <c r="EA32" i="4"/>
  <c r="EB32" i="4"/>
  <c r="ED32" i="4"/>
  <c r="EG32" i="4"/>
  <c r="EH32" i="4"/>
  <c r="EI32" i="4"/>
  <c r="EJ32" i="4"/>
  <c r="D33" i="4"/>
  <c r="I33" i="4"/>
  <c r="J33" i="4"/>
  <c r="K33" i="4"/>
  <c r="P33" i="4"/>
  <c r="U33" i="4"/>
  <c r="V33" i="4"/>
  <c r="AH33" i="4"/>
  <c r="AI33" i="4"/>
  <c r="AJ33" i="4"/>
  <c r="AK33" i="4"/>
  <c r="AM33" i="4"/>
  <c r="AN33" i="4"/>
  <c r="AP33" i="4"/>
  <c r="AQ33" i="4"/>
  <c r="AR33" i="4"/>
  <c r="AS33" i="4"/>
  <c r="X14" i="4" s="1"/>
  <c r="AU33" i="4"/>
  <c r="AV33" i="4"/>
  <c r="AX33" i="4"/>
  <c r="AY33" i="4"/>
  <c r="AZ33" i="4"/>
  <c r="BA33" i="4"/>
  <c r="BC33" i="4"/>
  <c r="BD33" i="4"/>
  <c r="BF33" i="4"/>
  <c r="BG33" i="4"/>
  <c r="BH33" i="4"/>
  <c r="BI33" i="4"/>
  <c r="BK33" i="4"/>
  <c r="BL33" i="4"/>
  <c r="BN33" i="4"/>
  <c r="BO33" i="4"/>
  <c r="BP33" i="4"/>
  <c r="BQ33" i="4"/>
  <c r="BS33" i="4"/>
  <c r="BT33" i="4"/>
  <c r="BV33" i="4"/>
  <c r="BW33" i="4"/>
  <c r="BX33" i="4"/>
  <c r="BY33" i="4"/>
  <c r="Z14" i="4" s="1"/>
  <c r="CA33" i="4"/>
  <c r="CB33" i="4"/>
  <c r="CD33" i="4"/>
  <c r="CE33" i="4"/>
  <c r="CF33" i="4"/>
  <c r="CG33" i="4"/>
  <c r="CI33" i="4"/>
  <c r="CJ33" i="4"/>
  <c r="CL33" i="4"/>
  <c r="CM33" i="4"/>
  <c r="CN33" i="4"/>
  <c r="CO33" i="4"/>
  <c r="CQ33" i="4"/>
  <c r="CR33" i="4"/>
  <c r="CT33" i="4"/>
  <c r="CU33" i="4"/>
  <c r="CV33" i="4"/>
  <c r="CW33" i="4"/>
  <c r="CY33" i="4"/>
  <c r="CZ33" i="4"/>
  <c r="DB33" i="4"/>
  <c r="DC33" i="4"/>
  <c r="DD33" i="4"/>
  <c r="DE33" i="4"/>
  <c r="DG33" i="4"/>
  <c r="DH33" i="4"/>
  <c r="DJ33" i="4"/>
  <c r="DK33" i="4"/>
  <c r="DL33" i="4"/>
  <c r="DM33" i="4"/>
  <c r="DO33" i="4"/>
  <c r="DP33" i="4"/>
  <c r="DR33" i="4"/>
  <c r="DS33" i="4"/>
  <c r="DT33" i="4"/>
  <c r="DU33" i="4"/>
  <c r="DW33" i="4"/>
  <c r="DX33" i="4"/>
  <c r="DZ33" i="4"/>
  <c r="EA33" i="4"/>
  <c r="EB33" i="4"/>
  <c r="EC33" i="4"/>
  <c r="EE33" i="4"/>
  <c r="EF33" i="4"/>
  <c r="EH33" i="4"/>
  <c r="EI33" i="4"/>
  <c r="EJ33" i="4"/>
  <c r="E34" i="4"/>
  <c r="N34" i="4"/>
  <c r="Q34" i="4"/>
  <c r="AG34" i="4"/>
  <c r="AI34" i="4"/>
  <c r="AJ34" i="4"/>
  <c r="AK34" i="4"/>
  <c r="AL34" i="4"/>
  <c r="AN34" i="4"/>
  <c r="AQ34" i="4"/>
  <c r="AR34" i="4"/>
  <c r="AS34" i="4"/>
  <c r="AT34" i="4"/>
  <c r="AV34" i="4"/>
  <c r="AY34" i="4"/>
  <c r="AZ34" i="4"/>
  <c r="BA34" i="4"/>
  <c r="BB34" i="4"/>
  <c r="BD34" i="4"/>
  <c r="BG34" i="4"/>
  <c r="BH34" i="4"/>
  <c r="BI34" i="4"/>
  <c r="BJ34" i="4"/>
  <c r="BL34" i="4"/>
  <c r="BO34" i="4"/>
  <c r="BP34" i="4"/>
  <c r="BQ34" i="4"/>
  <c r="BR34" i="4"/>
  <c r="BT34" i="4"/>
  <c r="BW34" i="4"/>
  <c r="BX34" i="4"/>
  <c r="BY34" i="4"/>
  <c r="BZ34" i="4"/>
  <c r="CB34" i="4"/>
  <c r="CE34" i="4"/>
  <c r="CF34" i="4"/>
  <c r="CG34" i="4"/>
  <c r="CH34" i="4"/>
  <c r="CJ34" i="4"/>
  <c r="CM34" i="4"/>
  <c r="CN34" i="4"/>
  <c r="CO34" i="4"/>
  <c r="CP34" i="4"/>
  <c r="CR34" i="4"/>
  <c r="CU34" i="4"/>
  <c r="CV34" i="4"/>
  <c r="CW34" i="4"/>
  <c r="CX34" i="4"/>
  <c r="CZ34" i="4"/>
  <c r="DC34" i="4"/>
  <c r="DD34" i="4"/>
  <c r="DE34" i="4"/>
  <c r="DF34" i="4"/>
  <c r="DH34" i="4"/>
  <c r="DK34" i="4"/>
  <c r="DL34" i="4"/>
  <c r="DM34" i="4"/>
  <c r="DN34" i="4"/>
  <c r="DP34" i="4"/>
  <c r="DS34" i="4"/>
  <c r="DT34" i="4"/>
  <c r="DU34" i="4"/>
  <c r="DV34" i="4"/>
  <c r="DX34" i="4"/>
  <c r="EA34" i="4"/>
  <c r="EB34" i="4"/>
  <c r="EC34" i="4"/>
  <c r="ED34" i="4"/>
  <c r="EF34" i="4"/>
  <c r="EG34" i="4"/>
  <c r="EI34" i="4"/>
  <c r="EJ34" i="4"/>
  <c r="D37" i="4"/>
  <c r="E37" i="4"/>
  <c r="H37" i="4"/>
  <c r="M37" i="4"/>
  <c r="Q37" i="4"/>
  <c r="R37" i="4"/>
  <c r="AG37" i="4"/>
  <c r="AH37" i="4"/>
  <c r="AK37" i="4"/>
  <c r="AL37" i="4"/>
  <c r="AM37" i="4"/>
  <c r="AN37" i="4"/>
  <c r="AO37" i="4"/>
  <c r="AP37" i="4"/>
  <c r="AS37" i="4"/>
  <c r="AT37" i="4"/>
  <c r="AU37" i="4"/>
  <c r="AV37" i="4"/>
  <c r="AW37" i="4"/>
  <c r="AX37" i="4"/>
  <c r="BA37" i="4"/>
  <c r="BB37" i="4"/>
  <c r="BC37" i="4"/>
  <c r="BD37" i="4"/>
  <c r="BE37" i="4"/>
  <c r="BF37" i="4"/>
  <c r="BI37" i="4"/>
  <c r="BJ37" i="4"/>
  <c r="BK37" i="4"/>
  <c r="BL37" i="4"/>
  <c r="BM37" i="4"/>
  <c r="BN37" i="4"/>
  <c r="BQ37" i="4"/>
  <c r="BR37" i="4"/>
  <c r="BS37" i="4"/>
  <c r="BT37" i="4"/>
  <c r="BU37" i="4"/>
  <c r="BV37" i="4"/>
  <c r="BY37" i="4"/>
  <c r="BZ37" i="4"/>
  <c r="CA37" i="4"/>
  <c r="CB37" i="4"/>
  <c r="CC37" i="4"/>
  <c r="CD37" i="4"/>
  <c r="CG37" i="4"/>
  <c r="CH37" i="4"/>
  <c r="CI37" i="4"/>
  <c r="CJ37" i="4"/>
  <c r="CK37" i="4"/>
  <c r="CL37" i="4"/>
  <c r="CO37" i="4"/>
  <c r="CP37" i="4"/>
  <c r="CQ37" i="4"/>
  <c r="CR37" i="4"/>
  <c r="CS37" i="4"/>
  <c r="CT37" i="4"/>
  <c r="CW37" i="4"/>
  <c r="CX37" i="4"/>
  <c r="CY37" i="4"/>
  <c r="CZ37" i="4"/>
  <c r="DA37" i="4"/>
  <c r="DB37" i="4"/>
  <c r="DE37" i="4"/>
  <c r="DF37" i="4"/>
  <c r="DG37" i="4"/>
  <c r="DH37" i="4"/>
  <c r="DI37" i="4"/>
  <c r="DJ37" i="4"/>
  <c r="DM37" i="4"/>
  <c r="DN37" i="4"/>
  <c r="DO37" i="4"/>
  <c r="DP37" i="4"/>
  <c r="DQ37" i="4"/>
  <c r="DR37" i="4"/>
  <c r="DU37" i="4"/>
  <c r="DV37" i="4"/>
  <c r="DW37" i="4"/>
  <c r="DX37" i="4"/>
  <c r="DY37" i="4"/>
  <c r="DZ37" i="4"/>
  <c r="EC37" i="4"/>
  <c r="ED37" i="4"/>
  <c r="EE37" i="4"/>
  <c r="EF37" i="4"/>
  <c r="EG37" i="4"/>
  <c r="EH37" i="4"/>
  <c r="AG38" i="4"/>
  <c r="AG39" i="4"/>
  <c r="AG40" i="4"/>
  <c r="AG41" i="4"/>
  <c r="AG42" i="4"/>
  <c r="AG43" i="4"/>
  <c r="A46" i="4"/>
  <c r="C66" i="4"/>
  <c r="C9" i="8" s="1"/>
  <c r="D66" i="4"/>
  <c r="D9" i="8" s="1"/>
  <c r="D52" i="8" s="1"/>
  <c r="E66" i="4"/>
  <c r="E9" i="8" s="1"/>
  <c r="E52" i="8" s="1"/>
  <c r="F66" i="4"/>
  <c r="F9" i="8" s="1"/>
  <c r="F52" i="8" s="1"/>
  <c r="G66" i="4"/>
  <c r="G9" i="8" s="1"/>
  <c r="G52" i="8" s="1"/>
  <c r="H66" i="4"/>
  <c r="H9" i="8" s="1"/>
  <c r="H52" i="8" s="1"/>
  <c r="I66" i="4"/>
  <c r="I9" i="8" s="1"/>
  <c r="I52" i="8" s="1"/>
  <c r="J66" i="4"/>
  <c r="J9" i="8" s="1"/>
  <c r="J52" i="8" s="1"/>
  <c r="K66" i="4"/>
  <c r="K9" i="8" s="1"/>
  <c r="K52" i="8" s="1"/>
  <c r="L66" i="4"/>
  <c r="L9" i="8" s="1"/>
  <c r="L52" i="8" s="1"/>
  <c r="M66" i="4"/>
  <c r="M9" i="8" s="1"/>
  <c r="M52" i="8" s="1"/>
  <c r="N66" i="4"/>
  <c r="N9" i="8" s="1"/>
  <c r="N52" i="8" s="1"/>
  <c r="O66" i="4"/>
  <c r="O9" i="8" s="1"/>
  <c r="O52" i="8" s="1"/>
  <c r="P66" i="4"/>
  <c r="P9" i="8" s="1"/>
  <c r="P52" i="8" s="1"/>
  <c r="Q66" i="4"/>
  <c r="Q9" i="8" s="1"/>
  <c r="Q52" i="8" s="1"/>
  <c r="R66" i="4"/>
  <c r="R9" i="8" s="1"/>
  <c r="R52" i="8" s="1"/>
  <c r="S66" i="4"/>
  <c r="S9" i="8" s="1"/>
  <c r="S52" i="8" s="1"/>
  <c r="T66" i="4"/>
  <c r="T9" i="8" s="1"/>
  <c r="T52" i="8" s="1"/>
  <c r="U66" i="4"/>
  <c r="U9" i="8" s="1"/>
  <c r="U52" i="8" s="1"/>
  <c r="V66" i="4"/>
  <c r="V9" i="8" s="1"/>
  <c r="V52" i="8" s="1"/>
  <c r="W66" i="4"/>
  <c r="W9" i="8" s="1"/>
  <c r="W52" i="8" s="1"/>
  <c r="X66" i="4"/>
  <c r="X9" i="8" s="1"/>
  <c r="X52" i="8" s="1"/>
  <c r="Y66" i="4"/>
  <c r="Y9" i="8" s="1"/>
  <c r="Y52" i="8" s="1"/>
  <c r="Z66" i="4"/>
  <c r="Z9" i="8" s="1"/>
  <c r="Z52" i="8" s="1"/>
  <c r="AA66" i="4"/>
  <c r="AA9" i="8" s="1"/>
  <c r="AA52" i="8" s="1"/>
  <c r="AB66" i="4"/>
  <c r="AB9" i="8" s="1"/>
  <c r="AB52" i="8" s="1"/>
  <c r="D67" i="4"/>
  <c r="D16" i="8" s="1"/>
  <c r="E67" i="4"/>
  <c r="H67" i="4"/>
  <c r="H16" i="8" s="1"/>
  <c r="I67" i="4"/>
  <c r="G67" i="4" s="1"/>
  <c r="L67" i="4"/>
  <c r="L16" i="8" s="1"/>
  <c r="M67" i="4"/>
  <c r="M16" i="8" s="1"/>
  <c r="O67" i="4"/>
  <c r="P67" i="4"/>
  <c r="P16" i="8" s="1"/>
  <c r="Q67" i="4"/>
  <c r="R67" i="4"/>
  <c r="R16" i="8" s="1"/>
  <c r="T67" i="4"/>
  <c r="U67" i="4"/>
  <c r="U16" i="8" s="1"/>
  <c r="X67" i="4"/>
  <c r="D68" i="4"/>
  <c r="D17" i="8" s="1"/>
  <c r="E68" i="4"/>
  <c r="I68" i="4"/>
  <c r="I17" i="8" s="1"/>
  <c r="K68" i="4"/>
  <c r="K17" i="8" s="1"/>
  <c r="M68" i="4"/>
  <c r="M17" i="8" s="1"/>
  <c r="N68" i="4"/>
  <c r="P68" i="4"/>
  <c r="P17" i="8" s="1"/>
  <c r="Q68" i="4"/>
  <c r="Q17" i="8" s="1"/>
  <c r="T68" i="4"/>
  <c r="U68" i="4"/>
  <c r="U17" i="8" s="1"/>
  <c r="V68" i="4"/>
  <c r="D69" i="4"/>
  <c r="E69" i="4"/>
  <c r="I69" i="4"/>
  <c r="I18" i="8" s="1"/>
  <c r="K69" i="4"/>
  <c r="L69" i="4"/>
  <c r="L18" i="8" s="1"/>
  <c r="M69" i="4"/>
  <c r="O69" i="4"/>
  <c r="O18" i="8" s="1"/>
  <c r="Q69" i="4"/>
  <c r="Q18" i="8" s="1"/>
  <c r="R69" i="4"/>
  <c r="R18" i="8" s="1"/>
  <c r="T69" i="4"/>
  <c r="U69" i="4"/>
  <c r="U18" i="8" s="1"/>
  <c r="V69" i="4"/>
  <c r="E70" i="4"/>
  <c r="E19" i="8" s="1"/>
  <c r="H70" i="4"/>
  <c r="I70" i="4"/>
  <c r="I19" i="8" s="1"/>
  <c r="L70" i="4"/>
  <c r="L19" i="8" s="1"/>
  <c r="M70" i="4"/>
  <c r="M19" i="8" s="1"/>
  <c r="N70" i="4"/>
  <c r="N19" i="8" s="1"/>
  <c r="R70" i="4"/>
  <c r="T70" i="4"/>
  <c r="V70" i="4"/>
  <c r="D71" i="4"/>
  <c r="E71" i="4"/>
  <c r="H71" i="4"/>
  <c r="H20" i="8" s="1"/>
  <c r="I71" i="4"/>
  <c r="L71" i="4"/>
  <c r="M71" i="4"/>
  <c r="N71" i="4"/>
  <c r="N20" i="8" s="1"/>
  <c r="S71" i="4"/>
  <c r="U71" i="4"/>
  <c r="V71" i="4"/>
  <c r="V20" i="8" s="1"/>
  <c r="D72" i="4"/>
  <c r="I72" i="4"/>
  <c r="I21" i="8" s="1"/>
  <c r="L72" i="4"/>
  <c r="P72" i="4"/>
  <c r="U72" i="4"/>
  <c r="V72" i="4"/>
  <c r="E73" i="4"/>
  <c r="M73" i="4"/>
  <c r="M22" i="8" s="1"/>
  <c r="N73" i="4"/>
  <c r="Q73" i="4"/>
  <c r="Q22" i="8" s="1"/>
  <c r="V73" i="4"/>
  <c r="H87" i="4"/>
  <c r="L87" i="4"/>
  <c r="R87" i="4"/>
  <c r="T87" i="4"/>
  <c r="U87" i="4"/>
  <c r="V87" i="4"/>
  <c r="D88" i="4"/>
  <c r="I88" i="4"/>
  <c r="K88" i="4"/>
  <c r="P88" i="4"/>
  <c r="T88" i="4"/>
  <c r="U88" i="4"/>
  <c r="I89" i="4"/>
  <c r="L89" i="4"/>
  <c r="O89" i="4"/>
  <c r="P89" i="4"/>
  <c r="Q89" i="4"/>
  <c r="R89" i="4"/>
  <c r="U89" i="4"/>
  <c r="U38" i="8" s="1"/>
  <c r="E90" i="4"/>
  <c r="L90" i="4"/>
  <c r="M90" i="4"/>
  <c r="M39" i="8" s="1"/>
  <c r="N90" i="4"/>
  <c r="H91" i="4"/>
  <c r="R91" i="4"/>
  <c r="R40" i="8" s="1"/>
  <c r="V91" i="4"/>
  <c r="P92" i="4"/>
  <c r="L93" i="4"/>
  <c r="L42" i="8" s="1"/>
  <c r="M93" i="4"/>
  <c r="M42" i="8" s="1"/>
  <c r="Q93" i="4"/>
  <c r="Q42" i="8" s="1"/>
  <c r="A106" i="4"/>
  <c r="A1" i="14"/>
  <c r="D1" i="14"/>
  <c r="P1" i="14"/>
  <c r="B3" i="14"/>
  <c r="H3" i="14" s="1"/>
  <c r="B3" i="14" a="1"/>
  <c r="B10" i="14" s="1"/>
  <c r="H10" i="14" s="1"/>
  <c r="C3" i="14" a="1"/>
  <c r="C3" i="14" s="1"/>
  <c r="I3" i="14" s="1"/>
  <c r="D3" i="14"/>
  <c r="D3" i="14" a="1"/>
  <c r="E3" i="14" a="1"/>
  <c r="F3" i="14"/>
  <c r="L3" i="14" s="1"/>
  <c r="F3" i="14" a="1"/>
  <c r="F6" i="14" s="1"/>
  <c r="L6" i="14" s="1"/>
  <c r="J3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B4" i="14"/>
  <c r="H4" i="14" s="1"/>
  <c r="C4" i="14"/>
  <c r="I4" i="14" s="1"/>
  <c r="D4" i="14"/>
  <c r="J4" i="14"/>
  <c r="B5" i="14"/>
  <c r="D5" i="14"/>
  <c r="J5" i="14" s="1"/>
  <c r="F5" i="14"/>
  <c r="L5" i="14" s="1"/>
  <c r="H5" i="14"/>
  <c r="C6" i="14"/>
  <c r="I6" i="14" s="1"/>
  <c r="D6" i="14"/>
  <c r="J6" i="14" s="1"/>
  <c r="B7" i="14"/>
  <c r="H7" i="14" s="1"/>
  <c r="D7" i="14"/>
  <c r="F7" i="14"/>
  <c r="L7" i="14" s="1"/>
  <c r="J7" i="14"/>
  <c r="C8" i="14"/>
  <c r="I8" i="14" s="1"/>
  <c r="D8" i="14"/>
  <c r="E8" i="14"/>
  <c r="K8" i="14" s="1"/>
  <c r="F8" i="14"/>
  <c r="L8" i="14" s="1"/>
  <c r="J8" i="14"/>
  <c r="B9" i="14"/>
  <c r="H9" i="14" s="1"/>
  <c r="C9" i="14"/>
  <c r="D9" i="14"/>
  <c r="J9" i="14" s="1"/>
  <c r="F9" i="14"/>
  <c r="I9" i="14"/>
  <c r="L9" i="14"/>
  <c r="C10" i="14"/>
  <c r="D10" i="14"/>
  <c r="I10" i="14"/>
  <c r="J10" i="14"/>
  <c r="B11" i="14"/>
  <c r="H11" i="14" s="1"/>
  <c r="D11" i="14"/>
  <c r="J11" i="14" s="1"/>
  <c r="E11" i="14"/>
  <c r="K11" i="14" s="1"/>
  <c r="F11" i="14"/>
  <c r="L11" i="14" s="1"/>
  <c r="B12" i="14"/>
  <c r="C12" i="14"/>
  <c r="I12" i="14" s="1"/>
  <c r="D12" i="14"/>
  <c r="H12" i="14"/>
  <c r="J12" i="14"/>
  <c r="B13" i="14"/>
  <c r="D13" i="14"/>
  <c r="J13" i="14" s="1"/>
  <c r="F13" i="14"/>
  <c r="L13" i="14" s="1"/>
  <c r="H13" i="14"/>
  <c r="C14" i="14"/>
  <c r="I14" i="14" s="1"/>
  <c r="D14" i="14"/>
  <c r="J14" i="14"/>
  <c r="B15" i="14"/>
  <c r="H15" i="14" s="1"/>
  <c r="D15" i="14"/>
  <c r="F15" i="14"/>
  <c r="L15" i="14" s="1"/>
  <c r="J15" i="14"/>
  <c r="C16" i="14"/>
  <c r="I16" i="14" s="1"/>
  <c r="D16" i="14"/>
  <c r="F16" i="14"/>
  <c r="J16" i="14"/>
  <c r="L16" i="14"/>
  <c r="B17" i="14"/>
  <c r="H17" i="14" s="1"/>
  <c r="C17" i="14"/>
  <c r="I17" i="14" s="1"/>
  <c r="D17" i="14"/>
  <c r="J17" i="14" s="1"/>
  <c r="F17" i="14"/>
  <c r="L17" i="14"/>
  <c r="C18" i="14"/>
  <c r="D18" i="14"/>
  <c r="E18" i="14"/>
  <c r="K18" i="14" s="1"/>
  <c r="I18" i="14"/>
  <c r="J18" i="14"/>
  <c r="B19" i="14"/>
  <c r="H19" i="14" s="1"/>
  <c r="D19" i="14"/>
  <c r="J19" i="14" s="1"/>
  <c r="E19" i="14"/>
  <c r="F19" i="14"/>
  <c r="L19" i="14" s="1"/>
  <c r="K19" i="14"/>
  <c r="B20" i="14"/>
  <c r="C20" i="14"/>
  <c r="I20" i="14" s="1"/>
  <c r="D20" i="14"/>
  <c r="H20" i="14"/>
  <c r="J20" i="14"/>
  <c r="B21" i="14"/>
  <c r="D21" i="14"/>
  <c r="J21" i="14" s="1"/>
  <c r="F21" i="14"/>
  <c r="L21" i="14" s="1"/>
  <c r="H21" i="14"/>
  <c r="C22" i="14"/>
  <c r="I22" i="14" s="1"/>
  <c r="D22" i="14"/>
  <c r="J22" i="14" s="1"/>
  <c r="B23" i="14"/>
  <c r="H23" i="14" s="1"/>
  <c r="D23" i="14"/>
  <c r="J23" i="14" s="1"/>
  <c r="F23" i="14"/>
  <c r="L23" i="14" s="1"/>
  <c r="C24" i="14"/>
  <c r="I24" i="14" s="1"/>
  <c r="D24" i="14"/>
  <c r="E24" i="14"/>
  <c r="K24" i="14" s="1"/>
  <c r="F24" i="14"/>
  <c r="L24" i="14" s="1"/>
  <c r="J24" i="14"/>
  <c r="B25" i="14"/>
  <c r="H25" i="14" s="1"/>
  <c r="C25" i="14"/>
  <c r="I25" i="14" s="1"/>
  <c r="D25" i="14"/>
  <c r="J25" i="14" s="1"/>
  <c r="F25" i="14"/>
  <c r="L25" i="14" s="1"/>
  <c r="C26" i="14"/>
  <c r="D26" i="14"/>
  <c r="E26" i="14"/>
  <c r="K26" i="14" s="1"/>
  <c r="I26" i="14"/>
  <c r="J26" i="14"/>
  <c r="B27" i="14"/>
  <c r="H27" i="14" s="1"/>
  <c r="D27" i="14"/>
  <c r="J27" i="14" s="1"/>
  <c r="E27" i="14"/>
  <c r="K27" i="14" s="1"/>
  <c r="F27" i="14"/>
  <c r="L27" i="14" s="1"/>
  <c r="B28" i="14"/>
  <c r="C28" i="14"/>
  <c r="I28" i="14" s="1"/>
  <c r="D28" i="14"/>
  <c r="E28" i="14"/>
  <c r="K28" i="14" s="1"/>
  <c r="H28" i="14"/>
  <c r="J28" i="14"/>
  <c r="B29" i="14"/>
  <c r="D29" i="14"/>
  <c r="J29" i="14" s="1"/>
  <c r="F29" i="14"/>
  <c r="L29" i="14" s="1"/>
  <c r="H29" i="14"/>
  <c r="C30" i="14"/>
  <c r="I30" i="14" s="1"/>
  <c r="D30" i="14"/>
  <c r="J30" i="14"/>
  <c r="B31" i="14"/>
  <c r="H31" i="14" s="1"/>
  <c r="D31" i="14"/>
  <c r="J31" i="14" s="1"/>
  <c r="F31" i="14"/>
  <c r="L31" i="14" s="1"/>
  <c r="C32" i="14"/>
  <c r="I32" i="14" s="1"/>
  <c r="D32" i="14"/>
  <c r="E32" i="14"/>
  <c r="K32" i="14" s="1"/>
  <c r="F32" i="14"/>
  <c r="J32" i="14"/>
  <c r="L32" i="14"/>
  <c r="B33" i="14"/>
  <c r="H33" i="14" s="1"/>
  <c r="C33" i="14"/>
  <c r="I33" i="14" s="1"/>
  <c r="D33" i="14"/>
  <c r="J33" i="14" s="1"/>
  <c r="F33" i="14"/>
  <c r="L33" i="14" s="1"/>
  <c r="C34" i="14"/>
  <c r="I34" i="14" s="1"/>
  <c r="D34" i="14"/>
  <c r="E34" i="14"/>
  <c r="K34" i="14" s="1"/>
  <c r="J34" i="14"/>
  <c r="B35" i="14"/>
  <c r="H35" i="14" s="1"/>
  <c r="D35" i="14"/>
  <c r="J35" i="14" s="1"/>
  <c r="E35" i="14"/>
  <c r="K35" i="14" s="1"/>
  <c r="F35" i="14"/>
  <c r="L35" i="14" s="1"/>
  <c r="B36" i="14"/>
  <c r="C36" i="14"/>
  <c r="I36" i="14" s="1"/>
  <c r="D36" i="14"/>
  <c r="E36" i="14"/>
  <c r="K36" i="14" s="1"/>
  <c r="H36" i="14"/>
  <c r="J36" i="14"/>
  <c r="B37" i="14"/>
  <c r="D37" i="14"/>
  <c r="J37" i="14" s="1"/>
  <c r="F37" i="14"/>
  <c r="L37" i="14" s="1"/>
  <c r="H37" i="14"/>
  <c r="C38" i="14"/>
  <c r="I38" i="14" s="1"/>
  <c r="D38" i="14"/>
  <c r="E38" i="14"/>
  <c r="K38" i="14" s="1"/>
  <c r="J38" i="14"/>
  <c r="B39" i="14"/>
  <c r="H39" i="14" s="1"/>
  <c r="D39" i="14"/>
  <c r="F39" i="14"/>
  <c r="L39" i="14" s="1"/>
  <c r="J39" i="14"/>
  <c r="C40" i="14"/>
  <c r="I40" i="14" s="1"/>
  <c r="D40" i="14"/>
  <c r="F40" i="14"/>
  <c r="J40" i="14"/>
  <c r="L40" i="14"/>
  <c r="B41" i="14"/>
  <c r="H41" i="14" s="1"/>
  <c r="C41" i="14"/>
  <c r="I41" i="14" s="1"/>
  <c r="D41" i="14"/>
  <c r="J41" i="14" s="1"/>
  <c r="F41" i="14"/>
  <c r="L41" i="14"/>
  <c r="C42" i="14"/>
  <c r="I42" i="14" s="1"/>
  <c r="D42" i="14"/>
  <c r="J42" i="14"/>
  <c r="B43" i="14"/>
  <c r="H43" i="14" s="1"/>
  <c r="D43" i="14"/>
  <c r="J43" i="14" s="1"/>
  <c r="E43" i="14"/>
  <c r="K43" i="14" s="1"/>
  <c r="F43" i="14"/>
  <c r="L43" i="14" s="1"/>
  <c r="B44" i="14"/>
  <c r="H44" i="14" s="1"/>
  <c r="C44" i="14"/>
  <c r="I44" i="14" s="1"/>
  <c r="D44" i="14"/>
  <c r="E44" i="14"/>
  <c r="K44" i="14" s="1"/>
  <c r="J44" i="14"/>
  <c r="B45" i="14"/>
  <c r="D45" i="14"/>
  <c r="J45" i="14" s="1"/>
  <c r="F45" i="14"/>
  <c r="L45" i="14" s="1"/>
  <c r="H45" i="14"/>
  <c r="C46" i="14"/>
  <c r="I46" i="14" s="1"/>
  <c r="D46" i="14"/>
  <c r="E46" i="14"/>
  <c r="K46" i="14" s="1"/>
  <c r="J46" i="14"/>
  <c r="B47" i="14"/>
  <c r="H47" i="14" s="1"/>
  <c r="D47" i="14"/>
  <c r="J47" i="14" s="1"/>
  <c r="F47" i="14"/>
  <c r="L47" i="14" s="1"/>
  <c r="C48" i="14"/>
  <c r="I48" i="14" s="1"/>
  <c r="D48" i="14"/>
  <c r="E48" i="14"/>
  <c r="K48" i="14" s="1"/>
  <c r="F48" i="14"/>
  <c r="J48" i="14"/>
  <c r="L48" i="14"/>
  <c r="B49" i="14"/>
  <c r="H49" i="14" s="1"/>
  <c r="C49" i="14"/>
  <c r="D49" i="14"/>
  <c r="J49" i="14" s="1"/>
  <c r="F49" i="14"/>
  <c r="L49" i="14" s="1"/>
  <c r="I49" i="14"/>
  <c r="C50" i="14"/>
  <c r="D50" i="14"/>
  <c r="I50" i="14"/>
  <c r="J50" i="14"/>
  <c r="B51" i="14"/>
  <c r="H51" i="14" s="1"/>
  <c r="D51" i="14"/>
  <c r="J51" i="14" s="1"/>
  <c r="F51" i="14"/>
  <c r="L51" i="14" s="1"/>
  <c r="B52" i="14"/>
  <c r="H52" i="14" s="1"/>
  <c r="C52" i="14"/>
  <c r="I52" i="14" s="1"/>
  <c r="D52" i="14"/>
  <c r="J52" i="14"/>
  <c r="B53" i="14"/>
  <c r="H53" i="14" s="1"/>
  <c r="D53" i="14"/>
  <c r="J53" i="14" s="1"/>
  <c r="F53" i="14"/>
  <c r="L53" i="14" s="1"/>
  <c r="C54" i="14"/>
  <c r="I54" i="14" s="1"/>
  <c r="D54" i="14"/>
  <c r="J54" i="14" s="1"/>
  <c r="E54" i="14"/>
  <c r="K54" i="14" s="1"/>
  <c r="B55" i="14"/>
  <c r="H55" i="14" s="1"/>
  <c r="D55" i="14"/>
  <c r="J55" i="14" s="1"/>
  <c r="F55" i="14"/>
  <c r="L55" i="14" s="1"/>
  <c r="C56" i="14"/>
  <c r="I56" i="14" s="1"/>
  <c r="D56" i="14"/>
  <c r="E56" i="14"/>
  <c r="K56" i="14" s="1"/>
  <c r="F56" i="14"/>
  <c r="L56" i="14" s="1"/>
  <c r="J56" i="14"/>
  <c r="B58" i="14"/>
  <c r="C58" i="14"/>
  <c r="I58" i="14" s="1"/>
  <c r="D58" i="14"/>
  <c r="J58" i="14" s="1"/>
  <c r="E58" i="14"/>
  <c r="K58" i="14" s="1"/>
  <c r="F58" i="14"/>
  <c r="H58" i="14"/>
  <c r="L58" i="14"/>
  <c r="B59" i="14"/>
  <c r="C59" i="14"/>
  <c r="I59" i="14" s="1"/>
  <c r="D59" i="14"/>
  <c r="E59" i="14"/>
  <c r="K59" i="14" s="1"/>
  <c r="F59" i="14"/>
  <c r="H59" i="14"/>
  <c r="J59" i="14"/>
  <c r="L59" i="14"/>
  <c r="B60" i="14"/>
  <c r="C60" i="14"/>
  <c r="I60" i="14" s="1"/>
  <c r="D60" i="14"/>
  <c r="E60" i="14"/>
  <c r="K60" i="14" s="1"/>
  <c r="F60" i="14"/>
  <c r="H60" i="14"/>
  <c r="J60" i="14"/>
  <c r="L60" i="14"/>
  <c r="B61" i="14"/>
  <c r="C61" i="14"/>
  <c r="I61" i="14" s="1"/>
  <c r="D61" i="14"/>
  <c r="E61" i="14"/>
  <c r="K61" i="14" s="1"/>
  <c r="F61" i="14"/>
  <c r="H61" i="14"/>
  <c r="J61" i="14"/>
  <c r="L61" i="14"/>
  <c r="B62" i="14"/>
  <c r="C62" i="14"/>
  <c r="I62" i="14" s="1"/>
  <c r="D62" i="14"/>
  <c r="J62" i="14" s="1"/>
  <c r="E62" i="14"/>
  <c r="K62" i="14" s="1"/>
  <c r="F62" i="14"/>
  <c r="H62" i="14"/>
  <c r="L62" i="14"/>
  <c r="B63" i="14"/>
  <c r="H63" i="14" s="1"/>
  <c r="C63" i="14"/>
  <c r="I63" i="14" s="1"/>
  <c r="D63" i="14"/>
  <c r="E63" i="14"/>
  <c r="K63" i="14" s="1"/>
  <c r="F63" i="14"/>
  <c r="J63" i="14"/>
  <c r="L63" i="14"/>
  <c r="B64" i="14"/>
  <c r="C64" i="14"/>
  <c r="D64" i="14"/>
  <c r="E64" i="14"/>
  <c r="K64" i="14" s="1"/>
  <c r="F64" i="14"/>
  <c r="H64" i="14"/>
  <c r="I64" i="14"/>
  <c r="J64" i="14"/>
  <c r="L64" i="14"/>
  <c r="B65" i="14"/>
  <c r="C65" i="14"/>
  <c r="I65" i="14" s="1"/>
  <c r="D65" i="14"/>
  <c r="E65" i="14"/>
  <c r="K65" i="14" s="1"/>
  <c r="F65" i="14"/>
  <c r="H65" i="14"/>
  <c r="J65" i="14"/>
  <c r="L65" i="14"/>
  <c r="B66" i="14"/>
  <c r="C66" i="14"/>
  <c r="I66" i="14" s="1"/>
  <c r="D66" i="14"/>
  <c r="E66" i="14"/>
  <c r="K66" i="14" s="1"/>
  <c r="F66" i="14"/>
  <c r="H66" i="14"/>
  <c r="J66" i="14"/>
  <c r="L66" i="14"/>
  <c r="B67" i="14"/>
  <c r="C67" i="14"/>
  <c r="I67" i="14" s="1"/>
  <c r="D67" i="14"/>
  <c r="E67" i="14"/>
  <c r="F67" i="14"/>
  <c r="H67" i="14"/>
  <c r="J67" i="14"/>
  <c r="K67" i="14"/>
  <c r="L67" i="14"/>
  <c r="A2" i="28"/>
  <c r="C4" i="28"/>
  <c r="D4" i="28"/>
  <c r="D16" i="28" s="1"/>
  <c r="E4" i="28"/>
  <c r="F4" i="28"/>
  <c r="G4" i="28"/>
  <c r="G16" i="28" s="1"/>
  <c r="H4" i="28"/>
  <c r="H16" i="28" s="1"/>
  <c r="I4" i="28"/>
  <c r="I16" i="28" s="1"/>
  <c r="J4" i="28"/>
  <c r="K4" i="28"/>
  <c r="L4" i="28"/>
  <c r="L16" i="28" s="1"/>
  <c r="M4" i="28"/>
  <c r="N4" i="28"/>
  <c r="O4" i="28"/>
  <c r="O16" i="28" s="1"/>
  <c r="P4" i="28"/>
  <c r="P16" i="28" s="1"/>
  <c r="Q4" i="28"/>
  <c r="Q16" i="28" s="1"/>
  <c r="R4" i="28"/>
  <c r="S4" i="28"/>
  <c r="T4" i="28"/>
  <c r="T16" i="28" s="1"/>
  <c r="U4" i="28"/>
  <c r="V4" i="28"/>
  <c r="W4" i="28"/>
  <c r="W16" i="28" s="1"/>
  <c r="X4" i="28"/>
  <c r="X16" i="28" s="1"/>
  <c r="Y4" i="28"/>
  <c r="Z4" i="28"/>
  <c r="AA4" i="28"/>
  <c r="AB4" i="28"/>
  <c r="AB16" i="28" s="1"/>
  <c r="C5" i="28"/>
  <c r="C17" i="28" s="1"/>
  <c r="D5" i="28"/>
  <c r="E5" i="28"/>
  <c r="E17" i="28" s="1"/>
  <c r="F5" i="28"/>
  <c r="F17" i="28" s="1"/>
  <c r="G5" i="28"/>
  <c r="H5" i="28"/>
  <c r="I5" i="28"/>
  <c r="J5" i="28"/>
  <c r="J17" i="28" s="1"/>
  <c r="K5" i="28"/>
  <c r="L5" i="28"/>
  <c r="M5" i="28"/>
  <c r="M17" i="28" s="1"/>
  <c r="N5" i="28"/>
  <c r="N17" i="28" s="1"/>
  <c r="O5" i="28"/>
  <c r="O17" i="28" s="1"/>
  <c r="P5" i="28"/>
  <c r="Q5" i="28"/>
  <c r="R5" i="28"/>
  <c r="R17" i="28" s="1"/>
  <c r="S5" i="28"/>
  <c r="T5" i="28"/>
  <c r="U5" i="28"/>
  <c r="V5" i="28"/>
  <c r="V17" i="28" s="1"/>
  <c r="W5" i="28"/>
  <c r="W17" i="28" s="1"/>
  <c r="X5" i="28"/>
  <c r="Y5" i="28"/>
  <c r="Z5" i="28"/>
  <c r="Z17" i="28" s="1"/>
  <c r="AA5" i="28"/>
  <c r="AB5" i="28"/>
  <c r="C6" i="28"/>
  <c r="C18" i="28" s="1"/>
  <c r="D6" i="28"/>
  <c r="D18" i="28" s="1"/>
  <c r="E6" i="28"/>
  <c r="F6" i="28"/>
  <c r="G6" i="28"/>
  <c r="H6" i="28"/>
  <c r="H18" i="28" s="1"/>
  <c r="I6" i="28"/>
  <c r="I18" i="28" s="1"/>
  <c r="J6" i="28"/>
  <c r="K6" i="28"/>
  <c r="K18" i="28" s="1"/>
  <c r="L6" i="28"/>
  <c r="L18" i="28" s="1"/>
  <c r="M6" i="28"/>
  <c r="N6" i="28"/>
  <c r="O6" i="28"/>
  <c r="P6" i="28"/>
  <c r="P18" i="28" s="1"/>
  <c r="Q6" i="28"/>
  <c r="R6" i="28"/>
  <c r="S6" i="28"/>
  <c r="S18" i="28" s="1"/>
  <c r="T6" i="28"/>
  <c r="T18" i="28" s="1"/>
  <c r="U6" i="28"/>
  <c r="U18" i="28" s="1"/>
  <c r="V6" i="28"/>
  <c r="W6" i="28"/>
  <c r="X6" i="28"/>
  <c r="X18" i="28" s="1"/>
  <c r="Y6" i="28"/>
  <c r="Z6" i="28"/>
  <c r="AA6" i="28"/>
  <c r="AB6" i="28"/>
  <c r="AB18" i="28" s="1"/>
  <c r="C7" i="28"/>
  <c r="C19" i="28" s="1"/>
  <c r="D7" i="28"/>
  <c r="E7" i="28"/>
  <c r="F7" i="28"/>
  <c r="F19" i="28" s="1"/>
  <c r="G7" i="28"/>
  <c r="H7" i="28"/>
  <c r="I7" i="28"/>
  <c r="J7" i="28"/>
  <c r="J19" i="28" s="1"/>
  <c r="K7" i="28"/>
  <c r="L7" i="28"/>
  <c r="M7" i="28"/>
  <c r="N7" i="28"/>
  <c r="N19" i="28" s="1"/>
  <c r="O7" i="28"/>
  <c r="O19" i="28" s="1"/>
  <c r="P7" i="28"/>
  <c r="Q7" i="28"/>
  <c r="Q19" i="28" s="1"/>
  <c r="R7" i="28"/>
  <c r="R19" i="28" s="1"/>
  <c r="S7" i="28"/>
  <c r="T7" i="28"/>
  <c r="U7" i="28"/>
  <c r="V7" i="28"/>
  <c r="V19" i="28" s="1"/>
  <c r="W7" i="28"/>
  <c r="X7" i="28"/>
  <c r="Y7" i="28"/>
  <c r="Y19" i="28" s="1"/>
  <c r="Z7" i="28"/>
  <c r="Z19" i="28" s="1"/>
  <c r="AA7" i="28"/>
  <c r="AA19" i="28" s="1"/>
  <c r="AB7" i="28"/>
  <c r="C8" i="28"/>
  <c r="D8" i="28"/>
  <c r="D20" i="28" s="1"/>
  <c r="E8" i="28"/>
  <c r="F8" i="28"/>
  <c r="G8" i="28"/>
  <c r="H8" i="28"/>
  <c r="H20" i="28" s="1"/>
  <c r="I8" i="28"/>
  <c r="I20" i="28" s="1"/>
  <c r="J8" i="28"/>
  <c r="K8" i="28"/>
  <c r="K20" i="28" s="1"/>
  <c r="L8" i="28"/>
  <c r="L20" i="28" s="1"/>
  <c r="M8" i="28"/>
  <c r="N8" i="28"/>
  <c r="O8" i="28"/>
  <c r="O20" i="28" s="1"/>
  <c r="P8" i="28"/>
  <c r="P20" i="28" s="1"/>
  <c r="Q8" i="28"/>
  <c r="R8" i="28"/>
  <c r="S8" i="28"/>
  <c r="T8" i="28"/>
  <c r="T20" i="28" s="1"/>
  <c r="U8" i="28"/>
  <c r="U20" i="28" s="1"/>
  <c r="V8" i="28"/>
  <c r="W8" i="28"/>
  <c r="W20" i="28" s="1"/>
  <c r="X8" i="28"/>
  <c r="X20" i="28" s="1"/>
  <c r="Y8" i="28"/>
  <c r="Z8" i="28"/>
  <c r="AA8" i="28"/>
  <c r="AB8" i="28"/>
  <c r="AB20" i="28" s="1"/>
  <c r="C9" i="28"/>
  <c r="D9" i="28"/>
  <c r="E9" i="28"/>
  <c r="E21" i="28" s="1"/>
  <c r="F9" i="28"/>
  <c r="F21" i="28" s="1"/>
  <c r="G9" i="28"/>
  <c r="G21" i="28" s="1"/>
  <c r="H9" i="28"/>
  <c r="I9" i="28"/>
  <c r="J9" i="28"/>
  <c r="J21" i="28" s="1"/>
  <c r="K9" i="28"/>
  <c r="L9" i="28"/>
  <c r="M9" i="28"/>
  <c r="N9" i="28"/>
  <c r="N21" i="28" s="1"/>
  <c r="O9" i="28"/>
  <c r="O21" i="28" s="1"/>
  <c r="P9" i="28"/>
  <c r="Q9" i="28"/>
  <c r="Q21" i="28" s="1"/>
  <c r="R9" i="28"/>
  <c r="R21" i="28" s="1"/>
  <c r="S9" i="28"/>
  <c r="T9" i="28"/>
  <c r="U9" i="28"/>
  <c r="V9" i="28"/>
  <c r="V21" i="28" s="1"/>
  <c r="W9" i="28"/>
  <c r="X9" i="28"/>
  <c r="Y9" i="28"/>
  <c r="Z9" i="28"/>
  <c r="Z21" i="28" s="1"/>
  <c r="AA9" i="28"/>
  <c r="AA21" i="28" s="1"/>
  <c r="AB9" i="28"/>
  <c r="C10" i="28"/>
  <c r="C22" i="28" s="1"/>
  <c r="D10" i="28"/>
  <c r="D22" i="28" s="1"/>
  <c r="E10" i="28"/>
  <c r="F10" i="28"/>
  <c r="G10" i="28"/>
  <c r="H10" i="28"/>
  <c r="H22" i="28" s="1"/>
  <c r="I10" i="28"/>
  <c r="J10" i="28"/>
  <c r="K10" i="28"/>
  <c r="K22" i="28" s="1"/>
  <c r="L10" i="28"/>
  <c r="L22" i="28" s="1"/>
  <c r="M10" i="28"/>
  <c r="M22" i="28" s="1"/>
  <c r="N10" i="28"/>
  <c r="O10" i="28"/>
  <c r="P10" i="28"/>
  <c r="P22" i="28" s="1"/>
  <c r="Q10" i="28"/>
  <c r="R10" i="28"/>
  <c r="S10" i="28"/>
  <c r="S22" i="28" s="1"/>
  <c r="T10" i="28"/>
  <c r="T22" i="28" s="1"/>
  <c r="U10" i="28"/>
  <c r="U22" i="28" s="1"/>
  <c r="V10" i="28"/>
  <c r="W10" i="28"/>
  <c r="W22" i="28" s="1"/>
  <c r="X10" i="28"/>
  <c r="X22" i="28" s="1"/>
  <c r="Y10" i="28"/>
  <c r="Z10" i="28"/>
  <c r="AA10" i="28"/>
  <c r="AB10" i="28"/>
  <c r="AB22" i="28" s="1"/>
  <c r="C16" i="28"/>
  <c r="E16" i="28"/>
  <c r="F16" i="28"/>
  <c r="J16" i="28"/>
  <c r="K16" i="28"/>
  <c r="M16" i="28"/>
  <c r="N16" i="28"/>
  <c r="R16" i="28"/>
  <c r="S16" i="28"/>
  <c r="U16" i="28"/>
  <c r="V16" i="28"/>
  <c r="Y16" i="28"/>
  <c r="Z16" i="28"/>
  <c r="AA16" i="28"/>
  <c r="D17" i="28"/>
  <c r="G17" i="28"/>
  <c r="H17" i="28"/>
  <c r="I17" i="28"/>
  <c r="K17" i="28"/>
  <c r="L17" i="28"/>
  <c r="P17" i="28"/>
  <c r="Q17" i="28"/>
  <c r="S17" i="28"/>
  <c r="T17" i="28"/>
  <c r="U17" i="28"/>
  <c r="X17" i="28"/>
  <c r="Y17" i="28"/>
  <c r="AA17" i="28"/>
  <c r="AB17" i="28"/>
  <c r="E18" i="28"/>
  <c r="F18" i="28"/>
  <c r="G18" i="28"/>
  <c r="J18" i="28"/>
  <c r="M18" i="28"/>
  <c r="N18" i="28"/>
  <c r="O18" i="28"/>
  <c r="Q18" i="28"/>
  <c r="R18" i="28"/>
  <c r="V18" i="28"/>
  <c r="W18" i="28"/>
  <c r="Y18" i="28"/>
  <c r="Z18" i="28"/>
  <c r="AA18" i="28"/>
  <c r="D19" i="28"/>
  <c r="E19" i="28"/>
  <c r="G19" i="28"/>
  <c r="H19" i="28"/>
  <c r="I19" i="28"/>
  <c r="K19" i="28"/>
  <c r="L19" i="28"/>
  <c r="M19" i="28"/>
  <c r="P19" i="28"/>
  <c r="S19" i="28"/>
  <c r="T19" i="28"/>
  <c r="U19" i="28"/>
  <c r="W19" i="28"/>
  <c r="X19" i="28"/>
  <c r="AB19" i="28"/>
  <c r="C20" i="28"/>
  <c r="E20" i="28"/>
  <c r="F20" i="28"/>
  <c r="G20" i="28"/>
  <c r="J20" i="28"/>
  <c r="M20" i="28"/>
  <c r="N20" i="28"/>
  <c r="Q20" i="28"/>
  <c r="R20" i="28"/>
  <c r="S20" i="28"/>
  <c r="V20" i="28"/>
  <c r="Y20" i="28"/>
  <c r="Z20" i="28"/>
  <c r="AA20" i="28"/>
  <c r="C21" i="28"/>
  <c r="D21" i="28"/>
  <c r="H21" i="28"/>
  <c r="I21" i="28"/>
  <c r="K21" i="28"/>
  <c r="L21" i="28"/>
  <c r="M21" i="28"/>
  <c r="P21" i="28"/>
  <c r="S21" i="28"/>
  <c r="T21" i="28"/>
  <c r="U21" i="28"/>
  <c r="W21" i="28"/>
  <c r="X21" i="28"/>
  <c r="Y21" i="28"/>
  <c r="AB21" i="28"/>
  <c r="E22" i="28"/>
  <c r="F22" i="28"/>
  <c r="G22" i="28"/>
  <c r="I22" i="28"/>
  <c r="J22" i="28"/>
  <c r="N22" i="28"/>
  <c r="O22" i="28"/>
  <c r="Q22" i="28"/>
  <c r="R22" i="28"/>
  <c r="V22" i="28"/>
  <c r="Y22" i="28"/>
  <c r="Z22" i="28"/>
  <c r="AA22" i="28"/>
  <c r="A25" i="28"/>
  <c r="A2" i="12"/>
  <c r="A25" i="12" s="1"/>
  <c r="C4" i="12"/>
  <c r="D4" i="12"/>
  <c r="E4" i="12"/>
  <c r="F4" i="12"/>
  <c r="F16" i="12" s="1"/>
  <c r="G4" i="12"/>
  <c r="G16" i="12" s="1"/>
  <c r="H4" i="12"/>
  <c r="I4" i="12"/>
  <c r="J4" i="12"/>
  <c r="J16" i="12" s="1"/>
  <c r="K4" i="12"/>
  <c r="L4" i="12"/>
  <c r="M4" i="12"/>
  <c r="N4" i="12"/>
  <c r="N16" i="12" s="1"/>
  <c r="O4" i="12"/>
  <c r="O16" i="12" s="1"/>
  <c r="P4" i="12"/>
  <c r="Q4" i="12"/>
  <c r="R4" i="12"/>
  <c r="R16" i="12" s="1"/>
  <c r="S4" i="12"/>
  <c r="T4" i="12"/>
  <c r="U4" i="12"/>
  <c r="V4" i="12"/>
  <c r="W4" i="12"/>
  <c r="W16" i="12" s="1"/>
  <c r="X4" i="12"/>
  <c r="Y4" i="12"/>
  <c r="Y16" i="12" s="1"/>
  <c r="Z4" i="12"/>
  <c r="Z16" i="12" s="1"/>
  <c r="AA4" i="12"/>
  <c r="AB4" i="12"/>
  <c r="C5" i="12"/>
  <c r="D5" i="12"/>
  <c r="D17" i="12" s="1"/>
  <c r="E5" i="12"/>
  <c r="E17" i="12" s="1"/>
  <c r="F5" i="12"/>
  <c r="G5" i="12"/>
  <c r="G17" i="12" s="1"/>
  <c r="H5" i="12"/>
  <c r="H17" i="12" s="1"/>
  <c r="I5" i="12"/>
  <c r="I17" i="12" s="1"/>
  <c r="J5" i="12"/>
  <c r="K5" i="12"/>
  <c r="L5" i="12"/>
  <c r="M5" i="12"/>
  <c r="M17" i="12" s="1"/>
  <c r="N5" i="12"/>
  <c r="O5" i="12"/>
  <c r="O17" i="12" s="1"/>
  <c r="P5" i="12"/>
  <c r="P17" i="12" s="1"/>
  <c r="Q5" i="12"/>
  <c r="Q17" i="12" s="1"/>
  <c r="R5" i="12"/>
  <c r="S5" i="12"/>
  <c r="T5" i="12"/>
  <c r="U5" i="12"/>
  <c r="U17" i="12" s="1"/>
  <c r="V5" i="12"/>
  <c r="W5" i="12"/>
  <c r="X5" i="12"/>
  <c r="X17" i="12" s="1"/>
  <c r="Y5" i="12"/>
  <c r="Z5" i="12"/>
  <c r="AA5" i="12"/>
  <c r="AB5" i="12"/>
  <c r="C6" i="12"/>
  <c r="C18" i="12" s="1"/>
  <c r="D6" i="12"/>
  <c r="E6" i="12"/>
  <c r="F6" i="12"/>
  <c r="F18" i="12" s="1"/>
  <c r="G6" i="12"/>
  <c r="H6" i="12"/>
  <c r="I6" i="12"/>
  <c r="I18" i="12" s="1"/>
  <c r="J6" i="12"/>
  <c r="J18" i="12" s="1"/>
  <c r="K6" i="12"/>
  <c r="K18" i="12" s="1"/>
  <c r="L6" i="12"/>
  <c r="M6" i="12"/>
  <c r="N6" i="12"/>
  <c r="N18" i="12" s="1"/>
  <c r="O6" i="12"/>
  <c r="P6" i="12"/>
  <c r="Q6" i="12"/>
  <c r="R6" i="12"/>
  <c r="R18" i="12" s="1"/>
  <c r="S6" i="12"/>
  <c r="S18" i="12" s="1"/>
  <c r="T6" i="12"/>
  <c r="U6" i="12"/>
  <c r="V6" i="12"/>
  <c r="V18" i="12" s="1"/>
  <c r="W6" i="12"/>
  <c r="X6" i="12"/>
  <c r="Y6" i="12"/>
  <c r="Z6" i="12"/>
  <c r="Z18" i="12" s="1"/>
  <c r="AA6" i="12"/>
  <c r="AA18" i="12" s="1"/>
  <c r="AB6" i="12"/>
  <c r="C7" i="12"/>
  <c r="D7" i="12"/>
  <c r="D19" i="12" s="1"/>
  <c r="E7" i="12"/>
  <c r="F7" i="12"/>
  <c r="G7" i="12"/>
  <c r="H7" i="12"/>
  <c r="I7" i="12"/>
  <c r="I19" i="12" s="1"/>
  <c r="J7" i="12"/>
  <c r="K7" i="12"/>
  <c r="K19" i="12" s="1"/>
  <c r="L7" i="12"/>
  <c r="L19" i="12" s="1"/>
  <c r="M7" i="12"/>
  <c r="N7" i="12"/>
  <c r="O7" i="12"/>
  <c r="P7" i="12"/>
  <c r="P19" i="12" s="1"/>
  <c r="Q7" i="12"/>
  <c r="Q19" i="12" s="1"/>
  <c r="R7" i="12"/>
  <c r="S7" i="12"/>
  <c r="S19" i="12" s="1"/>
  <c r="T7" i="12"/>
  <c r="T19" i="12" s="1"/>
  <c r="U7" i="12"/>
  <c r="U19" i="12" s="1"/>
  <c r="V7" i="12"/>
  <c r="W7" i="12"/>
  <c r="X7" i="12"/>
  <c r="Y7" i="12"/>
  <c r="Y19" i="12" s="1"/>
  <c r="Z7" i="12"/>
  <c r="AA7" i="12"/>
  <c r="AA19" i="12" s="1"/>
  <c r="AB7" i="12"/>
  <c r="AB19" i="12" s="1"/>
  <c r="C8" i="12"/>
  <c r="C20" i="12" s="1"/>
  <c r="D8" i="12"/>
  <c r="E8" i="12"/>
  <c r="F8" i="12"/>
  <c r="G8" i="12"/>
  <c r="H8" i="12"/>
  <c r="I8" i="12"/>
  <c r="J8" i="12"/>
  <c r="J20" i="12" s="1"/>
  <c r="K8" i="12"/>
  <c r="L8" i="12"/>
  <c r="M8" i="12"/>
  <c r="N8" i="12"/>
  <c r="O8" i="12"/>
  <c r="O20" i="12" s="1"/>
  <c r="P8" i="12"/>
  <c r="Q8" i="12"/>
  <c r="R8" i="12"/>
  <c r="R20" i="12" s="1"/>
  <c r="S8" i="12"/>
  <c r="T8" i="12"/>
  <c r="U8" i="12"/>
  <c r="U20" i="12" s="1"/>
  <c r="V8" i="12"/>
  <c r="V20" i="12" s="1"/>
  <c r="W8" i="12"/>
  <c r="W20" i="12" s="1"/>
  <c r="X8" i="12"/>
  <c r="Y8" i="12"/>
  <c r="Z8" i="12"/>
  <c r="Z20" i="12" s="1"/>
  <c r="AA8" i="12"/>
  <c r="AB8" i="12"/>
  <c r="C9" i="12"/>
  <c r="D9" i="12"/>
  <c r="D21" i="12" s="1"/>
  <c r="E9" i="12"/>
  <c r="E21" i="12" s="1"/>
  <c r="F9" i="12"/>
  <c r="G9" i="12"/>
  <c r="H9" i="12"/>
  <c r="H21" i="12" s="1"/>
  <c r="I9" i="12"/>
  <c r="J9" i="12"/>
  <c r="K9" i="12"/>
  <c r="L9" i="12"/>
  <c r="L21" i="12" s="1"/>
  <c r="M9" i="12"/>
  <c r="M21" i="12" s="1"/>
  <c r="N9" i="12"/>
  <c r="O9" i="12"/>
  <c r="P9" i="12"/>
  <c r="P21" i="12" s="1"/>
  <c r="Q9" i="12"/>
  <c r="R9" i="12"/>
  <c r="S9" i="12"/>
  <c r="T9" i="12"/>
  <c r="U9" i="12"/>
  <c r="U21" i="12" s="1"/>
  <c r="V9" i="12"/>
  <c r="W9" i="12"/>
  <c r="W21" i="12" s="1"/>
  <c r="X9" i="12"/>
  <c r="X21" i="12" s="1"/>
  <c r="Y9" i="12"/>
  <c r="Z9" i="12"/>
  <c r="AA9" i="12"/>
  <c r="AB9" i="12"/>
  <c r="AB21" i="12" s="1"/>
  <c r="C10" i="12"/>
  <c r="D10" i="12"/>
  <c r="E10" i="12"/>
  <c r="E22" i="12" s="1"/>
  <c r="F10" i="12"/>
  <c r="F22" i="12" s="1"/>
  <c r="G10" i="12"/>
  <c r="G22" i="12" s="1"/>
  <c r="H10" i="12"/>
  <c r="I10" i="12"/>
  <c r="J10" i="12"/>
  <c r="K10" i="12"/>
  <c r="K22" i="12" s="1"/>
  <c r="L10" i="12"/>
  <c r="M10" i="12"/>
  <c r="M22" i="12" s="1"/>
  <c r="N10" i="12"/>
  <c r="N22" i="12" s="1"/>
  <c r="O10" i="12"/>
  <c r="O22" i="12" s="1"/>
  <c r="P10" i="12"/>
  <c r="Q10" i="12"/>
  <c r="R10" i="12"/>
  <c r="S10" i="12"/>
  <c r="T10" i="12"/>
  <c r="U10" i="12"/>
  <c r="V10" i="12"/>
  <c r="V22" i="12" s="1"/>
  <c r="W10" i="12"/>
  <c r="X10" i="12"/>
  <c r="Y10" i="12"/>
  <c r="Z10" i="12"/>
  <c r="AA10" i="12"/>
  <c r="AB10" i="12"/>
  <c r="C16" i="12"/>
  <c r="D16" i="12"/>
  <c r="E16" i="12"/>
  <c r="H16" i="12"/>
  <c r="I16" i="12"/>
  <c r="K16" i="12"/>
  <c r="L16" i="12"/>
  <c r="M16" i="12"/>
  <c r="P16" i="12"/>
  <c r="Q16" i="12"/>
  <c r="S16" i="12"/>
  <c r="T16" i="12"/>
  <c r="U16" i="12"/>
  <c r="V16" i="12"/>
  <c r="X16" i="12"/>
  <c r="AA16" i="12"/>
  <c r="AB16" i="12"/>
  <c r="C17" i="12"/>
  <c r="F17" i="12"/>
  <c r="J17" i="12"/>
  <c r="K17" i="12"/>
  <c r="L17" i="12"/>
  <c r="N17" i="12"/>
  <c r="R17" i="12"/>
  <c r="S17" i="12"/>
  <c r="T17" i="12"/>
  <c r="V17" i="12"/>
  <c r="W17" i="12"/>
  <c r="Y17" i="12"/>
  <c r="Z17" i="12"/>
  <c r="AA17" i="12"/>
  <c r="AB17" i="12"/>
  <c r="D18" i="12"/>
  <c r="E18" i="12"/>
  <c r="G18" i="12"/>
  <c r="H18" i="12"/>
  <c r="L18" i="12"/>
  <c r="M18" i="12"/>
  <c r="O18" i="12"/>
  <c r="P18" i="12"/>
  <c r="Q18" i="12"/>
  <c r="T18" i="12"/>
  <c r="U18" i="12"/>
  <c r="W18" i="12"/>
  <c r="X18" i="12"/>
  <c r="Y18" i="12"/>
  <c r="AB18" i="12"/>
  <c r="C19" i="12"/>
  <c r="E19" i="12"/>
  <c r="F19" i="12"/>
  <c r="G19" i="12"/>
  <c r="H19" i="12"/>
  <c r="J19" i="12"/>
  <c r="M19" i="12"/>
  <c r="N19" i="12"/>
  <c r="O19" i="12"/>
  <c r="R19" i="12"/>
  <c r="V19" i="12"/>
  <c r="W19" i="12"/>
  <c r="X19" i="12"/>
  <c r="Z19" i="12"/>
  <c r="D20" i="12"/>
  <c r="E20" i="12"/>
  <c r="F20" i="12"/>
  <c r="G20" i="12"/>
  <c r="H20" i="12"/>
  <c r="I20" i="12"/>
  <c r="K20" i="12"/>
  <c r="L20" i="12"/>
  <c r="M20" i="12"/>
  <c r="N20" i="12"/>
  <c r="P20" i="12"/>
  <c r="Q20" i="12"/>
  <c r="S20" i="12"/>
  <c r="T20" i="12"/>
  <c r="X20" i="12"/>
  <c r="Y20" i="12"/>
  <c r="AA20" i="12"/>
  <c r="AB20" i="12"/>
  <c r="C21" i="12"/>
  <c r="F21" i="12"/>
  <c r="G21" i="12"/>
  <c r="I21" i="12"/>
  <c r="J21" i="12"/>
  <c r="K21" i="12"/>
  <c r="N21" i="12"/>
  <c r="O21" i="12"/>
  <c r="Q21" i="12"/>
  <c r="R21" i="12"/>
  <c r="S21" i="12"/>
  <c r="T21" i="12"/>
  <c r="V21" i="12"/>
  <c r="Y21" i="12"/>
  <c r="Z21" i="12"/>
  <c r="AA21" i="12"/>
  <c r="C22" i="12"/>
  <c r="D22" i="12"/>
  <c r="H22" i="12"/>
  <c r="I22" i="12"/>
  <c r="J22" i="12"/>
  <c r="L22" i="12"/>
  <c r="P22" i="12"/>
  <c r="Q22" i="12"/>
  <c r="R22" i="12"/>
  <c r="S22" i="12"/>
  <c r="T22" i="12"/>
  <c r="U22" i="12"/>
  <c r="W22" i="12"/>
  <c r="X22" i="12"/>
  <c r="Y22" i="12"/>
  <c r="Z22" i="12"/>
  <c r="AA22" i="12"/>
  <c r="AB22" i="12"/>
  <c r="A2" i="27"/>
  <c r="C4" i="27"/>
  <c r="C15" i="27" s="1"/>
  <c r="D4" i="27"/>
  <c r="E4" i="27"/>
  <c r="F4" i="27"/>
  <c r="F15" i="27" s="1"/>
  <c r="G4" i="27"/>
  <c r="G15" i="27" s="1"/>
  <c r="H4" i="27"/>
  <c r="H15" i="27" s="1"/>
  <c r="I4" i="27"/>
  <c r="J4" i="27"/>
  <c r="K4" i="27"/>
  <c r="K15" i="27" s="1"/>
  <c r="L4" i="27"/>
  <c r="M4" i="27"/>
  <c r="N4" i="27"/>
  <c r="N15" i="27" s="1"/>
  <c r="O4" i="27"/>
  <c r="O15" i="27" s="1"/>
  <c r="P4" i="27"/>
  <c r="P15" i="27" s="1"/>
  <c r="Q4" i="27"/>
  <c r="R4" i="27"/>
  <c r="S4" i="27"/>
  <c r="S15" i="27" s="1"/>
  <c r="T4" i="27"/>
  <c r="U4" i="27"/>
  <c r="V4" i="27"/>
  <c r="W4" i="27"/>
  <c r="W15" i="27" s="1"/>
  <c r="X4" i="27"/>
  <c r="X15" i="27" s="1"/>
  <c r="Y4" i="27"/>
  <c r="Y15" i="27" s="1"/>
  <c r="Z4" i="27"/>
  <c r="AA4" i="27"/>
  <c r="AA15" i="27" s="1"/>
  <c r="C5" i="27"/>
  <c r="D5" i="27"/>
  <c r="E5" i="27"/>
  <c r="E16" i="27" s="1"/>
  <c r="F5" i="27"/>
  <c r="G5" i="27"/>
  <c r="G16" i="27" s="1"/>
  <c r="H5" i="27"/>
  <c r="H16" i="27" s="1"/>
  <c r="I5" i="27"/>
  <c r="J5" i="27"/>
  <c r="J16" i="27" s="1"/>
  <c r="K5" i="27"/>
  <c r="L5" i="27"/>
  <c r="M5" i="27"/>
  <c r="N5" i="27"/>
  <c r="N16" i="27" s="1"/>
  <c r="O5" i="27"/>
  <c r="P5" i="27"/>
  <c r="Q5" i="27"/>
  <c r="R5" i="27"/>
  <c r="R16" i="27" s="1"/>
  <c r="S5" i="27"/>
  <c r="T5" i="27"/>
  <c r="U5" i="27"/>
  <c r="V5" i="27"/>
  <c r="W5" i="27"/>
  <c r="W16" i="27" s="1"/>
  <c r="X5" i="27"/>
  <c r="Y5" i="27"/>
  <c r="Z5" i="27"/>
  <c r="Z16" i="27" s="1"/>
  <c r="AA5" i="27"/>
  <c r="C6" i="27"/>
  <c r="D6" i="27"/>
  <c r="E6" i="27"/>
  <c r="F6" i="27"/>
  <c r="F17" i="27" s="1"/>
  <c r="G6" i="27"/>
  <c r="H6" i="27"/>
  <c r="I6" i="27"/>
  <c r="I17" i="27" s="1"/>
  <c r="J6" i="27"/>
  <c r="K6" i="27"/>
  <c r="K17" i="27" s="1"/>
  <c r="L6" i="27"/>
  <c r="L17" i="27" s="1"/>
  <c r="M6" i="27"/>
  <c r="M17" i="27" s="1"/>
  <c r="N6" i="27"/>
  <c r="N17" i="27" s="1"/>
  <c r="O6" i="27"/>
  <c r="P6" i="27"/>
  <c r="Q6" i="27"/>
  <c r="Q17" i="27" s="1"/>
  <c r="R6" i="27"/>
  <c r="S6" i="27"/>
  <c r="T6" i="27"/>
  <c r="T17" i="27" s="1"/>
  <c r="U6" i="27"/>
  <c r="U17" i="27" s="1"/>
  <c r="V6" i="27"/>
  <c r="V17" i="27" s="1"/>
  <c r="W6" i="27"/>
  <c r="X6" i="27"/>
  <c r="Y6" i="27"/>
  <c r="Y17" i="27" s="1"/>
  <c r="Z6" i="27"/>
  <c r="AA6" i="27"/>
  <c r="C7" i="27"/>
  <c r="C18" i="27" s="1"/>
  <c r="D7" i="27"/>
  <c r="D18" i="27" s="1"/>
  <c r="E7" i="27"/>
  <c r="E18" i="27" s="1"/>
  <c r="F7" i="27"/>
  <c r="G7" i="27"/>
  <c r="H7" i="27"/>
  <c r="H18" i="27" s="1"/>
  <c r="I7" i="27"/>
  <c r="J7" i="27"/>
  <c r="K7" i="27"/>
  <c r="L7" i="27"/>
  <c r="L18" i="27" s="1"/>
  <c r="M7" i="27"/>
  <c r="M18" i="27" s="1"/>
  <c r="N7" i="27"/>
  <c r="N18" i="27" s="1"/>
  <c r="O7" i="27"/>
  <c r="P7" i="27"/>
  <c r="P18" i="27" s="1"/>
  <c r="Q7" i="27"/>
  <c r="R7" i="27"/>
  <c r="S7" i="27"/>
  <c r="S18" i="27" s="1"/>
  <c r="T7" i="27"/>
  <c r="U7" i="27"/>
  <c r="U18" i="27" s="1"/>
  <c r="V7" i="27"/>
  <c r="V18" i="27" s="1"/>
  <c r="W7" i="27"/>
  <c r="X7" i="27"/>
  <c r="X18" i="27" s="1"/>
  <c r="Y7" i="27"/>
  <c r="Z7" i="27"/>
  <c r="AA7" i="27"/>
  <c r="C8" i="27"/>
  <c r="C19" i="27" s="1"/>
  <c r="D8" i="27"/>
  <c r="E8" i="27"/>
  <c r="F8" i="27"/>
  <c r="G8" i="27"/>
  <c r="G19" i="27" s="1"/>
  <c r="H8" i="27"/>
  <c r="I8" i="27"/>
  <c r="J8" i="27"/>
  <c r="K8" i="27"/>
  <c r="L8" i="27"/>
  <c r="L19" i="27" s="1"/>
  <c r="M8" i="27"/>
  <c r="N8" i="27"/>
  <c r="O8" i="27"/>
  <c r="O19" i="27" s="1"/>
  <c r="P8" i="27"/>
  <c r="Q8" i="27"/>
  <c r="R8" i="27"/>
  <c r="S8" i="27"/>
  <c r="T8" i="27"/>
  <c r="T19" i="27" s="1"/>
  <c r="U8" i="27"/>
  <c r="V8" i="27"/>
  <c r="W8" i="27"/>
  <c r="W19" i="27" s="1"/>
  <c r="X8" i="27"/>
  <c r="Y8" i="27"/>
  <c r="Y19" i="27" s="1"/>
  <c r="Z8" i="27"/>
  <c r="Z19" i="27" s="1"/>
  <c r="AA8" i="27"/>
  <c r="AA19" i="27" s="1"/>
  <c r="C9" i="27"/>
  <c r="D9" i="27"/>
  <c r="E9" i="27"/>
  <c r="F9" i="27"/>
  <c r="F20" i="27" s="1"/>
  <c r="G9" i="27"/>
  <c r="H9" i="27"/>
  <c r="I9" i="27"/>
  <c r="I20" i="27" s="1"/>
  <c r="J9" i="27"/>
  <c r="J20" i="27" s="1"/>
  <c r="K9" i="27"/>
  <c r="K20" i="27" s="1"/>
  <c r="L9" i="27"/>
  <c r="M9" i="27"/>
  <c r="N9" i="27"/>
  <c r="N20" i="27" s="1"/>
  <c r="O9" i="27"/>
  <c r="P9" i="27"/>
  <c r="Q9" i="27"/>
  <c r="Q20" i="27" s="1"/>
  <c r="R9" i="27"/>
  <c r="R20" i="27" s="1"/>
  <c r="S9" i="27"/>
  <c r="S20" i="27" s="1"/>
  <c r="T9" i="27"/>
  <c r="U9" i="27"/>
  <c r="V9" i="27"/>
  <c r="V20" i="27" s="1"/>
  <c r="W9" i="27"/>
  <c r="X9" i="27"/>
  <c r="Y9" i="27"/>
  <c r="Z9" i="27"/>
  <c r="Z20" i="27" s="1"/>
  <c r="AA9" i="27"/>
  <c r="AA20" i="27" s="1"/>
  <c r="C10" i="27"/>
  <c r="C21" i="27" s="1"/>
  <c r="D10" i="27"/>
  <c r="E10" i="27"/>
  <c r="E21" i="27" s="1"/>
  <c r="F10" i="27"/>
  <c r="G10" i="27"/>
  <c r="H10" i="27"/>
  <c r="H21" i="27" s="1"/>
  <c r="I10" i="27"/>
  <c r="J10" i="27"/>
  <c r="J21" i="27" s="1"/>
  <c r="K10" i="27"/>
  <c r="K21" i="27" s="1"/>
  <c r="L10" i="27"/>
  <c r="M10" i="27"/>
  <c r="M21" i="27" s="1"/>
  <c r="N10" i="27"/>
  <c r="O10" i="27"/>
  <c r="P10" i="27"/>
  <c r="Q10" i="27"/>
  <c r="Q21" i="27" s="1"/>
  <c r="R10" i="27"/>
  <c r="S10" i="27"/>
  <c r="T10" i="27"/>
  <c r="U10" i="27"/>
  <c r="U21" i="27" s="1"/>
  <c r="V10" i="27"/>
  <c r="W10" i="27"/>
  <c r="X10" i="27"/>
  <c r="Y10" i="27"/>
  <c r="Z10" i="27"/>
  <c r="Z21" i="27" s="1"/>
  <c r="AA10" i="27"/>
  <c r="D15" i="27"/>
  <c r="E15" i="27"/>
  <c r="I15" i="27"/>
  <c r="J15" i="27"/>
  <c r="L15" i="27"/>
  <c r="M15" i="27"/>
  <c r="Q15" i="27"/>
  <c r="R15" i="27"/>
  <c r="T15" i="27"/>
  <c r="U15" i="27"/>
  <c r="V15" i="27"/>
  <c r="Z15" i="27"/>
  <c r="C16" i="27"/>
  <c r="D16" i="27"/>
  <c r="F16" i="27"/>
  <c r="I16" i="27"/>
  <c r="K16" i="27"/>
  <c r="L16" i="27"/>
  <c r="M16" i="27"/>
  <c r="O16" i="27"/>
  <c r="P16" i="27"/>
  <c r="Q16" i="27"/>
  <c r="S16" i="27"/>
  <c r="T16" i="27"/>
  <c r="U16" i="27"/>
  <c r="V16" i="27"/>
  <c r="X16" i="27"/>
  <c r="Y16" i="27"/>
  <c r="AA16" i="27"/>
  <c r="C17" i="27"/>
  <c r="D17" i="27"/>
  <c r="E17" i="27"/>
  <c r="G17" i="27"/>
  <c r="H17" i="27"/>
  <c r="J17" i="27"/>
  <c r="O17" i="27"/>
  <c r="P17" i="27"/>
  <c r="R17" i="27"/>
  <c r="S17" i="27"/>
  <c r="W17" i="27"/>
  <c r="X17" i="27"/>
  <c r="Z17" i="27"/>
  <c r="AA17" i="27"/>
  <c r="F18" i="27"/>
  <c r="G18" i="27"/>
  <c r="I18" i="27"/>
  <c r="J18" i="27"/>
  <c r="K18" i="27"/>
  <c r="O18" i="27"/>
  <c r="Q18" i="27"/>
  <c r="R18" i="27"/>
  <c r="T18" i="27"/>
  <c r="W18" i="27"/>
  <c r="Y18" i="27"/>
  <c r="Z18" i="27"/>
  <c r="AA18" i="27"/>
  <c r="D19" i="27"/>
  <c r="E19" i="27"/>
  <c r="F19" i="27"/>
  <c r="H19" i="27"/>
  <c r="I19" i="27"/>
  <c r="J19" i="27"/>
  <c r="K19" i="27"/>
  <c r="M19" i="27"/>
  <c r="N19" i="27"/>
  <c r="P19" i="27"/>
  <c r="Q19" i="27"/>
  <c r="R19" i="27"/>
  <c r="S19" i="27"/>
  <c r="U19" i="27"/>
  <c r="V19" i="27"/>
  <c r="X19" i="27"/>
  <c r="C20" i="27"/>
  <c r="D20" i="27"/>
  <c r="E20" i="27"/>
  <c r="G20" i="27"/>
  <c r="H20" i="27"/>
  <c r="L20" i="27"/>
  <c r="M20" i="27"/>
  <c r="O20" i="27"/>
  <c r="P20" i="27"/>
  <c r="T20" i="27"/>
  <c r="U20" i="27"/>
  <c r="W20" i="27"/>
  <c r="X20" i="27"/>
  <c r="Y20" i="27"/>
  <c r="D21" i="27"/>
  <c r="F21" i="27"/>
  <c r="G21" i="27"/>
  <c r="I21" i="27"/>
  <c r="L21" i="27"/>
  <c r="N21" i="27"/>
  <c r="O21" i="27"/>
  <c r="P21" i="27"/>
  <c r="R21" i="27"/>
  <c r="S21" i="27"/>
  <c r="T21" i="27"/>
  <c r="V21" i="27"/>
  <c r="W21" i="27"/>
  <c r="X21" i="27"/>
  <c r="Y21" i="27"/>
  <c r="AA21" i="27"/>
  <c r="A24" i="27"/>
  <c r="A1" i="13"/>
  <c r="D1" i="13"/>
  <c r="P1" i="13"/>
  <c r="B3" i="13" a="1"/>
  <c r="B3" i="13" s="1"/>
  <c r="H3" i="13" s="1"/>
  <c r="C3" i="13" a="1"/>
  <c r="C4" i="13" s="1"/>
  <c r="I4" i="13" s="1"/>
  <c r="D3" i="13"/>
  <c r="D3" i="13" a="1"/>
  <c r="E3" i="13" a="1"/>
  <c r="E3" i="13" s="1"/>
  <c r="K3" i="13" s="1"/>
  <c r="F3" i="13"/>
  <c r="L3" i="13" s="1"/>
  <c r="F3" i="13" a="1"/>
  <c r="F21" i="13" s="1"/>
  <c r="L21" i="13" s="1"/>
  <c r="J3" i="13"/>
  <c r="A4" i="13"/>
  <c r="D4" i="13"/>
  <c r="J4" i="13" s="1"/>
  <c r="F4" i="13"/>
  <c r="L4" i="13" s="1"/>
  <c r="A5" i="13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D5" i="13"/>
  <c r="J5" i="13"/>
  <c r="D6" i="13"/>
  <c r="J6" i="13" s="1"/>
  <c r="D7" i="13"/>
  <c r="E7" i="13"/>
  <c r="K7" i="13" s="1"/>
  <c r="J7" i="13"/>
  <c r="D8" i="13"/>
  <c r="J8" i="13" s="1"/>
  <c r="E8" i="13"/>
  <c r="K8" i="13" s="1"/>
  <c r="D9" i="13"/>
  <c r="J9" i="13" s="1"/>
  <c r="E9" i="13"/>
  <c r="K9" i="13" s="1"/>
  <c r="C10" i="13"/>
  <c r="I10" i="13" s="1"/>
  <c r="D10" i="13"/>
  <c r="J10" i="13"/>
  <c r="D11" i="13"/>
  <c r="J11" i="13"/>
  <c r="D12" i="13"/>
  <c r="E12" i="13"/>
  <c r="K12" i="13" s="1"/>
  <c r="F12" i="13"/>
  <c r="L12" i="13" s="1"/>
  <c r="J12" i="13"/>
  <c r="D13" i="13"/>
  <c r="F13" i="13"/>
  <c r="L13" i="13" s="1"/>
  <c r="J13" i="13"/>
  <c r="D14" i="13"/>
  <c r="J14" i="13" s="1"/>
  <c r="B15" i="13"/>
  <c r="H15" i="13" s="1"/>
  <c r="D15" i="13"/>
  <c r="J15" i="13"/>
  <c r="D16" i="13"/>
  <c r="F16" i="13"/>
  <c r="L16" i="13" s="1"/>
  <c r="J16" i="13"/>
  <c r="D17" i="13"/>
  <c r="J17" i="13" s="1"/>
  <c r="E17" i="13"/>
  <c r="K17" i="13" s="1"/>
  <c r="C18" i="13"/>
  <c r="I18" i="13" s="1"/>
  <c r="D18" i="13"/>
  <c r="J18" i="13" s="1"/>
  <c r="F18" i="13"/>
  <c r="L18" i="13"/>
  <c r="D19" i="13"/>
  <c r="J19" i="13" s="1"/>
  <c r="B20" i="13"/>
  <c r="H20" i="13" s="1"/>
  <c r="D20" i="13"/>
  <c r="J20" i="13"/>
  <c r="D21" i="13"/>
  <c r="E21" i="13"/>
  <c r="K21" i="13" s="1"/>
  <c r="J21" i="13"/>
  <c r="D22" i="13"/>
  <c r="J22" i="13" s="1"/>
  <c r="F22" i="13"/>
  <c r="L22" i="13" s="1"/>
  <c r="D23" i="13"/>
  <c r="J23" i="13" s="1"/>
  <c r="D24" i="13"/>
  <c r="J24" i="13"/>
  <c r="D25" i="13"/>
  <c r="F25" i="13"/>
  <c r="L25" i="13" s="1"/>
  <c r="J25" i="13"/>
  <c r="D26" i="13"/>
  <c r="J26" i="13" s="1"/>
  <c r="F26" i="13"/>
  <c r="L26" i="13" s="1"/>
  <c r="D27" i="13"/>
  <c r="J27" i="13" s="1"/>
  <c r="F27" i="13"/>
  <c r="L27" i="13" s="1"/>
  <c r="B28" i="13"/>
  <c r="H28" i="13" s="1"/>
  <c r="D28" i="13"/>
  <c r="J28" i="13" s="1"/>
  <c r="D29" i="13"/>
  <c r="J29" i="13"/>
  <c r="D30" i="13"/>
  <c r="J30" i="13" s="1"/>
  <c r="E30" i="13"/>
  <c r="K30" i="13" s="1"/>
  <c r="C31" i="13"/>
  <c r="I31" i="13" s="1"/>
  <c r="D31" i="13"/>
  <c r="J31" i="13" s="1"/>
  <c r="B32" i="13"/>
  <c r="H32" i="13" s="1"/>
  <c r="D32" i="13"/>
  <c r="E32" i="13"/>
  <c r="J32" i="13"/>
  <c r="K32" i="13"/>
  <c r="C33" i="13"/>
  <c r="I33" i="13" s="1"/>
  <c r="D33" i="13"/>
  <c r="J33" i="13"/>
  <c r="D34" i="13"/>
  <c r="J34" i="13"/>
  <c r="D35" i="13"/>
  <c r="J35" i="13" s="1"/>
  <c r="E35" i="13"/>
  <c r="K35" i="13" s="1"/>
  <c r="F35" i="13"/>
  <c r="L35" i="13" s="1"/>
  <c r="C36" i="13"/>
  <c r="I36" i="13" s="1"/>
  <c r="D36" i="13"/>
  <c r="J36" i="13" s="1"/>
  <c r="F36" i="13"/>
  <c r="L36" i="13" s="1"/>
  <c r="B37" i="13"/>
  <c r="H37" i="13" s="1"/>
  <c r="D37" i="13"/>
  <c r="J37" i="13"/>
  <c r="D38" i="13"/>
  <c r="J38" i="13" s="1"/>
  <c r="D39" i="13"/>
  <c r="E39" i="13"/>
  <c r="K39" i="13" s="1"/>
  <c r="J39" i="13"/>
  <c r="D40" i="13"/>
  <c r="J40" i="13" s="1"/>
  <c r="E40" i="13"/>
  <c r="K40" i="13" s="1"/>
  <c r="B41" i="13"/>
  <c r="H41" i="13" s="1"/>
  <c r="D41" i="13"/>
  <c r="J41" i="13" s="1"/>
  <c r="E41" i="13"/>
  <c r="K41" i="13" s="1"/>
  <c r="C42" i="13"/>
  <c r="I42" i="13" s="1"/>
  <c r="D42" i="13"/>
  <c r="J42" i="13"/>
  <c r="D43" i="13"/>
  <c r="J43" i="13"/>
  <c r="D44" i="13"/>
  <c r="E44" i="13"/>
  <c r="K44" i="13" s="1"/>
  <c r="F44" i="13"/>
  <c r="L44" i="13" s="1"/>
  <c r="J44" i="13"/>
  <c r="C45" i="13"/>
  <c r="I45" i="13" s="1"/>
  <c r="D45" i="13"/>
  <c r="F45" i="13"/>
  <c r="J45" i="13"/>
  <c r="L45" i="13"/>
  <c r="D46" i="13"/>
  <c r="J46" i="13" s="1"/>
  <c r="D47" i="13"/>
  <c r="J47" i="13"/>
  <c r="D48" i="13"/>
  <c r="F48" i="13"/>
  <c r="L48" i="13" s="1"/>
  <c r="J48" i="13"/>
  <c r="D49" i="13"/>
  <c r="J49" i="13" s="1"/>
  <c r="E49" i="13"/>
  <c r="K49" i="13" s="1"/>
  <c r="D50" i="13"/>
  <c r="J50" i="13" s="1"/>
  <c r="F50" i="13"/>
  <c r="L50" i="13" s="1"/>
  <c r="D51" i="13"/>
  <c r="J51" i="13"/>
  <c r="D52" i="13"/>
  <c r="J52" i="13"/>
  <c r="D53" i="13"/>
  <c r="E53" i="13"/>
  <c r="K53" i="13" s="1"/>
  <c r="F53" i="13"/>
  <c r="L53" i="13" s="1"/>
  <c r="J53" i="13"/>
  <c r="C54" i="13"/>
  <c r="I54" i="13" s="1"/>
  <c r="D54" i="13"/>
  <c r="J54" i="13" s="1"/>
  <c r="F54" i="13"/>
  <c r="L54" i="13" s="1"/>
  <c r="B55" i="13"/>
  <c r="H55" i="13" s="1"/>
  <c r="D55" i="13"/>
  <c r="J55" i="13" s="1"/>
  <c r="D56" i="13"/>
  <c r="J56" i="13"/>
  <c r="B58" i="13"/>
  <c r="H58" i="13" s="1"/>
  <c r="C58" i="13"/>
  <c r="D58" i="13"/>
  <c r="J58" i="13" s="1"/>
  <c r="E58" i="13"/>
  <c r="F58" i="13"/>
  <c r="I58" i="13"/>
  <c r="K58" i="13"/>
  <c r="L58" i="13"/>
  <c r="B59" i="13"/>
  <c r="H59" i="13" s="1"/>
  <c r="C59" i="13"/>
  <c r="D59" i="13"/>
  <c r="E59" i="13"/>
  <c r="F59" i="13"/>
  <c r="L59" i="13" s="1"/>
  <c r="I59" i="13"/>
  <c r="J59" i="13"/>
  <c r="K59" i="13"/>
  <c r="B60" i="13"/>
  <c r="C60" i="13"/>
  <c r="D60" i="13"/>
  <c r="J60" i="13" s="1"/>
  <c r="E60" i="13"/>
  <c r="F60" i="13"/>
  <c r="L60" i="13" s="1"/>
  <c r="H60" i="13"/>
  <c r="I60" i="13"/>
  <c r="K60" i="13"/>
  <c r="B61" i="13"/>
  <c r="H61" i="13" s="1"/>
  <c r="C61" i="13"/>
  <c r="D61" i="13"/>
  <c r="J61" i="13" s="1"/>
  <c r="E61" i="13"/>
  <c r="F61" i="13"/>
  <c r="L61" i="13" s="1"/>
  <c r="I61" i="13"/>
  <c r="K61" i="13"/>
  <c r="B62" i="13"/>
  <c r="H62" i="13" s="1"/>
  <c r="C62" i="13"/>
  <c r="I62" i="13" s="1"/>
  <c r="D62" i="13"/>
  <c r="J62" i="13" s="1"/>
  <c r="E62" i="13"/>
  <c r="K62" i="13" s="1"/>
  <c r="F62" i="13"/>
  <c r="L62" i="13"/>
  <c r="B63" i="13"/>
  <c r="H63" i="13" s="1"/>
  <c r="C63" i="13"/>
  <c r="I63" i="13" s="1"/>
  <c r="D63" i="13"/>
  <c r="J63" i="13" s="1"/>
  <c r="E63" i="13"/>
  <c r="F63" i="13"/>
  <c r="K63" i="13"/>
  <c r="L63" i="13"/>
  <c r="B64" i="13"/>
  <c r="C64" i="13"/>
  <c r="I64" i="13" s="1"/>
  <c r="D64" i="13"/>
  <c r="E64" i="13"/>
  <c r="F64" i="13"/>
  <c r="H64" i="13"/>
  <c r="J64" i="13"/>
  <c r="K64" i="13"/>
  <c r="L64" i="13"/>
  <c r="B65" i="13"/>
  <c r="C65" i="13"/>
  <c r="D65" i="13"/>
  <c r="E65" i="13"/>
  <c r="K65" i="13" s="1"/>
  <c r="F65" i="13"/>
  <c r="L65" i="13" s="1"/>
  <c r="H65" i="13"/>
  <c r="I65" i="13"/>
  <c r="J65" i="13"/>
  <c r="B66" i="13"/>
  <c r="C66" i="13"/>
  <c r="D66" i="13"/>
  <c r="J66" i="13" s="1"/>
  <c r="E66" i="13"/>
  <c r="K66" i="13" s="1"/>
  <c r="F66" i="13"/>
  <c r="L66" i="13" s="1"/>
  <c r="H66" i="13"/>
  <c r="I66" i="13"/>
  <c r="B67" i="13"/>
  <c r="H67" i="13" s="1"/>
  <c r="C67" i="13"/>
  <c r="D67" i="13"/>
  <c r="J67" i="13" s="1"/>
  <c r="E67" i="13"/>
  <c r="K67" i="13" s="1"/>
  <c r="F67" i="13"/>
  <c r="L67" i="13" s="1"/>
  <c r="I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E33" i="11" s="1"/>
  <c r="C9" i="23"/>
  <c r="D9" i="23"/>
  <c r="E28" i="11" s="1"/>
  <c r="E9" i="23"/>
  <c r="E30" i="11" s="1"/>
  <c r="F9" i="23"/>
  <c r="E32" i="11" s="1"/>
  <c r="G9" i="23"/>
  <c r="E34" i="11" s="1"/>
  <c r="G34" i="11" s="1"/>
  <c r="I9" i="23"/>
  <c r="E31" i="11" s="1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AL8" i="22" s="1"/>
  <c r="B8" i="22"/>
  <c r="C8" i="22"/>
  <c r="D8" i="22"/>
  <c r="E8" i="22"/>
  <c r="F8" i="22"/>
  <c r="G8" i="22"/>
  <c r="I8" i="22"/>
  <c r="R8" i="22"/>
  <c r="A9" i="22"/>
  <c r="B9" i="22"/>
  <c r="E52" i="11" s="1"/>
  <c r="D14" i="5" s="1"/>
  <c r="C9" i="22"/>
  <c r="E48" i="11" s="1"/>
  <c r="D10" i="5" s="1"/>
  <c r="D9" i="22"/>
  <c r="E47" i="11" s="1"/>
  <c r="E9" i="22"/>
  <c r="E49" i="11" s="1"/>
  <c r="F9" i="22"/>
  <c r="E51" i="11" s="1"/>
  <c r="G9" i="22"/>
  <c r="E53" i="11" s="1"/>
  <c r="I9" i="22"/>
  <c r="E50" i="11" s="1"/>
  <c r="R9" i="22"/>
  <c r="E56" i="11" s="1"/>
  <c r="AL9" i="22"/>
  <c r="A10" i="22"/>
  <c r="AL10" i="22" s="1"/>
  <c r="B10" i="22"/>
  <c r="C10" i="22"/>
  <c r="D10" i="22"/>
  <c r="E10" i="22"/>
  <c r="F10" i="22"/>
  <c r="G10" i="22"/>
  <c r="I10" i="22"/>
  <c r="R10" i="22"/>
  <c r="A11" i="22"/>
  <c r="B11" i="22"/>
  <c r="C11" i="22"/>
  <c r="D11" i="22"/>
  <c r="E11" i="22"/>
  <c r="F11" i="22"/>
  <c r="G11" i="22"/>
  <c r="I11" i="22"/>
  <c r="R11" i="22"/>
  <c r="AL11" i="22"/>
  <c r="A12" i="22"/>
  <c r="AL12" i="22" s="1"/>
  <c r="B12" i="22"/>
  <c r="C12" i="22"/>
  <c r="D12" i="22"/>
  <c r="E12" i="22"/>
  <c r="F12" i="22"/>
  <c r="G12" i="22"/>
  <c r="I12" i="22"/>
  <c r="R12" i="22"/>
  <c r="A13" i="22"/>
  <c r="B13" i="22"/>
  <c r="C13" i="22"/>
  <c r="D13" i="22"/>
  <c r="E13" i="22"/>
  <c r="F13" i="22"/>
  <c r="G13" i="22"/>
  <c r="I13" i="22"/>
  <c r="R13" i="22"/>
  <c r="AL13" i="22"/>
  <c r="A14" i="22"/>
  <c r="AL14" i="22" s="1"/>
  <c r="B14" i="22"/>
  <c r="C14" i="22"/>
  <c r="D14" i="22"/>
  <c r="E14" i="22"/>
  <c r="F14" i="22"/>
  <c r="G14" i="22"/>
  <c r="I14" i="22"/>
  <c r="R14" i="22"/>
  <c r="A15" i="22"/>
  <c r="B15" i="22"/>
  <c r="C15" i="22"/>
  <c r="D15" i="22"/>
  <c r="E15" i="22"/>
  <c r="F15" i="22"/>
  <c r="G15" i="22"/>
  <c r="I15" i="22"/>
  <c r="R15" i="22"/>
  <c r="AL15" i="22"/>
  <c r="A16" i="22"/>
  <c r="AL16" i="22" s="1"/>
  <c r="B16" i="22"/>
  <c r="C16" i="22"/>
  <c r="D16" i="22"/>
  <c r="E16" i="22"/>
  <c r="F16" i="22"/>
  <c r="G16" i="22"/>
  <c r="I16" i="22"/>
  <c r="R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AL20" i="22" s="1"/>
  <c r="B20" i="22"/>
  <c r="C20" i="22"/>
  <c r="D20" i="22"/>
  <c r="E20" i="22"/>
  <c r="F20" i="22"/>
  <c r="G20" i="22"/>
  <c r="I20" i="22"/>
  <c r="R20" i="22"/>
  <c r="A21" i="22"/>
  <c r="B21" i="22"/>
  <c r="C21" i="22"/>
  <c r="D21" i="22"/>
  <c r="E21" i="22"/>
  <c r="F21" i="22"/>
  <c r="G21" i="22"/>
  <c r="I21" i="22"/>
  <c r="R21" i="22"/>
  <c r="AL21" i="22"/>
  <c r="A22" i="22"/>
  <c r="AL22" i="22" s="1"/>
  <c r="B22" i="22"/>
  <c r="C22" i="22"/>
  <c r="D22" i="22"/>
  <c r="E22" i="22"/>
  <c r="F22" i="22"/>
  <c r="G22" i="22"/>
  <c r="I22" i="22"/>
  <c r="R22" i="22"/>
  <c r="A23" i="22"/>
  <c r="B23" i="22"/>
  <c r="C23" i="22"/>
  <c r="D23" i="22"/>
  <c r="E23" i="22"/>
  <c r="F23" i="22"/>
  <c r="G23" i="22"/>
  <c r="I23" i="22"/>
  <c r="R23" i="22"/>
  <c r="AL23" i="22"/>
  <c r="A24" i="22"/>
  <c r="AL24" i="22" s="1"/>
  <c r="B24" i="22"/>
  <c r="C24" i="22"/>
  <c r="D24" i="22"/>
  <c r="E24" i="22"/>
  <c r="F24" i="22"/>
  <c r="G24" i="22"/>
  <c r="I24" i="22"/>
  <c r="R24" i="22"/>
  <c r="A25" i="22"/>
  <c r="B25" i="22"/>
  <c r="C25" i="22"/>
  <c r="D25" i="22"/>
  <c r="E25" i="22"/>
  <c r="F25" i="22"/>
  <c r="G25" i="22"/>
  <c r="I25" i="22"/>
  <c r="R25" i="22"/>
  <c r="AL25" i="22"/>
  <c r="A26" i="22"/>
  <c r="AL26" i="22" s="1"/>
  <c r="B26" i="22"/>
  <c r="C26" i="22"/>
  <c r="D26" i="22"/>
  <c r="E26" i="22"/>
  <c r="F26" i="22"/>
  <c r="G26" i="22"/>
  <c r="I26" i="22"/>
  <c r="R26" i="22"/>
  <c r="A27" i="22"/>
  <c r="B27" i="22"/>
  <c r="C27" i="22"/>
  <c r="D27" i="22"/>
  <c r="E27" i="22"/>
  <c r="F27" i="22"/>
  <c r="G27" i="22"/>
  <c r="I27" i="22"/>
  <c r="R27" i="22"/>
  <c r="AL27" i="22"/>
  <c r="A28" i="22"/>
  <c r="AL28" i="22" s="1"/>
  <c r="B28" i="22"/>
  <c r="C28" i="22"/>
  <c r="D28" i="22"/>
  <c r="E28" i="22"/>
  <c r="F28" i="22"/>
  <c r="G28" i="22"/>
  <c r="I28" i="22"/>
  <c r="R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AL32" i="22" s="1"/>
  <c r="B32" i="22"/>
  <c r="C32" i="22"/>
  <c r="D32" i="22"/>
  <c r="E32" i="22"/>
  <c r="F32" i="22"/>
  <c r="G32" i="22"/>
  <c r="I32" i="22"/>
  <c r="R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AL36" i="22" s="1"/>
  <c r="B36" i="22"/>
  <c r="C36" i="22"/>
  <c r="D36" i="22"/>
  <c r="E36" i="22"/>
  <c r="F36" i="22"/>
  <c r="G36" i="22"/>
  <c r="I36" i="22"/>
  <c r="R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AL40" i="22" s="1"/>
  <c r="B40" i="22"/>
  <c r="C40" i="22"/>
  <c r="D40" i="22"/>
  <c r="E40" i="22"/>
  <c r="F40" i="22"/>
  <c r="G40" i="22"/>
  <c r="I40" i="22"/>
  <c r="R40" i="22"/>
  <c r="A41" i="22"/>
  <c r="B41" i="22"/>
  <c r="C41" i="22"/>
  <c r="D41" i="22"/>
  <c r="E41" i="22"/>
  <c r="F41" i="22"/>
  <c r="G41" i="22"/>
  <c r="I41" i="22"/>
  <c r="R41" i="22"/>
  <c r="AL41" i="22"/>
  <c r="A42" i="22"/>
  <c r="AL42" i="22" s="1"/>
  <c r="B42" i="22"/>
  <c r="C42" i="22"/>
  <c r="D42" i="22"/>
  <c r="E42" i="22"/>
  <c r="F42" i="22"/>
  <c r="G42" i="22"/>
  <c r="I42" i="22"/>
  <c r="R42" i="22"/>
  <c r="A43" i="22"/>
  <c r="B43" i="22"/>
  <c r="C43" i="22"/>
  <c r="D43" i="22"/>
  <c r="E43" i="22"/>
  <c r="F43" i="22"/>
  <c r="G43" i="22"/>
  <c r="I43" i="22"/>
  <c r="R43" i="22"/>
  <c r="AL43" i="22"/>
  <c r="A44" i="22"/>
  <c r="AL44" i="22" s="1"/>
  <c r="B44" i="22"/>
  <c r="C44" i="22"/>
  <c r="D44" i="22"/>
  <c r="E44" i="22"/>
  <c r="F44" i="22"/>
  <c r="G44" i="22"/>
  <c r="I44" i="22"/>
  <c r="R44" i="22"/>
  <c r="A45" i="22"/>
  <c r="B45" i="22"/>
  <c r="C45" i="22"/>
  <c r="D45" i="22"/>
  <c r="E45" i="22"/>
  <c r="F45" i="22"/>
  <c r="G45" i="22"/>
  <c r="I45" i="22"/>
  <c r="R45" i="22"/>
  <c r="AL45" i="22"/>
  <c r="A46" i="22"/>
  <c r="AL46" i="22" s="1"/>
  <c r="B46" i="22"/>
  <c r="C46" i="22"/>
  <c r="D46" i="22"/>
  <c r="E46" i="22"/>
  <c r="F46" i="22"/>
  <c r="G46" i="22"/>
  <c r="I46" i="22"/>
  <c r="R46" i="22"/>
  <c r="A47" i="22"/>
  <c r="B47" i="22"/>
  <c r="C47" i="22"/>
  <c r="D47" i="22"/>
  <c r="E47" i="22"/>
  <c r="F47" i="22"/>
  <c r="G47" i="22"/>
  <c r="I47" i="22"/>
  <c r="R47" i="22"/>
  <c r="AL47" i="22"/>
  <c r="A48" i="22"/>
  <c r="AL48" i="22" s="1"/>
  <c r="B48" i="22"/>
  <c r="C48" i="22"/>
  <c r="D48" i="22"/>
  <c r="E48" i="22"/>
  <c r="F48" i="22"/>
  <c r="G48" i="22"/>
  <c r="I48" i="22"/>
  <c r="R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AL52" i="22" s="1"/>
  <c r="B52" i="22"/>
  <c r="C52" i="22"/>
  <c r="D52" i="22"/>
  <c r="E52" i="22"/>
  <c r="F52" i="22"/>
  <c r="G52" i="22"/>
  <c r="I52" i="22"/>
  <c r="R52" i="22"/>
  <c r="A53" i="22"/>
  <c r="B53" i="22"/>
  <c r="C53" i="22"/>
  <c r="D53" i="22"/>
  <c r="E53" i="22"/>
  <c r="F53" i="22"/>
  <c r="G53" i="22"/>
  <c r="I53" i="22"/>
  <c r="R53" i="22"/>
  <c r="AL53" i="22"/>
  <c r="A54" i="22"/>
  <c r="AL54" i="22" s="1"/>
  <c r="B54" i="22"/>
  <c r="C54" i="22"/>
  <c r="D54" i="22"/>
  <c r="E54" i="22"/>
  <c r="F54" i="22"/>
  <c r="G54" i="22"/>
  <c r="I54" i="22"/>
  <c r="R54" i="22"/>
  <c r="A55" i="22"/>
  <c r="B55" i="22"/>
  <c r="C55" i="22"/>
  <c r="D55" i="22"/>
  <c r="E55" i="22"/>
  <c r="F55" i="22"/>
  <c r="G55" i="22"/>
  <c r="I55" i="22"/>
  <c r="R55" i="22"/>
  <c r="AL55" i="22"/>
  <c r="A56" i="22"/>
  <c r="AL56" i="22" s="1"/>
  <c r="B56" i="22"/>
  <c r="C56" i="22"/>
  <c r="D56" i="22"/>
  <c r="E56" i="22"/>
  <c r="F56" i="22"/>
  <c r="G56" i="22"/>
  <c r="I56" i="22"/>
  <c r="R56" i="22"/>
  <c r="A57" i="22"/>
  <c r="B57" i="22"/>
  <c r="C57" i="22"/>
  <c r="D57" i="22"/>
  <c r="E57" i="22"/>
  <c r="F57" i="22"/>
  <c r="G57" i="22"/>
  <c r="I57" i="22"/>
  <c r="R57" i="22"/>
  <c r="AL57" i="22"/>
  <c r="A58" i="22"/>
  <c r="AL58" i="22" s="1"/>
  <c r="B58" i="22"/>
  <c r="C58" i="22"/>
  <c r="D58" i="22"/>
  <c r="E58" i="22"/>
  <c r="F58" i="22"/>
  <c r="G58" i="22"/>
  <c r="I58" i="22"/>
  <c r="R58" i="22"/>
  <c r="A59" i="22"/>
  <c r="B59" i="22"/>
  <c r="C59" i="22"/>
  <c r="D59" i="22"/>
  <c r="E59" i="22"/>
  <c r="F59" i="22"/>
  <c r="G59" i="22"/>
  <c r="I59" i="22"/>
  <c r="R59" i="22"/>
  <c r="AL59" i="22"/>
  <c r="A60" i="22"/>
  <c r="AL60" i="22" s="1"/>
  <c r="B60" i="22"/>
  <c r="C60" i="22"/>
  <c r="D60" i="22"/>
  <c r="E60" i="22"/>
  <c r="F60" i="22"/>
  <c r="G60" i="22"/>
  <c r="I60" i="22"/>
  <c r="R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AL64" i="22" s="1"/>
  <c r="B64" i="22"/>
  <c r="C64" i="22"/>
  <c r="D64" i="22"/>
  <c r="E64" i="22"/>
  <c r="F64" i="22"/>
  <c r="G64" i="22"/>
  <c r="I64" i="22"/>
  <c r="R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AL68" i="22" s="1"/>
  <c r="B68" i="22"/>
  <c r="C68" i="22"/>
  <c r="D68" i="22"/>
  <c r="E68" i="22"/>
  <c r="F68" i="22"/>
  <c r="G68" i="22"/>
  <c r="I68" i="22"/>
  <c r="R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AL72" i="22" s="1"/>
  <c r="B72" i="22"/>
  <c r="C72" i="22"/>
  <c r="D72" i="22"/>
  <c r="E72" i="22"/>
  <c r="F72" i="22"/>
  <c r="G72" i="22"/>
  <c r="I72" i="22"/>
  <c r="R72" i="22"/>
  <c r="A73" i="22"/>
  <c r="B73" i="22"/>
  <c r="C73" i="22"/>
  <c r="D73" i="22"/>
  <c r="E73" i="22"/>
  <c r="F73" i="22"/>
  <c r="G73" i="22"/>
  <c r="I73" i="22"/>
  <c r="R73" i="22"/>
  <c r="AL73" i="22"/>
  <c r="A74" i="22"/>
  <c r="AL74" i="22" s="1"/>
  <c r="B74" i="22"/>
  <c r="C74" i="22"/>
  <c r="D74" i="22"/>
  <c r="E74" i="22"/>
  <c r="F74" i="22"/>
  <c r="G74" i="22"/>
  <c r="I74" i="22"/>
  <c r="R74" i="22"/>
  <c r="A75" i="22"/>
  <c r="B75" i="22"/>
  <c r="C75" i="22"/>
  <c r="D75" i="22"/>
  <c r="E75" i="22"/>
  <c r="F75" i="22"/>
  <c r="G75" i="22"/>
  <c r="I75" i="22"/>
  <c r="R75" i="22"/>
  <c r="AL75" i="22"/>
  <c r="A76" i="22"/>
  <c r="AL76" i="22" s="1"/>
  <c r="B76" i="22"/>
  <c r="C76" i="22"/>
  <c r="D76" i="22"/>
  <c r="E76" i="22"/>
  <c r="F76" i="22"/>
  <c r="G76" i="22"/>
  <c r="I76" i="22"/>
  <c r="R76" i="22"/>
  <c r="A77" i="22"/>
  <c r="B77" i="22"/>
  <c r="C77" i="22"/>
  <c r="D77" i="22"/>
  <c r="E77" i="22"/>
  <c r="F77" i="22"/>
  <c r="G77" i="22"/>
  <c r="I77" i="22"/>
  <c r="R77" i="22"/>
  <c r="AL77" i="22"/>
  <c r="A78" i="22"/>
  <c r="AL78" i="22" s="1"/>
  <c r="B78" i="22"/>
  <c r="C78" i="22"/>
  <c r="D78" i="22"/>
  <c r="E78" i="22"/>
  <c r="F78" i="22"/>
  <c r="G78" i="22"/>
  <c r="I78" i="22"/>
  <c r="R78" i="22"/>
  <c r="A79" i="22"/>
  <c r="B79" i="22"/>
  <c r="C79" i="22"/>
  <c r="D79" i="22"/>
  <c r="E79" i="22"/>
  <c r="F79" i="22"/>
  <c r="G79" i="22"/>
  <c r="I79" i="22"/>
  <c r="R79" i="22"/>
  <c r="AL79" i="22"/>
  <c r="A80" i="22"/>
  <c r="AL80" i="22" s="1"/>
  <c r="B80" i="22"/>
  <c r="C80" i="22"/>
  <c r="D80" i="22"/>
  <c r="E80" i="22"/>
  <c r="F80" i="22"/>
  <c r="G80" i="22"/>
  <c r="I80" i="22"/>
  <c r="R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AL84" i="22" s="1"/>
  <c r="B84" i="22"/>
  <c r="C84" i="22"/>
  <c r="D84" i="22"/>
  <c r="E84" i="22"/>
  <c r="F84" i="22"/>
  <c r="G84" i="22"/>
  <c r="I84" i="22"/>
  <c r="R84" i="22"/>
  <c r="A85" i="22"/>
  <c r="B85" i="22"/>
  <c r="C85" i="22"/>
  <c r="D85" i="22"/>
  <c r="E85" i="22"/>
  <c r="F85" i="22"/>
  <c r="G85" i="22"/>
  <c r="I85" i="22"/>
  <c r="R85" i="22"/>
  <c r="AL85" i="22"/>
  <c r="A86" i="22"/>
  <c r="AL86" i="22" s="1"/>
  <c r="B86" i="22"/>
  <c r="C86" i="22"/>
  <c r="D86" i="22"/>
  <c r="E86" i="22"/>
  <c r="F86" i="22"/>
  <c r="G86" i="22"/>
  <c r="I86" i="22"/>
  <c r="R86" i="22"/>
  <c r="A87" i="22"/>
  <c r="B87" i="22"/>
  <c r="C87" i="22"/>
  <c r="D87" i="22"/>
  <c r="E87" i="22"/>
  <c r="F87" i="22"/>
  <c r="G87" i="22"/>
  <c r="I87" i="22"/>
  <c r="R87" i="22"/>
  <c r="AL87" i="22"/>
  <c r="A88" i="22"/>
  <c r="AL88" i="22" s="1"/>
  <c r="B88" i="22"/>
  <c r="C88" i="22"/>
  <c r="D88" i="22"/>
  <c r="E88" i="22"/>
  <c r="F88" i="22"/>
  <c r="G88" i="22"/>
  <c r="I88" i="22"/>
  <c r="R88" i="22"/>
  <c r="A89" i="22"/>
  <c r="B89" i="22"/>
  <c r="C89" i="22"/>
  <c r="D89" i="22"/>
  <c r="E89" i="22"/>
  <c r="F89" i="22"/>
  <c r="G89" i="22"/>
  <c r="I89" i="22"/>
  <c r="R89" i="22"/>
  <c r="AL89" i="22"/>
  <c r="A90" i="22"/>
  <c r="AL90" i="22" s="1"/>
  <c r="B90" i="22"/>
  <c r="C90" i="22"/>
  <c r="D90" i="22"/>
  <c r="E90" i="22"/>
  <c r="F90" i="22"/>
  <c r="G90" i="22"/>
  <c r="I90" i="22"/>
  <c r="R90" i="22"/>
  <c r="A91" i="22"/>
  <c r="B91" i="22"/>
  <c r="C91" i="22"/>
  <c r="D91" i="22"/>
  <c r="E91" i="22"/>
  <c r="F91" i="22"/>
  <c r="G91" i="22"/>
  <c r="I91" i="22"/>
  <c r="R91" i="22"/>
  <c r="AL91" i="22"/>
  <c r="A92" i="22"/>
  <c r="AL92" i="22" s="1"/>
  <c r="B92" i="22"/>
  <c r="C92" i="22"/>
  <c r="D92" i="22"/>
  <c r="E92" i="22"/>
  <c r="F92" i="22"/>
  <c r="G92" i="22"/>
  <c r="I92" i="22"/>
  <c r="R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AL96" i="22" s="1"/>
  <c r="B96" i="22"/>
  <c r="C96" i="22"/>
  <c r="D96" i="22"/>
  <c r="E96" i="22"/>
  <c r="F96" i="22"/>
  <c r="G96" i="22"/>
  <c r="I96" i="22"/>
  <c r="R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AL100" i="22" s="1"/>
  <c r="B100" i="22"/>
  <c r="C100" i="22"/>
  <c r="D100" i="22"/>
  <c r="E100" i="22"/>
  <c r="F100" i="22"/>
  <c r="G100" i="22"/>
  <c r="I100" i="22"/>
  <c r="R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AL104" i="22" s="1"/>
  <c r="B104" i="22"/>
  <c r="C104" i="22"/>
  <c r="D104" i="22"/>
  <c r="E104" i="22"/>
  <c r="F104" i="22"/>
  <c r="G104" i="22"/>
  <c r="I104" i="22"/>
  <c r="R104" i="22"/>
  <c r="A105" i="22"/>
  <c r="B105" i="22"/>
  <c r="C105" i="22"/>
  <c r="D105" i="22"/>
  <c r="E105" i="22"/>
  <c r="F105" i="22"/>
  <c r="G105" i="22"/>
  <c r="I105" i="22"/>
  <c r="R105" i="22"/>
  <c r="AL105" i="22"/>
  <c r="A106" i="22"/>
  <c r="AL106" i="22" s="1"/>
  <c r="B106" i="22"/>
  <c r="C106" i="22"/>
  <c r="D106" i="22"/>
  <c r="E106" i="22"/>
  <c r="F106" i="22"/>
  <c r="G106" i="22"/>
  <c r="I106" i="22"/>
  <c r="R106" i="22"/>
  <c r="A107" i="22"/>
  <c r="B107" i="22"/>
  <c r="C107" i="22"/>
  <c r="D107" i="22"/>
  <c r="E107" i="22"/>
  <c r="F107" i="22"/>
  <c r="G107" i="22"/>
  <c r="I107" i="22"/>
  <c r="R107" i="22"/>
  <c r="AL107" i="22"/>
  <c r="A108" i="22"/>
  <c r="AL108" i="22" s="1"/>
  <c r="B108" i="22"/>
  <c r="C108" i="22"/>
  <c r="D108" i="22"/>
  <c r="E108" i="22"/>
  <c r="F108" i="22"/>
  <c r="G108" i="22"/>
  <c r="I108" i="22"/>
  <c r="R108" i="22"/>
  <c r="A109" i="22"/>
  <c r="B109" i="22"/>
  <c r="C109" i="22"/>
  <c r="D109" i="22"/>
  <c r="E109" i="22"/>
  <c r="F109" i="22"/>
  <c r="G109" i="22"/>
  <c r="I109" i="22"/>
  <c r="R109" i="22"/>
  <c r="AL109" i="22"/>
  <c r="A110" i="22"/>
  <c r="AL110" i="22" s="1"/>
  <c r="B110" i="22"/>
  <c r="C110" i="22"/>
  <c r="D110" i="22"/>
  <c r="E110" i="22"/>
  <c r="F110" i="22"/>
  <c r="G110" i="22"/>
  <c r="I110" i="22"/>
  <c r="R110" i="22"/>
  <c r="A111" i="22"/>
  <c r="B111" i="22"/>
  <c r="C111" i="22"/>
  <c r="D111" i="22"/>
  <c r="E111" i="22"/>
  <c r="F111" i="22"/>
  <c r="G111" i="22"/>
  <c r="I111" i="22"/>
  <c r="R111" i="22"/>
  <c r="AL111" i="22"/>
  <c r="A112" i="22"/>
  <c r="AL112" i="22" s="1"/>
  <c r="B112" i="22"/>
  <c r="C112" i="22"/>
  <c r="D112" i="22"/>
  <c r="E112" i="22"/>
  <c r="F112" i="22"/>
  <c r="G112" i="22"/>
  <c r="I112" i="22"/>
  <c r="R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AL116" i="22" s="1"/>
  <c r="B116" i="22"/>
  <c r="C116" i="22"/>
  <c r="D116" i="22"/>
  <c r="E116" i="22"/>
  <c r="F116" i="22"/>
  <c r="G116" i="22"/>
  <c r="I116" i="22"/>
  <c r="R116" i="22"/>
  <c r="A117" i="22"/>
  <c r="B117" i="22"/>
  <c r="C117" i="22"/>
  <c r="D117" i="22"/>
  <c r="E117" i="22"/>
  <c r="F117" i="22"/>
  <c r="G117" i="22"/>
  <c r="I117" i="22"/>
  <c r="R117" i="22"/>
  <c r="AL117" i="22"/>
  <c r="A118" i="22"/>
  <c r="AL118" i="22" s="1"/>
  <c r="B118" i="22"/>
  <c r="C118" i="22"/>
  <c r="D118" i="22"/>
  <c r="E118" i="22"/>
  <c r="F118" i="22"/>
  <c r="G118" i="22"/>
  <c r="I118" i="22"/>
  <c r="R118" i="22"/>
  <c r="A119" i="22"/>
  <c r="B119" i="22"/>
  <c r="C119" i="22"/>
  <c r="D119" i="22"/>
  <c r="E119" i="22"/>
  <c r="F119" i="22"/>
  <c r="G119" i="22"/>
  <c r="I119" i="22"/>
  <c r="R119" i="22"/>
  <c r="AL119" i="22"/>
  <c r="A120" i="22"/>
  <c r="AL120" i="22" s="1"/>
  <c r="B120" i="22"/>
  <c r="C120" i="22"/>
  <c r="D120" i="22"/>
  <c r="E120" i="22"/>
  <c r="F120" i="22"/>
  <c r="G120" i="22"/>
  <c r="I120" i="22"/>
  <c r="R120" i="22"/>
  <c r="A121" i="22"/>
  <c r="B121" i="22"/>
  <c r="C121" i="22"/>
  <c r="D121" i="22"/>
  <c r="E121" i="22"/>
  <c r="F121" i="22"/>
  <c r="G121" i="22"/>
  <c r="I121" i="22"/>
  <c r="R121" i="22"/>
  <c r="AL121" i="22"/>
  <c r="A122" i="22"/>
  <c r="AL122" i="22" s="1"/>
  <c r="B122" i="22"/>
  <c r="C122" i="22"/>
  <c r="D122" i="22"/>
  <c r="E122" i="22"/>
  <c r="F122" i="22"/>
  <c r="G122" i="22"/>
  <c r="I122" i="22"/>
  <c r="R122" i="22"/>
  <c r="A123" i="22"/>
  <c r="B123" i="22"/>
  <c r="C123" i="22"/>
  <c r="D123" i="22"/>
  <c r="E123" i="22"/>
  <c r="F123" i="22"/>
  <c r="G123" i="22"/>
  <c r="I123" i="22"/>
  <c r="R123" i="22"/>
  <c r="AL123" i="22"/>
  <c r="A124" i="22"/>
  <c r="AL124" i="22" s="1"/>
  <c r="B124" i="22"/>
  <c r="C124" i="22"/>
  <c r="D124" i="22"/>
  <c r="E124" i="22"/>
  <c r="F124" i="22"/>
  <c r="G124" i="22"/>
  <c r="I124" i="22"/>
  <c r="R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AL128" i="22" s="1"/>
  <c r="B128" i="22"/>
  <c r="C128" i="22"/>
  <c r="D128" i="22"/>
  <c r="E128" i="22"/>
  <c r="F128" i="22"/>
  <c r="G128" i="22"/>
  <c r="I128" i="22"/>
  <c r="R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AL132" i="22" s="1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AL136" i="22" s="1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L137" i="22"/>
  <c r="A138" i="22"/>
  <c r="AL138" i="22" s="1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L139" i="22"/>
  <c r="A140" i="22"/>
  <c r="AL140" i="22" s="1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L141" i="22"/>
  <c r="A142" i="22"/>
  <c r="AL142" i="22" s="1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L143" i="22"/>
  <c r="A144" i="22"/>
  <c r="AL144" i="22" s="1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AL148" i="22" s="1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L149" i="22"/>
  <c r="A150" i="22"/>
  <c r="AL150" i="22" s="1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L151" i="22"/>
  <c r="A152" i="22"/>
  <c r="AL152" i="22" s="1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L153" i="22"/>
  <c r="A154" i="22"/>
  <c r="AL154" i="22" s="1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L155" i="22"/>
  <c r="A156" i="22"/>
  <c r="AL156" i="22" s="1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AL160" i="22" s="1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L161" i="22"/>
  <c r="G3" i="3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C6" i="9"/>
  <c r="F6" i="9"/>
  <c r="G6" i="9"/>
  <c r="H6" i="9"/>
  <c r="K6" i="9"/>
  <c r="L6" i="9"/>
  <c r="O6" i="9"/>
  <c r="P6" i="9"/>
  <c r="Q6" i="9"/>
  <c r="S6" i="9"/>
  <c r="V6" i="9"/>
  <c r="W6" i="9"/>
  <c r="X6" i="9"/>
  <c r="Y6" i="9"/>
  <c r="AA6" i="9"/>
  <c r="A7" i="9"/>
  <c r="B7" i="9"/>
  <c r="C7" i="9"/>
  <c r="E7" i="9"/>
  <c r="F7" i="9"/>
  <c r="G7" i="9"/>
  <c r="H7" i="9"/>
  <c r="K7" i="9"/>
  <c r="L7" i="9"/>
  <c r="N7" i="9"/>
  <c r="O7" i="9"/>
  <c r="P7" i="9"/>
  <c r="S7" i="9"/>
  <c r="U7" i="9"/>
  <c r="W7" i="9"/>
  <c r="X7" i="9"/>
  <c r="Z7" i="9"/>
  <c r="AA7" i="9"/>
  <c r="AB7" i="9"/>
  <c r="A8" i="9"/>
  <c r="C8" i="9"/>
  <c r="D8" i="9"/>
  <c r="F8" i="9"/>
  <c r="G8" i="9"/>
  <c r="H8" i="9"/>
  <c r="I8" i="9"/>
  <c r="K8" i="9"/>
  <c r="N8" i="9"/>
  <c r="O8" i="9"/>
  <c r="P8" i="9"/>
  <c r="S8" i="9"/>
  <c r="W8" i="9"/>
  <c r="X8" i="9"/>
  <c r="AA8" i="9"/>
  <c r="AB8" i="9"/>
  <c r="A9" i="9"/>
  <c r="D9" i="9"/>
  <c r="E9" i="9"/>
  <c r="F9" i="9"/>
  <c r="G9" i="9"/>
  <c r="H9" i="9"/>
  <c r="J9" i="9"/>
  <c r="K9" i="9"/>
  <c r="M9" i="9"/>
  <c r="N9" i="9"/>
  <c r="O9" i="9"/>
  <c r="P9" i="9"/>
  <c r="S9" i="9"/>
  <c r="T9" i="9"/>
  <c r="V9" i="9"/>
  <c r="W9" i="9"/>
  <c r="X9" i="9"/>
  <c r="AA9" i="9"/>
  <c r="A10" i="9"/>
  <c r="C10" i="9"/>
  <c r="D10" i="9"/>
  <c r="F10" i="9"/>
  <c r="G10" i="9"/>
  <c r="H10" i="9"/>
  <c r="I10" i="9"/>
  <c r="K10" i="9"/>
  <c r="N10" i="9"/>
  <c r="O10" i="9"/>
  <c r="P10" i="9"/>
  <c r="Q10" i="9"/>
  <c r="R10" i="9"/>
  <c r="S10" i="9"/>
  <c r="V10" i="9"/>
  <c r="W10" i="9"/>
  <c r="X10" i="9"/>
  <c r="AA10" i="9"/>
  <c r="AB10" i="9"/>
  <c r="A11" i="9"/>
  <c r="C11" i="9"/>
  <c r="D11" i="9"/>
  <c r="E11" i="9"/>
  <c r="G11" i="9"/>
  <c r="H11" i="9"/>
  <c r="L11" i="9"/>
  <c r="M11" i="9"/>
  <c r="N11" i="9"/>
  <c r="O11" i="9"/>
  <c r="P11" i="9"/>
  <c r="S11" i="9"/>
  <c r="U11" i="9"/>
  <c r="V11" i="9"/>
  <c r="W11" i="9"/>
  <c r="X11" i="9"/>
  <c r="Z11" i="9"/>
  <c r="AA11" i="9"/>
  <c r="A12" i="9"/>
  <c r="C12" i="9"/>
  <c r="D12" i="9"/>
  <c r="G12" i="9"/>
  <c r="H12" i="9"/>
  <c r="I12" i="9"/>
  <c r="K12" i="9"/>
  <c r="L12" i="9"/>
  <c r="N12" i="9"/>
  <c r="O12" i="9"/>
  <c r="P12" i="9"/>
  <c r="Q12" i="9"/>
  <c r="S12" i="9"/>
  <c r="T12" i="9"/>
  <c r="V12" i="9"/>
  <c r="W12" i="9"/>
  <c r="X12" i="9"/>
  <c r="Y12" i="9"/>
  <c r="AA12" i="9"/>
  <c r="A15" i="9"/>
  <c r="A16" i="9"/>
  <c r="C16" i="9"/>
  <c r="D16" i="9"/>
  <c r="F16" i="9"/>
  <c r="G16" i="9"/>
  <c r="H16" i="9"/>
  <c r="K16" i="9"/>
  <c r="M16" i="9"/>
  <c r="O16" i="9"/>
  <c r="P16" i="9"/>
  <c r="V16" i="9"/>
  <c r="W16" i="9"/>
  <c r="X16" i="9"/>
  <c r="AA16" i="9"/>
  <c r="AD16" i="9"/>
  <c r="AE16" i="9"/>
  <c r="AF16" i="9"/>
  <c r="A20" i="9"/>
  <c r="AG20" i="9"/>
  <c r="A21" i="9"/>
  <c r="AG21" i="9"/>
  <c r="A22" i="9"/>
  <c r="AG22" i="9"/>
  <c r="A23" i="9"/>
  <c r="AG23" i="9"/>
  <c r="A24" i="9"/>
  <c r="AG24" i="9"/>
  <c r="A25" i="9"/>
  <c r="AG25" i="9"/>
  <c r="A26" i="9"/>
  <c r="AG26" i="9"/>
  <c r="A27" i="9"/>
  <c r="AG27" i="9"/>
  <c r="A29" i="9"/>
  <c r="A30" i="9"/>
  <c r="AG30" i="9"/>
  <c r="C32" i="5" l="1"/>
  <c r="C71" i="5"/>
  <c r="C91" i="5" s="1"/>
  <c r="C9" i="11"/>
  <c r="X11" i="11"/>
  <c r="Z72" i="4"/>
  <c r="Z33" i="4"/>
  <c r="AB32" i="4"/>
  <c r="AB71" i="4"/>
  <c r="AB73" i="4"/>
  <c r="AB34" i="4"/>
  <c r="AA15" i="4"/>
  <c r="AB70" i="4"/>
  <c r="AB31" i="4"/>
  <c r="Z72" i="5"/>
  <c r="Z33" i="5"/>
  <c r="N17" i="8"/>
  <c r="N88" i="4"/>
  <c r="I37" i="4"/>
  <c r="G18" i="4"/>
  <c r="G37" i="4" s="1"/>
  <c r="AN32" i="4"/>
  <c r="Q13" i="4"/>
  <c r="O12" i="4"/>
  <c r="O31" i="4" s="1"/>
  <c r="P70" i="4"/>
  <c r="P31" i="4"/>
  <c r="N16" i="8"/>
  <c r="N87" i="4"/>
  <c r="I58" i="8"/>
  <c r="I64" i="8"/>
  <c r="I92" i="5"/>
  <c r="C47" i="11"/>
  <c r="G47" i="11"/>
  <c r="X47" i="11"/>
  <c r="D9" i="5"/>
  <c r="X31" i="11"/>
  <c r="G31" i="11"/>
  <c r="C31" i="11"/>
  <c r="B47" i="13"/>
  <c r="H47" i="13" s="1"/>
  <c r="B24" i="13"/>
  <c r="H24" i="13" s="1"/>
  <c r="C22" i="13"/>
  <c r="I22" i="13" s="1"/>
  <c r="C13" i="13"/>
  <c r="I13" i="13" s="1"/>
  <c r="B6" i="13"/>
  <c r="H6" i="13" s="1"/>
  <c r="M87" i="4"/>
  <c r="D21" i="8"/>
  <c r="D92" i="4"/>
  <c r="E18" i="8"/>
  <c r="E89" i="4"/>
  <c r="AO34" i="4"/>
  <c r="P13" i="4"/>
  <c r="AM32" i="4"/>
  <c r="W13" i="4" s="1"/>
  <c r="K28" i="4"/>
  <c r="J9" i="4"/>
  <c r="J28" i="4" s="1"/>
  <c r="K67" i="4"/>
  <c r="C55" i="8"/>
  <c r="C61" i="8"/>
  <c r="C89" i="5"/>
  <c r="Z73" i="5"/>
  <c r="Z34" i="5"/>
  <c r="Y14" i="5"/>
  <c r="W14" i="5"/>
  <c r="W28" i="4"/>
  <c r="W67" i="4"/>
  <c r="J18" i="5"/>
  <c r="J37" i="5" s="1"/>
  <c r="K37" i="5"/>
  <c r="L20" i="8"/>
  <c r="L91" i="4"/>
  <c r="K18" i="8"/>
  <c r="K89" i="4"/>
  <c r="J69" i="4"/>
  <c r="Y12" i="4"/>
  <c r="R34" i="4"/>
  <c r="R73" i="4"/>
  <c r="N77" i="8"/>
  <c r="N83" i="8"/>
  <c r="H60" i="8"/>
  <c r="H54" i="8"/>
  <c r="H88" i="5"/>
  <c r="D29" i="5"/>
  <c r="D68" i="5"/>
  <c r="B56" i="13"/>
  <c r="H56" i="13" s="1"/>
  <c r="B38" i="13"/>
  <c r="H38" i="13" s="1"/>
  <c r="C8" i="13"/>
  <c r="I8" i="13" s="1"/>
  <c r="C16" i="13"/>
  <c r="I16" i="13" s="1"/>
  <c r="C24" i="13"/>
  <c r="I24" i="13" s="1"/>
  <c r="C32" i="13"/>
  <c r="I32" i="13" s="1"/>
  <c r="C40" i="13"/>
  <c r="I40" i="13" s="1"/>
  <c r="C48" i="13"/>
  <c r="I48" i="13" s="1"/>
  <c r="C56" i="13"/>
  <c r="I56" i="13" s="1"/>
  <c r="C6" i="13"/>
  <c r="I6" i="13" s="1"/>
  <c r="C11" i="13"/>
  <c r="I11" i="13" s="1"/>
  <c r="C15" i="13"/>
  <c r="I15" i="13" s="1"/>
  <c r="C20" i="13"/>
  <c r="I20" i="13" s="1"/>
  <c r="C29" i="13"/>
  <c r="I29" i="13" s="1"/>
  <c r="C38" i="13"/>
  <c r="I38" i="13" s="1"/>
  <c r="C43" i="13"/>
  <c r="I43" i="13" s="1"/>
  <c r="C47" i="13"/>
  <c r="I47" i="13" s="1"/>
  <c r="C52" i="13"/>
  <c r="I52" i="13" s="1"/>
  <c r="C25" i="13"/>
  <c r="I25" i="13" s="1"/>
  <c r="C34" i="13"/>
  <c r="I34" i="13" s="1"/>
  <c r="C7" i="13"/>
  <c r="I7" i="13" s="1"/>
  <c r="C12" i="13"/>
  <c r="I12" i="13" s="1"/>
  <c r="C21" i="13"/>
  <c r="I21" i="13" s="1"/>
  <c r="C30" i="13"/>
  <c r="I30" i="13" s="1"/>
  <c r="C35" i="13"/>
  <c r="I35" i="13" s="1"/>
  <c r="C39" i="13"/>
  <c r="I39" i="13" s="1"/>
  <c r="C44" i="13"/>
  <c r="I44" i="13" s="1"/>
  <c r="C53" i="13"/>
  <c r="I53" i="13" s="1"/>
  <c r="C17" i="13"/>
  <c r="I17" i="13" s="1"/>
  <c r="C26" i="13"/>
  <c r="I26" i="13" s="1"/>
  <c r="C49" i="13"/>
  <c r="I49" i="13" s="1"/>
  <c r="C3" i="13"/>
  <c r="I3" i="13" s="1"/>
  <c r="C5" i="13"/>
  <c r="I5" i="13" s="1"/>
  <c r="C14" i="13"/>
  <c r="I14" i="13" s="1"/>
  <c r="C19" i="13"/>
  <c r="I19" i="13" s="1"/>
  <c r="C23" i="13"/>
  <c r="I23" i="13" s="1"/>
  <c r="C28" i="13"/>
  <c r="I28" i="13" s="1"/>
  <c r="C37" i="13"/>
  <c r="I37" i="13" s="1"/>
  <c r="C46" i="13"/>
  <c r="I46" i="13" s="1"/>
  <c r="C51" i="13"/>
  <c r="I51" i="13" s="1"/>
  <c r="C55" i="13"/>
  <c r="I55" i="13" s="1"/>
  <c r="E22" i="8"/>
  <c r="E93" i="4"/>
  <c r="E42" i="8" s="1"/>
  <c r="D18" i="8"/>
  <c r="D89" i="4"/>
  <c r="E16" i="8"/>
  <c r="E87" i="4"/>
  <c r="Z18" i="4"/>
  <c r="Z37" i="4" s="1"/>
  <c r="AB14" i="4"/>
  <c r="AA14" i="4"/>
  <c r="Y14" i="4"/>
  <c r="AO33" i="4"/>
  <c r="R14" i="4"/>
  <c r="H14" i="4"/>
  <c r="AG33" i="4"/>
  <c r="E33" i="4"/>
  <c r="E72" i="4"/>
  <c r="V56" i="8"/>
  <c r="V62" i="8"/>
  <c r="V90" i="5"/>
  <c r="T59" i="8"/>
  <c r="T53" i="8"/>
  <c r="T87" i="5"/>
  <c r="Y71" i="5"/>
  <c r="Y32" i="5"/>
  <c r="T33" i="5"/>
  <c r="S14" i="5"/>
  <c r="S33" i="5" s="1"/>
  <c r="T72" i="5"/>
  <c r="Z29" i="5"/>
  <c r="Z68" i="5"/>
  <c r="I28" i="5"/>
  <c r="I67" i="5"/>
  <c r="E37" i="11"/>
  <c r="E29" i="11"/>
  <c r="G29" i="11" s="1"/>
  <c r="V34" i="8"/>
  <c r="V40" i="8"/>
  <c r="M20" i="8"/>
  <c r="M91" i="4"/>
  <c r="T19" i="8"/>
  <c r="T90" i="4"/>
  <c r="X33" i="4"/>
  <c r="X72" i="4"/>
  <c r="D31" i="4"/>
  <c r="D70" i="4"/>
  <c r="X34" i="5"/>
  <c r="X73" i="5"/>
  <c r="C51" i="11"/>
  <c r="X51" i="11"/>
  <c r="G51" i="11"/>
  <c r="D13" i="5"/>
  <c r="T31" i="8"/>
  <c r="T37" i="8"/>
  <c r="X16" i="8"/>
  <c r="X87" i="4"/>
  <c r="W15" i="4"/>
  <c r="Y15" i="4"/>
  <c r="H34" i="4"/>
  <c r="H73" i="4"/>
  <c r="K21" i="8"/>
  <c r="K92" i="4"/>
  <c r="J72" i="4"/>
  <c r="AB29" i="5"/>
  <c r="AB68" i="5"/>
  <c r="D31" i="8"/>
  <c r="D37" i="8"/>
  <c r="AQ37" i="4"/>
  <c r="U18" i="4"/>
  <c r="U37" i="4" s="1"/>
  <c r="X69" i="4"/>
  <c r="X30" i="4"/>
  <c r="AB67" i="5"/>
  <c r="AB28" i="5"/>
  <c r="Y9" i="5"/>
  <c r="K73" i="5"/>
  <c r="K34" i="5"/>
  <c r="J15" i="5"/>
  <c r="J34" i="5" s="1"/>
  <c r="B52" i="13"/>
  <c r="H52" i="13" s="1"/>
  <c r="C50" i="13"/>
  <c r="I50" i="13" s="1"/>
  <c r="F30" i="13"/>
  <c r="L30" i="13" s="1"/>
  <c r="B29" i="13"/>
  <c r="H29" i="13" s="1"/>
  <c r="C27" i="13"/>
  <c r="I27" i="13" s="1"/>
  <c r="B18" i="13"/>
  <c r="H18" i="13" s="1"/>
  <c r="B14" i="13"/>
  <c r="H14" i="13" s="1"/>
  <c r="C9" i="13"/>
  <c r="I9" i="13" s="1"/>
  <c r="V21" i="8"/>
  <c r="V92" i="4"/>
  <c r="S20" i="8"/>
  <c r="S91" i="4"/>
  <c r="E17" i="8"/>
  <c r="E88" i="4"/>
  <c r="X18" i="4"/>
  <c r="X37" i="4" s="1"/>
  <c r="N28" i="4"/>
  <c r="T37" i="4"/>
  <c r="R61" i="8"/>
  <c r="R89" i="5"/>
  <c r="R55" i="8"/>
  <c r="X13" i="5"/>
  <c r="P13" i="5"/>
  <c r="AM32" i="5"/>
  <c r="W13" i="5" s="1"/>
  <c r="L21" i="8"/>
  <c r="L92" i="4"/>
  <c r="B11" i="13"/>
  <c r="H11" i="13" s="1"/>
  <c r="B19" i="13"/>
  <c r="H19" i="13" s="1"/>
  <c r="B27" i="13"/>
  <c r="H27" i="13" s="1"/>
  <c r="B35" i="13"/>
  <c r="H35" i="13" s="1"/>
  <c r="B43" i="13"/>
  <c r="H43" i="13" s="1"/>
  <c r="B51" i="13"/>
  <c r="H51" i="13" s="1"/>
  <c r="B25" i="13"/>
  <c r="H25" i="13" s="1"/>
  <c r="B34" i="13"/>
  <c r="H34" i="13" s="1"/>
  <c r="B7" i="13"/>
  <c r="H7" i="13" s="1"/>
  <c r="B12" i="13"/>
  <c r="H12" i="13" s="1"/>
  <c r="B16" i="13"/>
  <c r="H16" i="13" s="1"/>
  <c r="B21" i="13"/>
  <c r="H21" i="13" s="1"/>
  <c r="B30" i="13"/>
  <c r="H30" i="13" s="1"/>
  <c r="B39" i="13"/>
  <c r="H39" i="13" s="1"/>
  <c r="B44" i="13"/>
  <c r="H44" i="13" s="1"/>
  <c r="B48" i="13"/>
  <c r="H48" i="13" s="1"/>
  <c r="B53" i="13"/>
  <c r="H53" i="13" s="1"/>
  <c r="B17" i="13"/>
  <c r="H17" i="13" s="1"/>
  <c r="B26" i="13"/>
  <c r="H26" i="13" s="1"/>
  <c r="B49" i="13"/>
  <c r="H49" i="13" s="1"/>
  <c r="B4" i="13"/>
  <c r="H4" i="13" s="1"/>
  <c r="B13" i="13"/>
  <c r="H13" i="13" s="1"/>
  <c r="B22" i="13"/>
  <c r="H22" i="13" s="1"/>
  <c r="B40" i="13"/>
  <c r="H40" i="13" s="1"/>
  <c r="B45" i="13"/>
  <c r="H45" i="13" s="1"/>
  <c r="B54" i="13"/>
  <c r="H54" i="13" s="1"/>
  <c r="B8" i="13"/>
  <c r="H8" i="13" s="1"/>
  <c r="B31" i="13"/>
  <c r="H31" i="13" s="1"/>
  <c r="B36" i="13"/>
  <c r="H36" i="13" s="1"/>
  <c r="B10" i="13"/>
  <c r="H10" i="13" s="1"/>
  <c r="B33" i="13"/>
  <c r="H33" i="13" s="1"/>
  <c r="B42" i="13"/>
  <c r="H42" i="13" s="1"/>
  <c r="P35" i="8"/>
  <c r="P41" i="8"/>
  <c r="L32" i="8"/>
  <c r="L38" i="8"/>
  <c r="Y13" i="4"/>
  <c r="AA11" i="4"/>
  <c r="K18" i="4"/>
  <c r="AI37" i="4"/>
  <c r="B50" i="13"/>
  <c r="H50" i="13" s="1"/>
  <c r="B46" i="13"/>
  <c r="H46" i="13" s="1"/>
  <c r="C41" i="13"/>
  <c r="I41" i="13" s="1"/>
  <c r="B23" i="13"/>
  <c r="H23" i="13" s="1"/>
  <c r="B9" i="13"/>
  <c r="H9" i="13" s="1"/>
  <c r="B5" i="13"/>
  <c r="H5" i="13" s="1"/>
  <c r="F7" i="13"/>
  <c r="L7" i="13" s="1"/>
  <c r="F15" i="13"/>
  <c r="L15" i="13" s="1"/>
  <c r="F23" i="13"/>
  <c r="L23" i="13" s="1"/>
  <c r="F31" i="13"/>
  <c r="L31" i="13" s="1"/>
  <c r="F39" i="13"/>
  <c r="L39" i="13" s="1"/>
  <c r="F47" i="13"/>
  <c r="L47" i="13" s="1"/>
  <c r="F55" i="13"/>
  <c r="L55" i="13" s="1"/>
  <c r="F9" i="13"/>
  <c r="L9" i="13" s="1"/>
  <c r="F32" i="13"/>
  <c r="L32" i="13" s="1"/>
  <c r="F41" i="13"/>
  <c r="L41" i="13" s="1"/>
  <c r="F5" i="13"/>
  <c r="L5" i="13" s="1"/>
  <c r="F10" i="13"/>
  <c r="L10" i="13" s="1"/>
  <c r="F14" i="13"/>
  <c r="L14" i="13" s="1"/>
  <c r="F19" i="13"/>
  <c r="L19" i="13" s="1"/>
  <c r="F28" i="13"/>
  <c r="L28" i="13" s="1"/>
  <c r="F37" i="13"/>
  <c r="L37" i="13" s="1"/>
  <c r="F42" i="13"/>
  <c r="L42" i="13" s="1"/>
  <c r="F46" i="13"/>
  <c r="L46" i="13" s="1"/>
  <c r="F51" i="13"/>
  <c r="L51" i="13" s="1"/>
  <c r="F24" i="13"/>
  <c r="L24" i="13" s="1"/>
  <c r="F33" i="13"/>
  <c r="L33" i="13" s="1"/>
  <c r="F56" i="13"/>
  <c r="L56" i="13" s="1"/>
  <c r="F20" i="13"/>
  <c r="L20" i="13" s="1"/>
  <c r="F29" i="13"/>
  <c r="L29" i="13" s="1"/>
  <c r="F34" i="13"/>
  <c r="L34" i="13" s="1"/>
  <c r="F38" i="13"/>
  <c r="L38" i="13" s="1"/>
  <c r="F43" i="13"/>
  <c r="L43" i="13" s="1"/>
  <c r="F6" i="13"/>
  <c r="L6" i="13" s="1"/>
  <c r="F11" i="13"/>
  <c r="L11" i="13" s="1"/>
  <c r="F52" i="13"/>
  <c r="L52" i="13" s="1"/>
  <c r="F8" i="13"/>
  <c r="L8" i="13" s="1"/>
  <c r="F17" i="13"/>
  <c r="L17" i="13" s="1"/>
  <c r="F40" i="13"/>
  <c r="L40" i="13" s="1"/>
  <c r="F49" i="13"/>
  <c r="L49" i="13" s="1"/>
  <c r="V22" i="8"/>
  <c r="V93" i="4"/>
  <c r="V42" i="8" s="1"/>
  <c r="V19" i="8"/>
  <c r="V90" i="4"/>
  <c r="T17" i="8"/>
  <c r="S68" i="4"/>
  <c r="O16" i="8"/>
  <c r="O87" i="4"/>
  <c r="Z10" i="4"/>
  <c r="AB9" i="4"/>
  <c r="J15" i="4"/>
  <c r="J34" i="4" s="1"/>
  <c r="K73" i="4"/>
  <c r="K34" i="4"/>
  <c r="AL33" i="4"/>
  <c r="N14" i="4"/>
  <c r="Z11" i="4"/>
  <c r="T74" i="8"/>
  <c r="T80" i="8"/>
  <c r="X49" i="11"/>
  <c r="G49" i="11"/>
  <c r="C49" i="11"/>
  <c r="D11" i="5"/>
  <c r="E54" i="13"/>
  <c r="K54" i="13" s="1"/>
  <c r="E45" i="13"/>
  <c r="K45" i="13" s="1"/>
  <c r="E36" i="13"/>
  <c r="K36" i="13" s="1"/>
  <c r="E31" i="13"/>
  <c r="K31" i="13" s="1"/>
  <c r="E27" i="13"/>
  <c r="K27" i="13" s="1"/>
  <c r="E22" i="13"/>
  <c r="K22" i="13" s="1"/>
  <c r="E13" i="13"/>
  <c r="K13" i="13" s="1"/>
  <c r="E4" i="13"/>
  <c r="K4" i="13" s="1"/>
  <c r="E9" i="14"/>
  <c r="K9" i="14" s="1"/>
  <c r="E17" i="14"/>
  <c r="K17" i="14" s="1"/>
  <c r="E25" i="14"/>
  <c r="K25" i="14" s="1"/>
  <c r="E33" i="14"/>
  <c r="K33" i="14" s="1"/>
  <c r="E41" i="14"/>
  <c r="K41" i="14" s="1"/>
  <c r="E49" i="14"/>
  <c r="K49" i="14" s="1"/>
  <c r="E4" i="14"/>
  <c r="K4" i="14" s="1"/>
  <c r="E12" i="14"/>
  <c r="K12" i="14" s="1"/>
  <c r="E20" i="14"/>
  <c r="K20" i="14" s="1"/>
  <c r="E7" i="14"/>
  <c r="K7" i="14" s="1"/>
  <c r="E15" i="14"/>
  <c r="K15" i="14" s="1"/>
  <c r="E23" i="14"/>
  <c r="K23" i="14" s="1"/>
  <c r="E31" i="14"/>
  <c r="K31" i="14" s="1"/>
  <c r="E39" i="14"/>
  <c r="K39" i="14" s="1"/>
  <c r="E47" i="14"/>
  <c r="K47" i="14" s="1"/>
  <c r="E55" i="14"/>
  <c r="K55" i="14" s="1"/>
  <c r="E3" i="14"/>
  <c r="K3" i="14" s="1"/>
  <c r="E5" i="14"/>
  <c r="K5" i="14" s="1"/>
  <c r="E13" i="14"/>
  <c r="K13" i="14" s="1"/>
  <c r="E21" i="14"/>
  <c r="K21" i="14" s="1"/>
  <c r="E29" i="14"/>
  <c r="K29" i="14" s="1"/>
  <c r="E37" i="14"/>
  <c r="K37" i="14" s="1"/>
  <c r="E45" i="14"/>
  <c r="K45" i="14" s="1"/>
  <c r="E53" i="14"/>
  <c r="K53" i="14" s="1"/>
  <c r="E6" i="14"/>
  <c r="K6" i="14" s="1"/>
  <c r="E14" i="14"/>
  <c r="K14" i="14" s="1"/>
  <c r="E39" i="8"/>
  <c r="E33" i="8"/>
  <c r="O32" i="8"/>
  <c r="O38" i="8"/>
  <c r="T18" i="8"/>
  <c r="S69" i="4"/>
  <c r="T89" i="4"/>
  <c r="AB18" i="4"/>
  <c r="AB37" i="4" s="1"/>
  <c r="V18" i="4"/>
  <c r="V37" i="4" s="1"/>
  <c r="AR37" i="4"/>
  <c r="L18" i="4"/>
  <c r="L37" i="4" s="1"/>
  <c r="AP34" i="4"/>
  <c r="T15" i="4"/>
  <c r="I15" i="4"/>
  <c r="AH34" i="4"/>
  <c r="Q72" i="4"/>
  <c r="O14" i="4"/>
  <c r="O33" i="4" s="1"/>
  <c r="Q33" i="4"/>
  <c r="N11" i="4"/>
  <c r="AL30" i="4"/>
  <c r="J10" i="4"/>
  <c r="J29" i="4" s="1"/>
  <c r="L29" i="4"/>
  <c r="L68" i="4"/>
  <c r="N78" i="8"/>
  <c r="N84" i="8"/>
  <c r="I82" i="8"/>
  <c r="I76" i="8"/>
  <c r="L78" i="8"/>
  <c r="L84" i="8"/>
  <c r="U32" i="8"/>
  <c r="D33" i="5"/>
  <c r="F14" i="5"/>
  <c r="F33" i="5" s="1"/>
  <c r="AC14" i="5"/>
  <c r="D72" i="5"/>
  <c r="F72" i="5" s="1"/>
  <c r="U21" i="8"/>
  <c r="U92" i="4"/>
  <c r="I20" i="8"/>
  <c r="I91" i="4"/>
  <c r="G71" i="4"/>
  <c r="R19" i="8"/>
  <c r="R90" i="4"/>
  <c r="W11" i="4"/>
  <c r="AM34" i="4"/>
  <c r="P15" i="4"/>
  <c r="D73" i="4"/>
  <c r="D34" i="4"/>
  <c r="AB10" i="4"/>
  <c r="AA10" i="4"/>
  <c r="Y10" i="4"/>
  <c r="H10" i="4"/>
  <c r="AG29" i="4"/>
  <c r="W10" i="4" s="1"/>
  <c r="E78" i="8"/>
  <c r="E84" i="8"/>
  <c r="U78" i="8"/>
  <c r="U84" i="8"/>
  <c r="J56" i="8"/>
  <c r="J62" i="8"/>
  <c r="J90" i="5"/>
  <c r="Y30" i="5"/>
  <c r="Y69" i="5"/>
  <c r="AM29" i="5"/>
  <c r="P10" i="5"/>
  <c r="E48" i="13"/>
  <c r="K48" i="13" s="1"/>
  <c r="E25" i="13"/>
  <c r="K25" i="13" s="1"/>
  <c r="E16" i="13"/>
  <c r="K16" i="13" s="1"/>
  <c r="C56" i="11"/>
  <c r="X56" i="11"/>
  <c r="C32" i="11"/>
  <c r="G32" i="11"/>
  <c r="X32" i="11"/>
  <c r="E52" i="13"/>
  <c r="K52" i="13" s="1"/>
  <c r="E47" i="13"/>
  <c r="K47" i="13" s="1"/>
  <c r="E43" i="13"/>
  <c r="K43" i="13" s="1"/>
  <c r="E38" i="13"/>
  <c r="K38" i="13" s="1"/>
  <c r="E29" i="13"/>
  <c r="K29" i="13" s="1"/>
  <c r="E20" i="13"/>
  <c r="K20" i="13" s="1"/>
  <c r="E15" i="13"/>
  <c r="K15" i="13" s="1"/>
  <c r="E11" i="13"/>
  <c r="K11" i="13" s="1"/>
  <c r="E6" i="13"/>
  <c r="K6" i="13" s="1"/>
  <c r="E50" i="14"/>
  <c r="K50" i="14" s="1"/>
  <c r="N39" i="8"/>
  <c r="N33" i="8"/>
  <c r="V36" i="8"/>
  <c r="V30" i="8"/>
  <c r="N22" i="8"/>
  <c r="N93" i="4"/>
  <c r="N42" i="8" s="1"/>
  <c r="X12" i="4"/>
  <c r="X10" i="4"/>
  <c r="Z13" i="4"/>
  <c r="X13" i="4"/>
  <c r="Q19" i="8"/>
  <c r="Q90" i="4"/>
  <c r="J11" i="4"/>
  <c r="J30" i="4" s="1"/>
  <c r="K30" i="4"/>
  <c r="N65" i="8"/>
  <c r="N93" i="5"/>
  <c r="N85" i="8" s="1"/>
  <c r="AB13" i="5"/>
  <c r="U30" i="5"/>
  <c r="U69" i="5"/>
  <c r="E30" i="5"/>
  <c r="E69" i="5"/>
  <c r="E10" i="13"/>
  <c r="K10" i="13" s="1"/>
  <c r="E18" i="13"/>
  <c r="K18" i="13" s="1"/>
  <c r="E26" i="13"/>
  <c r="K26" i="13" s="1"/>
  <c r="E34" i="13"/>
  <c r="K34" i="13" s="1"/>
  <c r="E42" i="13"/>
  <c r="K42" i="13" s="1"/>
  <c r="E50" i="13"/>
  <c r="K50" i="13" s="1"/>
  <c r="G50" i="11"/>
  <c r="X50" i="11"/>
  <c r="C50" i="11"/>
  <c r="D12" i="5"/>
  <c r="G30" i="11"/>
  <c r="X30" i="11"/>
  <c r="C30" i="11"/>
  <c r="E56" i="13"/>
  <c r="K56" i="13" s="1"/>
  <c r="E33" i="13"/>
  <c r="K33" i="13" s="1"/>
  <c r="E24" i="13"/>
  <c r="K24" i="13" s="1"/>
  <c r="E52" i="14"/>
  <c r="K52" i="14" s="1"/>
  <c r="E51" i="14"/>
  <c r="K51" i="14" s="1"/>
  <c r="E40" i="14"/>
  <c r="K40" i="14" s="1"/>
  <c r="E30" i="14"/>
  <c r="K30" i="14" s="1"/>
  <c r="E16" i="14"/>
  <c r="K16" i="14" s="1"/>
  <c r="M88" i="4"/>
  <c r="M18" i="8"/>
  <c r="M89" i="4"/>
  <c r="V17" i="8"/>
  <c r="V88" i="4"/>
  <c r="T16" i="8"/>
  <c r="S67" i="4"/>
  <c r="G16" i="8"/>
  <c r="G87" i="4"/>
  <c r="AA12" i="4"/>
  <c r="O18" i="4"/>
  <c r="O37" i="4" s="1"/>
  <c r="P37" i="4"/>
  <c r="T20" i="8"/>
  <c r="T91" i="4"/>
  <c r="H69" i="4"/>
  <c r="G11" i="4"/>
  <c r="G30" i="4" s="1"/>
  <c r="H30" i="4"/>
  <c r="R10" i="4"/>
  <c r="T28" i="4"/>
  <c r="S9" i="4"/>
  <c r="S28" i="4" s="1"/>
  <c r="M75" i="8"/>
  <c r="M81" i="8"/>
  <c r="AA12" i="5"/>
  <c r="W12" i="5"/>
  <c r="AB18" i="5"/>
  <c r="AB37" i="5" s="1"/>
  <c r="AA18" i="5"/>
  <c r="AA37" i="5" s="1"/>
  <c r="Y18" i="5"/>
  <c r="Y37" i="5" s="1"/>
  <c r="T18" i="5"/>
  <c r="AP37" i="5"/>
  <c r="AH37" i="5"/>
  <c r="W18" i="5" s="1"/>
  <c r="W37" i="5" s="1"/>
  <c r="I18" i="5"/>
  <c r="L71" i="5"/>
  <c r="L32" i="5"/>
  <c r="G53" i="11"/>
  <c r="D15" i="5"/>
  <c r="G28" i="11"/>
  <c r="X28" i="11"/>
  <c r="C28" i="11"/>
  <c r="E55" i="13"/>
  <c r="K55" i="13" s="1"/>
  <c r="E51" i="13"/>
  <c r="K51" i="13" s="1"/>
  <c r="E46" i="13"/>
  <c r="K46" i="13" s="1"/>
  <c r="E37" i="13"/>
  <c r="K37" i="13" s="1"/>
  <c r="E28" i="13"/>
  <c r="K28" i="13" s="1"/>
  <c r="E23" i="13"/>
  <c r="K23" i="13" s="1"/>
  <c r="E19" i="13"/>
  <c r="K19" i="13" s="1"/>
  <c r="E14" i="13"/>
  <c r="K14" i="13" s="1"/>
  <c r="E5" i="13"/>
  <c r="K5" i="13" s="1"/>
  <c r="E42" i="14"/>
  <c r="K42" i="14" s="1"/>
  <c r="E22" i="14"/>
  <c r="K22" i="14" s="1"/>
  <c r="E10" i="14"/>
  <c r="K10" i="14" s="1"/>
  <c r="L33" i="8"/>
  <c r="L39" i="8"/>
  <c r="K31" i="8"/>
  <c r="K37" i="8"/>
  <c r="T30" i="8"/>
  <c r="T36" i="8"/>
  <c r="D87" i="4"/>
  <c r="M72" i="4"/>
  <c r="U20" i="8"/>
  <c r="U91" i="4"/>
  <c r="D20" i="8"/>
  <c r="D91" i="4"/>
  <c r="V18" i="8"/>
  <c r="V89" i="4"/>
  <c r="Y18" i="4"/>
  <c r="Y37" i="4" s="1"/>
  <c r="X15" i="4"/>
  <c r="AA13" i="4"/>
  <c r="U12" i="4"/>
  <c r="AQ31" i="4"/>
  <c r="K12" i="4"/>
  <c r="AI31" i="4"/>
  <c r="W12" i="4" s="1"/>
  <c r="M82" i="8"/>
  <c r="M76" i="8"/>
  <c r="G56" i="8"/>
  <c r="G62" i="8"/>
  <c r="G90" i="5"/>
  <c r="AA15" i="5"/>
  <c r="K33" i="5"/>
  <c r="J14" i="5"/>
  <c r="J33" i="5" s="1"/>
  <c r="K72" i="5"/>
  <c r="B29" i="6"/>
  <c r="H40" i="8"/>
  <c r="H34" i="8"/>
  <c r="P32" i="8"/>
  <c r="P38" i="8"/>
  <c r="P37" i="8"/>
  <c r="P31" i="8"/>
  <c r="E20" i="8"/>
  <c r="E91" i="4"/>
  <c r="O68" i="4"/>
  <c r="Z15" i="4"/>
  <c r="S14" i="4"/>
  <c r="S33" i="4" s="1"/>
  <c r="G12" i="4"/>
  <c r="G31" i="4" s="1"/>
  <c r="O11" i="4"/>
  <c r="O30" i="4" s="1"/>
  <c r="U82" i="8"/>
  <c r="U76" i="8"/>
  <c r="M79" i="8"/>
  <c r="M73" i="8"/>
  <c r="R65" i="8"/>
  <c r="R93" i="5"/>
  <c r="R85" i="8" s="1"/>
  <c r="C84" i="8"/>
  <c r="C78" i="8"/>
  <c r="E63" i="8"/>
  <c r="E57" i="8"/>
  <c r="E91" i="5"/>
  <c r="K56" i="8"/>
  <c r="K62" i="8"/>
  <c r="K90" i="5"/>
  <c r="N54" i="8"/>
  <c r="N60" i="8"/>
  <c r="N88" i="5"/>
  <c r="N18" i="5"/>
  <c r="N37" i="5" s="1"/>
  <c r="AL37" i="5"/>
  <c r="U34" i="5"/>
  <c r="S15" i="5"/>
  <c r="S34" i="5" s="1"/>
  <c r="U73" i="5"/>
  <c r="U62" i="8"/>
  <c r="U56" i="8"/>
  <c r="J12" i="5"/>
  <c r="J31" i="5" s="1"/>
  <c r="K31" i="5"/>
  <c r="X9" i="5"/>
  <c r="B54" i="14"/>
  <c r="H54" i="14" s="1"/>
  <c r="C51" i="14"/>
  <c r="I51" i="14" s="1"/>
  <c r="F50" i="14"/>
  <c r="L50" i="14" s="1"/>
  <c r="B46" i="14"/>
  <c r="H46" i="14" s="1"/>
  <c r="C43" i="14"/>
  <c r="I43" i="14" s="1"/>
  <c r="F42" i="14"/>
  <c r="L42" i="14" s="1"/>
  <c r="B38" i="14"/>
  <c r="H38" i="14" s="1"/>
  <c r="C35" i="14"/>
  <c r="I35" i="14" s="1"/>
  <c r="F34" i="14"/>
  <c r="L34" i="14" s="1"/>
  <c r="B30" i="14"/>
  <c r="H30" i="14" s="1"/>
  <c r="C27" i="14"/>
  <c r="I27" i="14" s="1"/>
  <c r="F26" i="14"/>
  <c r="L26" i="14" s="1"/>
  <c r="B22" i="14"/>
  <c r="H22" i="14" s="1"/>
  <c r="C19" i="14"/>
  <c r="I19" i="14" s="1"/>
  <c r="F18" i="14"/>
  <c r="L18" i="14" s="1"/>
  <c r="B14" i="14"/>
  <c r="H14" i="14" s="1"/>
  <c r="C11" i="14"/>
  <c r="I11" i="14" s="1"/>
  <c r="F10" i="14"/>
  <c r="L10" i="14" s="1"/>
  <c r="B6" i="14"/>
  <c r="H6" i="14" s="1"/>
  <c r="N91" i="4"/>
  <c r="U31" i="8"/>
  <c r="U37" i="8"/>
  <c r="U36" i="8"/>
  <c r="U30" i="8"/>
  <c r="L30" i="8"/>
  <c r="L36" i="8"/>
  <c r="U73" i="4"/>
  <c r="T72" i="4"/>
  <c r="K71" i="4"/>
  <c r="L34" i="4"/>
  <c r="Z12" i="4"/>
  <c r="AB11" i="4"/>
  <c r="Y11" i="4"/>
  <c r="U30" i="4"/>
  <c r="Z9" i="4"/>
  <c r="S10" i="4"/>
  <c r="S29" i="4" s="1"/>
  <c r="I77" i="8"/>
  <c r="I83" i="8"/>
  <c r="L82" i="8"/>
  <c r="L76" i="8"/>
  <c r="U57" i="8"/>
  <c r="U91" i="5"/>
  <c r="U63" i="8"/>
  <c r="Q69" i="5"/>
  <c r="Q53" i="8"/>
  <c r="Q87" i="5"/>
  <c r="Q59" i="8"/>
  <c r="Z9" i="5"/>
  <c r="Q31" i="5"/>
  <c r="Q70" i="5"/>
  <c r="AL30" i="5"/>
  <c r="AC11" i="5" s="1"/>
  <c r="N11" i="5"/>
  <c r="X10" i="5"/>
  <c r="L59" i="8"/>
  <c r="L53" i="8"/>
  <c r="L87" i="5"/>
  <c r="R34" i="8"/>
  <c r="B56" i="14"/>
  <c r="H56" i="14" s="1"/>
  <c r="C53" i="14"/>
  <c r="I53" i="14" s="1"/>
  <c r="F52" i="14"/>
  <c r="L52" i="14" s="1"/>
  <c r="B48" i="14"/>
  <c r="H48" i="14" s="1"/>
  <c r="C45" i="14"/>
  <c r="I45" i="14" s="1"/>
  <c r="F44" i="14"/>
  <c r="L44" i="14" s="1"/>
  <c r="B40" i="14"/>
  <c r="H40" i="14" s="1"/>
  <c r="C37" i="14"/>
  <c r="I37" i="14" s="1"/>
  <c r="F36" i="14"/>
  <c r="L36" i="14" s="1"/>
  <c r="B32" i="14"/>
  <c r="H32" i="14" s="1"/>
  <c r="C29" i="14"/>
  <c r="I29" i="14" s="1"/>
  <c r="F28" i="14"/>
  <c r="L28" i="14" s="1"/>
  <c r="B24" i="14"/>
  <c r="H24" i="14" s="1"/>
  <c r="C21" i="14"/>
  <c r="I21" i="14" s="1"/>
  <c r="F20" i="14"/>
  <c r="L20" i="14" s="1"/>
  <c r="B16" i="14"/>
  <c r="H16" i="14" s="1"/>
  <c r="C13" i="14"/>
  <c r="I13" i="14" s="1"/>
  <c r="F12" i="14"/>
  <c r="L12" i="14" s="1"/>
  <c r="B8" i="14"/>
  <c r="H8" i="14" s="1"/>
  <c r="C5" i="14"/>
  <c r="I5" i="14" s="1"/>
  <c r="F4" i="14"/>
  <c r="L4" i="14" s="1"/>
  <c r="A6" i="7"/>
  <c r="A8" i="8"/>
  <c r="A6" i="6"/>
  <c r="A3" i="9" s="1"/>
  <c r="A6" i="5"/>
  <c r="M78" i="8"/>
  <c r="M84" i="8"/>
  <c r="C77" i="8"/>
  <c r="C83" i="8"/>
  <c r="N57" i="8"/>
  <c r="N63" i="8"/>
  <c r="K53" i="8"/>
  <c r="K59" i="8"/>
  <c r="K87" i="5"/>
  <c r="AB11" i="5"/>
  <c r="S13" i="5"/>
  <c r="S32" i="5" s="1"/>
  <c r="T71" i="5"/>
  <c r="N31" i="5"/>
  <c r="N70" i="5"/>
  <c r="S12" i="5"/>
  <c r="S31" i="5" s="1"/>
  <c r="T31" i="5"/>
  <c r="T70" i="5"/>
  <c r="U10" i="5"/>
  <c r="AQ29" i="5"/>
  <c r="K10" i="5"/>
  <c r="AI29" i="5"/>
  <c r="W10" i="5" s="1"/>
  <c r="R32" i="8"/>
  <c r="R38" i="8"/>
  <c r="I32" i="8"/>
  <c r="I38" i="8"/>
  <c r="I37" i="8"/>
  <c r="I31" i="8"/>
  <c r="R30" i="8"/>
  <c r="R36" i="8"/>
  <c r="H30" i="8"/>
  <c r="H36" i="8"/>
  <c r="H19" i="8"/>
  <c r="H90" i="4"/>
  <c r="I16" i="8"/>
  <c r="I87" i="4"/>
  <c r="A46" i="7"/>
  <c r="A46" i="2"/>
  <c r="A46" i="6"/>
  <c r="S13" i="4"/>
  <c r="S32" i="4" s="1"/>
  <c r="L80" i="8"/>
  <c r="L74" i="8"/>
  <c r="R58" i="8"/>
  <c r="R64" i="8"/>
  <c r="R92" i="5"/>
  <c r="P62" i="8"/>
  <c r="P56" i="8"/>
  <c r="P90" i="5"/>
  <c r="O70" i="5"/>
  <c r="T60" i="8"/>
  <c r="T54" i="8"/>
  <c r="J67" i="5"/>
  <c r="AA11" i="5"/>
  <c r="AA10" i="5"/>
  <c r="R31" i="5"/>
  <c r="R70" i="5"/>
  <c r="I68" i="5"/>
  <c r="I29" i="5"/>
  <c r="C7" i="2"/>
  <c r="B8" i="2"/>
  <c r="M33" i="8"/>
  <c r="C55" i="14"/>
  <c r="I55" i="14" s="1"/>
  <c r="F54" i="14"/>
  <c r="L54" i="14" s="1"/>
  <c r="B50" i="14"/>
  <c r="H50" i="14" s="1"/>
  <c r="C47" i="14"/>
  <c r="I47" i="14" s="1"/>
  <c r="F46" i="14"/>
  <c r="L46" i="14" s="1"/>
  <c r="B42" i="14"/>
  <c r="H42" i="14" s="1"/>
  <c r="C39" i="14"/>
  <c r="I39" i="14" s="1"/>
  <c r="F38" i="14"/>
  <c r="L38" i="14" s="1"/>
  <c r="B34" i="14"/>
  <c r="H34" i="14" s="1"/>
  <c r="C31" i="14"/>
  <c r="I31" i="14" s="1"/>
  <c r="F30" i="14"/>
  <c r="L30" i="14" s="1"/>
  <c r="B26" i="14"/>
  <c r="H26" i="14" s="1"/>
  <c r="C23" i="14"/>
  <c r="I23" i="14" s="1"/>
  <c r="F22" i="14"/>
  <c r="L22" i="14" s="1"/>
  <c r="B18" i="14"/>
  <c r="H18" i="14" s="1"/>
  <c r="C15" i="14"/>
  <c r="I15" i="14" s="1"/>
  <c r="F14" i="14"/>
  <c r="L14" i="14" s="1"/>
  <c r="C7" i="14"/>
  <c r="I7" i="14" s="1"/>
  <c r="I92" i="4"/>
  <c r="I90" i="4"/>
  <c r="Q32" i="8"/>
  <c r="Q38" i="8"/>
  <c r="Q88" i="4"/>
  <c r="P87" i="4"/>
  <c r="P21" i="8"/>
  <c r="O72" i="4"/>
  <c r="G70" i="4"/>
  <c r="Q16" i="8"/>
  <c r="Q87" i="4"/>
  <c r="AA18" i="4"/>
  <c r="AA37" i="4" s="1"/>
  <c r="AA9" i="4"/>
  <c r="Y9" i="4"/>
  <c r="C82" i="8"/>
  <c r="C76" i="8"/>
  <c r="H81" i="8"/>
  <c r="H75" i="8"/>
  <c r="R79" i="8"/>
  <c r="R73" i="8"/>
  <c r="H65" i="8"/>
  <c r="H93" i="5"/>
  <c r="H85" i="8" s="1"/>
  <c r="G73" i="5"/>
  <c r="K57" i="8"/>
  <c r="K63" i="8"/>
  <c r="J71" i="5"/>
  <c r="K91" i="5"/>
  <c r="Z11" i="5"/>
  <c r="O14" i="5"/>
  <c r="O33" i="5" s="1"/>
  <c r="Q72" i="5"/>
  <c r="V32" i="5"/>
  <c r="V71" i="5"/>
  <c r="G10" i="5"/>
  <c r="G29" i="5" s="1"/>
  <c r="H29" i="5"/>
  <c r="F9" i="5"/>
  <c r="F28" i="5" s="1"/>
  <c r="C28" i="5"/>
  <c r="C67" i="5"/>
  <c r="E76" i="8"/>
  <c r="E82" i="8"/>
  <c r="C80" i="8"/>
  <c r="C74" i="8"/>
  <c r="O65" i="8"/>
  <c r="O93" i="5"/>
  <c r="O85" i="8" s="1"/>
  <c r="I61" i="8"/>
  <c r="I55" i="8"/>
  <c r="G69" i="5"/>
  <c r="E54" i="8"/>
  <c r="E60" i="8"/>
  <c r="E88" i="5"/>
  <c r="AA13" i="5"/>
  <c r="Z12" i="5"/>
  <c r="X12" i="5"/>
  <c r="Y10" i="5"/>
  <c r="V33" i="5"/>
  <c r="V72" i="5"/>
  <c r="R71" i="5"/>
  <c r="R32" i="5"/>
  <c r="O11" i="5"/>
  <c r="O30" i="5" s="1"/>
  <c r="P69" i="5"/>
  <c r="P30" i="5"/>
  <c r="O9" i="5"/>
  <c r="O28" i="5" s="1"/>
  <c r="P67" i="5"/>
  <c r="T89" i="5"/>
  <c r="H58" i="8"/>
  <c r="G72" i="5"/>
  <c r="H64" i="8"/>
  <c r="M57" i="8"/>
  <c r="M91" i="5"/>
  <c r="C57" i="8"/>
  <c r="C63" i="8"/>
  <c r="I56" i="8"/>
  <c r="I62" i="8"/>
  <c r="V60" i="8"/>
  <c r="V88" i="5"/>
  <c r="L60" i="8"/>
  <c r="L54" i="8"/>
  <c r="AB14" i="5"/>
  <c r="AA14" i="5"/>
  <c r="X11" i="5"/>
  <c r="AN29" i="5"/>
  <c r="AA9" i="5"/>
  <c r="O18" i="5"/>
  <c r="O37" i="5" s="1"/>
  <c r="I57" i="8"/>
  <c r="I63" i="8"/>
  <c r="AR30" i="5"/>
  <c r="W11" i="5" s="1"/>
  <c r="V11" i="5"/>
  <c r="AJ30" i="5"/>
  <c r="L11" i="5"/>
  <c r="S11" i="5"/>
  <c r="S30" i="5" s="1"/>
  <c r="C30" i="5"/>
  <c r="M10" i="5"/>
  <c r="AK29" i="5"/>
  <c r="H67" i="5"/>
  <c r="G9" i="5"/>
  <c r="G28" i="5" s="1"/>
  <c r="I65" i="8"/>
  <c r="E56" i="8"/>
  <c r="V54" i="8"/>
  <c r="I75" i="8"/>
  <c r="I81" i="8"/>
  <c r="P64" i="8"/>
  <c r="P58" i="8"/>
  <c r="E64" i="8"/>
  <c r="E58" i="8"/>
  <c r="H62" i="8"/>
  <c r="H90" i="5"/>
  <c r="M55" i="8"/>
  <c r="M61" i="8"/>
  <c r="R53" i="8"/>
  <c r="R59" i="8"/>
  <c r="Z18" i="5"/>
  <c r="Z37" i="5" s="1"/>
  <c r="X18" i="5"/>
  <c r="X37" i="5" s="1"/>
  <c r="Z13" i="5"/>
  <c r="AB12" i="5"/>
  <c r="L73" i="5"/>
  <c r="L34" i="5"/>
  <c r="M62" i="8"/>
  <c r="M56" i="8"/>
  <c r="N9" i="5"/>
  <c r="AL28" i="5"/>
  <c r="F40" i="10"/>
  <c r="H40" i="10"/>
  <c r="J40" i="10"/>
  <c r="D40" i="10"/>
  <c r="C64" i="8"/>
  <c r="C58" i="8"/>
  <c r="H71" i="5"/>
  <c r="K55" i="8"/>
  <c r="K89" i="5"/>
  <c r="Q60" i="8"/>
  <c r="Q54" i="8"/>
  <c r="T73" i="5"/>
  <c r="T34" i="5"/>
  <c r="K32" i="5"/>
  <c r="J13" i="5"/>
  <c r="J32" i="5" s="1"/>
  <c r="Q63" i="8"/>
  <c r="Q57" i="8"/>
  <c r="O12" i="5"/>
  <c r="O31" i="5" s="1"/>
  <c r="R29" i="5"/>
  <c r="R68" i="5"/>
  <c r="V9" i="5"/>
  <c r="AR28" i="5"/>
  <c r="W9" i="5" s="1"/>
  <c r="P92" i="5"/>
  <c r="U73" i="8"/>
  <c r="U79" i="8"/>
  <c r="U58" i="8"/>
  <c r="U64" i="8"/>
  <c r="L58" i="8"/>
  <c r="L64" i="8"/>
  <c r="C56" i="8"/>
  <c r="C62" i="8"/>
  <c r="AB15" i="5"/>
  <c r="Y15" i="5"/>
  <c r="W15" i="5"/>
  <c r="X14" i="5"/>
  <c r="AC15" i="5"/>
  <c r="C73" i="5"/>
  <c r="J11" i="5"/>
  <c r="J30" i="5" s="1"/>
  <c r="K30" i="5"/>
  <c r="K28" i="5"/>
  <c r="J9" i="5"/>
  <c r="J28" i="5" s="1"/>
  <c r="Z11" i="6"/>
  <c r="Z12" i="6"/>
  <c r="Z9" i="6"/>
  <c r="Z18" i="6"/>
  <c r="Z13" i="6"/>
  <c r="Z15" i="6"/>
  <c r="R9" i="6"/>
  <c r="R10" i="6"/>
  <c r="R12" i="6"/>
  <c r="R14" i="6"/>
  <c r="R15" i="6"/>
  <c r="R11" i="6"/>
  <c r="R18" i="6"/>
  <c r="J15" i="6"/>
  <c r="J18" i="6"/>
  <c r="J11" i="6"/>
  <c r="J10" i="6"/>
  <c r="J14" i="6"/>
  <c r="J13" i="6"/>
  <c r="J9" i="6"/>
  <c r="B13" i="6"/>
  <c r="B14" i="6"/>
  <c r="B11" i="6"/>
  <c r="B15" i="6"/>
  <c r="B9" i="6"/>
  <c r="B18" i="6"/>
  <c r="B12" i="6"/>
  <c r="H84" i="8"/>
  <c r="M64" i="8"/>
  <c r="T55" i="8"/>
  <c r="U59" i="8"/>
  <c r="U53" i="8"/>
  <c r="Y12" i="5"/>
  <c r="L56" i="8"/>
  <c r="E53" i="8"/>
  <c r="V28" i="11"/>
  <c r="F10" i="5"/>
  <c r="F29" i="5" s="1"/>
  <c r="N58" i="8"/>
  <c r="AB15" i="6"/>
  <c r="AB18" i="6"/>
  <c r="AB14" i="6"/>
  <c r="T13" i="6"/>
  <c r="T14" i="6"/>
  <c r="T10" i="6"/>
  <c r="T18" i="6"/>
  <c r="T9" i="6"/>
  <c r="L11" i="6"/>
  <c r="L12" i="6"/>
  <c r="L13" i="6"/>
  <c r="D9" i="6"/>
  <c r="D10" i="6"/>
  <c r="T11" i="6"/>
  <c r="AB9" i="6"/>
  <c r="U52" i="11"/>
  <c r="L18" i="6"/>
  <c r="AB12" i="6"/>
  <c r="U9" i="6"/>
  <c r="U11" i="6"/>
  <c r="U13" i="6"/>
  <c r="U15" i="6"/>
  <c r="U12" i="6"/>
  <c r="U18" i="6"/>
  <c r="M9" i="6"/>
  <c r="M11" i="6"/>
  <c r="M13" i="6"/>
  <c r="M15" i="6"/>
  <c r="M10" i="6"/>
  <c r="E9" i="6"/>
  <c r="E11" i="6"/>
  <c r="E13" i="6"/>
  <c r="E15" i="6"/>
  <c r="E18" i="6"/>
  <c r="U48" i="11"/>
  <c r="Y10" i="6"/>
  <c r="Y12" i="6"/>
  <c r="Y14" i="6"/>
  <c r="Y18" i="6"/>
  <c r="Y13" i="6"/>
  <c r="Y11" i="6"/>
  <c r="Q10" i="6"/>
  <c r="Q12" i="6"/>
  <c r="Q14" i="6"/>
  <c r="Q18" i="6"/>
  <c r="Q11" i="6"/>
  <c r="I10" i="6"/>
  <c r="I12" i="6"/>
  <c r="I14" i="6"/>
  <c r="I18" i="6"/>
  <c r="I9" i="6"/>
  <c r="D122" i="10"/>
  <c r="H122" i="10"/>
  <c r="F122" i="10"/>
  <c r="J122" i="10"/>
  <c r="D103" i="10"/>
  <c r="H103" i="10"/>
  <c r="F103" i="10"/>
  <c r="J103" i="10"/>
  <c r="V32" i="11"/>
  <c r="F94" i="10"/>
  <c r="J94" i="10"/>
  <c r="D94" i="10"/>
  <c r="H94" i="10"/>
  <c r="H89" i="10"/>
  <c r="D89" i="10"/>
  <c r="F89" i="10"/>
  <c r="J89" i="10"/>
  <c r="AS66" i="19"/>
  <c r="AQ66" i="19"/>
  <c r="AU66" i="19"/>
  <c r="AO66" i="19"/>
  <c r="V10" i="6"/>
  <c r="V11" i="6"/>
  <c r="N18" i="6"/>
  <c r="N9" i="6"/>
  <c r="F14" i="6"/>
  <c r="F15" i="6"/>
  <c r="I49" i="11"/>
  <c r="T49" i="11"/>
  <c r="U30" i="11"/>
  <c r="L30" i="11"/>
  <c r="T30" i="11"/>
  <c r="H116" i="10"/>
  <c r="D116" i="10"/>
  <c r="F116" i="10"/>
  <c r="J116" i="10"/>
  <c r="H52" i="11"/>
  <c r="T52" i="11"/>
  <c r="V48" i="11"/>
  <c r="V56" i="11"/>
  <c r="H56" i="11"/>
  <c r="T56" i="11"/>
  <c r="V51" i="11"/>
  <c r="V50" i="11"/>
  <c r="T50" i="11"/>
  <c r="K50" i="11"/>
  <c r="U51" i="11"/>
  <c r="U29" i="11"/>
  <c r="X12" i="11"/>
  <c r="C12" i="11"/>
  <c r="G12" i="11"/>
  <c r="S18" i="6"/>
  <c r="K14" i="6"/>
  <c r="C12" i="6"/>
  <c r="V34" i="11"/>
  <c r="T34" i="11"/>
  <c r="C34" i="11"/>
  <c r="X34" i="11"/>
  <c r="D95" i="10"/>
  <c r="H95" i="10"/>
  <c r="F95" i="10"/>
  <c r="J95" i="10"/>
  <c r="D79" i="10"/>
  <c r="H79" i="10"/>
  <c r="F79" i="10"/>
  <c r="J79" i="10"/>
  <c r="D29" i="10"/>
  <c r="F29" i="10"/>
  <c r="J29" i="10"/>
  <c r="H29" i="10"/>
  <c r="F24" i="10"/>
  <c r="H24" i="10"/>
  <c r="J24" i="10"/>
  <c r="D24" i="10"/>
  <c r="G18" i="11"/>
  <c r="X18" i="11"/>
  <c r="V9" i="11"/>
  <c r="H124" i="10"/>
  <c r="D124" i="10"/>
  <c r="F124" i="10"/>
  <c r="J124" i="10"/>
  <c r="V47" i="11"/>
  <c r="V31" i="11"/>
  <c r="T31" i="11"/>
  <c r="H31" i="11"/>
  <c r="C18" i="11"/>
  <c r="U15" i="11"/>
  <c r="L15" i="11"/>
  <c r="X15" i="11"/>
  <c r="V14" i="11"/>
  <c r="T14" i="11"/>
  <c r="H14" i="11"/>
  <c r="D41" i="10"/>
  <c r="F41" i="10"/>
  <c r="J41" i="10"/>
  <c r="H41" i="10"/>
  <c r="F36" i="10"/>
  <c r="H36" i="10"/>
  <c r="J36" i="10"/>
  <c r="D36" i="10"/>
  <c r="F7" i="10"/>
  <c r="H7" i="10"/>
  <c r="J7" i="10"/>
  <c r="D7" i="10"/>
  <c r="AS121" i="19"/>
  <c r="AN121" i="19"/>
  <c r="AO121" i="19" s="1"/>
  <c r="B8" i="7"/>
  <c r="C7" i="7"/>
  <c r="U49" i="11"/>
  <c r="D114" i="10"/>
  <c r="H114" i="10"/>
  <c r="F114" i="10"/>
  <c r="J114" i="10"/>
  <c r="F98" i="10"/>
  <c r="J98" i="10"/>
  <c r="D98" i="10"/>
  <c r="H98" i="10"/>
  <c r="D71" i="10"/>
  <c r="H71" i="10"/>
  <c r="F71" i="10"/>
  <c r="J71" i="10"/>
  <c r="U56" i="11"/>
  <c r="T29" i="11"/>
  <c r="U28" i="11"/>
  <c r="V18" i="11"/>
  <c r="T18" i="11"/>
  <c r="J18" i="11"/>
  <c r="U14" i="11"/>
  <c r="G9" i="11"/>
  <c r="X9" i="11"/>
  <c r="H120" i="10"/>
  <c r="D120" i="10"/>
  <c r="F120" i="10"/>
  <c r="D111" i="10"/>
  <c r="H111" i="10"/>
  <c r="F111" i="10"/>
  <c r="F102" i="10"/>
  <c r="J102" i="10"/>
  <c r="D102" i="10"/>
  <c r="H65" i="10"/>
  <c r="D65" i="10"/>
  <c r="F65" i="10"/>
  <c r="J65" i="10"/>
  <c r="V53" i="11"/>
  <c r="H53" i="11"/>
  <c r="T53" i="11"/>
  <c r="T37" i="11"/>
  <c r="H37" i="11"/>
  <c r="T32" i="11"/>
  <c r="U13" i="11"/>
  <c r="V12" i="11"/>
  <c r="U10" i="11"/>
  <c r="F106" i="10"/>
  <c r="J106" i="10"/>
  <c r="D106" i="10"/>
  <c r="H106" i="10"/>
  <c r="H73" i="10"/>
  <c r="D73" i="10"/>
  <c r="F73" i="10"/>
  <c r="J73" i="10"/>
  <c r="AO67" i="19"/>
  <c r="AQ67" i="19"/>
  <c r="AS67" i="19"/>
  <c r="AU67" i="19"/>
  <c r="C53" i="11"/>
  <c r="X53" i="11"/>
  <c r="T48" i="11"/>
  <c r="H48" i="11"/>
  <c r="U31" i="11"/>
  <c r="U9" i="11"/>
  <c r="D107" i="10"/>
  <c r="F107" i="10"/>
  <c r="H107" i="10"/>
  <c r="T51" i="11"/>
  <c r="I51" i="11"/>
  <c r="U47" i="11"/>
  <c r="U34" i="11"/>
  <c r="V29" i="11"/>
  <c r="U18" i="11"/>
  <c r="C13" i="11"/>
  <c r="G13" i="11"/>
  <c r="X13" i="11"/>
  <c r="G10" i="11"/>
  <c r="X10" i="11"/>
  <c r="C10" i="11"/>
  <c r="D118" i="10"/>
  <c r="H118" i="10"/>
  <c r="F118" i="10"/>
  <c r="D99" i="10"/>
  <c r="F99" i="10"/>
  <c r="H99" i="10"/>
  <c r="H81" i="10"/>
  <c r="D81" i="10"/>
  <c r="F81" i="10"/>
  <c r="J81" i="10"/>
  <c r="D63" i="10"/>
  <c r="H63" i="10"/>
  <c r="F63" i="10"/>
  <c r="J63" i="10"/>
  <c r="F49" i="10"/>
  <c r="J49" i="10"/>
  <c r="D49" i="10"/>
  <c r="H49" i="10"/>
  <c r="G56" i="11"/>
  <c r="G48" i="11"/>
  <c r="X48" i="11"/>
  <c r="C48" i="11"/>
  <c r="U37" i="11"/>
  <c r="U32" i="11"/>
  <c r="V13" i="11"/>
  <c r="T13" i="11"/>
  <c r="I13" i="11"/>
  <c r="U12" i="11"/>
  <c r="V11" i="11"/>
  <c r="V10" i="11"/>
  <c r="H10" i="11"/>
  <c r="T10" i="11"/>
  <c r="F110" i="10"/>
  <c r="J110" i="10"/>
  <c r="D110" i="10"/>
  <c r="D87" i="10"/>
  <c r="H87" i="10"/>
  <c r="F87" i="10"/>
  <c r="J87" i="10"/>
  <c r="H10" i="10"/>
  <c r="D10" i="10"/>
  <c r="F10" i="10"/>
  <c r="J10" i="10"/>
  <c r="AS117" i="19"/>
  <c r="AN117" i="19"/>
  <c r="AO117" i="19" s="1"/>
  <c r="D45" i="10"/>
  <c r="F45" i="10"/>
  <c r="J45" i="10"/>
  <c r="D17" i="10"/>
  <c r="F17" i="10"/>
  <c r="J17" i="10"/>
  <c r="AQ72" i="19"/>
  <c r="AO72" i="19"/>
  <c r="AS72" i="19"/>
  <c r="AU72" i="19"/>
  <c r="U50" i="11"/>
  <c r="V49" i="11"/>
  <c r="U11" i="11"/>
  <c r="D91" i="10"/>
  <c r="H91" i="10"/>
  <c r="F91" i="10"/>
  <c r="J91" i="10"/>
  <c r="D83" i="10"/>
  <c r="H83" i="10"/>
  <c r="F83" i="10"/>
  <c r="J83" i="10"/>
  <c r="D75" i="10"/>
  <c r="H75" i="10"/>
  <c r="F75" i="10"/>
  <c r="J75" i="10"/>
  <c r="D67" i="10"/>
  <c r="H67" i="10"/>
  <c r="F67" i="10"/>
  <c r="J67" i="10"/>
  <c r="F53" i="10"/>
  <c r="J53" i="10"/>
  <c r="D53" i="10"/>
  <c r="H37" i="10"/>
  <c r="F20" i="10"/>
  <c r="H20" i="10"/>
  <c r="J20" i="10"/>
  <c r="W72" i="11" s="1"/>
  <c r="D20" i="10"/>
  <c r="AQ122" i="19"/>
  <c r="AS122" i="19"/>
  <c r="AU122" i="19"/>
  <c r="AS116" i="19"/>
  <c r="AO116" i="19"/>
  <c r="AQ116" i="19"/>
  <c r="T12" i="11"/>
  <c r="D54" i="10"/>
  <c r="F54" i="10"/>
  <c r="J54" i="10"/>
  <c r="H45" i="10"/>
  <c r="H17" i="10"/>
  <c r="AQ64" i="19"/>
  <c r="AO64" i="19"/>
  <c r="AS64" i="19"/>
  <c r="AU64" i="19"/>
  <c r="AN12" i="19"/>
  <c r="AO12" i="19" s="1"/>
  <c r="AS12" i="19"/>
  <c r="X29" i="11"/>
  <c r="H93" i="10"/>
  <c r="D93" i="10"/>
  <c r="F93" i="10"/>
  <c r="J93" i="10"/>
  <c r="H85" i="10"/>
  <c r="D85" i="10"/>
  <c r="F85" i="10"/>
  <c r="J85" i="10"/>
  <c r="H77" i="10"/>
  <c r="D77" i="10"/>
  <c r="F77" i="10"/>
  <c r="J77" i="10"/>
  <c r="H69" i="10"/>
  <c r="D69" i="10"/>
  <c r="F69" i="10"/>
  <c r="J69" i="10"/>
  <c r="H61" i="10"/>
  <c r="D61" i="10"/>
  <c r="F61" i="10"/>
  <c r="J61" i="10"/>
  <c r="AO65" i="19"/>
  <c r="AS17" i="19"/>
  <c r="C52" i="11"/>
  <c r="G52" i="11"/>
  <c r="X52" i="11"/>
  <c r="C33" i="11"/>
  <c r="G33" i="11"/>
  <c r="X33" i="11"/>
  <c r="V30" i="11"/>
  <c r="V15" i="11"/>
  <c r="C14" i="11"/>
  <c r="G14" i="11"/>
  <c r="X14" i="11"/>
  <c r="H12" i="11"/>
  <c r="D33" i="10"/>
  <c r="F33" i="10"/>
  <c r="J33" i="10"/>
  <c r="F16" i="10"/>
  <c r="H16" i="10"/>
  <c r="J16" i="10"/>
  <c r="D16" i="10"/>
  <c r="AS124" i="19"/>
  <c r="AU124" i="19"/>
  <c r="AO124" i="19"/>
  <c r="AQ124" i="19"/>
  <c r="AS106" i="19"/>
  <c r="AQ106" i="19"/>
  <c r="AU106" i="19"/>
  <c r="AO106" i="19"/>
  <c r="F57" i="10"/>
  <c r="J57" i="10"/>
  <c r="F32" i="10"/>
  <c r="H32" i="10"/>
  <c r="J32" i="10"/>
  <c r="D32" i="10"/>
  <c r="D25" i="10"/>
  <c r="F25" i="10"/>
  <c r="J25" i="10"/>
  <c r="X69" i="11" s="1"/>
  <c r="AN113" i="19"/>
  <c r="AO113" i="19" s="1"/>
  <c r="AS113" i="19"/>
  <c r="AO75" i="19"/>
  <c r="AQ75" i="19"/>
  <c r="AS75" i="19"/>
  <c r="AU75" i="19"/>
  <c r="AS74" i="19"/>
  <c r="AQ74" i="19"/>
  <c r="T47" i="11"/>
  <c r="T28" i="11"/>
  <c r="T9" i="11"/>
  <c r="H105" i="10"/>
  <c r="H97" i="10"/>
  <c r="H58" i="10"/>
  <c r="H57" i="10"/>
  <c r="F28" i="10"/>
  <c r="H28" i="10"/>
  <c r="J28" i="10"/>
  <c r="D28" i="10"/>
  <c r="D21" i="10"/>
  <c r="F21" i="10"/>
  <c r="J21" i="10"/>
  <c r="F15" i="10"/>
  <c r="H15" i="10"/>
  <c r="J15" i="10"/>
  <c r="AQ126" i="19"/>
  <c r="AO126" i="19"/>
  <c r="AO107" i="19"/>
  <c r="AQ107" i="19"/>
  <c r="AS107" i="19"/>
  <c r="AU107" i="19"/>
  <c r="AN97" i="19"/>
  <c r="AO97" i="19" s="1"/>
  <c r="AS97" i="19"/>
  <c r="AU74" i="19"/>
  <c r="AQ41" i="19"/>
  <c r="AN33" i="19"/>
  <c r="AO33" i="19" s="1"/>
  <c r="AS33" i="19"/>
  <c r="H109" i="10"/>
  <c r="H101" i="10"/>
  <c r="F44" i="10"/>
  <c r="H44" i="10"/>
  <c r="J44" i="10"/>
  <c r="D44" i="10"/>
  <c r="D37" i="10"/>
  <c r="F37" i="10"/>
  <c r="J37" i="10"/>
  <c r="AQ104" i="19"/>
  <c r="AO104" i="19"/>
  <c r="AS104" i="19"/>
  <c r="AS98" i="19"/>
  <c r="AQ98" i="19"/>
  <c r="AU98" i="19"/>
  <c r="AN36" i="19"/>
  <c r="AO36" i="19" s="1"/>
  <c r="AS36" i="19"/>
  <c r="AN20" i="19"/>
  <c r="AO20" i="19" s="1"/>
  <c r="AS20" i="19"/>
  <c r="AS84" i="19"/>
  <c r="AN65" i="19"/>
  <c r="AS65" i="19"/>
  <c r="AN28" i="19"/>
  <c r="AO28" i="19" s="1"/>
  <c r="AS28" i="19"/>
  <c r="H56" i="10"/>
  <c r="H48" i="10"/>
  <c r="AO99" i="19"/>
  <c r="AQ99" i="19"/>
  <c r="AS99" i="19"/>
  <c r="AU99" i="19"/>
  <c r="F56" i="10"/>
  <c r="H52" i="10"/>
  <c r="F48" i="10"/>
  <c r="F11" i="10"/>
  <c r="D11" i="10"/>
  <c r="D8" i="10"/>
  <c r="H8" i="10"/>
  <c r="AO123" i="19"/>
  <c r="AQ123" i="19"/>
  <c r="AS123" i="19"/>
  <c r="AU123" i="19"/>
  <c r="AQ96" i="19"/>
  <c r="AO96" i="19"/>
  <c r="AS96" i="19"/>
  <c r="AU96" i="19"/>
  <c r="AQ89" i="19"/>
  <c r="AQ49" i="19"/>
  <c r="H14" i="10"/>
  <c r="AO120" i="19"/>
  <c r="AS105" i="19"/>
  <c r="AO91" i="19"/>
  <c r="AQ91" i="19"/>
  <c r="AS91" i="19"/>
  <c r="AS90" i="19"/>
  <c r="AQ90" i="19"/>
  <c r="AQ88" i="19"/>
  <c r="AO88" i="19"/>
  <c r="AO87" i="19"/>
  <c r="AS73" i="19"/>
  <c r="AO59" i="19"/>
  <c r="AQ59" i="19"/>
  <c r="AS59" i="19"/>
  <c r="AS58" i="19"/>
  <c r="AQ58" i="19"/>
  <c r="AQ56" i="19"/>
  <c r="AO56" i="19"/>
  <c r="AO51" i="19"/>
  <c r="AQ51" i="19"/>
  <c r="AS51" i="19"/>
  <c r="AS50" i="19"/>
  <c r="AQ50" i="19"/>
  <c r="AQ48" i="19"/>
  <c r="AO48" i="19"/>
  <c r="AO43" i="19"/>
  <c r="AQ43" i="19"/>
  <c r="AS43" i="19"/>
  <c r="AS42" i="19"/>
  <c r="AQ42" i="19"/>
  <c r="AQ40" i="19"/>
  <c r="AO40" i="19"/>
  <c r="AO38" i="19"/>
  <c r="AO35" i="19"/>
  <c r="AQ35" i="19"/>
  <c r="AS35" i="19"/>
  <c r="AS34" i="19"/>
  <c r="AQ34" i="19"/>
  <c r="AQ32" i="19"/>
  <c r="AO32" i="19"/>
  <c r="AO30" i="19"/>
  <c r="AO27" i="19"/>
  <c r="AQ27" i="19"/>
  <c r="AS27" i="19"/>
  <c r="AS26" i="19"/>
  <c r="AQ26" i="19"/>
  <c r="AQ24" i="19"/>
  <c r="AO24" i="19"/>
  <c r="AO22" i="19"/>
  <c r="AO19" i="19"/>
  <c r="AQ19" i="19"/>
  <c r="AS19" i="19"/>
  <c r="AS18" i="19"/>
  <c r="AQ18" i="19"/>
  <c r="AQ16" i="19"/>
  <c r="AO16" i="19"/>
  <c r="AO14" i="19"/>
  <c r="AO11" i="19"/>
  <c r="AQ11" i="19"/>
  <c r="AS11" i="19"/>
  <c r="AS10" i="19"/>
  <c r="AQ10" i="19"/>
  <c r="AQ8" i="19"/>
  <c r="AO8" i="19"/>
  <c r="AO7" i="19"/>
  <c r="AS92" i="19"/>
  <c r="AO81" i="19"/>
  <c r="AS60" i="19"/>
  <c r="AS52" i="19"/>
  <c r="AS44" i="19"/>
  <c r="D12" i="10"/>
  <c r="AS127" i="19"/>
  <c r="AO115" i="19"/>
  <c r="AQ115" i="19"/>
  <c r="AS115" i="19"/>
  <c r="AS114" i="19"/>
  <c r="AQ114" i="19"/>
  <c r="AQ112" i="19"/>
  <c r="AO112" i="19"/>
  <c r="AU88" i="19"/>
  <c r="AO83" i="19"/>
  <c r="AQ83" i="19"/>
  <c r="AS83" i="19"/>
  <c r="AS82" i="19"/>
  <c r="AQ82" i="19"/>
  <c r="AQ80" i="19"/>
  <c r="AO80" i="19"/>
  <c r="AO79" i="19"/>
  <c r="AU56" i="19"/>
  <c r="AU48" i="19"/>
  <c r="AU40" i="19"/>
  <c r="AU32" i="19"/>
  <c r="AU24" i="19"/>
  <c r="AU16" i="19"/>
  <c r="AU8" i="19"/>
  <c r="AO127" i="19"/>
  <c r="AO119" i="19"/>
  <c r="AO111" i="19"/>
  <c r="AO103" i="19"/>
  <c r="AO95" i="19"/>
  <c r="AQ81" i="19"/>
  <c r="AQ73" i="19"/>
  <c r="AQ65" i="19"/>
  <c r="AO63" i="19"/>
  <c r="AO55" i="19"/>
  <c r="AO47" i="19"/>
  <c r="AO39" i="19"/>
  <c r="AO31" i="19"/>
  <c r="AQ25" i="19"/>
  <c r="AO23" i="19"/>
  <c r="AO15" i="19"/>
  <c r="AQ9" i="19"/>
  <c r="C29" i="11" l="1"/>
  <c r="W29" i="5"/>
  <c r="W68" i="5"/>
  <c r="F58" i="8"/>
  <c r="F64" i="8"/>
  <c r="F92" i="5"/>
  <c r="W31" i="4"/>
  <c r="W70" i="4"/>
  <c r="W28" i="5"/>
  <c r="W67" i="5"/>
  <c r="W71" i="4"/>
  <c r="W32" i="4"/>
  <c r="AC30" i="5"/>
  <c r="AC69" i="5"/>
  <c r="W32" i="5"/>
  <c r="W71" i="5"/>
  <c r="W69" i="5"/>
  <c r="W30" i="5"/>
  <c r="Y8" i="9"/>
  <c r="Y30" i="6"/>
  <c r="M28" i="6"/>
  <c r="M6" i="9"/>
  <c r="J37" i="6"/>
  <c r="J16" i="9"/>
  <c r="L65" i="8"/>
  <c r="L93" i="5"/>
  <c r="L85" i="8" s="1"/>
  <c r="I33" i="8"/>
  <c r="I39" i="8"/>
  <c r="I54" i="8"/>
  <c r="I60" i="8"/>
  <c r="I88" i="5"/>
  <c r="H33" i="8"/>
  <c r="H39" i="8"/>
  <c r="K73" i="8"/>
  <c r="K79" i="8"/>
  <c r="N30" i="5"/>
  <c r="N69" i="5"/>
  <c r="T21" i="8"/>
  <c r="T92" i="4"/>
  <c r="S72" i="4"/>
  <c r="I37" i="5"/>
  <c r="G18" i="5"/>
  <c r="G37" i="5" s="1"/>
  <c r="H18" i="8"/>
  <c r="G69" i="4"/>
  <c r="H89" i="4"/>
  <c r="Z71" i="4"/>
  <c r="Z32" i="4"/>
  <c r="H29" i="4"/>
  <c r="H68" i="4"/>
  <c r="G10" i="4"/>
  <c r="G29" i="4" s="1"/>
  <c r="R75" i="8"/>
  <c r="R81" i="8"/>
  <c r="C37" i="11"/>
  <c r="X37" i="11"/>
  <c r="D18" i="5"/>
  <c r="Y33" i="5"/>
  <c r="Y72" i="5"/>
  <c r="U37" i="6"/>
  <c r="U16" i="9"/>
  <c r="AC14" i="6"/>
  <c r="B33" i="6"/>
  <c r="B11" i="9"/>
  <c r="Y34" i="5"/>
  <c r="Y73" i="5"/>
  <c r="P59" i="8"/>
  <c r="P53" i="8"/>
  <c r="P87" i="5"/>
  <c r="O67" i="5"/>
  <c r="R56" i="8"/>
  <c r="R62" i="8"/>
  <c r="R90" i="5"/>
  <c r="Z67" i="4"/>
  <c r="Z28" i="4"/>
  <c r="K76" i="8"/>
  <c r="K82" i="8"/>
  <c r="D40" i="8"/>
  <c r="D34" i="8"/>
  <c r="X29" i="4"/>
  <c r="X68" i="4"/>
  <c r="Y68" i="4"/>
  <c r="Y29" i="4"/>
  <c r="R33" i="8"/>
  <c r="R39" i="8"/>
  <c r="Z68" i="4"/>
  <c r="Z29" i="4"/>
  <c r="W73" i="4"/>
  <c r="W34" i="4"/>
  <c r="Y63" i="8"/>
  <c r="Y91" i="5"/>
  <c r="Y57" i="8"/>
  <c r="AB33" i="4"/>
  <c r="AB72" i="4"/>
  <c r="M36" i="8"/>
  <c r="M30" i="8"/>
  <c r="N36" i="8"/>
  <c r="N30" i="8"/>
  <c r="Z73" i="11"/>
  <c r="Z67" i="11"/>
  <c r="Z69" i="11"/>
  <c r="Z70" i="11"/>
  <c r="Z68" i="11"/>
  <c r="Z71" i="11"/>
  <c r="Z72" i="11"/>
  <c r="X67" i="11"/>
  <c r="Q37" i="6"/>
  <c r="Q16" i="9"/>
  <c r="M29" i="6"/>
  <c r="M7" i="9"/>
  <c r="D29" i="6"/>
  <c r="D7" i="9"/>
  <c r="J32" i="6"/>
  <c r="J10" i="9"/>
  <c r="R34" i="6"/>
  <c r="R12" i="9"/>
  <c r="Z28" i="6"/>
  <c r="Z6" i="9"/>
  <c r="N67" i="5"/>
  <c r="N28" i="5"/>
  <c r="P55" i="8"/>
  <c r="P61" i="8"/>
  <c r="O69" i="5"/>
  <c r="P89" i="5"/>
  <c r="AA28" i="4"/>
  <c r="AA67" i="4"/>
  <c r="L79" i="8"/>
  <c r="L73" i="8"/>
  <c r="AB30" i="4"/>
  <c r="AB69" i="4"/>
  <c r="D73" i="5"/>
  <c r="D34" i="5"/>
  <c r="F15" i="5"/>
  <c r="F34" i="5" s="1"/>
  <c r="E55" i="8"/>
  <c r="E61" i="8"/>
  <c r="E89" i="5"/>
  <c r="S18" i="8"/>
  <c r="S89" i="4"/>
  <c r="D19" i="8"/>
  <c r="D90" i="4"/>
  <c r="C81" i="8"/>
  <c r="C75" i="8"/>
  <c r="P19" i="8"/>
  <c r="P90" i="4"/>
  <c r="O70" i="4"/>
  <c r="X70" i="11"/>
  <c r="N28" i="6"/>
  <c r="N6" i="9"/>
  <c r="M34" i="6"/>
  <c r="M12" i="9"/>
  <c r="B37" i="6"/>
  <c r="AC18" i="6"/>
  <c r="B16" i="9"/>
  <c r="Z31" i="6"/>
  <c r="Z9" i="9"/>
  <c r="L30" i="5"/>
  <c r="L69" i="5"/>
  <c r="Z30" i="5"/>
  <c r="Z69" i="5"/>
  <c r="Q37" i="8"/>
  <c r="Q31" i="8"/>
  <c r="B11" i="2"/>
  <c r="B12" i="2"/>
  <c r="B9" i="2"/>
  <c r="B15" i="2"/>
  <c r="B10" i="2"/>
  <c r="B13" i="2"/>
  <c r="B14" i="2"/>
  <c r="B18" i="2"/>
  <c r="K68" i="5"/>
  <c r="J10" i="5"/>
  <c r="J29" i="5" s="1"/>
  <c r="K29" i="5"/>
  <c r="T58" i="8"/>
  <c r="T64" i="8"/>
  <c r="S72" i="5"/>
  <c r="T92" i="5"/>
  <c r="W68" i="11"/>
  <c r="W71" i="11"/>
  <c r="W69" i="11"/>
  <c r="W67" i="11"/>
  <c r="W70" i="11"/>
  <c r="X71" i="11"/>
  <c r="V30" i="6"/>
  <c r="V8" i="9"/>
  <c r="I37" i="6"/>
  <c r="I16" i="9"/>
  <c r="Q29" i="6"/>
  <c r="Q7" i="9"/>
  <c r="E37" i="6"/>
  <c r="E16" i="9"/>
  <c r="M30" i="6"/>
  <c r="M8" i="9"/>
  <c r="AB31" i="6"/>
  <c r="AB9" i="9"/>
  <c r="L31" i="6"/>
  <c r="L9" i="9"/>
  <c r="AB37" i="6"/>
  <c r="AB16" i="9"/>
  <c r="AC15" i="6"/>
  <c r="B34" i="6"/>
  <c r="B12" i="9"/>
  <c r="J30" i="6"/>
  <c r="J8" i="9"/>
  <c r="R29" i="6"/>
  <c r="R7" i="9"/>
  <c r="X33" i="5"/>
  <c r="X72" i="5"/>
  <c r="H53" i="8"/>
  <c r="H59" i="8"/>
  <c r="H87" i="5"/>
  <c r="G67" i="5"/>
  <c r="V30" i="5"/>
  <c r="V69" i="5"/>
  <c r="S69" i="5" s="1"/>
  <c r="R57" i="8"/>
  <c r="R63" i="8"/>
  <c r="R91" i="5"/>
  <c r="E74" i="8"/>
  <c r="E80" i="8"/>
  <c r="J63" i="8"/>
  <c r="J57" i="8"/>
  <c r="J91" i="5"/>
  <c r="Q30" i="8"/>
  <c r="Q36" i="8"/>
  <c r="U29" i="5"/>
  <c r="U68" i="5"/>
  <c r="S10" i="5"/>
  <c r="S29" i="5" s="1"/>
  <c r="AB69" i="5"/>
  <c r="AB30" i="5"/>
  <c r="X29" i="5"/>
  <c r="X68" i="5"/>
  <c r="K20" i="8"/>
  <c r="J71" i="4"/>
  <c r="K91" i="4"/>
  <c r="K64" i="8"/>
  <c r="K58" i="8"/>
  <c r="K92" i="5"/>
  <c r="J72" i="5"/>
  <c r="V32" i="8"/>
  <c r="V38" i="8"/>
  <c r="L57" i="8"/>
  <c r="L63" i="8"/>
  <c r="L91" i="5"/>
  <c r="W31" i="5"/>
  <c r="W70" i="5"/>
  <c r="X71" i="4"/>
  <c r="X32" i="4"/>
  <c r="W68" i="4"/>
  <c r="W29" i="4"/>
  <c r="N30" i="4"/>
  <c r="N69" i="4"/>
  <c r="Y28" i="5"/>
  <c r="Y67" i="5"/>
  <c r="Y72" i="4"/>
  <c r="Y33" i="4"/>
  <c r="K38" i="8"/>
  <c r="K32" i="8"/>
  <c r="W72" i="5"/>
  <c r="W33" i="5"/>
  <c r="K16" i="8"/>
  <c r="J67" i="4"/>
  <c r="K87" i="4"/>
  <c r="D41" i="8"/>
  <c r="D35" i="8"/>
  <c r="AB19" i="8"/>
  <c r="AB90" i="4"/>
  <c r="W73" i="11"/>
  <c r="C31" i="6"/>
  <c r="C9" i="9"/>
  <c r="V29" i="6"/>
  <c r="V7" i="9"/>
  <c r="I33" i="6"/>
  <c r="I11" i="9"/>
  <c r="E34" i="6"/>
  <c r="E12" i="9"/>
  <c r="L30" i="6"/>
  <c r="L8" i="9"/>
  <c r="AC11" i="6"/>
  <c r="B30" i="6"/>
  <c r="B8" i="9"/>
  <c r="W34" i="5"/>
  <c r="W73" i="5"/>
  <c r="T75" i="8"/>
  <c r="T81" i="8"/>
  <c r="T56" i="8"/>
  <c r="T62" i="8"/>
  <c r="T90" i="5"/>
  <c r="S70" i="5"/>
  <c r="Q55" i="8"/>
  <c r="Q61" i="8"/>
  <c r="Q89" i="5"/>
  <c r="N40" i="8"/>
  <c r="N34" i="8"/>
  <c r="AA31" i="5"/>
  <c r="AA70" i="5"/>
  <c r="S16" i="8"/>
  <c r="S87" i="4"/>
  <c r="AB71" i="5"/>
  <c r="AB32" i="5"/>
  <c r="J76" i="8"/>
  <c r="J82" i="8"/>
  <c r="D64" i="8"/>
  <c r="D58" i="8"/>
  <c r="D92" i="5"/>
  <c r="AB28" i="4"/>
  <c r="AB67" i="4"/>
  <c r="S34" i="8"/>
  <c r="S40" i="8"/>
  <c r="AB60" i="8"/>
  <c r="AB54" i="8"/>
  <c r="AB88" i="5"/>
  <c r="Y73" i="4"/>
  <c r="Y34" i="4"/>
  <c r="AA72" i="4"/>
  <c r="AA33" i="4"/>
  <c r="E32" i="6"/>
  <c r="E10" i="9"/>
  <c r="T28" i="6"/>
  <c r="T6" i="9"/>
  <c r="J34" i="6"/>
  <c r="J12" i="9"/>
  <c r="K75" i="8"/>
  <c r="K81" i="8"/>
  <c r="AA33" i="5"/>
  <c r="AA72" i="5"/>
  <c r="V57" i="8"/>
  <c r="V63" i="8"/>
  <c r="V91" i="5"/>
  <c r="G19" i="8"/>
  <c r="G90" i="4"/>
  <c r="O56" i="8"/>
  <c r="O62" i="8"/>
  <c r="O90" i="5"/>
  <c r="U22" i="8"/>
  <c r="U93" i="4"/>
  <c r="U42" i="8" s="1"/>
  <c r="U65" i="8"/>
  <c r="U93" i="5"/>
  <c r="U85" i="8" s="1"/>
  <c r="J12" i="4"/>
  <c r="J31" i="4" s="1"/>
  <c r="K70" i="4"/>
  <c r="K31" i="4"/>
  <c r="T40" i="8"/>
  <c r="T34" i="8"/>
  <c r="AC33" i="5"/>
  <c r="AC72" i="5"/>
  <c r="AB59" i="8"/>
  <c r="AB53" i="8"/>
  <c r="AB87" i="5"/>
  <c r="T33" i="8"/>
  <c r="T39" i="8"/>
  <c r="I59" i="8"/>
  <c r="I53" i="8"/>
  <c r="I87" i="5"/>
  <c r="E21" i="8"/>
  <c r="E92" i="4"/>
  <c r="Y70" i="11"/>
  <c r="Y69" i="11"/>
  <c r="Y71" i="11"/>
  <c r="Y67" i="11"/>
  <c r="Y73" i="11"/>
  <c r="Y68" i="11"/>
  <c r="Y72" i="11"/>
  <c r="D7" i="7"/>
  <c r="C8" i="7"/>
  <c r="S16" i="9"/>
  <c r="S37" i="6"/>
  <c r="I29" i="6"/>
  <c r="I7" i="9"/>
  <c r="Y37" i="6"/>
  <c r="Y16" i="9"/>
  <c r="E30" i="6"/>
  <c r="E8" i="9"/>
  <c r="U31" i="6"/>
  <c r="U9" i="9"/>
  <c r="AB28" i="6"/>
  <c r="AB6" i="9"/>
  <c r="T37" i="6"/>
  <c r="T16" i="9"/>
  <c r="AC13" i="6"/>
  <c r="B32" i="6"/>
  <c r="B10" i="9"/>
  <c r="R37" i="6"/>
  <c r="R16" i="9"/>
  <c r="Z32" i="6"/>
  <c r="Z10" i="9"/>
  <c r="AB73" i="5"/>
  <c r="AB34" i="5"/>
  <c r="AB31" i="5"/>
  <c r="AB70" i="5"/>
  <c r="H82" i="8"/>
  <c r="H76" i="8"/>
  <c r="AB33" i="5"/>
  <c r="AB72" i="5"/>
  <c r="Y68" i="5"/>
  <c r="Y29" i="5"/>
  <c r="G55" i="8"/>
  <c r="G61" i="8"/>
  <c r="G89" i="5"/>
  <c r="G65" i="8"/>
  <c r="G93" i="5"/>
  <c r="G85" i="8" s="1"/>
  <c r="O21" i="8"/>
  <c r="O92" i="4"/>
  <c r="P82" i="8"/>
  <c r="P76" i="8"/>
  <c r="Q62" i="8"/>
  <c r="Q90" i="5"/>
  <c r="Q56" i="8"/>
  <c r="U77" i="8"/>
  <c r="U83" i="8"/>
  <c r="Z34" i="4"/>
  <c r="Z73" i="4"/>
  <c r="AA73" i="5"/>
  <c r="AA34" i="5"/>
  <c r="V31" i="8"/>
  <c r="V37" i="8"/>
  <c r="D31" i="5"/>
  <c r="D70" i="5"/>
  <c r="AC12" i="5"/>
  <c r="X70" i="4"/>
  <c r="X31" i="4"/>
  <c r="AA68" i="4"/>
  <c r="AA29" i="4"/>
  <c r="Q21" i="8"/>
  <c r="Q92" i="4"/>
  <c r="Z30" i="4"/>
  <c r="Z69" i="4"/>
  <c r="O30" i="8"/>
  <c r="O36" i="8"/>
  <c r="W18" i="4"/>
  <c r="W37" i="4" s="1"/>
  <c r="L41" i="8"/>
  <c r="L35" i="8"/>
  <c r="V41" i="8"/>
  <c r="V35" i="8"/>
  <c r="J21" i="8"/>
  <c r="J92" i="4"/>
  <c r="X36" i="8"/>
  <c r="X30" i="8"/>
  <c r="X65" i="8"/>
  <c r="X93" i="5"/>
  <c r="X85" i="8" s="1"/>
  <c r="T73" i="8"/>
  <c r="T79" i="8"/>
  <c r="D54" i="8"/>
  <c r="F68" i="5"/>
  <c r="D88" i="5"/>
  <c r="D60" i="8"/>
  <c r="Z65" i="8"/>
  <c r="Z93" i="5"/>
  <c r="Z85" i="8" s="1"/>
  <c r="D28" i="5"/>
  <c r="D67" i="5"/>
  <c r="F67" i="5" s="1"/>
  <c r="N37" i="8"/>
  <c r="N31" i="8"/>
  <c r="AB93" i="4"/>
  <c r="AB42" i="8" s="1"/>
  <c r="AB22" i="8"/>
  <c r="B12" i="7"/>
  <c r="B10" i="7"/>
  <c r="B15" i="7"/>
  <c r="B11" i="7"/>
  <c r="B18" i="7"/>
  <c r="B13" i="7"/>
  <c r="B14" i="7"/>
  <c r="B9" i="7"/>
  <c r="B20" i="9"/>
  <c r="F34" i="6"/>
  <c r="F12" i="9"/>
  <c r="Q30" i="6"/>
  <c r="Q8" i="9"/>
  <c r="Y33" i="6"/>
  <c r="Y11" i="9"/>
  <c r="E28" i="6"/>
  <c r="E6" i="9"/>
  <c r="U34" i="6"/>
  <c r="U12" i="9"/>
  <c r="T30" i="6"/>
  <c r="T8" i="9"/>
  <c r="T29" i="6"/>
  <c r="T7" i="9"/>
  <c r="J28" i="6"/>
  <c r="J6" i="9"/>
  <c r="R30" i="6"/>
  <c r="R8" i="9"/>
  <c r="Z37" i="6"/>
  <c r="Z16" i="9"/>
  <c r="C65" i="8"/>
  <c r="F73" i="5"/>
  <c r="C93" i="5"/>
  <c r="C85" i="8" s="1"/>
  <c r="P84" i="8"/>
  <c r="P78" i="8"/>
  <c r="H63" i="8"/>
  <c r="H57" i="8"/>
  <c r="G71" i="5"/>
  <c r="H91" i="5"/>
  <c r="Z71" i="5"/>
  <c r="Z32" i="5"/>
  <c r="M83" i="8"/>
  <c r="M77" i="8"/>
  <c r="X31" i="5"/>
  <c r="X70" i="5"/>
  <c r="C59" i="8"/>
  <c r="C53" i="8"/>
  <c r="C87" i="5"/>
  <c r="Q58" i="8"/>
  <c r="Q64" i="8"/>
  <c r="Q92" i="5"/>
  <c r="Y67" i="4"/>
  <c r="Y28" i="4"/>
  <c r="AA68" i="5"/>
  <c r="AA29" i="5"/>
  <c r="N56" i="8"/>
  <c r="N62" i="8"/>
  <c r="N90" i="5"/>
  <c r="Y30" i="4"/>
  <c r="Y69" i="4"/>
  <c r="O17" i="8"/>
  <c r="O88" i="4"/>
  <c r="G76" i="8"/>
  <c r="G82" i="8"/>
  <c r="U70" i="4"/>
  <c r="U31" i="4"/>
  <c r="S12" i="4"/>
  <c r="S31" i="4" s="1"/>
  <c r="U34" i="8"/>
  <c r="U40" i="8"/>
  <c r="T37" i="5"/>
  <c r="S18" i="5"/>
  <c r="S37" i="5" s="1"/>
  <c r="AB29" i="4"/>
  <c r="AB68" i="4"/>
  <c r="G20" i="8"/>
  <c r="G91" i="4"/>
  <c r="L17" i="8"/>
  <c r="J68" i="4"/>
  <c r="L88" i="4"/>
  <c r="T32" i="8"/>
  <c r="T38" i="8"/>
  <c r="N33" i="4"/>
  <c r="N72" i="4"/>
  <c r="J18" i="4"/>
  <c r="J37" i="4" s="1"/>
  <c r="K37" i="4"/>
  <c r="S18" i="4"/>
  <c r="S37" i="4" s="1"/>
  <c r="X18" i="8"/>
  <c r="X89" i="4"/>
  <c r="K35" i="8"/>
  <c r="K41" i="8"/>
  <c r="M34" i="8"/>
  <c r="M40" i="8"/>
  <c r="Z60" i="8"/>
  <c r="Z54" i="8"/>
  <c r="Z88" i="5"/>
  <c r="W14" i="4"/>
  <c r="E36" i="8"/>
  <c r="E30" i="8"/>
  <c r="AC10" i="5"/>
  <c r="R22" i="8"/>
  <c r="R93" i="4"/>
  <c r="R42" i="8" s="1"/>
  <c r="O13" i="4"/>
  <c r="O32" i="4" s="1"/>
  <c r="P71" i="4"/>
  <c r="P32" i="4"/>
  <c r="AB20" i="8"/>
  <c r="AB91" i="4"/>
  <c r="L37" i="6"/>
  <c r="L16" i="9"/>
  <c r="AB34" i="6"/>
  <c r="AB12" i="9"/>
  <c r="R28" i="6"/>
  <c r="R6" i="9"/>
  <c r="X69" i="5"/>
  <c r="X30" i="5"/>
  <c r="V64" i="8"/>
  <c r="V58" i="8"/>
  <c r="V92" i="5"/>
  <c r="W30" i="4"/>
  <c r="W69" i="4"/>
  <c r="AA34" i="4"/>
  <c r="AA73" i="4"/>
  <c r="X72" i="11"/>
  <c r="K33" i="6"/>
  <c r="K11" i="9"/>
  <c r="I31" i="6"/>
  <c r="I9" i="9"/>
  <c r="Y32" i="6"/>
  <c r="Y10" i="9"/>
  <c r="Z34" i="6"/>
  <c r="Z12" i="9"/>
  <c r="M29" i="5"/>
  <c r="M68" i="5"/>
  <c r="I41" i="8"/>
  <c r="I35" i="8"/>
  <c r="L40" i="8"/>
  <c r="L34" i="8"/>
  <c r="F33" i="6"/>
  <c r="F11" i="9"/>
  <c r="Y31" i="6"/>
  <c r="Y9" i="9"/>
  <c r="U32" i="6"/>
  <c r="U10" i="9"/>
  <c r="T33" i="6"/>
  <c r="T11" i="9"/>
  <c r="B31" i="6"/>
  <c r="AC12" i="6"/>
  <c r="B9" i="9"/>
  <c r="AC34" i="5"/>
  <c r="AC73" i="5"/>
  <c r="Z31" i="5"/>
  <c r="Z70" i="5"/>
  <c r="P36" i="8"/>
  <c r="P30" i="8"/>
  <c r="AA30" i="5"/>
  <c r="AA69" i="5"/>
  <c r="Z67" i="5"/>
  <c r="Z28" i="5"/>
  <c r="X67" i="5"/>
  <c r="X28" i="5"/>
  <c r="E77" i="8"/>
  <c r="E83" i="8"/>
  <c r="E34" i="8"/>
  <c r="E40" i="8"/>
  <c r="AA32" i="4"/>
  <c r="AA71" i="4"/>
  <c r="M38" i="8"/>
  <c r="M32" i="8"/>
  <c r="O10" i="5"/>
  <c r="O29" i="5" s="1"/>
  <c r="P29" i="5"/>
  <c r="P68" i="5"/>
  <c r="I40" i="8"/>
  <c r="I34" i="8"/>
  <c r="I34" i="4"/>
  <c r="I73" i="4"/>
  <c r="D69" i="5"/>
  <c r="D30" i="5"/>
  <c r="F11" i="5"/>
  <c r="F30" i="5" s="1"/>
  <c r="S17" i="8"/>
  <c r="S88" i="4"/>
  <c r="AA30" i="4"/>
  <c r="AA69" i="4"/>
  <c r="H72" i="4"/>
  <c r="H33" i="4"/>
  <c r="G14" i="4"/>
  <c r="G33" i="4" s="1"/>
  <c r="X68" i="11"/>
  <c r="G37" i="11"/>
  <c r="X73" i="11"/>
  <c r="Q33" i="6"/>
  <c r="Q11" i="9"/>
  <c r="Y29" i="6"/>
  <c r="Y7" i="9"/>
  <c r="U30" i="6"/>
  <c r="U8" i="9"/>
  <c r="D28" i="6"/>
  <c r="D6" i="9"/>
  <c r="T32" i="6"/>
  <c r="T10" i="9"/>
  <c r="J33" i="6"/>
  <c r="J11" i="9"/>
  <c r="R33" i="6"/>
  <c r="R11" i="9"/>
  <c r="V67" i="5"/>
  <c r="V28" i="5"/>
  <c r="S9" i="5"/>
  <c r="S28" i="5" s="1"/>
  <c r="V74" i="8"/>
  <c r="V80" i="8"/>
  <c r="J53" i="8"/>
  <c r="J59" i="8"/>
  <c r="J87" i="5"/>
  <c r="R84" i="8"/>
  <c r="R78" i="8"/>
  <c r="T57" i="8"/>
  <c r="T63" i="8"/>
  <c r="S71" i="5"/>
  <c r="T91" i="5"/>
  <c r="Z31" i="4"/>
  <c r="Z70" i="4"/>
  <c r="AC10" i="6"/>
  <c r="X73" i="4"/>
  <c r="X34" i="4"/>
  <c r="M21" i="8"/>
  <c r="M92" i="4"/>
  <c r="R29" i="4"/>
  <c r="R68" i="4"/>
  <c r="AA70" i="4"/>
  <c r="AA31" i="4"/>
  <c r="Q33" i="8"/>
  <c r="Q39" i="8"/>
  <c r="D22" i="8"/>
  <c r="D93" i="4"/>
  <c r="D42" i="8" s="1"/>
  <c r="T73" i="4"/>
  <c r="S15" i="4"/>
  <c r="S34" i="4" s="1"/>
  <c r="T34" i="4"/>
  <c r="Y71" i="4"/>
  <c r="Y32" i="4"/>
  <c r="O13" i="5"/>
  <c r="O32" i="5" s="1"/>
  <c r="P32" i="5"/>
  <c r="P71" i="5"/>
  <c r="G15" i="4"/>
  <c r="G34" i="4" s="1"/>
  <c r="R72" i="4"/>
  <c r="R33" i="4"/>
  <c r="D38" i="8"/>
  <c r="D32" i="8"/>
  <c r="H74" i="8"/>
  <c r="H80" i="8"/>
  <c r="Y70" i="4"/>
  <c r="Y31" i="4"/>
  <c r="W16" i="8"/>
  <c r="W87" i="4"/>
  <c r="E38" i="8"/>
  <c r="E32" i="8"/>
  <c r="Z64" i="8"/>
  <c r="Z92" i="5"/>
  <c r="Z58" i="8"/>
  <c r="AA68" i="11"/>
  <c r="AA67" i="11"/>
  <c r="AA71" i="11"/>
  <c r="AA73" i="11"/>
  <c r="AA70" i="11"/>
  <c r="AA72" i="11"/>
  <c r="AA69" i="11"/>
  <c r="N37" i="6"/>
  <c r="N16" i="9"/>
  <c r="I28" i="6"/>
  <c r="I6" i="9"/>
  <c r="Q31" i="6"/>
  <c r="Q9" i="9"/>
  <c r="M32" i="6"/>
  <c r="M10" i="9"/>
  <c r="U28" i="6"/>
  <c r="U6" i="9"/>
  <c r="L32" i="6"/>
  <c r="L10" i="9"/>
  <c r="AB33" i="6"/>
  <c r="AB11" i="9"/>
  <c r="Y31" i="5"/>
  <c r="Y70" i="5"/>
  <c r="AC9" i="6"/>
  <c r="B28" i="6"/>
  <c r="B6" i="9"/>
  <c r="J29" i="6"/>
  <c r="J7" i="9"/>
  <c r="R31" i="6"/>
  <c r="R9" i="9"/>
  <c r="Z30" i="6"/>
  <c r="Z8" i="9"/>
  <c r="R54" i="8"/>
  <c r="R60" i="8"/>
  <c r="R88" i="5"/>
  <c r="T65" i="8"/>
  <c r="S73" i="5"/>
  <c r="T93" i="5"/>
  <c r="T85" i="8" s="1"/>
  <c r="O72" i="5"/>
  <c r="AA28" i="5"/>
  <c r="AA67" i="5"/>
  <c r="G64" i="8"/>
  <c r="G58" i="8"/>
  <c r="G92" i="5"/>
  <c r="AA32" i="5"/>
  <c r="AA71" i="5"/>
  <c r="AC9" i="5"/>
  <c r="K83" i="8"/>
  <c r="K77" i="8"/>
  <c r="D7" i="2"/>
  <c r="C8" i="2"/>
  <c r="I30" i="8"/>
  <c r="I36" i="8"/>
  <c r="Q73" i="8"/>
  <c r="Q79" i="8"/>
  <c r="N80" i="8"/>
  <c r="N74" i="8"/>
  <c r="F12" i="5"/>
  <c r="F31" i="5" s="1"/>
  <c r="D36" i="8"/>
  <c r="D30" i="8"/>
  <c r="G30" i="8"/>
  <c r="G36" i="8"/>
  <c r="M37" i="8"/>
  <c r="M31" i="8"/>
  <c r="U55" i="8"/>
  <c r="U61" i="8"/>
  <c r="U89" i="5"/>
  <c r="Y55" i="8"/>
  <c r="Y61" i="8"/>
  <c r="Y89" i="5"/>
  <c r="P73" i="4"/>
  <c r="P34" i="4"/>
  <c r="O15" i="4"/>
  <c r="O34" i="4" s="1"/>
  <c r="U35" i="8"/>
  <c r="U41" i="8"/>
  <c r="K22" i="8"/>
  <c r="K93" i="4"/>
  <c r="K42" i="8" s="1"/>
  <c r="J73" i="4"/>
  <c r="V39" i="8"/>
  <c r="V33" i="8"/>
  <c r="X32" i="5"/>
  <c r="X71" i="5"/>
  <c r="E37" i="8"/>
  <c r="E31" i="8"/>
  <c r="K65" i="8"/>
  <c r="J73" i="5"/>
  <c r="K93" i="5"/>
  <c r="K85" i="8" s="1"/>
  <c r="H22" i="8"/>
  <c r="G73" i="4"/>
  <c r="H93" i="4"/>
  <c r="H42" i="8" s="1"/>
  <c r="AC13" i="5"/>
  <c r="D32" i="5"/>
  <c r="D71" i="5"/>
  <c r="F13" i="5"/>
  <c r="F32" i="5" s="1"/>
  <c r="X21" i="8"/>
  <c r="X92" i="4"/>
  <c r="V82" i="8"/>
  <c r="V76" i="8"/>
  <c r="G68" i="5"/>
  <c r="J18" i="8"/>
  <c r="J89" i="4"/>
  <c r="I84" i="8"/>
  <c r="I78" i="8"/>
  <c r="Q32" i="4"/>
  <c r="Q71" i="4"/>
  <c r="Z21" i="8"/>
  <c r="Z92" i="4"/>
  <c r="S61" i="8" l="1"/>
  <c r="S89" i="5"/>
  <c r="S55" i="8"/>
  <c r="D8" i="2"/>
  <c r="E7" i="2"/>
  <c r="K19" i="8"/>
  <c r="K90" i="4"/>
  <c r="J70" i="4"/>
  <c r="AC11" i="2"/>
  <c r="AC30" i="2" s="1"/>
  <c r="B30" i="2"/>
  <c r="Z16" i="8"/>
  <c r="Z87" i="4"/>
  <c r="D61" i="8"/>
  <c r="D55" i="8"/>
  <c r="D89" i="5"/>
  <c r="F69" i="5"/>
  <c r="B32" i="7"/>
  <c r="B25" i="9"/>
  <c r="AB63" i="8"/>
  <c r="AB57" i="8"/>
  <c r="AB91" i="5"/>
  <c r="U54" i="8"/>
  <c r="U60" i="8"/>
  <c r="U88" i="5"/>
  <c r="S68" i="5"/>
  <c r="D37" i="5"/>
  <c r="F18" i="5"/>
  <c r="F37" i="5" s="1"/>
  <c r="AC18" i="5"/>
  <c r="AC37" i="5" s="1"/>
  <c r="AA55" i="8"/>
  <c r="AA61" i="8"/>
  <c r="AA89" i="5"/>
  <c r="Y21" i="8"/>
  <c r="Y92" i="4"/>
  <c r="J77" i="8"/>
  <c r="J83" i="8"/>
  <c r="AC15" i="2"/>
  <c r="B34" i="2"/>
  <c r="X63" i="8"/>
  <c r="X57" i="8"/>
  <c r="X91" i="5"/>
  <c r="C9" i="2"/>
  <c r="C28" i="2" s="1"/>
  <c r="C10" i="2"/>
  <c r="C29" i="2" s="1"/>
  <c r="C18" i="2"/>
  <c r="C37" i="2" s="1"/>
  <c r="C12" i="2"/>
  <c r="C31" i="2" s="1"/>
  <c r="C11" i="2"/>
  <c r="C30" i="2" s="1"/>
  <c r="C14" i="2"/>
  <c r="C33" i="2" s="1"/>
  <c r="C13" i="2"/>
  <c r="C32" i="2" s="1"/>
  <c r="C15" i="2"/>
  <c r="C34" i="2" s="1"/>
  <c r="R74" i="8"/>
  <c r="R80" i="8"/>
  <c r="W30" i="8"/>
  <c r="W36" i="8"/>
  <c r="AA19" i="8"/>
  <c r="AA90" i="4"/>
  <c r="Z19" i="8"/>
  <c r="Z90" i="4"/>
  <c r="J73" i="8"/>
  <c r="J79" i="8"/>
  <c r="AA22" i="8"/>
  <c r="AA93" i="4"/>
  <c r="AA42" i="8" s="1"/>
  <c r="X55" i="8"/>
  <c r="X61" i="8"/>
  <c r="X89" i="5"/>
  <c r="C79" i="8"/>
  <c r="C73" i="8"/>
  <c r="B28" i="7"/>
  <c r="B21" i="9"/>
  <c r="AA17" i="8"/>
  <c r="AA88" i="4"/>
  <c r="AB62" i="8"/>
  <c r="AB56" i="8"/>
  <c r="AB90" i="5"/>
  <c r="AB61" i="8"/>
  <c r="AB55" i="8"/>
  <c r="AB89" i="5"/>
  <c r="G59" i="8"/>
  <c r="G87" i="5"/>
  <c r="G53" i="8"/>
  <c r="AC12" i="2"/>
  <c r="AC31" i="2" s="1"/>
  <c r="B31" i="2"/>
  <c r="D65" i="8"/>
  <c r="D93" i="5"/>
  <c r="D85" i="8" s="1"/>
  <c r="O55" i="8"/>
  <c r="O61" i="8"/>
  <c r="O89" i="5"/>
  <c r="Y77" i="8"/>
  <c r="Y83" i="8"/>
  <c r="Y58" i="8"/>
  <c r="Y64" i="8"/>
  <c r="Y92" i="5"/>
  <c r="H17" i="8"/>
  <c r="H88" i="4"/>
  <c r="G68" i="4"/>
  <c r="W55" i="8"/>
  <c r="W61" i="8"/>
  <c r="W89" i="5"/>
  <c r="Q91" i="4"/>
  <c r="Q20" i="8"/>
  <c r="X38" i="8"/>
  <c r="X32" i="8"/>
  <c r="Q81" i="8"/>
  <c r="Q75" i="8"/>
  <c r="L83" i="8"/>
  <c r="L77" i="8"/>
  <c r="AB18" i="8"/>
  <c r="AB89" i="4"/>
  <c r="W57" i="8"/>
  <c r="W63" i="8"/>
  <c r="W91" i="5"/>
  <c r="T22" i="8"/>
  <c r="T93" i="4"/>
  <c r="T42" i="8" s="1"/>
  <c r="S73" i="4"/>
  <c r="W18" i="8"/>
  <c r="W89" i="4"/>
  <c r="L31" i="8"/>
  <c r="L37" i="8"/>
  <c r="H83" i="8"/>
  <c r="H77" i="8"/>
  <c r="X19" i="8"/>
  <c r="X90" i="4"/>
  <c r="E41" i="8"/>
  <c r="E35" i="8"/>
  <c r="W64" i="8"/>
  <c r="W58" i="8"/>
  <c r="W92" i="5"/>
  <c r="P63" i="8"/>
  <c r="P57" i="8"/>
  <c r="P91" i="5"/>
  <c r="O71" i="5"/>
  <c r="M35" i="8"/>
  <c r="M41" i="8"/>
  <c r="X53" i="8"/>
  <c r="X59" i="8"/>
  <c r="X87" i="5"/>
  <c r="AC70" i="5"/>
  <c r="AC31" i="5"/>
  <c r="AB65" i="8"/>
  <c r="AB93" i="5"/>
  <c r="AB85" i="8" s="1"/>
  <c r="R77" i="8"/>
  <c r="R83" i="8"/>
  <c r="AC14" i="2"/>
  <c r="AC33" i="2" s="1"/>
  <c r="B33" i="2"/>
  <c r="P33" i="8"/>
  <c r="P39" i="8"/>
  <c r="AC55" i="8"/>
  <c r="AC61" i="8"/>
  <c r="AC89" i="5"/>
  <c r="AC67" i="5"/>
  <c r="AC28" i="5"/>
  <c r="AA18" i="8"/>
  <c r="AA89" i="4"/>
  <c r="AA20" i="8"/>
  <c r="AA91" i="4"/>
  <c r="V84" i="8"/>
  <c r="V78" i="8"/>
  <c r="Y18" i="8"/>
  <c r="Y89" i="4"/>
  <c r="Y16" i="8"/>
  <c r="Y87" i="4"/>
  <c r="X56" i="8"/>
  <c r="X62" i="8"/>
  <c r="X90" i="5"/>
  <c r="B30" i="7"/>
  <c r="B23" i="9"/>
  <c r="D59" i="8"/>
  <c r="D87" i="5"/>
  <c r="D53" i="8"/>
  <c r="D56" i="8"/>
  <c r="D62" i="8"/>
  <c r="D90" i="5"/>
  <c r="F70" i="5"/>
  <c r="AB64" i="8"/>
  <c r="AB58" i="8"/>
  <c r="AB92" i="5"/>
  <c r="I79" i="8"/>
  <c r="I73" i="8"/>
  <c r="AC58" i="8"/>
  <c r="AC64" i="8"/>
  <c r="AC92" i="5"/>
  <c r="V77" i="8"/>
  <c r="V83" i="8"/>
  <c r="Y22" i="8"/>
  <c r="Y93" i="4"/>
  <c r="Y42" i="8" s="1"/>
  <c r="D84" i="8"/>
  <c r="D78" i="8"/>
  <c r="S56" i="8"/>
  <c r="S62" i="8"/>
  <c r="S90" i="5"/>
  <c r="W17" i="8"/>
  <c r="W88" i="4"/>
  <c r="X58" i="8"/>
  <c r="X64" i="8"/>
  <c r="X92" i="5"/>
  <c r="C15" i="4"/>
  <c r="AG12" i="9"/>
  <c r="AC12" i="9"/>
  <c r="S64" i="8"/>
  <c r="S92" i="5"/>
  <c r="S58" i="8"/>
  <c r="AC13" i="2"/>
  <c r="AC32" i="2" s="1"/>
  <c r="B32" i="2"/>
  <c r="Z61" i="8"/>
  <c r="Z55" i="8"/>
  <c r="Z89" i="5"/>
  <c r="N59" i="8"/>
  <c r="N53" i="8"/>
  <c r="N87" i="5"/>
  <c r="H38" i="8"/>
  <c r="H32" i="8"/>
  <c r="N55" i="8"/>
  <c r="N61" i="8"/>
  <c r="N89" i="5"/>
  <c r="R21" i="8"/>
  <c r="R92" i="4"/>
  <c r="W72" i="4"/>
  <c r="W33" i="4"/>
  <c r="B33" i="7"/>
  <c r="B26" i="9"/>
  <c r="AA65" i="8"/>
  <c r="AA93" i="5"/>
  <c r="AA85" i="8" s="1"/>
  <c r="AB79" i="8"/>
  <c r="AB73" i="8"/>
  <c r="N18" i="8"/>
  <c r="N89" i="4"/>
  <c r="H79" i="8"/>
  <c r="H73" i="8"/>
  <c r="Y65" i="8"/>
  <c r="Y93" i="5"/>
  <c r="Y85" i="8" s="1"/>
  <c r="W19" i="8"/>
  <c r="W90" i="4"/>
  <c r="X35" i="8"/>
  <c r="X41" i="8"/>
  <c r="T83" i="8"/>
  <c r="T77" i="8"/>
  <c r="Z80" i="8"/>
  <c r="Z74" i="8"/>
  <c r="O31" i="8"/>
  <c r="O37" i="8"/>
  <c r="F53" i="8"/>
  <c r="F59" i="8"/>
  <c r="F87" i="5"/>
  <c r="J35" i="8"/>
  <c r="J41" i="8"/>
  <c r="E7" i="7"/>
  <c r="D8" i="7"/>
  <c r="AA21" i="8"/>
  <c r="AA92" i="4"/>
  <c r="AB33" i="8"/>
  <c r="AB39" i="8"/>
  <c r="K40" i="8"/>
  <c r="K34" i="8"/>
  <c r="B37" i="2"/>
  <c r="R76" i="8"/>
  <c r="R82" i="8"/>
  <c r="T41" i="8"/>
  <c r="T35" i="8"/>
  <c r="I74" i="8"/>
  <c r="I80" i="8"/>
  <c r="AC28" i="6"/>
  <c r="C9" i="4"/>
  <c r="AC6" i="9"/>
  <c r="AG6" i="9"/>
  <c r="Y19" i="8"/>
  <c r="Y90" i="4"/>
  <c r="S63" i="8"/>
  <c r="S57" i="8"/>
  <c r="S91" i="5"/>
  <c r="H21" i="8"/>
  <c r="G72" i="4"/>
  <c r="H92" i="4"/>
  <c r="I22" i="8"/>
  <c r="I93" i="4"/>
  <c r="I42" i="8" s="1"/>
  <c r="J17" i="8"/>
  <c r="J88" i="4"/>
  <c r="G91" i="5"/>
  <c r="G57" i="8"/>
  <c r="G63" i="8"/>
  <c r="B37" i="7"/>
  <c r="B30" i="9"/>
  <c r="Z18" i="8"/>
  <c r="Z89" i="4"/>
  <c r="O41" i="8"/>
  <c r="O35" i="8"/>
  <c r="Y54" i="8"/>
  <c r="Y60" i="8"/>
  <c r="Y88" i="5"/>
  <c r="S36" i="8"/>
  <c r="S30" i="8"/>
  <c r="J20" i="8"/>
  <c r="J91" i="4"/>
  <c r="T78" i="8"/>
  <c r="T84" i="8"/>
  <c r="AC37" i="6"/>
  <c r="C18" i="4"/>
  <c r="AC16" i="9"/>
  <c r="AG16" i="9"/>
  <c r="E81" i="8"/>
  <c r="E75" i="8"/>
  <c r="W22" i="8"/>
  <c r="W93" i="4"/>
  <c r="W42" i="8" s="1"/>
  <c r="Z20" i="8"/>
  <c r="Z91" i="4"/>
  <c r="F78" i="8"/>
  <c r="F84" i="8"/>
  <c r="J65" i="8"/>
  <c r="J93" i="5"/>
  <c r="J85" i="8" s="1"/>
  <c r="J22" i="8"/>
  <c r="J93" i="4"/>
  <c r="J42" i="8" s="1"/>
  <c r="Y75" i="8"/>
  <c r="Y81" i="8"/>
  <c r="O58" i="8"/>
  <c r="O64" i="8"/>
  <c r="O92" i="5"/>
  <c r="Y56" i="8"/>
  <c r="Y62" i="8"/>
  <c r="Y90" i="5"/>
  <c r="Z78" i="8"/>
  <c r="Z84" i="8"/>
  <c r="AC65" i="8"/>
  <c r="AC93" i="5"/>
  <c r="AC85" i="8" s="1"/>
  <c r="J32" i="8"/>
  <c r="J38" i="8"/>
  <c r="D57" i="8"/>
  <c r="D63" i="8"/>
  <c r="F71" i="5"/>
  <c r="D91" i="5"/>
  <c r="AA57" i="8"/>
  <c r="AA63" i="8"/>
  <c r="AA91" i="5"/>
  <c r="Z53" i="8"/>
  <c r="Z59" i="8"/>
  <c r="Z87" i="5"/>
  <c r="M54" i="8"/>
  <c r="M60" i="8"/>
  <c r="M88" i="5"/>
  <c r="G34" i="8"/>
  <c r="G40" i="8"/>
  <c r="Q84" i="8"/>
  <c r="Q78" i="8"/>
  <c r="B34" i="7"/>
  <c r="B27" i="9"/>
  <c r="Q35" i="8"/>
  <c r="Q41" i="8"/>
  <c r="AB74" i="8"/>
  <c r="AB80" i="8"/>
  <c r="AA56" i="8"/>
  <c r="AA62" i="8"/>
  <c r="AA90" i="5"/>
  <c r="T82" i="8"/>
  <c r="T76" i="8"/>
  <c r="X60" i="8"/>
  <c r="X54" i="8"/>
  <c r="X88" i="5"/>
  <c r="B29" i="2"/>
  <c r="AC10" i="2"/>
  <c r="AC29" i="2" s="1"/>
  <c r="AA16" i="8"/>
  <c r="AA87" i="4"/>
  <c r="AB21" i="8"/>
  <c r="AB92" i="4"/>
  <c r="Z17" i="8"/>
  <c r="Z88" i="4"/>
  <c r="O53" i="8"/>
  <c r="O59" i="8"/>
  <c r="O87" i="5"/>
  <c r="AC33" i="6"/>
  <c r="C14" i="4"/>
  <c r="AC11" i="9"/>
  <c r="AG11" i="9"/>
  <c r="G18" i="8"/>
  <c r="G89" i="4"/>
  <c r="G22" i="8"/>
  <c r="G93" i="4"/>
  <c r="G42" i="8" s="1"/>
  <c r="R17" i="8"/>
  <c r="R88" i="4"/>
  <c r="Z57" i="8"/>
  <c r="Z63" i="8"/>
  <c r="Z91" i="5"/>
  <c r="F65" i="8"/>
  <c r="F93" i="5"/>
  <c r="F85" i="8" s="1"/>
  <c r="D74" i="8"/>
  <c r="D80" i="8"/>
  <c r="C13" i="7"/>
  <c r="C10" i="7"/>
  <c r="C15" i="7"/>
  <c r="C12" i="7"/>
  <c r="C18" i="7"/>
  <c r="C11" i="7"/>
  <c r="C9" i="7"/>
  <c r="C14" i="7"/>
  <c r="C20" i="9"/>
  <c r="K54" i="8"/>
  <c r="K60" i="8"/>
  <c r="J68" i="5"/>
  <c r="K88" i="5"/>
  <c r="S38" i="8"/>
  <c r="S32" i="8"/>
  <c r="Y17" i="8"/>
  <c r="Y88" i="4"/>
  <c r="S21" i="8"/>
  <c r="S92" i="4"/>
  <c r="AA53" i="8"/>
  <c r="AA59" i="8"/>
  <c r="AA87" i="5"/>
  <c r="Z62" i="8"/>
  <c r="Z56" i="8"/>
  <c r="Z90" i="5"/>
  <c r="P20" i="8"/>
  <c r="O71" i="4"/>
  <c r="P91" i="4"/>
  <c r="AA54" i="8"/>
  <c r="AA60" i="8"/>
  <c r="AA88" i="5"/>
  <c r="F60" i="8"/>
  <c r="F54" i="8"/>
  <c r="F88" i="5"/>
  <c r="Z22" i="8"/>
  <c r="Z93" i="4"/>
  <c r="Z42" i="8" s="1"/>
  <c r="AC32" i="6"/>
  <c r="C13" i="4"/>
  <c r="AC10" i="9"/>
  <c r="AG10" i="9"/>
  <c r="G39" i="8"/>
  <c r="G33" i="8"/>
  <c r="AB16" i="8"/>
  <c r="AB87" i="4"/>
  <c r="W93" i="5"/>
  <c r="W85" i="8" s="1"/>
  <c r="W65" i="8"/>
  <c r="O19" i="8"/>
  <c r="O90" i="4"/>
  <c r="X17" i="8"/>
  <c r="X88" i="4"/>
  <c r="P22" i="8"/>
  <c r="O73" i="4"/>
  <c r="P93" i="4"/>
  <c r="P42" i="8" s="1"/>
  <c r="S65" i="8"/>
  <c r="S93" i="5"/>
  <c r="S85" i="8" s="1"/>
  <c r="X22" i="8"/>
  <c r="X93" i="4"/>
  <c r="X42" i="8" s="1"/>
  <c r="S37" i="8"/>
  <c r="S31" i="8"/>
  <c r="AC68" i="5"/>
  <c r="AC29" i="5"/>
  <c r="N21" i="8"/>
  <c r="N92" i="4"/>
  <c r="N76" i="8"/>
  <c r="N82" i="8"/>
  <c r="B29" i="7"/>
  <c r="B22" i="9"/>
  <c r="AC30" i="6"/>
  <c r="C11" i="4"/>
  <c r="AC8" i="9"/>
  <c r="AG8" i="9"/>
  <c r="K36" i="8"/>
  <c r="K30" i="8"/>
  <c r="X20" i="8"/>
  <c r="X91" i="4"/>
  <c r="J58" i="8"/>
  <c r="J92" i="5"/>
  <c r="J64" i="8"/>
  <c r="V61" i="8"/>
  <c r="V55" i="8"/>
  <c r="V89" i="5"/>
  <c r="L55" i="8"/>
  <c r="L61" i="8"/>
  <c r="J69" i="5"/>
  <c r="L89" i="5"/>
  <c r="P79" i="8"/>
  <c r="P73" i="8"/>
  <c r="W20" i="8"/>
  <c r="W91" i="4"/>
  <c r="W60" i="8"/>
  <c r="W54" i="8"/>
  <c r="W88" i="5"/>
  <c r="Z35" i="8"/>
  <c r="Z41" i="8"/>
  <c r="G60" i="8"/>
  <c r="G54" i="8"/>
  <c r="G88" i="5"/>
  <c r="AC32" i="5"/>
  <c r="AC71" i="5"/>
  <c r="U75" i="8"/>
  <c r="U81" i="8"/>
  <c r="G84" i="8"/>
  <c r="G78" i="8"/>
  <c r="Y20" i="8"/>
  <c r="Y91" i="4"/>
  <c r="AC29" i="6"/>
  <c r="C10" i="4"/>
  <c r="AC7" i="9"/>
  <c r="AG7" i="9"/>
  <c r="V53" i="8"/>
  <c r="V87" i="5"/>
  <c r="V59" i="8"/>
  <c r="S67" i="5"/>
  <c r="P54" i="8"/>
  <c r="P88" i="5"/>
  <c r="O68" i="5"/>
  <c r="P60" i="8"/>
  <c r="AC31" i="6"/>
  <c r="C12" i="4"/>
  <c r="AG9" i="9"/>
  <c r="AC9" i="9"/>
  <c r="AB34" i="8"/>
  <c r="AB40" i="8"/>
  <c r="AB17" i="8"/>
  <c r="AB88" i="4"/>
  <c r="U19" i="8"/>
  <c r="U90" i="4"/>
  <c r="S70" i="4"/>
  <c r="B31" i="7"/>
  <c r="B24" i="9"/>
  <c r="Q82" i="8"/>
  <c r="Q76" i="8"/>
  <c r="G75" i="8"/>
  <c r="G81" i="8"/>
  <c r="O76" i="8"/>
  <c r="O82" i="8"/>
  <c r="AA64" i="8"/>
  <c r="AA58" i="8"/>
  <c r="AA92" i="5"/>
  <c r="J16" i="8"/>
  <c r="J87" i="4"/>
  <c r="Y59" i="8"/>
  <c r="Y53" i="8"/>
  <c r="Y87" i="5"/>
  <c r="W56" i="8"/>
  <c r="W62" i="8"/>
  <c r="W90" i="5"/>
  <c r="K84" i="8"/>
  <c r="K78" i="8"/>
  <c r="AC9" i="2"/>
  <c r="AC28" i="2" s="1"/>
  <c r="B28" i="2"/>
  <c r="D33" i="8"/>
  <c r="D39" i="8"/>
  <c r="P75" i="8"/>
  <c r="P81" i="8"/>
  <c r="W59" i="8"/>
  <c r="W53" i="8"/>
  <c r="W87" i="5"/>
  <c r="C37" i="7" l="1"/>
  <c r="C30" i="9"/>
  <c r="J34" i="8"/>
  <c r="J40" i="8"/>
  <c r="AC78" i="8"/>
  <c r="AC84" i="8"/>
  <c r="AC54" i="8"/>
  <c r="AC60" i="8"/>
  <c r="AC88" i="5"/>
  <c r="AB30" i="8"/>
  <c r="AB36" i="8"/>
  <c r="P40" i="8"/>
  <c r="P34" i="8"/>
  <c r="J60" i="8"/>
  <c r="J54" i="8"/>
  <c r="J88" i="5"/>
  <c r="D76" i="8"/>
  <c r="D82" i="8"/>
  <c r="W32" i="8"/>
  <c r="W38" i="8"/>
  <c r="Y78" i="8"/>
  <c r="Y84" i="8"/>
  <c r="X37" i="8"/>
  <c r="X31" i="8"/>
  <c r="F74" i="8"/>
  <c r="F80" i="8"/>
  <c r="C29" i="7"/>
  <c r="C22" i="9"/>
  <c r="AB41" i="8"/>
  <c r="AB35" i="8"/>
  <c r="M74" i="8"/>
  <c r="M80" i="8"/>
  <c r="N32" i="8"/>
  <c r="N38" i="8"/>
  <c r="P77" i="8"/>
  <c r="P83" i="8"/>
  <c r="X33" i="8"/>
  <c r="X39" i="8"/>
  <c r="S22" i="8"/>
  <c r="S93" i="4"/>
  <c r="S42" i="8" s="1"/>
  <c r="W81" i="8"/>
  <c r="W75" i="8"/>
  <c r="AB76" i="8"/>
  <c r="AB82" i="8"/>
  <c r="Z33" i="8"/>
  <c r="Z39" i="8"/>
  <c r="X83" i="8"/>
  <c r="X77" i="8"/>
  <c r="U80" i="8"/>
  <c r="U74" i="8"/>
  <c r="F55" i="8"/>
  <c r="F61" i="8"/>
  <c r="F89" i="5"/>
  <c r="J19" i="8"/>
  <c r="J90" i="4"/>
  <c r="S59" i="8"/>
  <c r="S53" i="8"/>
  <c r="S87" i="5"/>
  <c r="Y40" i="8"/>
  <c r="Y34" i="8"/>
  <c r="W34" i="8"/>
  <c r="W40" i="8"/>
  <c r="V81" i="8"/>
  <c r="V75" i="8"/>
  <c r="Z82" i="8"/>
  <c r="Z76" i="8"/>
  <c r="C32" i="7"/>
  <c r="C25" i="9"/>
  <c r="R31" i="8"/>
  <c r="R37" i="8"/>
  <c r="D83" i="8"/>
  <c r="D77" i="8"/>
  <c r="F18" i="4"/>
  <c r="F37" i="4" s="1"/>
  <c r="AC18" i="4"/>
  <c r="AC37" i="4" s="1"/>
  <c r="C37" i="4"/>
  <c r="Y74" i="8"/>
  <c r="Y80" i="8"/>
  <c r="H35" i="8"/>
  <c r="H41" i="8"/>
  <c r="W21" i="8"/>
  <c r="W92" i="4"/>
  <c r="AC62" i="8"/>
  <c r="AC56" i="8"/>
  <c r="AC90" i="5"/>
  <c r="D75" i="8"/>
  <c r="D81" i="8"/>
  <c r="Y73" i="8"/>
  <c r="Y79" i="8"/>
  <c r="S19" i="8"/>
  <c r="S90" i="4"/>
  <c r="O39" i="8"/>
  <c r="O33" i="8"/>
  <c r="C33" i="7"/>
  <c r="C26" i="9"/>
  <c r="AA36" i="8"/>
  <c r="AA30" i="8"/>
  <c r="F57" i="8"/>
  <c r="F63" i="8"/>
  <c r="F91" i="5"/>
  <c r="G21" i="8"/>
  <c r="G92" i="4"/>
  <c r="W39" i="8"/>
  <c r="W33" i="8"/>
  <c r="R35" i="8"/>
  <c r="R41" i="8"/>
  <c r="S78" i="8"/>
  <c r="S84" i="8"/>
  <c r="W37" i="8"/>
  <c r="W31" i="8"/>
  <c r="AB78" i="8"/>
  <c r="AB84" i="8"/>
  <c r="D79" i="8"/>
  <c r="D73" i="8"/>
  <c r="X79" i="8"/>
  <c r="X73" i="8"/>
  <c r="AA33" i="8"/>
  <c r="AA39" i="8"/>
  <c r="U33" i="8"/>
  <c r="U39" i="8"/>
  <c r="F12" i="4"/>
  <c r="F31" i="4" s="1"/>
  <c r="AC12" i="4"/>
  <c r="C31" i="4"/>
  <c r="C70" i="4"/>
  <c r="V73" i="8"/>
  <c r="V79" i="8"/>
  <c r="N41" i="8"/>
  <c r="N35" i="8"/>
  <c r="AA80" i="8"/>
  <c r="AA74" i="8"/>
  <c r="C28" i="7"/>
  <c r="C21" i="9"/>
  <c r="O79" i="8"/>
  <c r="O73" i="8"/>
  <c r="AA82" i="8"/>
  <c r="AA76" i="8"/>
  <c r="Z73" i="8"/>
  <c r="Z79" i="8"/>
  <c r="Y82" i="8"/>
  <c r="Y76" i="8"/>
  <c r="AC9" i="4"/>
  <c r="C28" i="4"/>
  <c r="F9" i="4"/>
  <c r="F28" i="4" s="1"/>
  <c r="C67" i="4"/>
  <c r="D14" i="7"/>
  <c r="D12" i="7"/>
  <c r="D13" i="7"/>
  <c r="D11" i="7"/>
  <c r="D15" i="7"/>
  <c r="D9" i="7"/>
  <c r="D10" i="7"/>
  <c r="D18" i="7"/>
  <c r="D20" i="9"/>
  <c r="Y32" i="8"/>
  <c r="Y38" i="8"/>
  <c r="W84" i="8"/>
  <c r="W78" i="8"/>
  <c r="W77" i="8"/>
  <c r="W83" i="8"/>
  <c r="G17" i="8"/>
  <c r="G88" i="4"/>
  <c r="O81" i="8"/>
  <c r="O75" i="8"/>
  <c r="G73" i="8"/>
  <c r="G79" i="8"/>
  <c r="AA31" i="8"/>
  <c r="AA37" i="8"/>
  <c r="AB83" i="8"/>
  <c r="AB77" i="8"/>
  <c r="F7" i="2"/>
  <c r="E8" i="2"/>
  <c r="G80" i="8"/>
  <c r="G74" i="8"/>
  <c r="Y37" i="8"/>
  <c r="Y31" i="8"/>
  <c r="C33" i="4"/>
  <c r="C72" i="4"/>
  <c r="AC14" i="4"/>
  <c r="F14" i="4"/>
  <c r="F33" i="4" s="1"/>
  <c r="Z40" i="8"/>
  <c r="Z34" i="8"/>
  <c r="AA41" i="8"/>
  <c r="AA35" i="8"/>
  <c r="N73" i="8"/>
  <c r="N79" i="8"/>
  <c r="Y30" i="8"/>
  <c r="Y36" i="8"/>
  <c r="AA38" i="8"/>
  <c r="AA32" i="8"/>
  <c r="X81" i="8"/>
  <c r="X75" i="8"/>
  <c r="AA75" i="8"/>
  <c r="AA81" i="8"/>
  <c r="K39" i="8"/>
  <c r="K33" i="8"/>
  <c r="W73" i="8"/>
  <c r="W79" i="8"/>
  <c r="C32" i="4"/>
  <c r="F13" i="4"/>
  <c r="F32" i="4" s="1"/>
  <c r="C71" i="4"/>
  <c r="AC13" i="4"/>
  <c r="AA79" i="8"/>
  <c r="AA73" i="8"/>
  <c r="C30" i="7"/>
  <c r="C23" i="9"/>
  <c r="G77" i="8"/>
  <c r="G83" i="8"/>
  <c r="S83" i="8"/>
  <c r="S77" i="8"/>
  <c r="F7" i="7"/>
  <c r="E8" i="7"/>
  <c r="N81" i="8"/>
  <c r="N75" i="8"/>
  <c r="Z75" i="8"/>
  <c r="Z81" i="8"/>
  <c r="S76" i="8"/>
  <c r="S82" i="8"/>
  <c r="AC53" i="8"/>
  <c r="AC59" i="8"/>
  <c r="AC87" i="5"/>
  <c r="H37" i="8"/>
  <c r="H31" i="8"/>
  <c r="Z36" i="8"/>
  <c r="Z30" i="8"/>
  <c r="D9" i="2"/>
  <c r="D28" i="2" s="1"/>
  <c r="D12" i="2"/>
  <c r="D31" i="2" s="1"/>
  <c r="D13" i="2"/>
  <c r="D32" i="2" s="1"/>
  <c r="D15" i="2"/>
  <c r="D34" i="2" s="1"/>
  <c r="D18" i="2"/>
  <c r="D37" i="2" s="1"/>
  <c r="D10" i="2"/>
  <c r="D29" i="2" s="1"/>
  <c r="D11" i="2"/>
  <c r="D30" i="2" s="1"/>
  <c r="D14" i="2"/>
  <c r="D33" i="2" s="1"/>
  <c r="J36" i="8"/>
  <c r="J30" i="8"/>
  <c r="AB31" i="8"/>
  <c r="AB37" i="8"/>
  <c r="L75" i="8"/>
  <c r="L81" i="8"/>
  <c r="J78" i="8"/>
  <c r="J84" i="8"/>
  <c r="AC11" i="4"/>
  <c r="F11" i="4"/>
  <c r="F30" i="4" s="1"/>
  <c r="C69" i="4"/>
  <c r="C30" i="4"/>
  <c r="K80" i="8"/>
  <c r="K74" i="8"/>
  <c r="G32" i="8"/>
  <c r="G38" i="8"/>
  <c r="J31" i="8"/>
  <c r="J37" i="8"/>
  <c r="F56" i="8"/>
  <c r="F62" i="8"/>
  <c r="F90" i="5"/>
  <c r="AC75" i="8"/>
  <c r="AC81" i="8"/>
  <c r="AB75" i="8"/>
  <c r="AB81" i="8"/>
  <c r="O60" i="8"/>
  <c r="O54" i="8"/>
  <c r="O88" i="5"/>
  <c r="W74" i="8"/>
  <c r="W80" i="8"/>
  <c r="J61" i="8"/>
  <c r="J55" i="8"/>
  <c r="J89" i="5"/>
  <c r="O22" i="8"/>
  <c r="O93" i="4"/>
  <c r="O42" i="8" s="1"/>
  <c r="C31" i="7"/>
  <c r="C24" i="9"/>
  <c r="Z77" i="8"/>
  <c r="Z83" i="8"/>
  <c r="Z37" i="8"/>
  <c r="Z31" i="8"/>
  <c r="X74" i="8"/>
  <c r="X80" i="8"/>
  <c r="AA83" i="8"/>
  <c r="AA77" i="8"/>
  <c r="O84" i="8"/>
  <c r="O78" i="8"/>
  <c r="Z32" i="8"/>
  <c r="Z38" i="8"/>
  <c r="AC15" i="4"/>
  <c r="C73" i="4"/>
  <c r="F15" i="4"/>
  <c r="F34" i="4" s="1"/>
  <c r="C34" i="4"/>
  <c r="X76" i="8"/>
  <c r="X82" i="8"/>
  <c r="AB32" i="8"/>
  <c r="AB38" i="8"/>
  <c r="S81" i="8"/>
  <c r="S75" i="8"/>
  <c r="W76" i="8"/>
  <c r="W82" i="8"/>
  <c r="AA84" i="8"/>
  <c r="AA78" i="8"/>
  <c r="P80" i="8"/>
  <c r="P74" i="8"/>
  <c r="AC10" i="4"/>
  <c r="C68" i="4"/>
  <c r="C29" i="4"/>
  <c r="F10" i="4"/>
  <c r="F29" i="4" s="1"/>
  <c r="AC57" i="8"/>
  <c r="AC63" i="8"/>
  <c r="AC91" i="5"/>
  <c r="X34" i="8"/>
  <c r="X40" i="8"/>
  <c r="O20" i="8"/>
  <c r="O91" i="4"/>
  <c r="S35" i="8"/>
  <c r="S41" i="8"/>
  <c r="C34" i="7"/>
  <c r="C27" i="9"/>
  <c r="Y39" i="8"/>
  <c r="Y33" i="8"/>
  <c r="F73" i="8"/>
  <c r="F79" i="8"/>
  <c r="X78" i="8"/>
  <c r="X84" i="8"/>
  <c r="AA34" i="8"/>
  <c r="AA40" i="8"/>
  <c r="O63" i="8"/>
  <c r="O57" i="8"/>
  <c r="O91" i="5"/>
  <c r="Q40" i="8"/>
  <c r="Q34" i="8"/>
  <c r="Y41" i="8"/>
  <c r="Y35" i="8"/>
  <c r="S54" i="8"/>
  <c r="S60" i="8"/>
  <c r="S88" i="5"/>
  <c r="AC29" i="4" l="1"/>
  <c r="AC68" i="4"/>
  <c r="S33" i="8"/>
  <c r="S39" i="8"/>
  <c r="S73" i="8"/>
  <c r="S79" i="8"/>
  <c r="AC83" i="8"/>
  <c r="AC77" i="8"/>
  <c r="AC32" i="4"/>
  <c r="AC71" i="4"/>
  <c r="C21" i="8"/>
  <c r="F72" i="4"/>
  <c r="C92" i="4"/>
  <c r="G31" i="8"/>
  <c r="G37" i="8"/>
  <c r="D33" i="7"/>
  <c r="D26" i="9"/>
  <c r="J74" i="8"/>
  <c r="J80" i="8"/>
  <c r="C20" i="8"/>
  <c r="F71" i="4"/>
  <c r="C91" i="4"/>
  <c r="J33" i="8"/>
  <c r="J39" i="8"/>
  <c r="D29" i="7"/>
  <c r="D22" i="9"/>
  <c r="F76" i="8"/>
  <c r="F82" i="8"/>
  <c r="D28" i="7"/>
  <c r="D21" i="9"/>
  <c r="F81" i="8"/>
  <c r="F75" i="8"/>
  <c r="O34" i="8"/>
  <c r="O40" i="8"/>
  <c r="O74" i="8"/>
  <c r="O80" i="8"/>
  <c r="AC73" i="8"/>
  <c r="AC79" i="8"/>
  <c r="D34" i="7"/>
  <c r="D27" i="9"/>
  <c r="AC28" i="4"/>
  <c r="AC67" i="4"/>
  <c r="AC76" i="8"/>
  <c r="AC82" i="8"/>
  <c r="C16" i="8"/>
  <c r="F67" i="4"/>
  <c r="C87" i="4"/>
  <c r="G35" i="8"/>
  <c r="G41" i="8"/>
  <c r="O83" i="8"/>
  <c r="O77" i="8"/>
  <c r="C17" i="8"/>
  <c r="C88" i="4"/>
  <c r="F68" i="4"/>
  <c r="C22" i="8"/>
  <c r="C93" i="4"/>
  <c r="C42" i="8" s="1"/>
  <c r="F73" i="4"/>
  <c r="C18" i="8"/>
  <c r="C89" i="4"/>
  <c r="F69" i="4"/>
  <c r="E15" i="7"/>
  <c r="E9" i="7"/>
  <c r="E12" i="7"/>
  <c r="E10" i="7"/>
  <c r="E11" i="7"/>
  <c r="E13" i="7"/>
  <c r="E14" i="7"/>
  <c r="E18" i="7"/>
  <c r="E20" i="9"/>
  <c r="D30" i="7"/>
  <c r="D23" i="9"/>
  <c r="C19" i="8"/>
  <c r="F70" i="4"/>
  <c r="C90" i="4"/>
  <c r="F83" i="8"/>
  <c r="F77" i="8"/>
  <c r="D37" i="7"/>
  <c r="D30" i="9"/>
  <c r="S80" i="8"/>
  <c r="S74" i="8"/>
  <c r="AC34" i="4"/>
  <c r="AC73" i="4"/>
  <c r="F8" i="7"/>
  <c r="G7" i="7"/>
  <c r="E9" i="2"/>
  <c r="E28" i="2" s="1"/>
  <c r="E11" i="2"/>
  <c r="E30" i="2" s="1"/>
  <c r="E13" i="2"/>
  <c r="E32" i="2" s="1"/>
  <c r="E10" i="2"/>
  <c r="E29" i="2" s="1"/>
  <c r="E14" i="2"/>
  <c r="E33" i="2" s="1"/>
  <c r="E15" i="2"/>
  <c r="E34" i="2" s="1"/>
  <c r="E18" i="2"/>
  <c r="E37" i="2" s="1"/>
  <c r="E12" i="2"/>
  <c r="E31" i="2" s="1"/>
  <c r="D32" i="7"/>
  <c r="D25" i="9"/>
  <c r="J81" i="8"/>
  <c r="J75" i="8"/>
  <c r="AC30" i="4"/>
  <c r="AC69" i="4"/>
  <c r="AC72" i="4"/>
  <c r="AC33" i="4"/>
  <c r="G7" i="2"/>
  <c r="F8" i="2"/>
  <c r="D31" i="7"/>
  <c r="D24" i="9"/>
  <c r="AC70" i="4"/>
  <c r="AC31" i="4"/>
  <c r="W35" i="8"/>
  <c r="W41" i="8"/>
  <c r="AC80" i="8"/>
  <c r="AC74" i="8"/>
  <c r="C36" i="8" l="1"/>
  <c r="C30" i="8"/>
  <c r="E28" i="7"/>
  <c r="E21" i="9"/>
  <c r="C40" i="8"/>
  <c r="C34" i="8"/>
  <c r="C35" i="8"/>
  <c r="C41" i="8"/>
  <c r="AC18" i="8"/>
  <c r="AC89" i="4"/>
  <c r="C33" i="8"/>
  <c r="C39" i="8"/>
  <c r="E29" i="7"/>
  <c r="E22" i="9"/>
  <c r="F10" i="2"/>
  <c r="F29" i="2" s="1"/>
  <c r="F13" i="2"/>
  <c r="F32" i="2" s="1"/>
  <c r="F9" i="2"/>
  <c r="F28" i="2" s="1"/>
  <c r="F11" i="2"/>
  <c r="F30" i="2" s="1"/>
  <c r="F12" i="2"/>
  <c r="F31" i="2" s="1"/>
  <c r="F15" i="2"/>
  <c r="F34" i="2" s="1"/>
  <c r="F14" i="2"/>
  <c r="F33" i="2" s="1"/>
  <c r="F18" i="2"/>
  <c r="E31" i="7"/>
  <c r="E24" i="9"/>
  <c r="F16" i="8"/>
  <c r="F87" i="4"/>
  <c r="E34" i="7"/>
  <c r="E27" i="9"/>
  <c r="F20" i="8"/>
  <c r="F91" i="4"/>
  <c r="G8" i="7"/>
  <c r="H7" i="7"/>
  <c r="E37" i="7"/>
  <c r="E30" i="9"/>
  <c r="F18" i="8"/>
  <c r="F89" i="4"/>
  <c r="F21" i="8"/>
  <c r="F92" i="4"/>
  <c r="F18" i="7"/>
  <c r="F14" i="7"/>
  <c r="F9" i="7"/>
  <c r="F15" i="7"/>
  <c r="F10" i="7"/>
  <c r="F11" i="7"/>
  <c r="F12" i="7"/>
  <c r="F13" i="7"/>
  <c r="F20" i="9"/>
  <c r="E33" i="7"/>
  <c r="E26" i="9"/>
  <c r="C38" i="8"/>
  <c r="C32" i="8"/>
  <c r="H7" i="2"/>
  <c r="G8" i="2"/>
  <c r="F17" i="8"/>
  <c r="F88" i="4"/>
  <c r="C37" i="8"/>
  <c r="C31" i="8"/>
  <c r="AC21" i="8"/>
  <c r="AC92" i="4"/>
  <c r="AC19" i="8"/>
  <c r="AC90" i="4"/>
  <c r="AC22" i="8"/>
  <c r="AC93" i="4"/>
  <c r="AC42" i="8" s="1"/>
  <c r="E32" i="7"/>
  <c r="E25" i="9"/>
  <c r="AC16" i="8"/>
  <c r="AC87" i="4"/>
  <c r="AC20" i="8"/>
  <c r="AC91" i="4"/>
  <c r="AC17" i="8"/>
  <c r="AC88" i="4"/>
  <c r="F19" i="8"/>
  <c r="F90" i="4"/>
  <c r="E30" i="7"/>
  <c r="E23" i="9"/>
  <c r="F22" i="8"/>
  <c r="F93" i="4"/>
  <c r="F42" i="8" s="1"/>
  <c r="F36" i="8" l="1"/>
  <c r="F30" i="8"/>
  <c r="F33" i="7"/>
  <c r="F26" i="9"/>
  <c r="H8" i="7"/>
  <c r="I7" i="7"/>
  <c r="AC31" i="8"/>
  <c r="AC37" i="8"/>
  <c r="F37" i="7"/>
  <c r="F30" i="9"/>
  <c r="F32" i="7"/>
  <c r="F25" i="9"/>
  <c r="F35" i="8"/>
  <c r="F41" i="8"/>
  <c r="F34" i="8"/>
  <c r="F40" i="8"/>
  <c r="F37" i="2"/>
  <c r="AC34" i="8"/>
  <c r="AC40" i="8"/>
  <c r="AC39" i="8"/>
  <c r="AC33" i="8"/>
  <c r="G15" i="2"/>
  <c r="G34" i="2" s="1"/>
  <c r="G10" i="2"/>
  <c r="G29" i="2" s="1"/>
  <c r="G13" i="2"/>
  <c r="G32" i="2" s="1"/>
  <c r="G14" i="2"/>
  <c r="G33" i="2" s="1"/>
  <c r="G18" i="2"/>
  <c r="G37" i="2" s="1"/>
  <c r="G9" i="2"/>
  <c r="G28" i="2" s="1"/>
  <c r="G11" i="2"/>
  <c r="G30" i="2" s="1"/>
  <c r="G12" i="2"/>
  <c r="G31" i="2" s="1"/>
  <c r="F31" i="7"/>
  <c r="F24" i="9"/>
  <c r="H8" i="2"/>
  <c r="I7" i="2"/>
  <c r="F30" i="7"/>
  <c r="F23" i="9"/>
  <c r="F38" i="8"/>
  <c r="F32" i="8"/>
  <c r="AC36" i="8"/>
  <c r="AC30" i="8"/>
  <c r="AC35" i="8"/>
  <c r="AC41" i="8"/>
  <c r="F29" i="7"/>
  <c r="F22" i="9"/>
  <c r="F37" i="8"/>
  <c r="F31" i="8"/>
  <c r="G9" i="7"/>
  <c r="G11" i="7"/>
  <c r="G14" i="7"/>
  <c r="G12" i="7"/>
  <c r="G10" i="7"/>
  <c r="G13" i="7"/>
  <c r="G18" i="7"/>
  <c r="G15" i="7"/>
  <c r="G20" i="9"/>
  <c r="F34" i="7"/>
  <c r="F27" i="9"/>
  <c r="AC32" i="8"/>
  <c r="AC38" i="8"/>
  <c r="F39" i="8"/>
  <c r="F33" i="8"/>
  <c r="F28" i="7"/>
  <c r="F21" i="9"/>
  <c r="G30" i="7" l="1"/>
  <c r="G23" i="9"/>
  <c r="G34" i="7"/>
  <c r="G27" i="9"/>
  <c r="I8" i="7"/>
  <c r="J7" i="7"/>
  <c r="G37" i="7"/>
  <c r="G30" i="9"/>
  <c r="H10" i="7"/>
  <c r="H18" i="7"/>
  <c r="H11" i="7"/>
  <c r="H9" i="7"/>
  <c r="H13" i="7"/>
  <c r="H12" i="7"/>
  <c r="H14" i="7"/>
  <c r="H15" i="7"/>
  <c r="H20" i="9"/>
  <c r="G28" i="7"/>
  <c r="G21" i="9"/>
  <c r="G29" i="7"/>
  <c r="G22" i="9"/>
  <c r="I8" i="2"/>
  <c r="J7" i="2"/>
  <c r="G32" i="7"/>
  <c r="G25" i="9"/>
  <c r="G31" i="7"/>
  <c r="G24" i="9"/>
  <c r="G33" i="7"/>
  <c r="G26" i="9"/>
  <c r="H14" i="2"/>
  <c r="H33" i="2" s="1"/>
  <c r="H18" i="2"/>
  <c r="H37" i="2" s="1"/>
  <c r="H9" i="2"/>
  <c r="H28" i="2" s="1"/>
  <c r="H11" i="2"/>
  <c r="H30" i="2" s="1"/>
  <c r="H12" i="2"/>
  <c r="H31" i="2" s="1"/>
  <c r="H10" i="2"/>
  <c r="H29" i="2" s="1"/>
  <c r="H13" i="2"/>
  <c r="H32" i="2" s="1"/>
  <c r="H15" i="2"/>
  <c r="H34" i="2" s="1"/>
  <c r="H34" i="7" l="1"/>
  <c r="H27" i="9"/>
  <c r="J8" i="2"/>
  <c r="K7" i="2"/>
  <c r="H33" i="7"/>
  <c r="H26" i="9"/>
  <c r="I10" i="2"/>
  <c r="I29" i="2" s="1"/>
  <c r="I12" i="2"/>
  <c r="I31" i="2" s="1"/>
  <c r="I14" i="2"/>
  <c r="I33" i="2" s="1"/>
  <c r="I11" i="2"/>
  <c r="I30" i="2" s="1"/>
  <c r="I18" i="2"/>
  <c r="I37" i="2" s="1"/>
  <c r="I13" i="2"/>
  <c r="I32" i="2" s="1"/>
  <c r="I9" i="2"/>
  <c r="I28" i="2" s="1"/>
  <c r="I15" i="2"/>
  <c r="I34" i="2" s="1"/>
  <c r="H31" i="7"/>
  <c r="H24" i="9"/>
  <c r="J8" i="7"/>
  <c r="K7" i="7"/>
  <c r="H32" i="7"/>
  <c r="H25" i="9"/>
  <c r="I11" i="7"/>
  <c r="I13" i="7"/>
  <c r="I18" i="7"/>
  <c r="I9" i="7"/>
  <c r="I14" i="7"/>
  <c r="I10" i="7"/>
  <c r="I12" i="7"/>
  <c r="I15" i="7"/>
  <c r="I20" i="9"/>
  <c r="H28" i="7"/>
  <c r="H21" i="9"/>
  <c r="H30" i="7"/>
  <c r="H23" i="9"/>
  <c r="H37" i="7"/>
  <c r="H30" i="9"/>
  <c r="H29" i="7"/>
  <c r="H22" i="9"/>
  <c r="I30" i="7" l="1"/>
  <c r="I23" i="9"/>
  <c r="I33" i="7"/>
  <c r="I26" i="9"/>
  <c r="J12" i="7"/>
  <c r="J13" i="7"/>
  <c r="J15" i="7"/>
  <c r="J18" i="7"/>
  <c r="J9" i="7"/>
  <c r="J14" i="7"/>
  <c r="J11" i="7"/>
  <c r="J10" i="7"/>
  <c r="J20" i="9"/>
  <c r="I28" i="7"/>
  <c r="I21" i="9"/>
  <c r="I37" i="7"/>
  <c r="I30" i="9"/>
  <c r="I34" i="7"/>
  <c r="I27" i="9"/>
  <c r="J13" i="2"/>
  <c r="J32" i="2" s="1"/>
  <c r="J14" i="2"/>
  <c r="J33" i="2" s="1"/>
  <c r="J15" i="2"/>
  <c r="J34" i="2" s="1"/>
  <c r="J11" i="2"/>
  <c r="J30" i="2" s="1"/>
  <c r="J18" i="2"/>
  <c r="J10" i="2"/>
  <c r="J29" i="2" s="1"/>
  <c r="J12" i="2"/>
  <c r="J31" i="2" s="1"/>
  <c r="J9" i="2"/>
  <c r="J28" i="2" s="1"/>
  <c r="L7" i="2"/>
  <c r="K8" i="2"/>
  <c r="I31" i="7"/>
  <c r="I24" i="9"/>
  <c r="I29" i="7"/>
  <c r="I22" i="9"/>
  <c r="K8" i="7"/>
  <c r="L7" i="7"/>
  <c r="I32" i="7"/>
  <c r="I25" i="9"/>
  <c r="J37" i="2" l="1"/>
  <c r="AC18" i="2"/>
  <c r="AC37" i="2" s="1"/>
  <c r="J37" i="7"/>
  <c r="J30" i="9"/>
  <c r="K11" i="2"/>
  <c r="K30" i="2" s="1"/>
  <c r="K12" i="2"/>
  <c r="K31" i="2" s="1"/>
  <c r="K18" i="2"/>
  <c r="K37" i="2" s="1"/>
  <c r="K14" i="2"/>
  <c r="K33" i="2" s="1"/>
  <c r="K15" i="2"/>
  <c r="K34" i="2" s="1"/>
  <c r="K9" i="2"/>
  <c r="K28" i="2" s="1"/>
  <c r="K10" i="2"/>
  <c r="K29" i="2" s="1"/>
  <c r="K13" i="2"/>
  <c r="K32" i="2" s="1"/>
  <c r="J31" i="7"/>
  <c r="J24" i="9"/>
  <c r="J30" i="7"/>
  <c r="J23" i="9"/>
  <c r="M7" i="2"/>
  <c r="L8" i="2"/>
  <c r="J29" i="7"/>
  <c r="J22" i="9"/>
  <c r="M7" i="7"/>
  <c r="L8" i="7"/>
  <c r="K13" i="7"/>
  <c r="K10" i="7"/>
  <c r="K15" i="7"/>
  <c r="K11" i="7"/>
  <c r="K18" i="7"/>
  <c r="K9" i="7"/>
  <c r="K14" i="7"/>
  <c r="K12" i="7"/>
  <c r="K20" i="9"/>
  <c r="J33" i="7"/>
  <c r="J26" i="9"/>
  <c r="J34" i="7"/>
  <c r="J27" i="9"/>
  <c r="J32" i="7"/>
  <c r="J25" i="9"/>
  <c r="J28" i="7"/>
  <c r="J21" i="9"/>
  <c r="M8" i="2" l="1"/>
  <c r="N7" i="2"/>
  <c r="K29" i="7"/>
  <c r="K22" i="9"/>
  <c r="K30" i="7"/>
  <c r="K23" i="9"/>
  <c r="L9" i="2"/>
  <c r="L28" i="2" s="1"/>
  <c r="L10" i="2"/>
  <c r="L29" i="2" s="1"/>
  <c r="L15" i="2"/>
  <c r="L34" i="2" s="1"/>
  <c r="L11" i="2"/>
  <c r="L30" i="2" s="1"/>
  <c r="L14" i="2"/>
  <c r="L33" i="2" s="1"/>
  <c r="L18" i="2"/>
  <c r="L37" i="2" s="1"/>
  <c r="L12" i="2"/>
  <c r="L31" i="2" s="1"/>
  <c r="L13" i="2"/>
  <c r="L32" i="2" s="1"/>
  <c r="K31" i="7"/>
  <c r="K24" i="9"/>
  <c r="L14" i="7"/>
  <c r="L10" i="7"/>
  <c r="L15" i="7"/>
  <c r="L18" i="7"/>
  <c r="L11" i="7"/>
  <c r="L9" i="7"/>
  <c r="L13" i="7"/>
  <c r="L12" i="7"/>
  <c r="L20" i="9"/>
  <c r="K33" i="7"/>
  <c r="K26" i="9"/>
  <c r="N7" i="7"/>
  <c r="M8" i="7"/>
  <c r="K32" i="7"/>
  <c r="K25" i="9"/>
  <c r="K28" i="7"/>
  <c r="K21" i="9"/>
  <c r="K37" i="7"/>
  <c r="K30" i="9"/>
  <c r="K34" i="7"/>
  <c r="K27" i="9"/>
  <c r="L32" i="7" l="1"/>
  <c r="L25" i="9"/>
  <c r="L28" i="7"/>
  <c r="L21" i="9"/>
  <c r="M15" i="7"/>
  <c r="M12" i="7"/>
  <c r="M13" i="7"/>
  <c r="M14" i="7"/>
  <c r="M18" i="7"/>
  <c r="M9" i="7"/>
  <c r="M10" i="7"/>
  <c r="M11" i="7"/>
  <c r="M20" i="9"/>
  <c r="L30" i="7"/>
  <c r="L23" i="9"/>
  <c r="L37" i="7"/>
  <c r="L30" i="9"/>
  <c r="L34" i="7"/>
  <c r="L27" i="9"/>
  <c r="O7" i="2"/>
  <c r="N8" i="2"/>
  <c r="L31" i="7"/>
  <c r="L24" i="9"/>
  <c r="O7" i="7"/>
  <c r="N8" i="7"/>
  <c r="L29" i="7"/>
  <c r="L22" i="9"/>
  <c r="L33" i="7"/>
  <c r="L26" i="9"/>
  <c r="M9" i="2"/>
  <c r="M28" i="2" s="1"/>
  <c r="M11" i="2"/>
  <c r="M30" i="2" s="1"/>
  <c r="M13" i="2"/>
  <c r="M32" i="2" s="1"/>
  <c r="M12" i="2"/>
  <c r="M31" i="2" s="1"/>
  <c r="M15" i="2"/>
  <c r="M34" i="2" s="1"/>
  <c r="M18" i="2"/>
  <c r="M37" i="2" s="1"/>
  <c r="M14" i="2"/>
  <c r="M33" i="2" s="1"/>
  <c r="M10" i="2"/>
  <c r="M29" i="2" s="1"/>
  <c r="O8" i="7" l="1"/>
  <c r="P7" i="7"/>
  <c r="M33" i="7"/>
  <c r="M26" i="9"/>
  <c r="M32" i="7"/>
  <c r="M25" i="9"/>
  <c r="M31" i="7"/>
  <c r="M24" i="9"/>
  <c r="N9" i="2"/>
  <c r="N28" i="2" s="1"/>
  <c r="N12" i="2"/>
  <c r="N31" i="2" s="1"/>
  <c r="N10" i="2"/>
  <c r="N29" i="2" s="1"/>
  <c r="N13" i="2"/>
  <c r="N32" i="2" s="1"/>
  <c r="N14" i="2"/>
  <c r="N33" i="2" s="1"/>
  <c r="N15" i="2"/>
  <c r="N34" i="2" s="1"/>
  <c r="N18" i="2"/>
  <c r="N37" i="2" s="1"/>
  <c r="N11" i="2"/>
  <c r="N30" i="2" s="1"/>
  <c r="M34" i="7"/>
  <c r="M27" i="9"/>
  <c r="P7" i="2"/>
  <c r="O8" i="2"/>
  <c r="M30" i="7"/>
  <c r="M23" i="9"/>
  <c r="M29" i="7"/>
  <c r="M22" i="9"/>
  <c r="M28" i="7"/>
  <c r="M21" i="9"/>
  <c r="N18" i="7"/>
  <c r="N9" i="7"/>
  <c r="N12" i="7"/>
  <c r="N10" i="7"/>
  <c r="N14" i="7"/>
  <c r="N15" i="7"/>
  <c r="N13" i="7"/>
  <c r="N11" i="7"/>
  <c r="N20" i="9"/>
  <c r="M37" i="7"/>
  <c r="M30" i="9"/>
  <c r="N37" i="7" l="1"/>
  <c r="N30" i="9"/>
  <c r="N34" i="7"/>
  <c r="N27" i="9"/>
  <c r="N33" i="7"/>
  <c r="N26" i="9"/>
  <c r="N29" i="7"/>
  <c r="N22" i="9"/>
  <c r="N31" i="7"/>
  <c r="N24" i="9"/>
  <c r="Q7" i="2"/>
  <c r="P8" i="2"/>
  <c r="N30" i="7"/>
  <c r="N23" i="9"/>
  <c r="Q7" i="7"/>
  <c r="P8" i="7"/>
  <c r="N28" i="7"/>
  <c r="N21" i="9"/>
  <c r="O15" i="2"/>
  <c r="O34" i="2" s="1"/>
  <c r="O9" i="2"/>
  <c r="O28" i="2" s="1"/>
  <c r="O10" i="2"/>
  <c r="O29" i="2" s="1"/>
  <c r="O13" i="2"/>
  <c r="O32" i="2" s="1"/>
  <c r="O14" i="2"/>
  <c r="O33" i="2" s="1"/>
  <c r="O18" i="2"/>
  <c r="O37" i="2" s="1"/>
  <c r="O11" i="2"/>
  <c r="O30" i="2" s="1"/>
  <c r="O12" i="2"/>
  <c r="O31" i="2" s="1"/>
  <c r="N32" i="7"/>
  <c r="N25" i="9"/>
  <c r="O9" i="7"/>
  <c r="O14" i="7"/>
  <c r="O15" i="7"/>
  <c r="O13" i="7"/>
  <c r="O11" i="7"/>
  <c r="O12" i="7"/>
  <c r="O10" i="7"/>
  <c r="O18" i="7"/>
  <c r="O20" i="9"/>
  <c r="O32" i="7" l="1"/>
  <c r="O25" i="9"/>
  <c r="P10" i="7"/>
  <c r="P11" i="7"/>
  <c r="P9" i="7"/>
  <c r="P14" i="7"/>
  <c r="P12" i="7"/>
  <c r="P13" i="7"/>
  <c r="P15" i="7"/>
  <c r="P18" i="7"/>
  <c r="P20" i="9"/>
  <c r="O37" i="7"/>
  <c r="O30" i="9"/>
  <c r="P10" i="2"/>
  <c r="P29" i="2" s="1"/>
  <c r="P13" i="2"/>
  <c r="P32" i="2" s="1"/>
  <c r="P11" i="2"/>
  <c r="P30" i="2" s="1"/>
  <c r="P12" i="2"/>
  <c r="P31" i="2" s="1"/>
  <c r="P15" i="2"/>
  <c r="P34" i="2" s="1"/>
  <c r="P9" i="2"/>
  <c r="P28" i="2" s="1"/>
  <c r="P14" i="2"/>
  <c r="P33" i="2" s="1"/>
  <c r="P18" i="2"/>
  <c r="P37" i="2" s="1"/>
  <c r="O31" i="7"/>
  <c r="O24" i="9"/>
  <c r="O34" i="7"/>
  <c r="O27" i="9"/>
  <c r="Q8" i="7"/>
  <c r="R7" i="7"/>
  <c r="O33" i="7"/>
  <c r="O26" i="9"/>
  <c r="O28" i="7"/>
  <c r="O21" i="9"/>
  <c r="O29" i="7"/>
  <c r="O22" i="9"/>
  <c r="Q8" i="2"/>
  <c r="R7" i="2"/>
  <c r="O30" i="7"/>
  <c r="O23" i="9"/>
  <c r="P37" i="7" l="1"/>
  <c r="P30" i="9"/>
  <c r="P32" i="7"/>
  <c r="P25" i="9"/>
  <c r="P31" i="7"/>
  <c r="P24" i="9"/>
  <c r="P33" i="7"/>
  <c r="P26" i="9"/>
  <c r="P28" i="7"/>
  <c r="P21" i="9"/>
  <c r="P30" i="7"/>
  <c r="P23" i="9"/>
  <c r="R8" i="2"/>
  <c r="S7" i="2"/>
  <c r="S7" i="7"/>
  <c r="R8" i="7"/>
  <c r="P29" i="7"/>
  <c r="P22" i="9"/>
  <c r="Q10" i="2"/>
  <c r="Q29" i="2" s="1"/>
  <c r="Q12" i="2"/>
  <c r="Q31" i="2" s="1"/>
  <c r="Q14" i="2"/>
  <c r="Q33" i="2" s="1"/>
  <c r="Q13" i="2"/>
  <c r="Q32" i="2" s="1"/>
  <c r="Q9" i="2"/>
  <c r="Q28" i="2" s="1"/>
  <c r="Q11" i="2"/>
  <c r="Q30" i="2" s="1"/>
  <c r="Q15" i="2"/>
  <c r="Q34" i="2" s="1"/>
  <c r="Q18" i="2"/>
  <c r="Q37" i="2" s="1"/>
  <c r="Q11" i="7"/>
  <c r="Q18" i="7"/>
  <c r="Q12" i="7"/>
  <c r="Q13" i="7"/>
  <c r="Q14" i="7"/>
  <c r="Q10" i="7"/>
  <c r="Q9" i="7"/>
  <c r="Q15" i="7"/>
  <c r="Q20" i="9"/>
  <c r="P34" i="7"/>
  <c r="P27" i="9"/>
  <c r="Q33" i="7" l="1"/>
  <c r="Q26" i="9"/>
  <c r="Q34" i="7"/>
  <c r="Q27" i="9"/>
  <c r="Q28" i="7"/>
  <c r="Q21" i="9"/>
  <c r="Q29" i="7"/>
  <c r="Q22" i="9"/>
  <c r="R12" i="7"/>
  <c r="R13" i="7"/>
  <c r="R11" i="7"/>
  <c r="R18" i="7"/>
  <c r="R9" i="7"/>
  <c r="R14" i="7"/>
  <c r="R15" i="7"/>
  <c r="R10" i="7"/>
  <c r="R20" i="9"/>
  <c r="T7" i="2"/>
  <c r="S8" i="2"/>
  <c r="Q31" i="7"/>
  <c r="Q24" i="9"/>
  <c r="R18" i="2"/>
  <c r="R37" i="2" s="1"/>
  <c r="R10" i="2"/>
  <c r="R29" i="2" s="1"/>
  <c r="R11" i="2"/>
  <c r="R30" i="2" s="1"/>
  <c r="R14" i="2"/>
  <c r="R33" i="2" s="1"/>
  <c r="R15" i="2"/>
  <c r="R34" i="2" s="1"/>
  <c r="R9" i="2"/>
  <c r="R28" i="2" s="1"/>
  <c r="R12" i="2"/>
  <c r="R31" i="2" s="1"/>
  <c r="R13" i="2"/>
  <c r="R32" i="2" s="1"/>
  <c r="S8" i="7"/>
  <c r="T7" i="7"/>
  <c r="Q32" i="7"/>
  <c r="Q25" i="9"/>
  <c r="Q37" i="7"/>
  <c r="Q30" i="9"/>
  <c r="Q30" i="7"/>
  <c r="Q23" i="9"/>
  <c r="R32" i="7" l="1"/>
  <c r="R25" i="9"/>
  <c r="R29" i="7"/>
  <c r="R22" i="9"/>
  <c r="R33" i="7"/>
  <c r="R26" i="9"/>
  <c r="R28" i="7"/>
  <c r="R21" i="9"/>
  <c r="T8" i="7"/>
  <c r="U7" i="7"/>
  <c r="R34" i="7"/>
  <c r="R27" i="9"/>
  <c r="S13" i="7"/>
  <c r="S10" i="7"/>
  <c r="S11" i="7"/>
  <c r="S12" i="7"/>
  <c r="S15" i="7"/>
  <c r="S14" i="7"/>
  <c r="S9" i="7"/>
  <c r="S18" i="7"/>
  <c r="S20" i="9"/>
  <c r="R37" i="7"/>
  <c r="R30" i="9"/>
  <c r="S13" i="2"/>
  <c r="S32" i="2" s="1"/>
  <c r="S14" i="2"/>
  <c r="S33" i="2" s="1"/>
  <c r="S18" i="2"/>
  <c r="S37" i="2" s="1"/>
  <c r="S11" i="2"/>
  <c r="S30" i="2" s="1"/>
  <c r="S15" i="2"/>
  <c r="S34" i="2" s="1"/>
  <c r="S9" i="2"/>
  <c r="S28" i="2" s="1"/>
  <c r="S12" i="2"/>
  <c r="S31" i="2" s="1"/>
  <c r="S10" i="2"/>
  <c r="S29" i="2" s="1"/>
  <c r="R30" i="7"/>
  <c r="R23" i="9"/>
  <c r="T8" i="2"/>
  <c r="U7" i="2"/>
  <c r="R31" i="7"/>
  <c r="R24" i="9"/>
  <c r="T11" i="2" l="1"/>
  <c r="T30" i="2" s="1"/>
  <c r="T12" i="2"/>
  <c r="T31" i="2" s="1"/>
  <c r="T14" i="2"/>
  <c r="T33" i="2" s="1"/>
  <c r="T15" i="2"/>
  <c r="T34" i="2" s="1"/>
  <c r="T18" i="2"/>
  <c r="T37" i="2" s="1"/>
  <c r="T10" i="2"/>
  <c r="T29" i="2" s="1"/>
  <c r="T13" i="2"/>
  <c r="T32" i="2" s="1"/>
  <c r="T9" i="2"/>
  <c r="T28" i="2" s="1"/>
  <c r="S31" i="7"/>
  <c r="S24" i="9"/>
  <c r="S37" i="7"/>
  <c r="S30" i="9"/>
  <c r="S30" i="7"/>
  <c r="S23" i="9"/>
  <c r="S29" i="7"/>
  <c r="S22" i="9"/>
  <c r="S32" i="7"/>
  <c r="S25" i="9"/>
  <c r="V7" i="2"/>
  <c r="U8" i="2"/>
  <c r="S28" i="7"/>
  <c r="S21" i="9"/>
  <c r="S33" i="7"/>
  <c r="S26" i="9"/>
  <c r="V7" i="7"/>
  <c r="U8" i="7"/>
  <c r="S34" i="7"/>
  <c r="S27" i="9"/>
  <c r="T14" i="7"/>
  <c r="T10" i="7"/>
  <c r="T15" i="7"/>
  <c r="T13" i="7"/>
  <c r="T11" i="7"/>
  <c r="T18" i="7"/>
  <c r="T12" i="7"/>
  <c r="T9" i="7"/>
  <c r="T20" i="9"/>
  <c r="T32" i="7" l="1"/>
  <c r="T25" i="9"/>
  <c r="T34" i="7"/>
  <c r="T27" i="9"/>
  <c r="V8" i="2"/>
  <c r="W7" i="2"/>
  <c r="T33" i="7"/>
  <c r="T26" i="9"/>
  <c r="T28" i="7"/>
  <c r="T21" i="9"/>
  <c r="U9" i="2"/>
  <c r="U28" i="2" s="1"/>
  <c r="U11" i="2"/>
  <c r="U30" i="2" s="1"/>
  <c r="U13" i="2"/>
  <c r="U32" i="2" s="1"/>
  <c r="U10" i="2"/>
  <c r="U29" i="2" s="1"/>
  <c r="U14" i="2"/>
  <c r="U33" i="2" s="1"/>
  <c r="U18" i="2"/>
  <c r="U37" i="2" s="1"/>
  <c r="U12" i="2"/>
  <c r="U31" i="2" s="1"/>
  <c r="U15" i="2"/>
  <c r="U34" i="2" s="1"/>
  <c r="T31" i="7"/>
  <c r="T24" i="9"/>
  <c r="T37" i="7"/>
  <c r="T30" i="9"/>
  <c r="U15" i="7"/>
  <c r="U10" i="7"/>
  <c r="U9" i="7"/>
  <c r="U11" i="7"/>
  <c r="U14" i="7"/>
  <c r="U18" i="7"/>
  <c r="U13" i="7"/>
  <c r="U12" i="7"/>
  <c r="U20" i="9"/>
  <c r="T29" i="7"/>
  <c r="T22" i="9"/>
  <c r="T30" i="7"/>
  <c r="T23" i="9"/>
  <c r="W7" i="7"/>
  <c r="V8" i="7"/>
  <c r="U29" i="7" l="1"/>
  <c r="U22" i="9"/>
  <c r="W8" i="2"/>
  <c r="X7" i="2"/>
  <c r="V18" i="7"/>
  <c r="V12" i="7"/>
  <c r="V15" i="7"/>
  <c r="V13" i="7"/>
  <c r="V9" i="7"/>
  <c r="V10" i="7"/>
  <c r="V11" i="7"/>
  <c r="V14" i="7"/>
  <c r="V20" i="9"/>
  <c r="U32" i="7"/>
  <c r="U25" i="9"/>
  <c r="V9" i="2"/>
  <c r="V28" i="2" s="1"/>
  <c r="V11" i="2"/>
  <c r="V30" i="2" s="1"/>
  <c r="V18" i="2"/>
  <c r="V37" i="2" s="1"/>
  <c r="V12" i="2"/>
  <c r="V31" i="2" s="1"/>
  <c r="V10" i="2"/>
  <c r="V29" i="2" s="1"/>
  <c r="V13" i="2"/>
  <c r="V32" i="2" s="1"/>
  <c r="V14" i="2"/>
  <c r="V33" i="2" s="1"/>
  <c r="V15" i="2"/>
  <c r="V34" i="2" s="1"/>
  <c r="U37" i="7"/>
  <c r="U30" i="9"/>
  <c r="U33" i="7"/>
  <c r="U26" i="9"/>
  <c r="U34" i="7"/>
  <c r="U27" i="9"/>
  <c r="U31" i="7"/>
  <c r="U24" i="9"/>
  <c r="W8" i="7"/>
  <c r="X7" i="7"/>
  <c r="U30" i="7"/>
  <c r="U23" i="9"/>
  <c r="U28" i="7"/>
  <c r="U21" i="9"/>
  <c r="Y7" i="7" l="1"/>
  <c r="X8" i="7"/>
  <c r="W9" i="7"/>
  <c r="W12" i="7"/>
  <c r="W10" i="7"/>
  <c r="W13" i="7"/>
  <c r="W18" i="7"/>
  <c r="W15" i="7"/>
  <c r="W11" i="7"/>
  <c r="W14" i="7"/>
  <c r="W20" i="9"/>
  <c r="V32" i="7"/>
  <c r="V25" i="9"/>
  <c r="V34" i="7"/>
  <c r="V27" i="9"/>
  <c r="V31" i="7"/>
  <c r="V24" i="9"/>
  <c r="V37" i="7"/>
  <c r="V30" i="9"/>
  <c r="Y7" i="2"/>
  <c r="X8" i="2"/>
  <c r="V30" i="7"/>
  <c r="V23" i="9"/>
  <c r="W15" i="2"/>
  <c r="W34" i="2" s="1"/>
  <c r="W12" i="2"/>
  <c r="W31" i="2" s="1"/>
  <c r="W9" i="2"/>
  <c r="W28" i="2" s="1"/>
  <c r="W10" i="2"/>
  <c r="W29" i="2" s="1"/>
  <c r="W13" i="2"/>
  <c r="W32" i="2" s="1"/>
  <c r="W14" i="2"/>
  <c r="W33" i="2" s="1"/>
  <c r="W11" i="2"/>
  <c r="W30" i="2" s="1"/>
  <c r="W18" i="2"/>
  <c r="W37" i="2" s="1"/>
  <c r="V33" i="7"/>
  <c r="V26" i="9"/>
  <c r="V29" i="7"/>
  <c r="V22" i="9"/>
  <c r="V28" i="7"/>
  <c r="V21" i="9"/>
  <c r="W33" i="7" l="1"/>
  <c r="W26" i="9"/>
  <c r="X10" i="7"/>
  <c r="X9" i="7"/>
  <c r="X14" i="7"/>
  <c r="X15" i="7"/>
  <c r="X18" i="7"/>
  <c r="X11" i="7"/>
  <c r="X12" i="7"/>
  <c r="X13" i="7"/>
  <c r="X20" i="9"/>
  <c r="W34" i="7"/>
  <c r="W27" i="9"/>
  <c r="W37" i="7"/>
  <c r="W30" i="9"/>
  <c r="W32" i="7"/>
  <c r="W25" i="9"/>
  <c r="X9" i="2"/>
  <c r="X28" i="2" s="1"/>
  <c r="X12" i="2"/>
  <c r="X31" i="2" s="1"/>
  <c r="X18" i="2"/>
  <c r="X37" i="2" s="1"/>
  <c r="X11" i="2"/>
  <c r="X30" i="2" s="1"/>
  <c r="X15" i="2"/>
  <c r="X34" i="2" s="1"/>
  <c r="X14" i="2"/>
  <c r="X33" i="2" s="1"/>
  <c r="X10" i="2"/>
  <c r="X29" i="2" s="1"/>
  <c r="X13" i="2"/>
  <c r="X32" i="2" s="1"/>
  <c r="W29" i="7"/>
  <c r="W22" i="9"/>
  <c r="Y8" i="2"/>
  <c r="Z7" i="2"/>
  <c r="W31" i="7"/>
  <c r="W24" i="9"/>
  <c r="W28" i="7"/>
  <c r="W21" i="9"/>
  <c r="W30" i="7"/>
  <c r="W23" i="9"/>
  <c r="Z7" i="7"/>
  <c r="Y8" i="7"/>
  <c r="X37" i="7" l="1"/>
  <c r="X30" i="9"/>
  <c r="X28" i="7"/>
  <c r="X21" i="9"/>
  <c r="X30" i="7"/>
  <c r="X23" i="9"/>
  <c r="AA7" i="2"/>
  <c r="Z8" i="2"/>
  <c r="X33" i="7"/>
  <c r="X26" i="9"/>
  <c r="X34" i="7"/>
  <c r="X27" i="9"/>
  <c r="Y11" i="7"/>
  <c r="Y9" i="7"/>
  <c r="Y14" i="7"/>
  <c r="Y12" i="7"/>
  <c r="Y18" i="7"/>
  <c r="Y10" i="7"/>
  <c r="Y15" i="7"/>
  <c r="Y13" i="7"/>
  <c r="Y20" i="9"/>
  <c r="AA7" i="7"/>
  <c r="Z8" i="7"/>
  <c r="Y10" i="2"/>
  <c r="Y29" i="2" s="1"/>
  <c r="Y12" i="2"/>
  <c r="Y31" i="2" s="1"/>
  <c r="Y9" i="2"/>
  <c r="Y28" i="2" s="1"/>
  <c r="Y15" i="2"/>
  <c r="Y34" i="2" s="1"/>
  <c r="Y18" i="2"/>
  <c r="Y37" i="2" s="1"/>
  <c r="Y14" i="2"/>
  <c r="Y33" i="2" s="1"/>
  <c r="Y11" i="2"/>
  <c r="Y30" i="2" s="1"/>
  <c r="Y13" i="2"/>
  <c r="Y32" i="2" s="1"/>
  <c r="X29" i="7"/>
  <c r="X22" i="9"/>
  <c r="X32" i="7"/>
  <c r="X25" i="9"/>
  <c r="X31" i="7"/>
  <c r="X24" i="9"/>
  <c r="Y29" i="7" l="1"/>
  <c r="Y22" i="9"/>
  <c r="Y31" i="7"/>
  <c r="Y24" i="9"/>
  <c r="Z13" i="2"/>
  <c r="Z32" i="2" s="1"/>
  <c r="Z18" i="2"/>
  <c r="Z37" i="2" s="1"/>
  <c r="Z14" i="2"/>
  <c r="Z33" i="2" s="1"/>
  <c r="Z15" i="2"/>
  <c r="Z34" i="2" s="1"/>
  <c r="Z11" i="2"/>
  <c r="Z30" i="2" s="1"/>
  <c r="Z9" i="2"/>
  <c r="Z28" i="2" s="1"/>
  <c r="Z12" i="2"/>
  <c r="Z31" i="2" s="1"/>
  <c r="Z10" i="2"/>
  <c r="Z29" i="2" s="1"/>
  <c r="AB7" i="2"/>
  <c r="AB8" i="2" s="1"/>
  <c r="AA8" i="2"/>
  <c r="AB7" i="7"/>
  <c r="AA8" i="7"/>
  <c r="Y28" i="7"/>
  <c r="Y21" i="9"/>
  <c r="Y30" i="7"/>
  <c r="Y23" i="9"/>
  <c r="Z12" i="7"/>
  <c r="Z11" i="7"/>
  <c r="Z18" i="7"/>
  <c r="Z15" i="7"/>
  <c r="Z9" i="7"/>
  <c r="Z13" i="7"/>
  <c r="Z14" i="7"/>
  <c r="Z10" i="7"/>
  <c r="Z20" i="9"/>
  <c r="Y33" i="7"/>
  <c r="Y26" i="9"/>
  <c r="Y32" i="7"/>
  <c r="Y25" i="9"/>
  <c r="Y34" i="7"/>
  <c r="Y27" i="9"/>
  <c r="Y37" i="7"/>
  <c r="Y30" i="9"/>
  <c r="Z34" i="7" l="1"/>
  <c r="Z27" i="9"/>
  <c r="AA13" i="7"/>
  <c r="AA11" i="7"/>
  <c r="AA18" i="7"/>
  <c r="AA9" i="7"/>
  <c r="AA14" i="7"/>
  <c r="AA15" i="7"/>
  <c r="AA10" i="7"/>
  <c r="AA12" i="7"/>
  <c r="AA20" i="9"/>
  <c r="Z37" i="7"/>
  <c r="Z30" i="9"/>
  <c r="AB8" i="7"/>
  <c r="AC7" i="7"/>
  <c r="Z30" i="7"/>
  <c r="Z23" i="9"/>
  <c r="Z31" i="7"/>
  <c r="Z24" i="9"/>
  <c r="Z29" i="7"/>
  <c r="Z22" i="9"/>
  <c r="AB13" i="2"/>
  <c r="AB32" i="2" s="1"/>
  <c r="AB15" i="2"/>
  <c r="AB34" i="2" s="1"/>
  <c r="AB18" i="2"/>
  <c r="AB37" i="2" s="1"/>
  <c r="AB10" i="2"/>
  <c r="AB29" i="2" s="1"/>
  <c r="AB11" i="2"/>
  <c r="AB30" i="2" s="1"/>
  <c r="AB14" i="2"/>
  <c r="AB33" i="2" s="1"/>
  <c r="AB9" i="2"/>
  <c r="AB28" i="2" s="1"/>
  <c r="AB12" i="2"/>
  <c r="AB31" i="2" s="1"/>
  <c r="Z32" i="7"/>
  <c r="Z25" i="9"/>
  <c r="AA14" i="2"/>
  <c r="AA33" i="2" s="1"/>
  <c r="AA18" i="2"/>
  <c r="AA37" i="2" s="1"/>
  <c r="AA10" i="2"/>
  <c r="AA29" i="2" s="1"/>
  <c r="AA13" i="2"/>
  <c r="AA32" i="2" s="1"/>
  <c r="AA15" i="2"/>
  <c r="AA34" i="2" s="1"/>
  <c r="AA11" i="2"/>
  <c r="AA30" i="2" s="1"/>
  <c r="AA9" i="2"/>
  <c r="AA28" i="2" s="1"/>
  <c r="AA12" i="2"/>
  <c r="AA31" i="2" s="1"/>
  <c r="Z33" i="7"/>
  <c r="Z26" i="9"/>
  <c r="Z28" i="7"/>
  <c r="Z21" i="9"/>
  <c r="AA34" i="7" l="1"/>
  <c r="AA27" i="9"/>
  <c r="AA33" i="7"/>
  <c r="AA26" i="9"/>
  <c r="AB14" i="7"/>
  <c r="AB13" i="7"/>
  <c r="AB15" i="7"/>
  <c r="AB18" i="7"/>
  <c r="AB11" i="7"/>
  <c r="AB10" i="7"/>
  <c r="AB12" i="7"/>
  <c r="AB9" i="7"/>
  <c r="AB20" i="9"/>
  <c r="AA28" i="7"/>
  <c r="AA21" i="9"/>
  <c r="AA37" i="7"/>
  <c r="AA30" i="9"/>
  <c r="AA31" i="7"/>
  <c r="AA24" i="9"/>
  <c r="AD7" i="7"/>
  <c r="AC8" i="7"/>
  <c r="AA30" i="7"/>
  <c r="AA23" i="9"/>
  <c r="AA32" i="7"/>
  <c r="AA25" i="9"/>
  <c r="AA29" i="7"/>
  <c r="AA22" i="9"/>
  <c r="AB37" i="7" l="1"/>
  <c r="AB30" i="9"/>
  <c r="AB32" i="7"/>
  <c r="AB25" i="9"/>
  <c r="AC15" i="7"/>
  <c r="AC10" i="7"/>
  <c r="AC13" i="7"/>
  <c r="AC11" i="7"/>
  <c r="AC18" i="7"/>
  <c r="AC14" i="7"/>
  <c r="AC9" i="7"/>
  <c r="AC12" i="7"/>
  <c r="AC20" i="9"/>
  <c r="AB28" i="7"/>
  <c r="AB21" i="9"/>
  <c r="AB31" i="7"/>
  <c r="AB24" i="9"/>
  <c r="AB34" i="7"/>
  <c r="AB27" i="9"/>
  <c r="AB33" i="7"/>
  <c r="AB26" i="9"/>
  <c r="AD8" i="7"/>
  <c r="AE7" i="7"/>
  <c r="AB29" i="7"/>
  <c r="AB22" i="9"/>
  <c r="AB30" i="7"/>
  <c r="AB23" i="9"/>
  <c r="AC30" i="7" l="1"/>
  <c r="AC23" i="9"/>
  <c r="AE8" i="7"/>
  <c r="AF7" i="7"/>
  <c r="AF8" i="7" s="1"/>
  <c r="AC29" i="7"/>
  <c r="AC22" i="9"/>
  <c r="AC31" i="7"/>
  <c r="AC24" i="9"/>
  <c r="AC28" i="7"/>
  <c r="AC21" i="9"/>
  <c r="AC32" i="7"/>
  <c r="AC25" i="9"/>
  <c r="AD18" i="7"/>
  <c r="AD15" i="7"/>
  <c r="AD10" i="7"/>
  <c r="AD12" i="7"/>
  <c r="AD13" i="7"/>
  <c r="AD14" i="7"/>
  <c r="AD11" i="7"/>
  <c r="AD9" i="7"/>
  <c r="AD20" i="9"/>
  <c r="AC34" i="7"/>
  <c r="AC27" i="9"/>
  <c r="AC33" i="7"/>
  <c r="AC26" i="9"/>
  <c r="AC37" i="7"/>
  <c r="AC30" i="9"/>
  <c r="AD31" i="7" l="1"/>
  <c r="AD24" i="9"/>
  <c r="AD34" i="7"/>
  <c r="AD27" i="9"/>
  <c r="AD28" i="7"/>
  <c r="AD21" i="9"/>
  <c r="AD23" i="9"/>
  <c r="AD30" i="7"/>
  <c r="AE9" i="7"/>
  <c r="AE12" i="7"/>
  <c r="AE15" i="7"/>
  <c r="AE13" i="7"/>
  <c r="AE14" i="7"/>
  <c r="AE11" i="7"/>
  <c r="AE18" i="7"/>
  <c r="AE10" i="7"/>
  <c r="AE20" i="9"/>
  <c r="AD37" i="7"/>
  <c r="AD30" i="9"/>
  <c r="AF10" i="7"/>
  <c r="AF12" i="7"/>
  <c r="AF11" i="7"/>
  <c r="AF13" i="7"/>
  <c r="AF18" i="7"/>
  <c r="AF15" i="7"/>
  <c r="AF14" i="7"/>
  <c r="AF9" i="7"/>
  <c r="AF20" i="9"/>
  <c r="AD33" i="7"/>
  <c r="AD26" i="9"/>
  <c r="AD29" i="7"/>
  <c r="AD22" i="9"/>
  <c r="AD32" i="7"/>
  <c r="AD25" i="9"/>
  <c r="AF37" i="7" l="1"/>
  <c r="AF30" i="9"/>
  <c r="AE29" i="7"/>
  <c r="AE22" i="9"/>
  <c r="AE37" i="7"/>
  <c r="AE30" i="9"/>
  <c r="AE30" i="7"/>
  <c r="AE23" i="9"/>
  <c r="AE33" i="7"/>
  <c r="AE26" i="9"/>
  <c r="AF29" i="7"/>
  <c r="AF22" i="9"/>
  <c r="AF28" i="7"/>
  <c r="AF21" i="9"/>
  <c r="AE34" i="7"/>
  <c r="AE27" i="9"/>
  <c r="AF32" i="7"/>
  <c r="AF25" i="9"/>
  <c r="AF30" i="7"/>
  <c r="AF23" i="9"/>
  <c r="AF31" i="7"/>
  <c r="AF24" i="9"/>
  <c r="AE32" i="7"/>
  <c r="AE25" i="9"/>
  <c r="AF33" i="7"/>
  <c r="AF26" i="9"/>
  <c r="AE31" i="7"/>
  <c r="AE24" i="9"/>
  <c r="AF34" i="7"/>
  <c r="AF27" i="9"/>
  <c r="AE28" i="7"/>
  <c r="AE21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<sst xmlns="http://schemas.openxmlformats.org/spreadsheetml/2006/main" count="1076" uniqueCount="204">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</sst>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0.15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1.02</v>
          </cell>
          <cell r="J18">
            <v>0.13500000000000001</v>
          </cell>
          <cell r="K18">
            <v>0.81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2.09</v>
          </cell>
          <cell r="J19">
            <v>3.2500000000000001E-2</v>
          </cell>
          <cell r="K19">
            <v>1.1875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</v>
          </cell>
          <cell r="J20">
            <v>3.2500000000000001E-2</v>
          </cell>
          <cell r="K20">
            <v>1.1725000000000001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0.73499999999999999</v>
          </cell>
          <cell r="J21">
            <v>3.2500000000000001E-2</v>
          </cell>
          <cell r="K21">
            <v>0.63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2.4860000000000002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2.99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2.9970000000000003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2.9649999999999999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2.883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2.9180000000000001</v>
          </cell>
          <cell r="G29">
            <v>0.59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2.968</v>
          </cell>
          <cell r="G30">
            <v>0.93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3.0130000000000003</v>
          </cell>
          <cell r="G31">
            <v>1.7849999999999999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3.0580000000000003</v>
          </cell>
          <cell r="G32">
            <v>1.7849999999999999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3.0580000000000003</v>
          </cell>
          <cell r="G33">
            <v>0.66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3.0830000000000002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3.2630000000000003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3.4750000000000001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3.593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3.5030000000000001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3.4049999999999998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3.286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3.3010000000000002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3.331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3.3580000000000001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3.39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3.391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3.4060000000000001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3.577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3.7850000000000001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3.67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3.5230000000000001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3.3580000000000001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3.3530000000000002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3.391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3.4359999999999999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3.4740000000000002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3.468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3.468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3.6420000000000003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3.79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3.8849999999999998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3.77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3.6230000000000002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3.4580000000000002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3.4530000000000003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3.4910000000000001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3.536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3.5740000000000003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3.5680000000000001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3.5680000000000001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3.742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3.9874999999999998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3.8725000000000001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3.7255000000000003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3.5605000000000002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3.5555000000000003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3.5935000000000001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3.6385000000000001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3.6765000000000003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3.6705000000000001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3.6705000000000001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3.8445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3.9925000000000002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4.0925000000000002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3.9775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3.8305000000000002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3.6655000000000002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3.6605000000000003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3.6985000000000001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3.7435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3.7815000000000003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3.7755000000000001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3.7755000000000001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3.9495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4.0975000000000001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4.085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3.9380000000000002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3.7730000000000001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3.7680000000000002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3.806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3.851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3.8890000000000002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3.883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3.883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4.0570000000000004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4.2050000000000001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4.3099999999999996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4.1950000000000003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4.048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3.883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3.8780000000000001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3.9160000000000004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3.9610000000000003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3.9990000000000001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3.9930000000000003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3.9930000000000003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4.1669999999999998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4.3150000000000004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4.4225000000000003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4.3075000000000001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4.1604999999999999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3.9955000000000003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3.9905000000000004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4.0285000000000002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4.0735000000000001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4.1115000000000004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4.1055000000000001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4.1055000000000001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4.2795000000000005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4.4275000000000002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4.5374999999999996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4.4225000000000003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37183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37184</v>
          </cell>
          <cell r="C8">
            <v>26.15</v>
          </cell>
          <cell r="G8">
            <v>21.35</v>
          </cell>
          <cell r="J8">
            <v>37165</v>
          </cell>
          <cell r="L8">
            <v>27.25</v>
          </cell>
          <cell r="P8">
            <v>20.438000000000002</v>
          </cell>
        </row>
        <row r="9">
          <cell r="A9">
            <v>37185</v>
          </cell>
          <cell r="C9">
            <v>21.5</v>
          </cell>
          <cell r="G9">
            <v>21.5</v>
          </cell>
          <cell r="J9">
            <v>37196</v>
          </cell>
          <cell r="L9">
            <v>27.5</v>
          </cell>
          <cell r="P9">
            <v>20.625</v>
          </cell>
        </row>
        <row r="10">
          <cell r="A10">
            <v>37186</v>
          </cell>
          <cell r="C10">
            <v>27.25</v>
          </cell>
          <cell r="G10">
            <v>21.5</v>
          </cell>
          <cell r="J10">
            <v>37226</v>
          </cell>
          <cell r="L10">
            <v>31.75</v>
          </cell>
          <cell r="P10">
            <v>23.813000000000002</v>
          </cell>
        </row>
        <row r="11">
          <cell r="A11">
            <v>37187</v>
          </cell>
          <cell r="C11">
            <v>27.25</v>
          </cell>
          <cell r="G11">
            <v>21.5</v>
          </cell>
          <cell r="J11">
            <v>37257</v>
          </cell>
          <cell r="L11">
            <v>32.25</v>
          </cell>
          <cell r="P11">
            <v>24.188000000000002</v>
          </cell>
        </row>
        <row r="12">
          <cell r="A12">
            <v>37188</v>
          </cell>
          <cell r="C12">
            <v>27.25</v>
          </cell>
          <cell r="G12">
            <v>21.5</v>
          </cell>
          <cell r="J12">
            <v>37288</v>
          </cell>
          <cell r="L12">
            <v>31.75</v>
          </cell>
          <cell r="P12">
            <v>23.813000000000002</v>
          </cell>
        </row>
        <row r="13">
          <cell r="A13">
            <v>37189</v>
          </cell>
          <cell r="C13">
            <v>27.25</v>
          </cell>
          <cell r="G13">
            <v>21.5</v>
          </cell>
          <cell r="J13">
            <v>37316</v>
          </cell>
          <cell r="L13">
            <v>31.25</v>
          </cell>
          <cell r="P13">
            <v>23.438000000000002</v>
          </cell>
        </row>
        <row r="14">
          <cell r="A14">
            <v>37190</v>
          </cell>
          <cell r="C14">
            <v>27.25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37191</v>
          </cell>
          <cell r="C15">
            <v>27.25</v>
          </cell>
          <cell r="G15">
            <v>21.5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37192</v>
          </cell>
          <cell r="C16">
            <v>21.5</v>
          </cell>
          <cell r="G16">
            <v>21.5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37193</v>
          </cell>
          <cell r="C17">
            <v>27.25</v>
          </cell>
          <cell r="G17">
            <v>21.5</v>
          </cell>
          <cell r="J17">
            <v>37438</v>
          </cell>
          <cell r="L17">
            <v>50.25</v>
          </cell>
          <cell r="P17">
            <v>37.688000000000002</v>
          </cell>
        </row>
        <row r="18">
          <cell r="A18">
            <v>37194</v>
          </cell>
          <cell r="C18">
            <v>27.25</v>
          </cell>
          <cell r="G18">
            <v>21.5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37195</v>
          </cell>
          <cell r="C19">
            <v>27.25</v>
          </cell>
          <cell r="G19">
            <v>21.5</v>
          </cell>
          <cell r="J19">
            <v>37500</v>
          </cell>
          <cell r="L19">
            <v>48.75</v>
          </cell>
          <cell r="P19">
            <v>36.563000000000002</v>
          </cell>
        </row>
        <row r="20">
          <cell r="A20">
            <v>37196</v>
          </cell>
          <cell r="C20">
            <v>27.5</v>
          </cell>
          <cell r="G20">
            <v>18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37197</v>
          </cell>
          <cell r="C21">
            <v>27.5</v>
          </cell>
          <cell r="G21">
            <v>18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37198</v>
          </cell>
          <cell r="C22">
            <v>27.5</v>
          </cell>
          <cell r="G22">
            <v>18</v>
          </cell>
          <cell r="J22">
            <v>37591</v>
          </cell>
          <cell r="L22">
            <v>35.25</v>
          </cell>
          <cell r="P22">
            <v>26.438000000000002</v>
          </cell>
        </row>
        <row r="23">
          <cell r="A23">
            <v>37199</v>
          </cell>
          <cell r="C23">
            <v>18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37200</v>
          </cell>
          <cell r="C24">
            <v>27.5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37201</v>
          </cell>
          <cell r="C25">
            <v>27.5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37202</v>
          </cell>
          <cell r="C26">
            <v>27.5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37203</v>
          </cell>
          <cell r="C27">
            <v>27.5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37204</v>
          </cell>
          <cell r="C28">
            <v>27.5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37205</v>
          </cell>
          <cell r="C29">
            <v>27.5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37206</v>
          </cell>
          <cell r="C30">
            <v>18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37207</v>
          </cell>
          <cell r="C31">
            <v>27.5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37208</v>
          </cell>
          <cell r="C32">
            <v>27.5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37209</v>
          </cell>
          <cell r="C33">
            <v>27.5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37210</v>
          </cell>
          <cell r="C34">
            <v>27.5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37211</v>
          </cell>
          <cell r="C35">
            <v>27.5</v>
          </cell>
          <cell r="G35">
            <v>18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37212</v>
          </cell>
          <cell r="C36">
            <v>27.5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37213</v>
          </cell>
          <cell r="C37">
            <v>18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27.5</v>
          </cell>
          <cell r="G38">
            <v>17.125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31.75</v>
          </cell>
          <cell r="G39">
            <v>20.605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32.25</v>
          </cell>
          <cell r="G40">
            <v>21.625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31.75</v>
          </cell>
          <cell r="G41">
            <v>21.804000000000002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31.25</v>
          </cell>
          <cell r="G42">
            <v>21.867000000000001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20.96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19.917000000000002</v>
          </cell>
          <cell r="J45">
            <v>38292</v>
          </cell>
          <cell r="L45">
            <v>36.15</v>
          </cell>
          <cell r="P45">
            <v>27.112500000000001</v>
          </cell>
        </row>
        <row r="46">
          <cell r="A46">
            <v>37438</v>
          </cell>
          <cell r="C46">
            <v>50.25</v>
          </cell>
          <cell r="G46">
            <v>29.504000000000001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23.875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27.712499999999999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28.1175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28.3125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28.717500000000001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25.3</v>
          </cell>
          <cell r="G8">
            <v>22.25</v>
          </cell>
          <cell r="L8">
            <v>28</v>
          </cell>
          <cell r="P8">
            <v>23.625</v>
          </cell>
        </row>
        <row r="9">
          <cell r="C9">
            <v>23</v>
          </cell>
          <cell r="G9">
            <v>23</v>
          </cell>
          <cell r="L9">
            <v>28.25</v>
          </cell>
          <cell r="P9">
            <v>21</v>
          </cell>
        </row>
        <row r="10">
          <cell r="C10">
            <v>28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27.1875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23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28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28.25</v>
          </cell>
          <cell r="G20">
            <v>24</v>
          </cell>
          <cell r="L20">
            <v>35.5</v>
          </cell>
          <cell r="P20">
            <v>26.625</v>
          </cell>
        </row>
        <row r="21">
          <cell r="C21">
            <v>28.25</v>
          </cell>
          <cell r="G21">
            <v>24</v>
          </cell>
          <cell r="L21">
            <v>33</v>
          </cell>
          <cell r="P21">
            <v>24.75</v>
          </cell>
        </row>
        <row r="22">
          <cell r="C22">
            <v>28.25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24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28.25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28.25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28.25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28.25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28.25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28.25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24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28.25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28.25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28.25</v>
          </cell>
          <cell r="G33">
            <v>24</v>
          </cell>
          <cell r="L33">
            <v>34.25</v>
          </cell>
          <cell r="P33">
            <v>25.688000000000002</v>
          </cell>
        </row>
        <row r="34">
          <cell r="C34">
            <v>28.25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28.25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28.25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24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28.25</v>
          </cell>
          <cell r="G38">
            <v>24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35.479999999999997</v>
          </cell>
          <cell r="P45">
            <v>26.61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</v>
          </cell>
          <cell r="G50">
            <v>21.417000000000002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36.61</v>
          </cell>
          <cell r="P57">
            <v>27.458000000000002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30.3825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28.2225</v>
          </cell>
        </row>
        <row r="62">
          <cell r="C62">
            <v>34.25</v>
          </cell>
          <cell r="G62">
            <v>26.175000000000001</v>
          </cell>
          <cell r="L62">
            <v>37.81</v>
          </cell>
          <cell r="P62">
            <v>28.357500000000002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37.147500000000001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40.717500000000001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35.887500000000003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30.6675</v>
          </cell>
        </row>
        <row r="69">
          <cell r="C69">
            <v>33.6</v>
          </cell>
          <cell r="G69">
            <v>20.007000000000001</v>
          </cell>
          <cell r="L69">
            <v>37.68</v>
          </cell>
          <cell r="P69">
            <v>28.26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29.9175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31.702500000000001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31.012499999999999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29.032499999999999</v>
          </cell>
        </row>
        <row r="74">
          <cell r="C74">
            <v>35.479999999999997</v>
          </cell>
          <cell r="G74">
            <v>26.37</v>
          </cell>
          <cell r="L74">
            <v>38.869999999999997</v>
          </cell>
          <cell r="P74">
            <v>29.1525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28.1175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40.4925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36.067500000000003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38.729999999999997</v>
          </cell>
          <cell r="P81">
            <v>29.048000000000002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31.6875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36.61</v>
          </cell>
          <cell r="G86">
            <v>26.714000000000002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37.522500000000001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40.597499999999997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36.442500000000003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39.79</v>
          </cell>
          <cell r="P93">
            <v>29.843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33.052500000000002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30.697500000000002</v>
          </cell>
        </row>
        <row r="98">
          <cell r="C98">
            <v>37.68</v>
          </cell>
          <cell r="G98">
            <v>27.113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29.377500000000001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29.9025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40.822499999999998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36.922499999999999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32.707500000000003</v>
          </cell>
        </row>
        <row r="105">
          <cell r="C105">
            <v>37.49</v>
          </cell>
          <cell r="G105">
            <v>22.902000000000001</v>
          </cell>
          <cell r="L105">
            <v>40.92</v>
          </cell>
          <cell r="P105">
            <v>30.69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32.107500000000002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33.802500000000002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33.232500000000002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38.729999999999997</v>
          </cell>
          <cell r="G110">
            <v>27.851000000000003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30.352499999999999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41.122500000000002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37.447499999999998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33.487499999999997</v>
          </cell>
        </row>
        <row r="117">
          <cell r="C117">
            <v>38.64</v>
          </cell>
          <cell r="G117">
            <v>23.98</v>
          </cell>
          <cell r="L117">
            <v>42.09</v>
          </cell>
          <cell r="P117">
            <v>31.568000000000001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32.917499999999997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34.552500000000002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32.482500000000002</v>
          </cell>
        </row>
        <row r="122">
          <cell r="C122">
            <v>39.79</v>
          </cell>
          <cell r="G122">
            <v>28.979000000000003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31.3125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41.4375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37.987499999999997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43.25</v>
          </cell>
          <cell r="P129">
            <v>32.438000000000002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40.92</v>
          </cell>
          <cell r="G134">
            <v>30.18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32.2575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32.692500000000003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41.782499999999999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38.542499999999997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44.4</v>
          </cell>
          <cell r="P141">
            <v>33.299999999999997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34.537500000000001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35.542499999999997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42.09</v>
          </cell>
          <cell r="G146">
            <v>31.318000000000001</v>
          </cell>
          <cell r="L146">
            <v>45.55</v>
          </cell>
          <cell r="P146">
            <v>34.162500000000001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32.947499999999998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42.667499999999997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39.352499999999999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35.782499999999999</v>
          </cell>
        </row>
        <row r="153">
          <cell r="C153">
            <v>42.36</v>
          </cell>
          <cell r="G153">
            <v>28.287000000000003</v>
          </cell>
          <cell r="L153">
            <v>45.35</v>
          </cell>
          <cell r="P153">
            <v>34.012999999999998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35.272500000000001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36.277500000000003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43.25</v>
          </cell>
          <cell r="G158">
            <v>32.468000000000004</v>
          </cell>
          <cell r="L158">
            <v>46.49</v>
          </cell>
          <cell r="P158">
            <v>34.8675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41.047499999999999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22.5</v>
          </cell>
          <cell r="G9">
            <v>22.5</v>
          </cell>
          <cell r="L9">
            <v>27.5</v>
          </cell>
          <cell r="P9">
            <v>20.4375</v>
          </cell>
        </row>
        <row r="10">
          <cell r="C10">
            <v>26</v>
          </cell>
          <cell r="G10">
            <v>22.5</v>
          </cell>
          <cell r="L10">
            <v>36.25</v>
          </cell>
          <cell r="P10">
            <v>27.1875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27.1875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22.5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26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27.5</v>
          </cell>
          <cell r="G20">
            <v>24</v>
          </cell>
          <cell r="L20">
            <v>36</v>
          </cell>
          <cell r="P20">
            <v>27</v>
          </cell>
        </row>
        <row r="21">
          <cell r="C21">
            <v>27.5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27.5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24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27.5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27.5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27.5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27.5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27.5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27.5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24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27.5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27.5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27.5</v>
          </cell>
          <cell r="G33">
            <v>24</v>
          </cell>
          <cell r="L33">
            <v>34.5</v>
          </cell>
          <cell r="P33">
            <v>25.875</v>
          </cell>
        </row>
        <row r="34">
          <cell r="C34">
            <v>27.5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27.5</v>
          </cell>
          <cell r="G35">
            <v>24</v>
          </cell>
          <cell r="L35">
            <v>40.15</v>
          </cell>
          <cell r="P35">
            <v>30.112500000000001</v>
          </cell>
        </row>
        <row r="36">
          <cell r="C36">
            <v>27.5</v>
          </cell>
          <cell r="G36">
            <v>24.001000000000001</v>
          </cell>
          <cell r="L36">
            <v>38.86</v>
          </cell>
          <cell r="P36">
            <v>29.145</v>
          </cell>
        </row>
        <row r="37">
          <cell r="C37">
            <v>24</v>
          </cell>
          <cell r="G37">
            <v>24.001000000000001</v>
          </cell>
          <cell r="L37">
            <v>35</v>
          </cell>
          <cell r="P37">
            <v>26.25</v>
          </cell>
        </row>
        <row r="38">
          <cell r="C38">
            <v>27.5</v>
          </cell>
          <cell r="G38">
            <v>24.001000000000001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22.8675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34.627499999999998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35.369999999999997</v>
          </cell>
          <cell r="P45">
            <v>26.528000000000002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28.5075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26.962499999999999</v>
          </cell>
        </row>
        <row r="50">
          <cell r="C50">
            <v>33.5</v>
          </cell>
          <cell r="G50">
            <v>22.438000000000002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38.602499999999999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36.21</v>
          </cell>
          <cell r="P57">
            <v>27.158000000000001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30.532499999999999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34.5</v>
          </cell>
          <cell r="G62">
            <v>23.403000000000002</v>
          </cell>
          <cell r="L62">
            <v>34.67</v>
          </cell>
          <cell r="P62">
            <v>26.002500000000001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24.232500000000002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34.072499999999998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38.107500000000002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33.322499999999998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36.869999999999997</v>
          </cell>
          <cell r="P69">
            <v>27.653000000000002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30.787500000000001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30.0975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35.369999999999997</v>
          </cell>
          <cell r="G74">
            <v>23.957000000000001</v>
          </cell>
          <cell r="L74">
            <v>35.549999999999997</v>
          </cell>
          <cell r="P74">
            <v>26.662500000000001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25.057500000000001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34.012500000000003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37.6875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30.352499999999999</v>
          </cell>
        </row>
        <row r="81">
          <cell r="C81">
            <v>32.08</v>
          </cell>
          <cell r="G81">
            <v>17.79</v>
          </cell>
          <cell r="L81">
            <v>37.520000000000003</v>
          </cell>
          <cell r="P81">
            <v>28.14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31.102499999999999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36.21</v>
          </cell>
          <cell r="G86">
            <v>24.374000000000002</v>
          </cell>
          <cell r="L86">
            <v>36.35</v>
          </cell>
          <cell r="P86">
            <v>27.262499999999999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34.1175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37.537500000000001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38.159999999999997</v>
          </cell>
          <cell r="P93">
            <v>28.62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30.067499999999999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30.8325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36.869999999999997</v>
          </cell>
          <cell r="G98">
            <v>24.754999999999999</v>
          </cell>
          <cell r="L98">
            <v>37.130000000000003</v>
          </cell>
          <cell r="P98">
            <v>27.8475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26.962499999999999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33.637500000000003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31.057500000000001</v>
          </cell>
        </row>
        <row r="105">
          <cell r="C105">
            <v>34.18</v>
          </cell>
          <cell r="G105">
            <v>19.864999999999998</v>
          </cell>
          <cell r="L105">
            <v>38.79</v>
          </cell>
          <cell r="P105">
            <v>29.093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37.520000000000003</v>
          </cell>
          <cell r="G110">
            <v>25.086000000000002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27.127500000000001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27.592500000000001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33.817500000000003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39.409999999999997</v>
          </cell>
          <cell r="P117">
            <v>29.558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30.862500000000001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32.077500000000001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31.567499999999999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38.159999999999997</v>
          </cell>
          <cell r="G122">
            <v>25.217000000000002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37.282499999999999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31.762499999999999</v>
          </cell>
        </row>
        <row r="129">
          <cell r="C129">
            <v>35.950000000000003</v>
          </cell>
          <cell r="G129">
            <v>21.335000000000001</v>
          </cell>
          <cell r="L129">
            <v>40.020000000000003</v>
          </cell>
          <cell r="P129">
            <v>30.015000000000001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31.252500000000001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30.487500000000001</v>
          </cell>
        </row>
        <row r="134">
          <cell r="C134">
            <v>38.79</v>
          </cell>
          <cell r="G134">
            <v>25.49</v>
          </cell>
          <cell r="L134">
            <v>39.369999999999997</v>
          </cell>
          <cell r="P134">
            <v>29.5275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34.207500000000003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32.122500000000002</v>
          </cell>
        </row>
        <row r="141">
          <cell r="C141">
            <v>36.79</v>
          </cell>
          <cell r="G141">
            <v>22.003</v>
          </cell>
          <cell r="L141">
            <v>40.619999999999997</v>
          </cell>
          <cell r="P141">
            <v>30.465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32.797499999999999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30.8475</v>
          </cell>
        </row>
        <row r="146">
          <cell r="C146">
            <v>39.409999999999997</v>
          </cell>
          <cell r="G146">
            <v>25.934000000000001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29.1525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35.092500000000001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34.612499999999997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32.497500000000002</v>
          </cell>
        </row>
        <row r="153">
          <cell r="C153">
            <v>37.619999999999997</v>
          </cell>
          <cell r="G153">
            <v>22.509</v>
          </cell>
          <cell r="L153">
            <v>41.1</v>
          </cell>
          <cell r="P153">
            <v>30.824999999999999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32.017499999999998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31.2075</v>
          </cell>
        </row>
        <row r="158">
          <cell r="C158">
            <v>40.020000000000003</v>
          </cell>
          <cell r="G158">
            <v>26.181000000000001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29.077500000000001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28.5</v>
          </cell>
          <cell r="G7">
            <v>24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24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28.5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24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28.5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29.25</v>
          </cell>
          <cell r="G20">
            <v>23.5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36.5</v>
          </cell>
          <cell r="P21">
            <v>27.375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23.5</v>
          </cell>
          <cell r="G23">
            <v>23.5</v>
          </cell>
          <cell r="L23">
            <v>40.25</v>
          </cell>
          <cell r="P23">
            <v>30.1875</v>
          </cell>
        </row>
        <row r="24">
          <cell r="C24">
            <v>29.25</v>
          </cell>
          <cell r="G24">
            <v>23.5</v>
          </cell>
          <cell r="L24">
            <v>39.25</v>
          </cell>
          <cell r="P24">
            <v>29.4375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37.3125</v>
          </cell>
        </row>
        <row r="30">
          <cell r="C30">
            <v>23.5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29.25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39</v>
          </cell>
          <cell r="P33">
            <v>29.25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30.7425</v>
          </cell>
        </row>
        <row r="36">
          <cell r="C36">
            <v>28</v>
          </cell>
          <cell r="G36">
            <v>28</v>
          </cell>
          <cell r="L36">
            <v>40.130000000000003</v>
          </cell>
          <cell r="P36">
            <v>30.0975</v>
          </cell>
        </row>
        <row r="37">
          <cell r="C37">
            <v>29.25</v>
          </cell>
          <cell r="G37">
            <v>21.940000534057599</v>
          </cell>
          <cell r="L37">
            <v>38.630000000000003</v>
          </cell>
          <cell r="P37">
            <v>28.9725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30.262499999999999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39.607500000000002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40.03</v>
          </cell>
          <cell r="P45">
            <v>30.023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31.267499999999998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30.712499999999999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36.5</v>
          </cell>
          <cell r="G50">
            <v>26.875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36.532499999999999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41.647500000000001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38.887500000000003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40.98</v>
          </cell>
          <cell r="P57">
            <v>30.734999999999999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31.702500000000001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30.322500000000002</v>
          </cell>
        </row>
        <row r="62">
          <cell r="C62">
            <v>39</v>
          </cell>
          <cell r="G62">
            <v>25.75</v>
          </cell>
          <cell r="L62">
            <v>38.75</v>
          </cell>
          <cell r="P62">
            <v>29.0625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41.152500000000003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38.6325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41.7</v>
          </cell>
          <cell r="P69">
            <v>31.274999999999999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31.717500000000001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32.137500000000003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30.877500000000001</v>
          </cell>
        </row>
        <row r="74">
          <cell r="C74">
            <v>40.03</v>
          </cell>
          <cell r="G74">
            <v>26.073</v>
          </cell>
          <cell r="L74">
            <v>39.65</v>
          </cell>
          <cell r="P74">
            <v>29.737500000000001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29.737500000000001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36.487499999999997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38.4375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32.032499999999999</v>
          </cell>
        </row>
        <row r="81">
          <cell r="C81">
            <v>41.14</v>
          </cell>
          <cell r="G81">
            <v>26.364999999999998</v>
          </cell>
          <cell r="L81">
            <v>42.4</v>
          </cell>
          <cell r="P81">
            <v>31.8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32.152500000000003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32.077500000000001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40.98</v>
          </cell>
          <cell r="G86">
            <v>26.209</v>
          </cell>
          <cell r="L86">
            <v>40.369999999999997</v>
          </cell>
          <cell r="P86">
            <v>30.2775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30.2775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36.547499999999999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40.477499999999999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32.407499999999999</v>
          </cell>
        </row>
        <row r="93">
          <cell r="C93">
            <v>41.78</v>
          </cell>
          <cell r="G93">
            <v>26.579000000000001</v>
          </cell>
          <cell r="L93">
            <v>42.97</v>
          </cell>
          <cell r="P93">
            <v>32.227000000000004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32.512500000000003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32.827500000000001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32.4375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31.747499999999999</v>
          </cell>
        </row>
        <row r="98">
          <cell r="C98">
            <v>41.7</v>
          </cell>
          <cell r="G98">
            <v>26.389000000000003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32.542499999999997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36.577500000000001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40.222499999999997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38.2575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43.49</v>
          </cell>
          <cell r="P105">
            <v>32.617000000000004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32.842500000000001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32.152500000000003</v>
          </cell>
        </row>
        <row r="110">
          <cell r="C110">
            <v>42.4</v>
          </cell>
          <cell r="G110">
            <v>26.573</v>
          </cell>
          <cell r="L110">
            <v>41.65</v>
          </cell>
          <cell r="P110">
            <v>31.237500000000001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31.237500000000001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38.182499999999997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44</v>
          </cell>
          <cell r="P117">
            <v>33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33.127499999999998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32.542499999999997</v>
          </cell>
        </row>
        <row r="122">
          <cell r="C122">
            <v>42.97</v>
          </cell>
          <cell r="G122">
            <v>26.519000000000002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33.217500000000001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38.137500000000003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33.397500000000001</v>
          </cell>
        </row>
        <row r="129">
          <cell r="C129">
            <v>43.39</v>
          </cell>
          <cell r="G129">
            <v>27.257000000000001</v>
          </cell>
          <cell r="L129">
            <v>44.49</v>
          </cell>
          <cell r="P129">
            <v>33.367000000000004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33.487499999999997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32.917499999999997</v>
          </cell>
        </row>
        <row r="134">
          <cell r="C134">
            <v>43.49</v>
          </cell>
          <cell r="G134">
            <v>26.741</v>
          </cell>
          <cell r="L134">
            <v>42.85</v>
          </cell>
          <cell r="P134">
            <v>32.137500000000003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32.137500000000003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36.772500000000001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38.107500000000002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44.98</v>
          </cell>
          <cell r="P141">
            <v>33.734999999999999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33.172499999999999</v>
          </cell>
        </row>
        <row r="146">
          <cell r="C146">
            <v>44</v>
          </cell>
          <cell r="G146">
            <v>27.239000000000001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39.982500000000002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45.31</v>
          </cell>
          <cell r="P153">
            <v>33.983000000000004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34.057499999999997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34.297499999999999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44.49</v>
          </cell>
          <cell r="G158">
            <v>27.465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29.5</v>
          </cell>
          <cell r="G7">
            <v>23.5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23.5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29.5</v>
          </cell>
          <cell r="G10">
            <v>23.5</v>
          </cell>
          <cell r="L10">
            <v>33.75</v>
          </cell>
          <cell r="P10">
            <v>25.313000000000002</v>
          </cell>
        </row>
        <row r="11">
          <cell r="C11">
            <v>29.5</v>
          </cell>
          <cell r="G11">
            <v>23.5</v>
          </cell>
          <cell r="L11">
            <v>34.5</v>
          </cell>
          <cell r="P11">
            <v>25.875</v>
          </cell>
        </row>
        <row r="12">
          <cell r="C12">
            <v>29.5</v>
          </cell>
          <cell r="G12">
            <v>23.5</v>
          </cell>
          <cell r="L12">
            <v>33.75</v>
          </cell>
          <cell r="P12">
            <v>25.313000000000002</v>
          </cell>
        </row>
        <row r="13">
          <cell r="C13">
            <v>29.5</v>
          </cell>
          <cell r="G13">
            <v>23.5</v>
          </cell>
          <cell r="L13">
            <v>33</v>
          </cell>
          <cell r="P13">
            <v>24.75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</v>
          </cell>
          <cell r="P15">
            <v>24.75</v>
          </cell>
        </row>
        <row r="16">
          <cell r="C16">
            <v>23.5</v>
          </cell>
          <cell r="G16">
            <v>23.5</v>
          </cell>
          <cell r="L16">
            <v>39</v>
          </cell>
          <cell r="P16">
            <v>29.25</v>
          </cell>
        </row>
        <row r="17">
          <cell r="C17">
            <v>29.5</v>
          </cell>
          <cell r="G17">
            <v>23.5</v>
          </cell>
          <cell r="L17">
            <v>46</v>
          </cell>
          <cell r="P17">
            <v>34.5</v>
          </cell>
        </row>
        <row r="18">
          <cell r="C18">
            <v>29.5</v>
          </cell>
          <cell r="G18">
            <v>23.5</v>
          </cell>
          <cell r="L18">
            <v>54</v>
          </cell>
          <cell r="P18">
            <v>40.5</v>
          </cell>
        </row>
        <row r="19">
          <cell r="C19">
            <v>29.5</v>
          </cell>
          <cell r="G19">
            <v>23.5</v>
          </cell>
          <cell r="L19">
            <v>45.5</v>
          </cell>
          <cell r="P19">
            <v>34.125</v>
          </cell>
        </row>
        <row r="20">
          <cell r="C20">
            <v>28.6</v>
          </cell>
          <cell r="G20">
            <v>19.5</v>
          </cell>
          <cell r="L20">
            <v>38</v>
          </cell>
          <cell r="P20">
            <v>28.5</v>
          </cell>
        </row>
        <row r="21">
          <cell r="C21">
            <v>28.6</v>
          </cell>
          <cell r="G21">
            <v>19.5</v>
          </cell>
          <cell r="L21">
            <v>37.5</v>
          </cell>
          <cell r="P21">
            <v>28.125</v>
          </cell>
        </row>
        <row r="22">
          <cell r="C22">
            <v>28.6</v>
          </cell>
          <cell r="G22">
            <v>19.5</v>
          </cell>
          <cell r="L22">
            <v>39.5</v>
          </cell>
          <cell r="P22">
            <v>29.625</v>
          </cell>
        </row>
        <row r="23">
          <cell r="C23">
            <v>19.5</v>
          </cell>
          <cell r="G23">
            <v>19.5</v>
          </cell>
          <cell r="L23">
            <v>39.75</v>
          </cell>
          <cell r="P23">
            <v>29.8125</v>
          </cell>
        </row>
        <row r="24">
          <cell r="C24">
            <v>28.6</v>
          </cell>
          <cell r="G24">
            <v>19.5</v>
          </cell>
          <cell r="L24">
            <v>38.25</v>
          </cell>
          <cell r="P24">
            <v>28.6875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27.5625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27.1875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27.5625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30.9375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41.4375</v>
          </cell>
        </row>
        <row r="30">
          <cell r="C30">
            <v>19.5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28.6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28.6875</v>
          </cell>
        </row>
        <row r="33">
          <cell r="C33">
            <v>28.6</v>
          </cell>
          <cell r="G33">
            <v>19.5</v>
          </cell>
          <cell r="L33">
            <v>38.5</v>
          </cell>
          <cell r="P33">
            <v>28.875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29.4375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30.1875</v>
          </cell>
        </row>
        <row r="36">
          <cell r="C36">
            <v>28.6</v>
          </cell>
          <cell r="G36">
            <v>28.25</v>
          </cell>
          <cell r="L36">
            <v>38.86</v>
          </cell>
          <cell r="P36">
            <v>29.145</v>
          </cell>
        </row>
        <row r="37">
          <cell r="C37">
            <v>21.450000762939499</v>
          </cell>
          <cell r="G37">
            <v>21.450000762939499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33.75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34.5</v>
          </cell>
          <cell r="G40">
            <v>23.726000000000003</v>
          </cell>
          <cell r="L40">
            <v>41.65</v>
          </cell>
          <cell r="P40">
            <v>31.237500000000001</v>
          </cell>
        </row>
        <row r="41">
          <cell r="C41">
            <v>33.75</v>
          </cell>
          <cell r="G41">
            <v>23.946000000000002</v>
          </cell>
          <cell r="L41">
            <v>54.62</v>
          </cell>
          <cell r="P41">
            <v>40.965000000000003</v>
          </cell>
        </row>
        <row r="42">
          <cell r="C42">
            <v>33</v>
          </cell>
          <cell r="G42">
            <v>24.089000000000002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24.089000000000002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23.583000000000002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30.532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31.065000000000001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24.85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23.903000000000002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29.528000000000002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29.738000000000003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30.143000000000001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25.89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30.353000000000002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30.968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27.15</v>
          </cell>
          <cell r="E7">
            <v>21.85</v>
          </cell>
        </row>
        <row r="8">
          <cell r="D8">
            <v>22.5</v>
          </cell>
          <cell r="E8">
            <v>22</v>
          </cell>
        </row>
        <row r="9">
          <cell r="D9">
            <v>28.25</v>
          </cell>
          <cell r="E9">
            <v>22</v>
          </cell>
        </row>
        <row r="10">
          <cell r="D10">
            <v>28.25</v>
          </cell>
          <cell r="E10">
            <v>22</v>
          </cell>
        </row>
        <row r="11">
          <cell r="D11">
            <v>28.25</v>
          </cell>
          <cell r="E11">
            <v>22</v>
          </cell>
        </row>
        <row r="12">
          <cell r="D12">
            <v>28.25</v>
          </cell>
          <cell r="E12">
            <v>22</v>
          </cell>
        </row>
        <row r="13">
          <cell r="D13">
            <v>28.25</v>
          </cell>
          <cell r="E13">
            <v>22</v>
          </cell>
        </row>
        <row r="14">
          <cell r="D14">
            <v>28.25</v>
          </cell>
          <cell r="E14">
            <v>22</v>
          </cell>
        </row>
        <row r="15">
          <cell r="D15">
            <v>22.5</v>
          </cell>
          <cell r="E15">
            <v>22</v>
          </cell>
        </row>
        <row r="16">
          <cell r="D16">
            <v>28.25</v>
          </cell>
          <cell r="E16">
            <v>22</v>
          </cell>
        </row>
        <row r="17">
          <cell r="D17">
            <v>28.25</v>
          </cell>
          <cell r="E17">
            <v>22</v>
          </cell>
        </row>
        <row r="18">
          <cell r="D18">
            <v>28.25</v>
          </cell>
          <cell r="E18">
            <v>22</v>
          </cell>
        </row>
        <row r="19">
          <cell r="D19">
            <v>28.5</v>
          </cell>
          <cell r="E19">
            <v>18.5</v>
          </cell>
        </row>
        <row r="20">
          <cell r="D20">
            <v>28.5</v>
          </cell>
          <cell r="E20">
            <v>18.5</v>
          </cell>
        </row>
        <row r="21">
          <cell r="D21">
            <v>28.5</v>
          </cell>
          <cell r="E21">
            <v>18.5</v>
          </cell>
        </row>
        <row r="22">
          <cell r="D22">
            <v>19</v>
          </cell>
          <cell r="E22">
            <v>18.5</v>
          </cell>
        </row>
        <row r="23">
          <cell r="D23">
            <v>28.5</v>
          </cell>
          <cell r="E23">
            <v>18.5</v>
          </cell>
        </row>
        <row r="24">
          <cell r="D24">
            <v>28.5</v>
          </cell>
          <cell r="E24">
            <v>18.5</v>
          </cell>
        </row>
        <row r="25">
          <cell r="D25">
            <v>28.5</v>
          </cell>
          <cell r="E25">
            <v>18.5</v>
          </cell>
        </row>
        <row r="26">
          <cell r="D26">
            <v>28.5</v>
          </cell>
          <cell r="E26">
            <v>18.5</v>
          </cell>
        </row>
        <row r="27">
          <cell r="D27">
            <v>28.5</v>
          </cell>
          <cell r="E27">
            <v>18.5</v>
          </cell>
        </row>
        <row r="28">
          <cell r="D28">
            <v>28.5</v>
          </cell>
          <cell r="E28">
            <v>18.5</v>
          </cell>
        </row>
        <row r="29">
          <cell r="D29">
            <v>19</v>
          </cell>
          <cell r="E29">
            <v>18.5</v>
          </cell>
        </row>
        <row r="30">
          <cell r="D30">
            <v>28.5</v>
          </cell>
          <cell r="E30">
            <v>18.5</v>
          </cell>
        </row>
        <row r="31">
          <cell r="D31">
            <v>28.5</v>
          </cell>
          <cell r="E31">
            <v>18.5</v>
          </cell>
        </row>
        <row r="32">
          <cell r="D32">
            <v>28.5</v>
          </cell>
          <cell r="E32">
            <v>18.5</v>
          </cell>
        </row>
        <row r="33">
          <cell r="D33">
            <v>28.5</v>
          </cell>
          <cell r="E33">
            <v>18.5</v>
          </cell>
        </row>
        <row r="34">
          <cell r="D34">
            <v>28.5</v>
          </cell>
          <cell r="E34">
            <v>18.5</v>
          </cell>
        </row>
        <row r="35">
          <cell r="D35">
            <v>28.5</v>
          </cell>
          <cell r="E35">
            <v>18.5</v>
          </cell>
        </row>
        <row r="36">
          <cell r="D36">
            <v>19</v>
          </cell>
          <cell r="E36">
            <v>18.5</v>
          </cell>
        </row>
        <row r="37">
          <cell r="D37">
            <v>28.5</v>
          </cell>
          <cell r="E37">
            <v>17.625</v>
          </cell>
        </row>
        <row r="38">
          <cell r="D38">
            <v>33.75</v>
          </cell>
          <cell r="E38">
            <v>21.605</v>
          </cell>
        </row>
        <row r="39">
          <cell r="D39">
            <v>33.75</v>
          </cell>
          <cell r="E39">
            <v>22.375</v>
          </cell>
        </row>
        <row r="40">
          <cell r="D40">
            <v>33</v>
          </cell>
          <cell r="E40">
            <v>22.434000000000001</v>
          </cell>
        </row>
        <row r="41">
          <cell r="D41">
            <v>32.5</v>
          </cell>
          <cell r="E41">
            <v>22.497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</v>
          </cell>
          <cell r="E43">
            <v>22.46</v>
          </cell>
        </row>
        <row r="44">
          <cell r="D44">
            <v>48</v>
          </cell>
          <cell r="E44">
            <v>22.417000000000002</v>
          </cell>
        </row>
        <row r="45">
          <cell r="D45">
            <v>57.25</v>
          </cell>
          <cell r="E45">
            <v>33.004000000000005</v>
          </cell>
        </row>
        <row r="46">
          <cell r="D46">
            <v>69.5</v>
          </cell>
          <cell r="E46">
            <v>35</v>
          </cell>
        </row>
        <row r="47">
          <cell r="D47">
            <v>55.75</v>
          </cell>
          <cell r="E47">
            <v>27.375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25.7</v>
          </cell>
          <cell r="G8">
            <v>21.32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25.5</v>
          </cell>
          <cell r="G15">
            <v>25.5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24.899999618530298</v>
          </cell>
          <cell r="G22">
            <v>24.899999618530298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26</v>
          </cell>
          <cell r="G29">
            <v>26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26</v>
          </cell>
          <cell r="G36">
            <v>26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79</v>
          </cell>
          <cell r="G7">
            <v>34</v>
          </cell>
          <cell r="L7">
            <v>0</v>
          </cell>
          <cell r="P7">
            <v>0</v>
          </cell>
        </row>
        <row r="8">
          <cell r="C8">
            <v>38.5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26.004999160766602</v>
          </cell>
          <cell r="L9">
            <v>35.67875000000015</v>
          </cell>
          <cell r="P9">
            <v>35.67875000000015</v>
          </cell>
        </row>
        <row r="10">
          <cell r="C10">
            <v>57</v>
          </cell>
          <cell r="G10">
            <v>30</v>
          </cell>
          <cell r="L10">
            <v>41.316927900022492</v>
          </cell>
          <cell r="P10">
            <v>41.316927900022492</v>
          </cell>
        </row>
        <row r="11">
          <cell r="C11">
            <v>57</v>
          </cell>
          <cell r="G11">
            <v>30</v>
          </cell>
          <cell r="L11">
            <v>48.980134657537711</v>
          </cell>
          <cell r="P11">
            <v>36.495002293851627</v>
          </cell>
        </row>
        <row r="12">
          <cell r="C12">
            <v>47.5</v>
          </cell>
          <cell r="G12">
            <v>27</v>
          </cell>
          <cell r="L12">
            <v>48.653508307606934</v>
          </cell>
          <cell r="P12">
            <v>36.251633640962034</v>
          </cell>
        </row>
        <row r="13">
          <cell r="C13">
            <v>47.5</v>
          </cell>
          <cell r="G13">
            <v>27</v>
          </cell>
          <cell r="L13">
            <v>47.770480970736052</v>
          </cell>
          <cell r="P13">
            <v>35.593691703685685</v>
          </cell>
        </row>
        <row r="14">
          <cell r="C14">
            <v>47.5</v>
          </cell>
          <cell r="G14">
            <v>27.004999160766602</v>
          </cell>
          <cell r="L14">
            <v>44.694412535351795</v>
          </cell>
          <cell r="P14">
            <v>33.967753526867362</v>
          </cell>
        </row>
        <row r="15">
          <cell r="C15">
            <v>39</v>
          </cell>
          <cell r="G15">
            <v>26.997501373291016</v>
          </cell>
          <cell r="L15">
            <v>45.365498257767214</v>
          </cell>
          <cell r="P15">
            <v>34.477778675903082</v>
          </cell>
        </row>
        <row r="16">
          <cell r="C16">
            <v>39</v>
          </cell>
          <cell r="G16">
            <v>27.002500534057617</v>
          </cell>
          <cell r="L16">
            <v>46.31777637457234</v>
          </cell>
          <cell r="P16">
            <v>35.201510044674976</v>
          </cell>
        </row>
        <row r="17">
          <cell r="C17">
            <v>47.5</v>
          </cell>
          <cell r="G17">
            <v>27</v>
          </cell>
          <cell r="L17">
            <v>45.288161873934826</v>
          </cell>
          <cell r="P17">
            <v>35.853128150198408</v>
          </cell>
        </row>
        <row r="18">
          <cell r="C18">
            <v>47.5</v>
          </cell>
          <cell r="G18">
            <v>26.998849868774414</v>
          </cell>
          <cell r="L18">
            <v>46.10920283625812</v>
          </cell>
          <cell r="P18">
            <v>36.503118912037678</v>
          </cell>
        </row>
        <row r="19">
          <cell r="C19">
            <v>47.5</v>
          </cell>
          <cell r="G19">
            <v>27</v>
          </cell>
          <cell r="L19">
            <v>46.118408166627887</v>
          </cell>
          <cell r="P19">
            <v>36.51040646524708</v>
          </cell>
        </row>
        <row r="20">
          <cell r="C20">
            <v>45.749996185302734</v>
          </cell>
          <cell r="G20">
            <v>27.918847122192382</v>
          </cell>
          <cell r="L20">
            <v>47.547197141254813</v>
          </cell>
          <cell r="P20">
            <v>36.873336558524137</v>
          </cell>
        </row>
        <row r="21">
          <cell r="C21">
            <v>45.749996185302734</v>
          </cell>
          <cell r="G21">
            <v>27.922495880126952</v>
          </cell>
          <cell r="L21">
            <v>52.391846384136635</v>
          </cell>
          <cell r="P21">
            <v>40.630411481575351</v>
          </cell>
        </row>
        <row r="22">
          <cell r="C22">
            <v>35.679997863769529</v>
          </cell>
          <cell r="G22">
            <v>27.922495880126952</v>
          </cell>
          <cell r="L22">
            <v>56.297495795175806</v>
          </cell>
          <cell r="P22">
            <v>43.659282453401644</v>
          </cell>
        </row>
        <row r="23">
          <cell r="C23">
            <v>35.679997863769529</v>
          </cell>
          <cell r="G23">
            <v>27.922495880126952</v>
          </cell>
          <cell r="L23">
            <v>48.929182350659012</v>
          </cell>
          <cell r="P23">
            <v>44.155603584741066</v>
          </cell>
        </row>
        <row r="24">
          <cell r="C24">
            <v>45.749996185302734</v>
          </cell>
          <cell r="G24">
            <v>27.919995346069335</v>
          </cell>
          <cell r="L24">
            <v>47.550863228210879</v>
          </cell>
          <cell r="P24">
            <v>42.911754620580545</v>
          </cell>
        </row>
        <row r="25">
          <cell r="C25">
            <v>45.749996185302734</v>
          </cell>
          <cell r="G25">
            <v>27.919997253417968</v>
          </cell>
          <cell r="L25">
            <v>46.047504716094757</v>
          </cell>
          <cell r="P25">
            <v>41.555065231597709</v>
          </cell>
        </row>
        <row r="26">
          <cell r="C26">
            <v>45.749996185302734</v>
          </cell>
          <cell r="G26">
            <v>27.919997253417968</v>
          </cell>
          <cell r="L26">
            <v>43.835359787622394</v>
          </cell>
          <cell r="P26">
            <v>39.558739320537278</v>
          </cell>
        </row>
        <row r="27">
          <cell r="C27">
            <v>45.749996185302734</v>
          </cell>
          <cell r="G27">
            <v>27.919997253417968</v>
          </cell>
          <cell r="L27">
            <v>44.071939408143493</v>
          </cell>
          <cell r="P27">
            <v>39.772238002470957</v>
          </cell>
        </row>
        <row r="28">
          <cell r="C28">
            <v>45.749996185302734</v>
          </cell>
          <cell r="G28">
            <v>27.919997253417968</v>
          </cell>
          <cell r="L28">
            <v>44.539200200215816</v>
          </cell>
          <cell r="P28">
            <v>40.193912375804516</v>
          </cell>
        </row>
        <row r="29">
          <cell r="C29">
            <v>35.679997863769529</v>
          </cell>
          <cell r="G29">
            <v>27.919997253417968</v>
          </cell>
          <cell r="L29">
            <v>44.959400388991014</v>
          </cell>
          <cell r="P29">
            <v>40.573117424211404</v>
          </cell>
        </row>
        <row r="30">
          <cell r="C30">
            <v>35.679997863769529</v>
          </cell>
          <cell r="G30">
            <v>27.919997253417968</v>
          </cell>
          <cell r="L30">
            <v>45.455978573298083</v>
          </cell>
          <cell r="P30">
            <v>41.021248956390949</v>
          </cell>
        </row>
        <row r="31">
          <cell r="C31">
            <v>45.749996185302734</v>
          </cell>
          <cell r="G31">
            <v>27.919997253417968</v>
          </cell>
          <cell r="L31">
            <v>45.474208152732828</v>
          </cell>
          <cell r="P31">
            <v>41.037700040271091</v>
          </cell>
        </row>
        <row r="32">
          <cell r="C32">
            <v>45.749996185302734</v>
          </cell>
          <cell r="G32">
            <v>27.924998321533202</v>
          </cell>
          <cell r="L32">
            <v>45.70829792806218</v>
          </cell>
          <cell r="P32">
            <v>41.248951788739042</v>
          </cell>
        </row>
        <row r="33">
          <cell r="C33">
            <v>45.749996185302734</v>
          </cell>
          <cell r="G33">
            <v>27.924998321533202</v>
          </cell>
          <cell r="L33">
            <v>49.114393877606986</v>
          </cell>
          <cell r="P33">
            <v>44.322745694425812</v>
          </cell>
        </row>
        <row r="34">
          <cell r="C34">
            <v>45.749996185302734</v>
          </cell>
          <cell r="G34">
            <v>27.924998321533202</v>
          </cell>
          <cell r="L34">
            <v>51.465838172149041</v>
          </cell>
          <cell r="P34">
            <v>46.444780789500356</v>
          </cell>
        </row>
        <row r="35">
          <cell r="C35">
            <v>45.749996185302734</v>
          </cell>
          <cell r="G35">
            <v>27.917498626708984</v>
          </cell>
          <cell r="L35">
            <v>47.202965253621684</v>
          </cell>
          <cell r="P35">
            <v>44.65145361829078</v>
          </cell>
        </row>
        <row r="36">
          <cell r="C36">
            <v>35.679997863769529</v>
          </cell>
          <cell r="G36">
            <v>27.914999999999999</v>
          </cell>
          <cell r="L36">
            <v>45.597226983729456</v>
          </cell>
          <cell r="P36">
            <v>43.132512011635974</v>
          </cell>
        </row>
        <row r="37">
          <cell r="C37">
            <v>35.679997863769529</v>
          </cell>
          <cell r="G37">
            <v>27.922499694824218</v>
          </cell>
          <cell r="L37">
            <v>43.546628104239218</v>
          </cell>
          <cell r="P37">
            <v>41.192756314820883</v>
          </cell>
        </row>
        <row r="38">
          <cell r="C38">
            <v>45.749996185302734</v>
          </cell>
          <cell r="G38">
            <v>27.92250000000012</v>
          </cell>
          <cell r="L38">
            <v>40.692483063257406</v>
          </cell>
          <cell r="P38">
            <v>38.49288938416241</v>
          </cell>
        </row>
        <row r="39">
          <cell r="C39">
            <v>51.049999237060547</v>
          </cell>
          <cell r="G39">
            <v>32.334987052191515</v>
          </cell>
          <cell r="L39">
            <v>40.621092632471964</v>
          </cell>
          <cell r="P39">
            <v>38.425357895581591</v>
          </cell>
        </row>
        <row r="40">
          <cell r="C40">
            <v>57.628511657714846</v>
          </cell>
          <cell r="G40">
            <v>24.009869930165546</v>
          </cell>
          <cell r="L40">
            <v>41.146649238817766</v>
          </cell>
          <cell r="P40">
            <v>38.922506036719504</v>
          </cell>
        </row>
        <row r="41">
          <cell r="C41">
            <v>57.244737548828127</v>
          </cell>
          <cell r="G41">
            <v>23.849758974317126</v>
          </cell>
          <cell r="L41">
            <v>41.771056443332839</v>
          </cell>
          <cell r="P41">
            <v>39.513161500449982</v>
          </cell>
        </row>
        <row r="42">
          <cell r="C42">
            <v>56.199056091308591</v>
          </cell>
          <cell r="G42">
            <v>23.416902436635318</v>
          </cell>
          <cell r="L42">
            <v>42.300116650057902</v>
          </cell>
          <cell r="P42">
            <v>40.013623858162873</v>
          </cell>
        </row>
        <row r="43">
          <cell r="C43">
            <v>51.849272155761717</v>
          </cell>
          <cell r="G43">
            <v>22.347206267675897</v>
          </cell>
          <cell r="L43">
            <v>42.217471908060858</v>
          </cell>
          <cell r="P43">
            <v>39.935446399517026</v>
          </cell>
        </row>
        <row r="44">
          <cell r="C44">
            <v>52.619288787841796</v>
          </cell>
          <cell r="G44">
            <v>22.682749128883607</v>
          </cell>
          <cell r="L44">
            <v>42.220211470586904</v>
          </cell>
          <cell r="P44">
            <v>39.938037877582211</v>
          </cell>
        </row>
        <row r="45">
          <cell r="C45">
            <v>54.654976121995361</v>
          </cell>
          <cell r="G45">
            <v>23.15888818728617</v>
          </cell>
          <cell r="L45">
            <v>45.191840394541003</v>
          </cell>
          <cell r="P45">
            <v>42.749038211052302</v>
          </cell>
        </row>
        <row r="46">
          <cell r="C46">
            <v>47.175168618682115</v>
          </cell>
          <cell r="G46">
            <v>23.587584309341057</v>
          </cell>
          <cell r="L46">
            <v>47.235923295079999</v>
          </cell>
          <cell r="P46">
            <v>44.682630143994601</v>
          </cell>
        </row>
        <row r="47">
          <cell r="C47">
            <v>48.030419621102205</v>
          </cell>
          <cell r="G47">
            <v>24.015209810551102</v>
          </cell>
          <cell r="L47">
            <v>45.919157010383493</v>
          </cell>
          <cell r="P47">
            <v>44.60718109580111</v>
          </cell>
        </row>
        <row r="48">
          <cell r="C48">
            <v>48.040008506904051</v>
          </cell>
          <cell r="G48">
            <v>24.020004253452026</v>
          </cell>
          <cell r="L48">
            <v>44.397175893887884</v>
          </cell>
          <cell r="P48">
            <v>43.128685154062516</v>
          </cell>
        </row>
        <row r="49">
          <cell r="C49">
            <v>52.39895195158693</v>
          </cell>
          <cell r="G49">
            <v>24.258774051660616</v>
          </cell>
          <cell r="L49">
            <v>42.456094757730312</v>
          </cell>
          <cell r="P49">
            <v>41.243063478938012</v>
          </cell>
        </row>
        <row r="50">
          <cell r="C50">
            <v>57.737953158028134</v>
          </cell>
          <cell r="G50">
            <v>26.730533869457467</v>
          </cell>
          <cell r="L50">
            <v>39.625285868341464</v>
          </cell>
          <cell r="P50">
            <v>38.493134843531706</v>
          </cell>
        </row>
        <row r="51">
          <cell r="C51">
            <v>62.042138223254973</v>
          </cell>
          <cell r="G51">
            <v>28.72321214039582</v>
          </cell>
          <cell r="L51">
            <v>39.555365208154079</v>
          </cell>
          <cell r="P51">
            <v>38.425211916492536</v>
          </cell>
        </row>
        <row r="52">
          <cell r="C52">
            <v>50.122577042138502</v>
          </cell>
          <cell r="G52">
            <v>29.834867286987205</v>
          </cell>
          <cell r="L52">
            <v>40.049413778466217</v>
          </cell>
          <cell r="P52">
            <v>38.90514481336718</v>
          </cell>
        </row>
        <row r="53">
          <cell r="C53">
            <v>48.710640380118456</v>
          </cell>
          <cell r="G53">
            <v>28.994428797689558</v>
          </cell>
          <cell r="L53">
            <v>40.637079435939349</v>
          </cell>
          <cell r="P53">
            <v>39.476020023483933</v>
          </cell>
        </row>
        <row r="54">
          <cell r="C54">
            <v>47.170614587219021</v>
          </cell>
          <cell r="G54">
            <v>28.077746778106562</v>
          </cell>
          <cell r="L54">
            <v>41.134457703397288</v>
          </cell>
          <cell r="P54">
            <v>39.959187483300219</v>
          </cell>
        </row>
        <row r="55">
          <cell r="C55">
            <v>44.904514904393672</v>
          </cell>
          <cell r="G55">
            <v>26.728877919281945</v>
          </cell>
          <cell r="L55">
            <v>41.054131362267988</v>
          </cell>
          <cell r="P55">
            <v>39.881156180488908</v>
          </cell>
        </row>
        <row r="56">
          <cell r="C56">
            <v>45.14686475956163</v>
          </cell>
          <cell r="G56">
            <v>26.873133785453351</v>
          </cell>
          <cell r="L56">
            <v>41.05368535751429</v>
          </cell>
          <cell r="P56">
            <v>39.880722918728168</v>
          </cell>
        </row>
        <row r="57">
          <cell r="C57">
            <v>45.625522156318638</v>
          </cell>
          <cell r="G57">
            <v>27.15804890257062</v>
          </cell>
          <cell r="L57">
            <v>43.9304593718795</v>
          </cell>
          <cell r="P57">
            <v>42.6753033898258</v>
          </cell>
        </row>
        <row r="58">
          <cell r="C58">
            <v>46.055971130185917</v>
          </cell>
          <cell r="G58">
            <v>27.414268529872572</v>
          </cell>
          <cell r="L58">
            <v>45.875520824002884</v>
          </cell>
          <cell r="P58">
            <v>44.564791657602804</v>
          </cell>
        </row>
        <row r="59">
          <cell r="C59">
            <v>46.564660977524859</v>
          </cell>
          <cell r="G59">
            <v>27.71706010566956</v>
          </cell>
          <cell r="L59">
            <v>43.119126881327638</v>
          </cell>
          <cell r="P59">
            <v>41.771654166286147</v>
          </cell>
        </row>
        <row r="60">
          <cell r="C60">
            <v>46.583335180848266</v>
          </cell>
          <cell r="G60">
            <v>27.728175702885871</v>
          </cell>
          <cell r="L60">
            <v>41.750336391313432</v>
          </cell>
          <cell r="P60">
            <v>40.44563837908489</v>
          </cell>
        </row>
        <row r="61">
          <cell r="C61">
            <v>46.823134462892966</v>
          </cell>
          <cell r="G61">
            <v>27.870913370769625</v>
          </cell>
          <cell r="L61">
            <v>39.995719560273173</v>
          </cell>
          <cell r="P61">
            <v>38.745853324014639</v>
          </cell>
        </row>
        <row r="62">
          <cell r="C62">
            <v>50.312305923402278</v>
          </cell>
          <cell r="G62">
            <v>29.947801144882309</v>
          </cell>
          <cell r="L62">
            <v>37.364651043502114</v>
          </cell>
          <cell r="P62">
            <v>36.197005698392672</v>
          </cell>
        </row>
        <row r="63">
          <cell r="C63">
            <v>52.721102517811211</v>
          </cell>
          <cell r="G63">
            <v>31.381608641554294</v>
          </cell>
          <cell r="L63">
            <v>37.315418449930597</v>
          </cell>
          <cell r="P63">
            <v>36.149311623370266</v>
          </cell>
        </row>
        <row r="64">
          <cell r="C64">
            <v>51.030232706618037</v>
          </cell>
          <cell r="G64">
            <v>31.893895441636271</v>
          </cell>
          <cell r="L64">
            <v>37.78366798316727</v>
          </cell>
          <cell r="P64">
            <v>36.602928358693291</v>
          </cell>
        </row>
        <row r="65">
          <cell r="C65">
            <v>49.294299441869683</v>
          </cell>
          <cell r="G65">
            <v>30.808937151168553</v>
          </cell>
          <cell r="L65">
            <v>38.336292984426187</v>
          </cell>
          <cell r="P65">
            <v>37.138283828662871</v>
          </cell>
        </row>
        <row r="66">
          <cell r="C66">
            <v>47.077435788366728</v>
          </cell>
          <cell r="G66">
            <v>29.423397367729205</v>
          </cell>
          <cell r="L66">
            <v>38.805782715073654</v>
          </cell>
          <cell r="P66">
            <v>37.5931020052276</v>
          </cell>
        </row>
        <row r="67">
          <cell r="C67">
            <v>43.991873581899902</v>
          </cell>
          <cell r="G67">
            <v>27.494920988687436</v>
          </cell>
          <cell r="L67">
            <v>38.746531366956845</v>
          </cell>
          <cell r="P67">
            <v>37.535702261739445</v>
          </cell>
        </row>
        <row r="68">
          <cell r="C68">
            <v>43.91469473780753</v>
          </cell>
          <cell r="G68">
            <v>27.446684211129707</v>
          </cell>
          <cell r="L68">
            <v>38.759342098317951</v>
          </cell>
          <cell r="P68">
            <v>37.548112657745513</v>
          </cell>
        </row>
        <row r="69">
          <cell r="C69">
            <v>44.482864041965151</v>
          </cell>
          <cell r="G69">
            <v>27.801790026228218</v>
          </cell>
          <cell r="L69">
            <v>41.462036984930563</v>
          </cell>
          <cell r="P69">
            <v>40.166348329151482</v>
          </cell>
        </row>
        <row r="70">
          <cell r="C70">
            <v>45.157898857657123</v>
          </cell>
          <cell r="G70">
            <v>28.223686786035699</v>
          </cell>
          <cell r="L70">
            <v>43.245797287010888</v>
          </cell>
          <cell r="P70">
            <v>41.894366121791798</v>
          </cell>
        </row>
        <row r="71">
          <cell r="C71">
            <v>45.729855837900431</v>
          </cell>
          <cell r="G71">
            <v>28.581159898687769</v>
          </cell>
          <cell r="L71">
            <v>44.451911937804269</v>
          </cell>
          <cell r="P71">
            <v>43.062789689747888</v>
          </cell>
        </row>
        <row r="72">
          <cell r="C72">
            <v>45.640510170876603</v>
          </cell>
          <cell r="G72">
            <v>28.525318856797877</v>
          </cell>
          <cell r="L72">
            <v>43.069690539034561</v>
          </cell>
          <cell r="P72">
            <v>41.72376270968973</v>
          </cell>
        </row>
        <row r="73">
          <cell r="C73">
            <v>45.643471860093953</v>
          </cell>
          <cell r="G73">
            <v>28.527169912558719</v>
          </cell>
          <cell r="L73">
            <v>41.301802241471606</v>
          </cell>
          <cell r="P73">
            <v>40.011120921425615</v>
          </cell>
        </row>
        <row r="74">
          <cell r="C74">
            <v>48.856043669774053</v>
          </cell>
          <cell r="G74">
            <v>30.535027293608785</v>
          </cell>
          <cell r="L74">
            <v>38.654957403209309</v>
          </cell>
          <cell r="P74">
            <v>37.446989984359021</v>
          </cell>
        </row>
        <row r="75">
          <cell r="C75">
            <v>51.065863021708111</v>
          </cell>
          <cell r="G75">
            <v>31.916164388567569</v>
          </cell>
          <cell r="L75">
            <v>38.596503634808933</v>
          </cell>
          <cell r="P75">
            <v>37.390362896221156</v>
          </cell>
        </row>
        <row r="76">
          <cell r="C76">
            <v>49.855084754130651</v>
          </cell>
          <cell r="G76">
            <v>32.799397864559637</v>
          </cell>
          <cell r="L76">
            <v>39.055820722168008</v>
          </cell>
          <cell r="P76">
            <v>37.83532632460026</v>
          </cell>
        </row>
        <row r="77">
          <cell r="C77">
            <v>48.202648113363992</v>
          </cell>
          <cell r="G77">
            <v>31.712268495634206</v>
          </cell>
          <cell r="L77">
            <v>39.599358406087354</v>
          </cell>
          <cell r="P77">
            <v>38.361878455897127</v>
          </cell>
        </row>
        <row r="78">
          <cell r="C78">
            <v>46.095188594107192</v>
          </cell>
          <cell r="G78">
            <v>30.325781969807363</v>
          </cell>
          <cell r="L78">
            <v>40.058644692155944</v>
          </cell>
          <cell r="P78">
            <v>38.806812045526073</v>
          </cell>
        </row>
        <row r="79">
          <cell r="C79">
            <v>43.021738942770732</v>
          </cell>
          <cell r="G79">
            <v>28.303775620243904</v>
          </cell>
          <cell r="L79">
            <v>39.98802803587386</v>
          </cell>
          <cell r="P79">
            <v>38.738402159752802</v>
          </cell>
        </row>
        <row r="80">
          <cell r="C80">
            <v>42.945825083138715</v>
          </cell>
          <cell r="G80">
            <v>28.253832291538629</v>
          </cell>
          <cell r="L80">
            <v>39.989556120096857</v>
          </cell>
          <cell r="P80">
            <v>38.739882491343828</v>
          </cell>
        </row>
        <row r="81">
          <cell r="C81">
            <v>43.482220673763322</v>
          </cell>
          <cell r="G81">
            <v>28.606724127475868</v>
          </cell>
          <cell r="L81">
            <v>42.62864555195889</v>
          </cell>
          <cell r="P81">
            <v>41.296500378460173</v>
          </cell>
        </row>
        <row r="82">
          <cell r="C82">
            <v>44.120257673305574</v>
          </cell>
          <cell r="G82">
            <v>29.026485311385247</v>
          </cell>
          <cell r="L82">
            <v>44.412684203055932</v>
          </cell>
          <cell r="P82">
            <v>43.024787821710433</v>
          </cell>
        </row>
        <row r="83">
          <cell r="C83">
            <v>44.660268363688481</v>
          </cell>
          <cell r="G83">
            <v>29.381755502426632</v>
          </cell>
          <cell r="L83">
            <v>45.648810000988028</v>
          </cell>
          <cell r="P83">
            <v>44.222284688457151</v>
          </cell>
        </row>
        <row r="84">
          <cell r="C84">
            <v>44.573056907605249</v>
          </cell>
          <cell r="G84">
            <v>29.324379544477136</v>
          </cell>
          <cell r="L84">
            <v>44.265177655593106</v>
          </cell>
          <cell r="P84">
            <v>42.881890853855822</v>
          </cell>
        </row>
        <row r="85">
          <cell r="C85">
            <v>44.572572673872656</v>
          </cell>
          <cell r="G85">
            <v>29.324060969653065</v>
          </cell>
          <cell r="L85">
            <v>42.495851874376754</v>
          </cell>
          <cell r="P85">
            <v>41.167856503302481</v>
          </cell>
        </row>
        <row r="86">
          <cell r="C86">
            <v>47.695927318040596</v>
          </cell>
          <cell r="G86">
            <v>31.378899551342499</v>
          </cell>
          <cell r="L86">
            <v>39.847111282922114</v>
          </cell>
          <cell r="P86">
            <v>38.601889055330801</v>
          </cell>
        </row>
        <row r="87">
          <cell r="C87">
            <v>49.80770832320313</v>
          </cell>
          <cell r="G87">
            <v>32.768229160002058</v>
          </cell>
          <cell r="L87">
            <v>39.78801320905454</v>
          </cell>
          <cell r="P87">
            <v>38.544637796271587</v>
          </cell>
        </row>
        <row r="88">
          <cell r="C88">
            <v>45.544577768402313</v>
          </cell>
          <cell r="G88">
            <v>28.296927015871262</v>
          </cell>
          <cell r="L88">
            <v>40.246885231619821</v>
          </cell>
          <cell r="P88">
            <v>38.989170068131699</v>
          </cell>
        </row>
        <row r="89">
          <cell r="C89">
            <v>44.098792813324806</v>
          </cell>
          <cell r="G89">
            <v>27.39865825679944</v>
          </cell>
          <cell r="L89">
            <v>40.790015794292742</v>
          </cell>
          <cell r="P89">
            <v>39.515327800721096</v>
          </cell>
        </row>
        <row r="90">
          <cell r="C90">
            <v>42.245478785538538</v>
          </cell>
          <cell r="G90">
            <v>26.247190961429268</v>
          </cell>
          <cell r="L90">
            <v>41.24882077789097</v>
          </cell>
          <cell r="P90">
            <v>39.959795128581874</v>
          </cell>
        </row>
        <row r="91">
          <cell r="C91">
            <v>39.466412664699106</v>
          </cell>
          <cell r="G91">
            <v>24.520552247298262</v>
          </cell>
          <cell r="L91">
            <v>41.177508206622257</v>
          </cell>
          <cell r="P91">
            <v>39.890711075165314</v>
          </cell>
        </row>
        <row r="92">
          <cell r="C92">
            <v>39.414410737739189</v>
          </cell>
          <cell r="G92">
            <v>24.488243357766954</v>
          </cell>
          <cell r="L92">
            <v>41.178388518260562</v>
          </cell>
          <cell r="P92">
            <v>39.891563877064918</v>
          </cell>
        </row>
        <row r="93">
          <cell r="C93">
            <v>39.908999307220427</v>
          </cell>
          <cell r="G93">
            <v>24.79553211395352</v>
          </cell>
          <cell r="L93">
            <v>43.584064756815835</v>
          </cell>
          <cell r="P93">
            <v>42.222062733165338</v>
          </cell>
        </row>
        <row r="94">
          <cell r="C94">
            <v>40.492709464800157</v>
          </cell>
          <cell r="G94">
            <v>25.158192271029684</v>
          </cell>
          <cell r="L94">
            <v>45.391502821993654</v>
          </cell>
          <cell r="P94">
            <v>43.97301835880635</v>
          </cell>
        </row>
        <row r="95">
          <cell r="C95">
            <v>40.988607992796545</v>
          </cell>
          <cell r="G95">
            <v>25.466294906767086</v>
          </cell>
          <cell r="L95">
            <v>46.683487057178013</v>
          </cell>
          <cell r="P95">
            <v>45.224628086641204</v>
          </cell>
        </row>
        <row r="96">
          <cell r="C96">
            <v>40.926023756348165</v>
          </cell>
          <cell r="G96">
            <v>25.427411209565427</v>
          </cell>
          <cell r="L96">
            <v>45.322075360028528</v>
          </cell>
          <cell r="P96">
            <v>43.905760505027636</v>
          </cell>
        </row>
        <row r="97">
          <cell r="C97">
            <v>40.939555091348332</v>
          </cell>
          <cell r="G97">
            <v>25.435818252021157</v>
          </cell>
          <cell r="L97">
            <v>43.570651586042047</v>
          </cell>
          <cell r="P97">
            <v>42.209068723978234</v>
          </cell>
        </row>
        <row r="98">
          <cell r="C98">
            <v>43.7942765653329</v>
          </cell>
          <cell r="G98">
            <v>27.209461771360683</v>
          </cell>
          <cell r="L98">
            <v>40.515173226697939</v>
          </cell>
          <cell r="P98">
            <v>39.249074063363629</v>
          </cell>
        </row>
        <row r="99">
          <cell r="C99">
            <v>45.678373384405248</v>
          </cell>
          <cell r="G99">
            <v>28.380054469600896</v>
          </cell>
          <cell r="L99">
            <v>40.478320840465614</v>
          </cell>
          <cell r="P99">
            <v>39.213373314201064</v>
          </cell>
        </row>
        <row r="100">
          <cell r="C100">
            <v>46.952331984305758</v>
          </cell>
          <cell r="G100">
            <v>29.171567209184051</v>
          </cell>
          <cell r="L100">
            <v>40.962835865201562</v>
          </cell>
          <cell r="P100">
            <v>39.68274724441401</v>
          </cell>
        </row>
        <row r="101">
          <cell r="C101">
            <v>45.492360631855249</v>
          </cell>
          <cell r="G101">
            <v>28.26448441624143</v>
          </cell>
          <cell r="L101">
            <v>41.532279538319898</v>
          </cell>
          <cell r="P101">
            <v>40.2343958027474</v>
          </cell>
        </row>
        <row r="102">
          <cell r="C102">
            <v>43.625028617554378</v>
          </cell>
          <cell r="G102">
            <v>27.104307720965743</v>
          </cell>
          <cell r="L102">
            <v>42.018908845785283</v>
          </cell>
          <cell r="P102">
            <v>40.705817944354493</v>
          </cell>
        </row>
        <row r="103">
          <cell r="C103">
            <v>40.829298757139831</v>
          </cell>
          <cell r="G103">
            <v>25.367315795856108</v>
          </cell>
          <cell r="L103">
            <v>41.973303987261801</v>
          </cell>
          <cell r="P103">
            <v>40.661638237659872</v>
          </cell>
        </row>
        <row r="104">
          <cell r="C104">
            <v>40.76755696426693</v>
          </cell>
          <cell r="G104">
            <v>25.328955510343363</v>
          </cell>
          <cell r="L104">
            <v>41.999958143927088</v>
          </cell>
          <cell r="P104">
            <v>40.687459451929364</v>
          </cell>
        </row>
        <row r="105">
          <cell r="C105">
            <v>41.252710637789953</v>
          </cell>
          <cell r="G105">
            <v>25.630382348922755</v>
          </cell>
          <cell r="L105">
            <v>44.867864847592287</v>
          </cell>
          <cell r="P105">
            <v>43.465744071105028</v>
          </cell>
        </row>
        <row r="106">
          <cell r="C106">
            <v>41.826822316429762</v>
          </cell>
          <cell r="G106">
            <v>25.987078953994825</v>
          </cell>
          <cell r="L106">
            <v>46.694645698793749</v>
          </cell>
          <cell r="P106">
            <v>45.235438020706447</v>
          </cell>
        </row>
        <row r="107">
          <cell r="C107">
            <v>42.311943456089715</v>
          </cell>
          <cell r="G107">
            <v>26.288485579227338</v>
          </cell>
          <cell r="L107">
            <v>48.033208043025489</v>
          </cell>
          <cell r="P107">
            <v>46.532170291680941</v>
          </cell>
        </row>
        <row r="108">
          <cell r="C108">
            <v>42.237354612891764</v>
          </cell>
          <cell r="G108">
            <v>26.242143398542222</v>
          </cell>
          <cell r="L108">
            <v>46.668285590006512</v>
          </cell>
          <cell r="P108">
            <v>45.20990166531881</v>
          </cell>
        </row>
        <row r="109">
          <cell r="C109">
            <v>42.238968651852304</v>
          </cell>
          <cell r="G109">
            <v>26.243146203813563</v>
          </cell>
          <cell r="L109">
            <v>44.909385835079384</v>
          </cell>
          <cell r="P109">
            <v>43.505967527733155</v>
          </cell>
        </row>
        <row r="110">
          <cell r="C110">
            <v>45.026506864256575</v>
          </cell>
          <cell r="G110">
            <v>27.97504864347302</v>
          </cell>
          <cell r="L110">
            <v>41.410216741323772</v>
          </cell>
          <cell r="P110">
            <v>40.116147468157408</v>
          </cell>
        </row>
        <row r="111">
          <cell r="C111">
            <v>46.910897689477821</v>
          </cell>
          <cell r="G111">
            <v>29.145824008255456</v>
          </cell>
          <cell r="L111">
            <v>41.378593541825389</v>
          </cell>
          <cell r="P111">
            <v>40.085512493643343</v>
          </cell>
        </row>
        <row r="112">
          <cell r="C112">
            <v>48.216555563543601</v>
          </cell>
          <cell r="G112">
            <v>29.957031563148394</v>
          </cell>
          <cell r="L112">
            <v>41.872726298552209</v>
          </cell>
          <cell r="P112">
            <v>40.564203601722454</v>
          </cell>
        </row>
        <row r="113">
          <cell r="C113">
            <v>46.755093898720212</v>
          </cell>
          <cell r="G113">
            <v>29.049022836482976</v>
          </cell>
          <cell r="L113">
            <v>42.452427980850139</v>
          </cell>
          <cell r="P113">
            <v>41.125789606448571</v>
          </cell>
        </row>
        <row r="114">
          <cell r="C114">
            <v>44.886243542310446</v>
          </cell>
          <cell r="G114">
            <v>27.887902792559746</v>
          </cell>
          <cell r="L114">
            <v>42.948966616859181</v>
          </cell>
          <cell r="P114">
            <v>41.606811410082329</v>
          </cell>
        </row>
        <row r="115">
          <cell r="C115">
            <v>42.088511292586482</v>
          </cell>
          <cell r="G115">
            <v>26.149666779417636</v>
          </cell>
          <cell r="L115">
            <v>42.908902638063267</v>
          </cell>
          <cell r="P115">
            <v>41.567999430623793</v>
          </cell>
        </row>
        <row r="116">
          <cell r="C116">
            <v>42.026088952063851</v>
          </cell>
          <cell r="G116">
            <v>26.110883668442042</v>
          </cell>
          <cell r="L116">
            <v>42.941521232142797</v>
          </cell>
          <cell r="P116">
            <v>41.599598693638335</v>
          </cell>
        </row>
        <row r="117">
          <cell r="C117">
            <v>42.510772525898432</v>
          </cell>
          <cell r="G117">
            <v>26.412018433250509</v>
          </cell>
          <cell r="L117">
            <v>45.473094850681868</v>
          </cell>
          <cell r="P117">
            <v>44.052060636598057</v>
          </cell>
        </row>
        <row r="118">
          <cell r="C118">
            <v>43.084454182721707</v>
          </cell>
          <cell r="G118">
            <v>26.76844786500461</v>
          </cell>
          <cell r="L118">
            <v>47.321851093182211</v>
          </cell>
          <cell r="P118">
            <v>45.843043246520267</v>
          </cell>
        </row>
        <row r="119">
          <cell r="C119">
            <v>43.569066946647332</v>
          </cell>
          <cell r="G119">
            <v>27.06953863549095</v>
          </cell>
          <cell r="L119">
            <v>41.205703408710207</v>
          </cell>
          <cell r="P119">
            <v>28.193376016485935</v>
          </cell>
        </row>
        <row r="120">
          <cell r="C120">
            <v>43.493743043244756</v>
          </cell>
          <cell r="G120">
            <v>27.022739760595854</v>
          </cell>
          <cell r="L120">
            <v>40.004038105919498</v>
          </cell>
          <cell r="P120">
            <v>27.371183967208076</v>
          </cell>
        </row>
        <row r="121">
          <cell r="C121">
            <v>43.494672872412714</v>
          </cell>
          <cell r="G121">
            <v>27.023317465108494</v>
          </cell>
          <cell r="L121">
            <v>38.458124269503244</v>
          </cell>
          <cell r="P121">
            <v>26.313453447554849</v>
          </cell>
        </row>
        <row r="122">
          <cell r="C122">
            <v>46.035668399386722</v>
          </cell>
          <cell r="G122">
            <v>28.602042496660392</v>
          </cell>
          <cell r="L122">
            <v>35.761172028282282</v>
          </cell>
          <cell r="P122">
            <v>24.468170335140506</v>
          </cell>
        </row>
        <row r="123">
          <cell r="C123">
            <v>47.944774855730792</v>
          </cell>
          <cell r="G123">
            <v>29.788173726933337</v>
          </cell>
          <cell r="L123">
            <v>35.728643856272924</v>
          </cell>
          <cell r="P123">
            <v>24.445914217449896</v>
          </cell>
        </row>
        <row r="124">
          <cell r="C124">
            <v>49.30943320414427</v>
          </cell>
          <cell r="G124">
            <v>30.636038381273071</v>
          </cell>
          <cell r="L124">
            <v>36.156306476716857</v>
          </cell>
          <cell r="P124">
            <v>24.738525484069431</v>
          </cell>
        </row>
        <row r="125">
          <cell r="C125">
            <v>47.871442099030126</v>
          </cell>
          <cell r="G125">
            <v>29.74261195501872</v>
          </cell>
          <cell r="L125">
            <v>36.658932321134643</v>
          </cell>
          <cell r="P125">
            <v>25.082427377618437</v>
          </cell>
        </row>
        <row r="126">
          <cell r="C126">
            <v>46.021500737756909</v>
          </cell>
          <cell r="G126">
            <v>28.593240103340094</v>
          </cell>
          <cell r="L126">
            <v>37.088461136941511</v>
          </cell>
          <cell r="P126">
            <v>25.376315514749454</v>
          </cell>
        </row>
        <row r="127">
          <cell r="C127">
            <v>42.794151720699695</v>
          </cell>
          <cell r="G127">
            <v>26.588082430020524</v>
          </cell>
          <cell r="L127">
            <v>37.048207497104933</v>
          </cell>
          <cell r="P127">
            <v>25.348773550650744</v>
          </cell>
        </row>
        <row r="128">
          <cell r="C128">
            <v>42.7552263877418</v>
          </cell>
          <cell r="G128">
            <v>26.563898051555558</v>
          </cell>
          <cell r="L128">
            <v>37.071734087413276</v>
          </cell>
          <cell r="P128">
            <v>25.364870691388035</v>
          </cell>
        </row>
        <row r="129">
          <cell r="C129">
            <v>43.266995382619143</v>
          </cell>
          <cell r="G129">
            <v>26.881861036538524</v>
          </cell>
          <cell r="L129">
            <v>39.603124103123548</v>
          </cell>
          <cell r="P129">
            <v>27.096874386347693</v>
          </cell>
        </row>
        <row r="130">
          <cell r="C130">
            <v>43.868470262350385</v>
          </cell>
          <cell r="G130">
            <v>27.255558447022434</v>
          </cell>
          <cell r="L130">
            <v>41.215552708877084</v>
          </cell>
          <cell r="P130">
            <v>28.200115011336951</v>
          </cell>
        </row>
        <row r="131">
          <cell r="C131">
            <v>44.382472468360703</v>
          </cell>
          <cell r="G131">
            <v>27.574908930046593</v>
          </cell>
          <cell r="L131">
            <v>41.205703408710207</v>
          </cell>
          <cell r="P131">
            <v>28.193376016485935</v>
          </cell>
        </row>
        <row r="132">
          <cell r="C132">
            <v>44.334302336545271</v>
          </cell>
          <cell r="G132">
            <v>27.544980741640558</v>
          </cell>
          <cell r="L132">
            <v>40.004038105919498</v>
          </cell>
          <cell r="P132">
            <v>27.371183967208076</v>
          </cell>
        </row>
        <row r="133">
          <cell r="C133">
            <v>44.362455789522983</v>
          </cell>
          <cell r="G133">
            <v>27.562472531952153</v>
          </cell>
          <cell r="L133">
            <v>38.458124269503244</v>
          </cell>
          <cell r="P133">
            <v>26.313453447554849</v>
          </cell>
        </row>
        <row r="134">
          <cell r="C134">
            <v>47.391682245269351</v>
          </cell>
          <cell r="G134">
            <v>29.44453630623244</v>
          </cell>
          <cell r="L134">
            <v>35.761172028282282</v>
          </cell>
          <cell r="P134">
            <v>24.468170335140506</v>
          </cell>
        </row>
        <row r="135">
          <cell r="C135">
            <v>49.32121951935089</v>
          </cell>
          <cell r="G135">
            <v>30.643361239833396</v>
          </cell>
          <cell r="L135">
            <v>35.728643856272924</v>
          </cell>
          <cell r="P135">
            <v>24.445914217449896</v>
          </cell>
        </row>
        <row r="136">
          <cell r="C136">
            <v>50.735075995445669</v>
          </cell>
          <cell r="G136">
            <v>31.521792778235476</v>
          </cell>
          <cell r="L136">
            <v>36.156306476716857</v>
          </cell>
          <cell r="P136">
            <v>24.738525484069431</v>
          </cell>
        </row>
        <row r="137">
          <cell r="C137">
            <v>49.293376654444373</v>
          </cell>
          <cell r="G137">
            <v>30.626062418441773</v>
          </cell>
          <cell r="L137">
            <v>36.658932321134643</v>
          </cell>
          <cell r="P137">
            <v>25.082427377618437</v>
          </cell>
        </row>
        <row r="138">
          <cell r="C138">
            <v>47.435538788302594</v>
          </cell>
          <cell r="G138">
            <v>29.471784454270846</v>
          </cell>
          <cell r="L138">
            <v>37.088461136941511</v>
          </cell>
          <cell r="P138">
            <v>25.376315514749454</v>
          </cell>
        </row>
        <row r="139">
          <cell r="C139">
            <v>43.739541433023234</v>
          </cell>
          <cell r="G139">
            <v>27.175454736493727</v>
          </cell>
          <cell r="L139">
            <v>37.048207497104933</v>
          </cell>
          <cell r="P139">
            <v>25.348773550650744</v>
          </cell>
        </row>
        <row r="140">
          <cell r="C140">
            <v>43.706139428553065</v>
          </cell>
          <cell r="G140">
            <v>27.154702011822913</v>
          </cell>
          <cell r="L140">
            <v>37.071734087413276</v>
          </cell>
          <cell r="P140">
            <v>25.364870691388035</v>
          </cell>
        </row>
        <row r="141">
          <cell r="C141">
            <v>44.228067152845767</v>
          </cell>
          <cell r="G141">
            <v>27.478976633424885</v>
          </cell>
          <cell r="L141">
            <v>39.603124103123548</v>
          </cell>
          <cell r="P141">
            <v>27.096874386347693</v>
          </cell>
        </row>
        <row r="142">
          <cell r="C142">
            <v>44.840377054772958</v>
          </cell>
          <cell r="G142">
            <v>27.859405862432904</v>
          </cell>
          <cell r="L142">
            <v>41.215552708877084</v>
          </cell>
          <cell r="P142">
            <v>28.200115011336951</v>
          </cell>
        </row>
        <row r="143">
          <cell r="C143">
            <v>45.364845989057507</v>
          </cell>
          <cell r="G143">
            <v>28.185259342313838</v>
          </cell>
          <cell r="L143">
            <v>41.205703408710207</v>
          </cell>
          <cell r="P143">
            <v>28.193376016485935</v>
          </cell>
        </row>
        <row r="144">
          <cell r="C144">
            <v>45.322528411454321</v>
          </cell>
          <cell r="G144">
            <v>28.15896735622902</v>
          </cell>
          <cell r="L144">
            <v>40.004038105919498</v>
          </cell>
          <cell r="P144">
            <v>27.371183967208076</v>
          </cell>
        </row>
        <row r="145">
          <cell r="C145">
            <v>45.356981801450829</v>
          </cell>
          <cell r="G145">
            <v>28.180373308593712</v>
          </cell>
          <cell r="L145">
            <v>38.458124269503244</v>
          </cell>
          <cell r="P145">
            <v>26.313453447554849</v>
          </cell>
        </row>
        <row r="146">
          <cell r="C146">
            <v>48.030956436032717</v>
          </cell>
          <cell r="G146">
            <v>29.841718495759977</v>
          </cell>
          <cell r="L146">
            <v>35.761172028282282</v>
          </cell>
          <cell r="P146">
            <v>24.468170335140506</v>
          </cell>
        </row>
        <row r="147">
          <cell r="C147">
            <v>49.983705217173707</v>
          </cell>
          <cell r="G147">
            <v>31.054964779900825</v>
          </cell>
          <cell r="L147">
            <v>35.728643856272924</v>
          </cell>
          <cell r="P147">
            <v>24.445914217449896</v>
          </cell>
        </row>
        <row r="148">
          <cell r="C148">
            <v>43.374424640747591</v>
          </cell>
          <cell r="G148">
            <v>28.193376016485935</v>
          </cell>
          <cell r="L148">
            <v>36.156306476716857</v>
          </cell>
          <cell r="P148">
            <v>24.738525484069431</v>
          </cell>
        </row>
        <row r="149">
          <cell r="C149">
            <v>42.109513795704736</v>
          </cell>
          <cell r="G149">
            <v>27.371183967208076</v>
          </cell>
          <cell r="L149">
            <v>36.658932321134643</v>
          </cell>
          <cell r="P149">
            <v>25.082427377618437</v>
          </cell>
        </row>
        <row r="150">
          <cell r="C150">
            <v>40.48223607316131</v>
          </cell>
          <cell r="G150">
            <v>26.313453447554849</v>
          </cell>
          <cell r="L150">
            <v>37.088461136941511</v>
          </cell>
          <cell r="P150">
            <v>25.376315514749454</v>
          </cell>
        </row>
        <row r="151">
          <cell r="C151">
            <v>37.643338977139244</v>
          </cell>
          <cell r="G151">
            <v>24.468170335140506</v>
          </cell>
          <cell r="L151">
            <v>37.048207497104933</v>
          </cell>
          <cell r="P151">
            <v>25.348773550650744</v>
          </cell>
        </row>
        <row r="152">
          <cell r="C152">
            <v>37.609098796076765</v>
          </cell>
          <cell r="G152">
            <v>24.445914217449896</v>
          </cell>
          <cell r="L152">
            <v>37.071734087413276</v>
          </cell>
          <cell r="P152">
            <v>25.364870691388035</v>
          </cell>
        </row>
        <row r="153">
          <cell r="C153">
            <v>38.059269975491432</v>
          </cell>
          <cell r="G153">
            <v>24.738525484069431</v>
          </cell>
          <cell r="L153">
            <v>39.603124103123548</v>
          </cell>
          <cell r="P153">
            <v>27.096874386347693</v>
          </cell>
        </row>
        <row r="154">
          <cell r="C154">
            <v>38.588349811720676</v>
          </cell>
          <cell r="G154">
            <v>25.082427377618437</v>
          </cell>
          <cell r="L154">
            <v>41.215552708877084</v>
          </cell>
          <cell r="P154">
            <v>28.200115011336951</v>
          </cell>
        </row>
        <row r="155">
          <cell r="C155">
            <v>39.040485407306853</v>
          </cell>
          <cell r="G155">
            <v>25.376315514749454</v>
          </cell>
          <cell r="L155">
            <v>41.205703408710207</v>
          </cell>
          <cell r="P155">
            <v>28.193376016485935</v>
          </cell>
        </row>
        <row r="156">
          <cell r="C156">
            <v>38.998113154847303</v>
          </cell>
          <cell r="G156">
            <v>25.348773550650744</v>
          </cell>
          <cell r="L156">
            <v>40.004038105919498</v>
          </cell>
          <cell r="P156">
            <v>27.371183967208076</v>
          </cell>
        </row>
        <row r="157">
          <cell r="C157">
            <v>39.022877986750821</v>
          </cell>
          <cell r="G157">
            <v>25.364870691388035</v>
          </cell>
          <cell r="L157">
            <v>38.458124269503244</v>
          </cell>
          <cell r="P157">
            <v>26.313453447554849</v>
          </cell>
        </row>
        <row r="158">
          <cell r="C158">
            <v>41.687499055919524</v>
          </cell>
          <cell r="G158">
            <v>27.096874386347693</v>
          </cell>
          <cell r="L158">
            <v>35.761172028282282</v>
          </cell>
          <cell r="P158">
            <v>24.468170335140506</v>
          </cell>
        </row>
        <row r="159">
          <cell r="C159">
            <v>43.384792325133773</v>
          </cell>
          <cell r="G159">
            <v>28.200115011336951</v>
          </cell>
          <cell r="L159">
            <v>35.728643856272924</v>
          </cell>
          <cell r="P159">
            <v>24.445914217449896</v>
          </cell>
        </row>
        <row r="160">
          <cell r="C160">
            <v>43.374424640747591</v>
          </cell>
          <cell r="G160">
            <v>28.193376016485935</v>
          </cell>
          <cell r="L160">
            <v>36.156306476716857</v>
          </cell>
          <cell r="P160">
            <v>24.738525484069431</v>
          </cell>
        </row>
        <row r="161">
          <cell r="C161">
            <v>42.109513795704736</v>
          </cell>
          <cell r="G161">
            <v>27.371183967208076</v>
          </cell>
          <cell r="L161">
            <v>36.658932321134643</v>
          </cell>
          <cell r="P161">
            <v>25.082427377618437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37183</v>
      </c>
      <c r="B7" s="40">
        <v>26.15</v>
      </c>
      <c r="C7" s="40">
        <v>25.3</v>
      </c>
      <c r="D7" s="40">
        <v>24</v>
      </c>
      <c r="E7" s="40">
        <v>28.5</v>
      </c>
      <c r="F7" s="40">
        <v>29.5</v>
      </c>
      <c r="G7" s="40">
        <v>27.15</v>
      </c>
      <c r="I7" s="40">
        <v>25.7</v>
      </c>
      <c r="R7" s="40">
        <v>79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37186</v>
      </c>
      <c r="B8" s="40">
        <v>27.25</v>
      </c>
      <c r="C8" s="40">
        <v>28</v>
      </c>
      <c r="D8" s="40">
        <v>26</v>
      </c>
      <c r="E8" s="40">
        <v>28.5</v>
      </c>
      <c r="F8" s="40">
        <v>29.5</v>
      </c>
      <c r="G8" s="40">
        <v>28.25</v>
      </c>
      <c r="I8" s="40">
        <v>27.1875</v>
      </c>
      <c r="R8" s="40">
        <v>57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37187</v>
      </c>
      <c r="B9" s="40">
        <v>27.25</v>
      </c>
      <c r="C9" s="40">
        <v>28</v>
      </c>
      <c r="D9" s="40">
        <v>26</v>
      </c>
      <c r="E9" s="40">
        <v>28.5</v>
      </c>
      <c r="F9" s="40">
        <v>29.5</v>
      </c>
      <c r="G9" s="40">
        <v>28.25</v>
      </c>
      <c r="I9" s="40">
        <v>27.1875</v>
      </c>
      <c r="R9" s="40">
        <v>57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37188</v>
      </c>
      <c r="B10" s="40">
        <v>27.25</v>
      </c>
      <c r="C10" s="40">
        <v>28</v>
      </c>
      <c r="D10" s="40">
        <v>26</v>
      </c>
      <c r="E10" s="40">
        <v>28.5</v>
      </c>
      <c r="F10" s="40">
        <v>29.5</v>
      </c>
      <c r="G10" s="40">
        <v>28.25</v>
      </c>
      <c r="I10" s="40">
        <v>27.1875</v>
      </c>
      <c r="R10" s="40">
        <v>47.5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37189</v>
      </c>
      <c r="B11" s="40">
        <v>27.25</v>
      </c>
      <c r="C11" s="40">
        <v>28</v>
      </c>
      <c r="D11" s="40">
        <v>26</v>
      </c>
      <c r="E11" s="40">
        <v>28.5</v>
      </c>
      <c r="F11" s="40">
        <v>29.5</v>
      </c>
      <c r="G11" s="40">
        <v>28.25</v>
      </c>
      <c r="I11" s="40">
        <v>27.1875</v>
      </c>
      <c r="R11" s="40">
        <v>47.5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">
      <c r="A12" s="50">
        <v>37190</v>
      </c>
      <c r="B12" s="40">
        <v>27.25</v>
      </c>
      <c r="C12" s="40">
        <v>28</v>
      </c>
      <c r="D12" s="40">
        <v>26</v>
      </c>
      <c r="E12" s="40">
        <v>28.5</v>
      </c>
      <c r="F12" s="40">
        <v>29.5</v>
      </c>
      <c r="G12" s="40">
        <v>28.25</v>
      </c>
      <c r="I12" s="40">
        <v>27.1875</v>
      </c>
      <c r="R12" s="40">
        <v>47.5</v>
      </c>
      <c r="AI12" s="50"/>
      <c r="AJ12" s="70"/>
      <c r="AL12" s="5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8" x14ac:dyDescent="0.2">
      <c r="A13" s="50">
        <v>37193</v>
      </c>
      <c r="B13" s="40">
        <v>27.25</v>
      </c>
      <c r="C13" s="40">
        <v>28</v>
      </c>
      <c r="D13" s="40">
        <v>26</v>
      </c>
      <c r="E13" s="40">
        <v>28.5</v>
      </c>
      <c r="F13" s="40">
        <v>29.5</v>
      </c>
      <c r="G13" s="40">
        <v>28.25</v>
      </c>
      <c r="I13" s="40">
        <v>27.1875</v>
      </c>
      <c r="R13" s="40">
        <v>47.5</v>
      </c>
      <c r="AI13" s="50"/>
      <c r="AJ13" s="70"/>
      <c r="AL13" s="5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8" x14ac:dyDescent="0.2">
      <c r="A14" s="50">
        <v>37194</v>
      </c>
      <c r="B14" s="40">
        <v>27.25</v>
      </c>
      <c r="C14" s="40">
        <v>28</v>
      </c>
      <c r="D14" s="40">
        <v>26</v>
      </c>
      <c r="E14" s="40">
        <v>28.5</v>
      </c>
      <c r="F14" s="40">
        <v>29.5</v>
      </c>
      <c r="G14" s="40">
        <v>28.25</v>
      </c>
      <c r="I14" s="40">
        <v>27.1875</v>
      </c>
      <c r="R14" s="40">
        <v>47.5</v>
      </c>
      <c r="AI14" s="50"/>
      <c r="AJ14" s="70"/>
      <c r="AL14" s="50">
        <v>37288</v>
      </c>
      <c r="AM14" s="40">
        <v>3.1670000000000003</v>
      </c>
      <c r="AN14" s="40">
        <v>1.1725000000000001</v>
      </c>
      <c r="AO14" s="40">
        <v>4.3395000000000001</v>
      </c>
      <c r="AP14" s="40">
        <v>3.2500000000000001E-2</v>
      </c>
      <c r="AQ14" s="40">
        <v>3.1995000000000005</v>
      </c>
      <c r="AR14" s="40">
        <v>1.1725000000000001</v>
      </c>
      <c r="AS14" s="40">
        <v>4.3395000000000001</v>
      </c>
      <c r="AT14" s="40">
        <v>2</v>
      </c>
      <c r="AU14" s="40">
        <v>5.1669999999999998</v>
      </c>
    </row>
    <row r="15" spans="1:48" x14ac:dyDescent="0.2">
      <c r="A15" s="50">
        <v>37195</v>
      </c>
      <c r="B15" s="40">
        <v>27.25</v>
      </c>
      <c r="C15" s="40">
        <v>28</v>
      </c>
      <c r="D15" s="40">
        <v>26</v>
      </c>
      <c r="E15" s="40">
        <v>28.5</v>
      </c>
      <c r="F15" s="40">
        <v>29.5</v>
      </c>
      <c r="G15" s="40">
        <v>28.25</v>
      </c>
      <c r="I15" s="40">
        <v>27.1875</v>
      </c>
      <c r="R15" s="40">
        <v>47.5</v>
      </c>
      <c r="AI15" s="50"/>
      <c r="AJ15" s="70"/>
      <c r="AL15" s="50">
        <v>37316</v>
      </c>
      <c r="AM15" s="40">
        <v>2.2949999999999999</v>
      </c>
      <c r="AN15" s="40">
        <v>0.63</v>
      </c>
      <c r="AO15" s="40">
        <v>2.9249999999999998</v>
      </c>
      <c r="AP15" s="40">
        <v>3.2500000000000001E-2</v>
      </c>
      <c r="AQ15" s="40">
        <v>2.3275000000000001</v>
      </c>
      <c r="AR15" s="40">
        <v>0.63</v>
      </c>
      <c r="AS15" s="40">
        <v>2.9249999999999998</v>
      </c>
      <c r="AT15" s="40">
        <v>0.73499999999999999</v>
      </c>
      <c r="AU15" s="40">
        <v>3.03</v>
      </c>
    </row>
    <row r="16" spans="1:48" x14ac:dyDescent="0.2">
      <c r="A16" s="50">
        <v>37196</v>
      </c>
      <c r="B16" s="40">
        <v>27.5</v>
      </c>
      <c r="C16" s="40">
        <v>28.25</v>
      </c>
      <c r="D16" s="40">
        <v>27.5</v>
      </c>
      <c r="E16" s="40">
        <v>29.25</v>
      </c>
      <c r="F16" s="40">
        <v>28.6</v>
      </c>
      <c r="G16" s="40">
        <v>28.5</v>
      </c>
      <c r="I16" s="40">
        <v>24.9</v>
      </c>
      <c r="R16" s="40">
        <v>45.749996185302734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37197</v>
      </c>
      <c r="B17" s="40">
        <v>27.5</v>
      </c>
      <c r="C17" s="40">
        <v>28.25</v>
      </c>
      <c r="D17" s="40">
        <v>27.5</v>
      </c>
      <c r="E17" s="40">
        <v>29.25</v>
      </c>
      <c r="F17" s="40">
        <v>28.6</v>
      </c>
      <c r="G17" s="40">
        <v>28.5</v>
      </c>
      <c r="I17" s="40">
        <v>24.9</v>
      </c>
      <c r="R17" s="40">
        <v>45.749996185302734</v>
      </c>
      <c r="AI17" s="50"/>
      <c r="AJ17" s="70"/>
      <c r="AL17" s="5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50">
        <v>37200</v>
      </c>
      <c r="B18" s="40">
        <v>27.5</v>
      </c>
      <c r="C18" s="40">
        <v>28.25</v>
      </c>
      <c r="D18" s="40">
        <v>27.5</v>
      </c>
      <c r="E18" s="40">
        <v>29.25</v>
      </c>
      <c r="F18" s="40">
        <v>28.6</v>
      </c>
      <c r="G18" s="40">
        <v>28.5</v>
      </c>
      <c r="I18" s="40">
        <v>20.174999237060501</v>
      </c>
      <c r="R18" s="40">
        <v>45.749996185302734</v>
      </c>
      <c r="AI18" s="50"/>
      <c r="AJ18" s="70"/>
      <c r="AL18" s="5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50">
        <v>37201</v>
      </c>
      <c r="B19" s="40">
        <v>27.5</v>
      </c>
      <c r="C19" s="40">
        <v>28.25</v>
      </c>
      <c r="D19" s="40">
        <v>27.5</v>
      </c>
      <c r="E19" s="40">
        <v>29.25</v>
      </c>
      <c r="F19" s="40">
        <v>28.6</v>
      </c>
      <c r="G19" s="40">
        <v>28.5</v>
      </c>
      <c r="I19" s="40">
        <v>20.174999237060501</v>
      </c>
      <c r="R19" s="40">
        <v>45.749996185302734</v>
      </c>
      <c r="AI19" s="50"/>
      <c r="AJ19" s="70"/>
      <c r="AL19" s="5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50">
        <v>37202</v>
      </c>
      <c r="B20" s="40">
        <v>27.5</v>
      </c>
      <c r="C20" s="40">
        <v>28.25</v>
      </c>
      <c r="D20" s="40">
        <v>27.5</v>
      </c>
      <c r="E20" s="40">
        <v>29.25</v>
      </c>
      <c r="F20" s="40">
        <v>28.6</v>
      </c>
      <c r="G20" s="40">
        <v>28.5</v>
      </c>
      <c r="I20" s="40">
        <v>20.174999237060501</v>
      </c>
      <c r="R20" s="40">
        <v>45.749996185302734</v>
      </c>
      <c r="AI20" s="50"/>
      <c r="AJ20" s="70"/>
      <c r="AL20" s="5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x14ac:dyDescent="0.2">
      <c r="A21" s="50">
        <v>37203</v>
      </c>
      <c r="B21" s="40">
        <v>27.5</v>
      </c>
      <c r="C21" s="40">
        <v>28.25</v>
      </c>
      <c r="D21" s="40">
        <v>27.5</v>
      </c>
      <c r="E21" s="40">
        <v>29.25</v>
      </c>
      <c r="F21" s="40">
        <v>28.6</v>
      </c>
      <c r="G21" s="40">
        <v>28.5</v>
      </c>
      <c r="I21" s="40">
        <v>20.174999237060501</v>
      </c>
      <c r="R21" s="40">
        <v>45.749996185302734</v>
      </c>
      <c r="AI21" s="50"/>
      <c r="AJ21" s="70"/>
      <c r="AL21" s="50">
        <v>37500</v>
      </c>
      <c r="AM21" s="40">
        <v>2.9649999999999999</v>
      </c>
      <c r="AN21" s="40">
        <v>0.41</v>
      </c>
      <c r="AO21" s="40">
        <v>3.375</v>
      </c>
      <c r="AP21" s="40">
        <v>0.12</v>
      </c>
      <c r="AQ21" s="40">
        <v>3.085</v>
      </c>
      <c r="AR21" s="40">
        <v>0.31</v>
      </c>
      <c r="AS21" s="40">
        <v>3.2749999999999999</v>
      </c>
      <c r="AT21" s="40">
        <v>0.37</v>
      </c>
      <c r="AU21" s="40">
        <v>3.335</v>
      </c>
    </row>
    <row r="22" spans="1:47" x14ac:dyDescent="0.2">
      <c r="A22" s="50">
        <v>37204</v>
      </c>
      <c r="B22" s="40">
        <v>27.5</v>
      </c>
      <c r="C22" s="40">
        <v>28.25</v>
      </c>
      <c r="D22" s="40">
        <v>27.5</v>
      </c>
      <c r="E22" s="40">
        <v>29.25</v>
      </c>
      <c r="F22" s="40">
        <v>28.6</v>
      </c>
      <c r="G22" s="40">
        <v>28.5</v>
      </c>
      <c r="I22" s="40">
        <v>20.174999237060501</v>
      </c>
      <c r="R22" s="40">
        <v>45.749996185302734</v>
      </c>
      <c r="AI22" s="50"/>
      <c r="AJ22" s="70"/>
      <c r="AL22" s="50">
        <v>37530</v>
      </c>
      <c r="AM22" s="40">
        <v>2.883</v>
      </c>
      <c r="AN22" s="40">
        <v>0.44</v>
      </c>
      <c r="AO22" s="40">
        <v>3.323</v>
      </c>
      <c r="AP22" s="40">
        <v>0.14499999999999999</v>
      </c>
      <c r="AQ22" s="40">
        <v>3.028</v>
      </c>
      <c r="AR22" s="40">
        <v>0.34</v>
      </c>
      <c r="AS22" s="40">
        <v>3.2229999999999999</v>
      </c>
      <c r="AT22" s="40">
        <v>0.38</v>
      </c>
      <c r="AU22" s="40">
        <v>3.2629999999999999</v>
      </c>
    </row>
    <row r="23" spans="1:47" x14ac:dyDescent="0.2">
      <c r="A23" s="50">
        <v>37207</v>
      </c>
      <c r="B23" s="40">
        <v>27.5</v>
      </c>
      <c r="C23" s="40">
        <v>28.25</v>
      </c>
      <c r="D23" s="40">
        <v>27.5</v>
      </c>
      <c r="E23" s="40">
        <v>29.25</v>
      </c>
      <c r="F23" s="40">
        <v>28.6</v>
      </c>
      <c r="G23" s="40">
        <v>28.5</v>
      </c>
      <c r="I23" s="40">
        <v>20.174999237060501</v>
      </c>
      <c r="R23" s="40">
        <v>45.749996185302734</v>
      </c>
      <c r="AI23" s="50"/>
      <c r="AJ23" s="70"/>
      <c r="AL23" s="5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50">
        <v>37208</v>
      </c>
      <c r="B24" s="40">
        <v>27.5</v>
      </c>
      <c r="C24" s="40">
        <v>28.25</v>
      </c>
      <c r="D24" s="40">
        <v>27.5</v>
      </c>
      <c r="E24" s="40">
        <v>29.25</v>
      </c>
      <c r="F24" s="40">
        <v>28.6</v>
      </c>
      <c r="G24" s="40">
        <v>28.5</v>
      </c>
      <c r="I24" s="40">
        <v>20.174999237060501</v>
      </c>
      <c r="R24" s="40">
        <v>45.749996185302734</v>
      </c>
      <c r="AI24" s="50"/>
      <c r="AJ24" s="70"/>
      <c r="AL24" s="5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50">
        <v>37209</v>
      </c>
      <c r="B25" s="40">
        <v>27.5</v>
      </c>
      <c r="C25" s="40">
        <v>28.25</v>
      </c>
      <c r="D25" s="40">
        <v>27.5</v>
      </c>
      <c r="E25" s="40">
        <v>29.25</v>
      </c>
      <c r="F25" s="40">
        <v>28.6</v>
      </c>
      <c r="G25" s="40">
        <v>28.5</v>
      </c>
      <c r="I25" s="40">
        <v>20.174999237060501</v>
      </c>
      <c r="R25" s="40">
        <v>45.749996185302734</v>
      </c>
      <c r="AI25" s="50"/>
      <c r="AJ25" s="70"/>
      <c r="AL25" s="5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50">
        <v>37210</v>
      </c>
      <c r="B26" s="40">
        <v>27.5</v>
      </c>
      <c r="C26" s="40">
        <v>28.25</v>
      </c>
      <c r="D26" s="40">
        <v>27.5</v>
      </c>
      <c r="E26" s="40">
        <v>29.25</v>
      </c>
      <c r="F26" s="40">
        <v>28.6</v>
      </c>
      <c r="G26" s="40">
        <v>28.5</v>
      </c>
      <c r="I26" s="40">
        <v>20.174999237060501</v>
      </c>
      <c r="R26" s="40">
        <v>45.749996185302734</v>
      </c>
      <c r="AI26" s="50"/>
      <c r="AJ26" s="70"/>
      <c r="AL26" s="5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50">
        <v>37211</v>
      </c>
      <c r="B27" s="40">
        <v>27.5</v>
      </c>
      <c r="C27" s="40">
        <v>28.25</v>
      </c>
      <c r="D27" s="40">
        <v>27.5</v>
      </c>
      <c r="E27" s="40">
        <v>29.25</v>
      </c>
      <c r="F27" s="40">
        <v>28.6</v>
      </c>
      <c r="G27" s="40">
        <v>28.5</v>
      </c>
      <c r="I27" s="40">
        <v>20.174999237060501</v>
      </c>
      <c r="R27" s="40">
        <v>45.749996185302734</v>
      </c>
      <c r="AI27" s="50"/>
      <c r="AJ27" s="70"/>
      <c r="AL27" s="5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x14ac:dyDescent="0.2">
      <c r="A28" s="50">
        <v>37225</v>
      </c>
      <c r="B28" s="40">
        <v>27.5</v>
      </c>
      <c r="C28" s="40">
        <v>28.25</v>
      </c>
      <c r="D28" s="40">
        <v>27.5</v>
      </c>
      <c r="E28" s="40">
        <v>29.25</v>
      </c>
      <c r="F28" s="40">
        <v>28.6</v>
      </c>
      <c r="G28" s="40">
        <v>28.5</v>
      </c>
      <c r="I28" s="40">
        <v>26</v>
      </c>
      <c r="R28" s="40">
        <v>45.749996185302734</v>
      </c>
      <c r="AI28" s="50"/>
      <c r="AJ28" s="70"/>
      <c r="AL28" s="50">
        <v>37712</v>
      </c>
      <c r="AM28" s="40">
        <v>3.0830000000000002</v>
      </c>
      <c r="AN28" s="40">
        <v>0.36</v>
      </c>
      <c r="AO28" s="40">
        <v>3.4430000000000001</v>
      </c>
      <c r="AP28" s="40">
        <v>3.5000000000000003E-2</v>
      </c>
      <c r="AQ28" s="40">
        <v>3.1180000000000003</v>
      </c>
      <c r="AR28" s="40">
        <v>0.36</v>
      </c>
      <c r="AS28" s="40">
        <v>3.4430000000000001</v>
      </c>
      <c r="AT28" s="40">
        <v>0.38</v>
      </c>
      <c r="AU28" s="40">
        <v>3.4630000000000001</v>
      </c>
    </row>
    <row r="29" spans="1:47" x14ac:dyDescent="0.2">
      <c r="A29" s="50">
        <v>37226</v>
      </c>
      <c r="B29" s="40">
        <v>31.75</v>
      </c>
      <c r="C29" s="40">
        <v>36.5</v>
      </c>
      <c r="D29" s="40">
        <v>36.25</v>
      </c>
      <c r="E29" s="40">
        <v>36</v>
      </c>
      <c r="F29" s="40">
        <v>33.75</v>
      </c>
      <c r="G29" s="40">
        <v>33.75</v>
      </c>
      <c r="I29" s="40">
        <v>32.5</v>
      </c>
      <c r="R29" s="40">
        <v>51.049999237060547</v>
      </c>
      <c r="AI29" s="50"/>
      <c r="AJ29" s="70"/>
      <c r="AL29" s="50">
        <v>37742</v>
      </c>
      <c r="AM29" s="40">
        <v>3.2630000000000003</v>
      </c>
      <c r="AN29" s="40">
        <v>0.32500000000000001</v>
      </c>
      <c r="AO29" s="40">
        <v>3.5880000000000005</v>
      </c>
      <c r="AP29" s="40">
        <v>3.5000000000000003E-2</v>
      </c>
      <c r="AQ29" s="40">
        <v>3.2980000000000005</v>
      </c>
      <c r="AR29" s="40">
        <v>0.32500000000000001</v>
      </c>
      <c r="AS29" s="40">
        <v>3.5880000000000005</v>
      </c>
      <c r="AT29" s="40">
        <v>0.33</v>
      </c>
      <c r="AU29" s="40">
        <v>3.5930000000000004</v>
      </c>
    </row>
    <row r="30" spans="1:47" x14ac:dyDescent="0.2">
      <c r="A30" s="50">
        <v>37257</v>
      </c>
      <c r="B30" s="40">
        <v>32.25</v>
      </c>
      <c r="C30" s="40">
        <v>36.25</v>
      </c>
      <c r="D30" s="40">
        <v>36.25</v>
      </c>
      <c r="E30" s="40">
        <v>35.75</v>
      </c>
      <c r="F30" s="40">
        <v>34.5</v>
      </c>
      <c r="G30" s="40">
        <v>33.75</v>
      </c>
      <c r="I30" s="40">
        <v>33.25</v>
      </c>
      <c r="R30" s="40">
        <v>57.628511657714846</v>
      </c>
      <c r="AI30" s="50"/>
      <c r="AJ30" s="70"/>
      <c r="AL30" s="5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50">
        <v>37288</v>
      </c>
      <c r="B31" s="40">
        <v>31.75</v>
      </c>
      <c r="C31" s="40">
        <v>33.9</v>
      </c>
      <c r="D31" s="40">
        <v>34</v>
      </c>
      <c r="E31" s="40">
        <v>35.5</v>
      </c>
      <c r="F31" s="40">
        <v>33.75</v>
      </c>
      <c r="G31" s="40">
        <v>33</v>
      </c>
      <c r="I31" s="40">
        <v>33.25</v>
      </c>
      <c r="R31" s="40">
        <v>57.244737548828127</v>
      </c>
      <c r="AI31" s="50"/>
      <c r="AJ31" s="70"/>
      <c r="AL31" s="5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50">
        <v>37316</v>
      </c>
      <c r="B32" s="40">
        <v>31.25</v>
      </c>
      <c r="C32" s="40">
        <v>30.5</v>
      </c>
      <c r="D32" s="40">
        <v>30.5</v>
      </c>
      <c r="E32" s="40">
        <v>33</v>
      </c>
      <c r="F32" s="40">
        <v>33</v>
      </c>
      <c r="G32" s="40">
        <v>32.5</v>
      </c>
      <c r="I32" s="40">
        <v>31</v>
      </c>
      <c r="R32" s="40">
        <v>56.199056091308591</v>
      </c>
      <c r="AI32" s="50"/>
      <c r="AJ32" s="70"/>
      <c r="AL32" s="5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50">
        <v>37347</v>
      </c>
      <c r="B33" s="40">
        <v>31</v>
      </c>
      <c r="C33" s="40">
        <v>30</v>
      </c>
      <c r="D33" s="40">
        <v>28</v>
      </c>
      <c r="E33" s="40">
        <v>30.5</v>
      </c>
      <c r="F33" s="40">
        <v>31.5</v>
      </c>
      <c r="G33" s="40">
        <v>33</v>
      </c>
      <c r="I33" s="40">
        <v>29.75</v>
      </c>
      <c r="R33" s="40">
        <v>51.849272155761717</v>
      </c>
      <c r="AI33" s="50"/>
      <c r="AJ33" s="70"/>
      <c r="AL33" s="5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50">
        <v>37377</v>
      </c>
      <c r="B34" s="40">
        <v>35</v>
      </c>
      <c r="C34" s="40">
        <v>29</v>
      </c>
      <c r="D34" s="40">
        <v>26.5</v>
      </c>
      <c r="E34" s="40">
        <v>30.5</v>
      </c>
      <c r="F34" s="40">
        <v>33</v>
      </c>
      <c r="G34" s="40">
        <v>38</v>
      </c>
      <c r="I34" s="40">
        <v>29.75</v>
      </c>
      <c r="R34" s="40">
        <v>52.619288787841796</v>
      </c>
      <c r="AI34" s="50"/>
      <c r="AJ34" s="70"/>
      <c r="AL34" s="5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x14ac:dyDescent="0.2">
      <c r="A35" s="50">
        <v>37408</v>
      </c>
      <c r="B35" s="40">
        <v>43</v>
      </c>
      <c r="C35" s="40">
        <v>30.5</v>
      </c>
      <c r="D35" s="40">
        <v>28</v>
      </c>
      <c r="E35" s="40">
        <v>37</v>
      </c>
      <c r="F35" s="40">
        <v>39</v>
      </c>
      <c r="G35" s="40">
        <v>48</v>
      </c>
      <c r="I35" s="40">
        <v>36.5</v>
      </c>
      <c r="R35" s="40">
        <v>54.654976121995361</v>
      </c>
      <c r="AI35" s="50"/>
      <c r="AJ35" s="70"/>
      <c r="AL35" s="50">
        <v>37926</v>
      </c>
      <c r="AM35" s="40">
        <v>3.3010000000000002</v>
      </c>
      <c r="AN35" s="40">
        <v>0.56000000000000005</v>
      </c>
      <c r="AO35" s="40">
        <v>3.8610000000000002</v>
      </c>
      <c r="AP35" s="40">
        <v>0.13</v>
      </c>
      <c r="AQ35" s="40">
        <v>3.431</v>
      </c>
      <c r="AR35" s="40">
        <v>0.46</v>
      </c>
      <c r="AS35" s="40">
        <v>3.7610000000000001</v>
      </c>
      <c r="AT35" s="40">
        <v>0.72</v>
      </c>
      <c r="AU35" s="40">
        <v>4.0209999999999999</v>
      </c>
    </row>
    <row r="36" spans="1:47" x14ac:dyDescent="0.2">
      <c r="A36" s="50">
        <v>37438</v>
      </c>
      <c r="B36" s="40">
        <v>50.25</v>
      </c>
      <c r="C36" s="40">
        <v>44</v>
      </c>
      <c r="D36" s="40">
        <v>41</v>
      </c>
      <c r="E36" s="40">
        <v>46</v>
      </c>
      <c r="F36" s="40">
        <v>46</v>
      </c>
      <c r="G36" s="40">
        <v>57.25</v>
      </c>
      <c r="I36" s="40">
        <v>45.25</v>
      </c>
      <c r="R36" s="40">
        <v>47.175168618682115</v>
      </c>
      <c r="AI36" s="50"/>
      <c r="AJ36" s="70"/>
      <c r="AL36" s="50">
        <v>37956</v>
      </c>
      <c r="AM36" s="40">
        <v>3.331</v>
      </c>
      <c r="AN36" s="40">
        <v>0.77</v>
      </c>
      <c r="AO36" s="40">
        <v>4.101</v>
      </c>
      <c r="AP36" s="40">
        <v>0.13</v>
      </c>
      <c r="AQ36" s="40">
        <v>3.4609999999999999</v>
      </c>
      <c r="AR36" s="40">
        <v>0.77</v>
      </c>
      <c r="AS36" s="40">
        <v>4.101</v>
      </c>
      <c r="AT36" s="40">
        <v>0.97</v>
      </c>
      <c r="AU36" s="40">
        <v>4.3010000000000002</v>
      </c>
    </row>
    <row r="37" spans="1:47" x14ac:dyDescent="0.2">
      <c r="A37" s="50">
        <v>37469</v>
      </c>
      <c r="B37" s="40">
        <v>59.5</v>
      </c>
      <c r="C37" s="40">
        <v>51</v>
      </c>
      <c r="D37" s="40">
        <v>48.5</v>
      </c>
      <c r="E37" s="40">
        <v>53</v>
      </c>
      <c r="F37" s="40">
        <v>54</v>
      </c>
      <c r="G37" s="40">
        <v>69.5</v>
      </c>
      <c r="I37" s="40">
        <v>52.25</v>
      </c>
      <c r="R37" s="40">
        <v>48.030419621102205</v>
      </c>
      <c r="AI37" s="50"/>
      <c r="AJ37" s="70"/>
      <c r="AL37" s="5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50">
        <v>37500</v>
      </c>
      <c r="B38" s="40">
        <v>48.75</v>
      </c>
      <c r="C38" s="40">
        <v>45</v>
      </c>
      <c r="D38" s="40">
        <v>41.5</v>
      </c>
      <c r="E38" s="40">
        <v>44.5</v>
      </c>
      <c r="F38" s="40">
        <v>45.5</v>
      </c>
      <c r="G38" s="40">
        <v>55.75</v>
      </c>
      <c r="I38" s="40">
        <v>40.25</v>
      </c>
      <c r="R38" s="40">
        <v>48.040008506904051</v>
      </c>
      <c r="AI38" s="50"/>
      <c r="AJ38" s="70"/>
      <c r="AL38" s="5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50">
        <v>37530</v>
      </c>
      <c r="B39" s="40">
        <v>36</v>
      </c>
      <c r="C39" s="40">
        <v>35.5</v>
      </c>
      <c r="D39" s="40">
        <v>36</v>
      </c>
      <c r="E39" s="40">
        <v>38</v>
      </c>
      <c r="F39" s="40">
        <v>38</v>
      </c>
      <c r="G39" s="40">
        <v>38.5</v>
      </c>
      <c r="I39" s="40">
        <v>36.25</v>
      </c>
      <c r="R39" s="40">
        <v>52.39895195158693</v>
      </c>
      <c r="AI39" s="50"/>
      <c r="AJ39" s="70"/>
      <c r="AL39" s="5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50">
        <v>37561</v>
      </c>
      <c r="B40" s="40">
        <v>34.5</v>
      </c>
      <c r="C40" s="40">
        <v>33</v>
      </c>
      <c r="D40" s="40">
        <v>33.5</v>
      </c>
      <c r="E40" s="40">
        <v>36.5</v>
      </c>
      <c r="F40" s="40">
        <v>37.5</v>
      </c>
      <c r="G40" s="40">
        <v>36.5</v>
      </c>
      <c r="I40" s="40">
        <v>35.5</v>
      </c>
      <c r="R40" s="40">
        <v>57.737953158028134</v>
      </c>
      <c r="AI40" s="50"/>
      <c r="AJ40" s="70"/>
      <c r="AL40" s="5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50">
        <v>37591</v>
      </c>
      <c r="B41" s="40">
        <v>35.25</v>
      </c>
      <c r="C41" s="40">
        <v>35.75</v>
      </c>
      <c r="D41" s="40">
        <v>36.25</v>
      </c>
      <c r="E41" s="40">
        <v>38.25</v>
      </c>
      <c r="F41" s="40">
        <v>39.5</v>
      </c>
      <c r="G41" s="40">
        <v>37.25</v>
      </c>
      <c r="I41" s="40">
        <v>37.75</v>
      </c>
      <c r="R41" s="40">
        <v>62.042138223254973</v>
      </c>
      <c r="AI41" s="50"/>
      <c r="AJ41" s="70"/>
      <c r="AL41" s="5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50">
        <v>37622</v>
      </c>
      <c r="B42" s="40">
        <v>35.5</v>
      </c>
      <c r="C42" s="40">
        <v>39.75</v>
      </c>
      <c r="D42" s="40">
        <v>40</v>
      </c>
      <c r="E42" s="40">
        <v>40.25</v>
      </c>
      <c r="F42" s="40">
        <v>39.75</v>
      </c>
      <c r="G42" s="40">
        <v>37.5</v>
      </c>
      <c r="I42" s="40">
        <v>28.5</v>
      </c>
      <c r="R42" s="40">
        <v>50.122577042138502</v>
      </c>
      <c r="AI42" s="50"/>
      <c r="AJ42" s="70"/>
      <c r="AL42" s="5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50">
        <v>37653</v>
      </c>
      <c r="B43" s="40">
        <v>35</v>
      </c>
      <c r="C43" s="40">
        <v>38.25</v>
      </c>
      <c r="D43" s="40">
        <v>38.5</v>
      </c>
      <c r="E43" s="40">
        <v>39.25</v>
      </c>
      <c r="F43" s="40">
        <v>38.25</v>
      </c>
      <c r="G43" s="40">
        <v>37</v>
      </c>
      <c r="I43" s="40">
        <v>27.5</v>
      </c>
      <c r="R43" s="40">
        <v>48.710640380118456</v>
      </c>
      <c r="AI43" s="50"/>
      <c r="AJ43" s="70"/>
      <c r="AL43" s="5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50">
        <v>37681</v>
      </c>
      <c r="B44" s="40">
        <v>35</v>
      </c>
      <c r="C44" s="40">
        <v>34</v>
      </c>
      <c r="D44" s="40">
        <v>34</v>
      </c>
      <c r="E44" s="40">
        <v>37.5</v>
      </c>
      <c r="F44" s="40">
        <v>36.75</v>
      </c>
      <c r="G44" s="40">
        <v>37</v>
      </c>
      <c r="I44" s="40">
        <v>25</v>
      </c>
      <c r="R44" s="40">
        <v>47.170614587219021</v>
      </c>
      <c r="AI44" s="50"/>
      <c r="AJ44" s="70"/>
      <c r="AL44" s="5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50">
        <v>37712</v>
      </c>
      <c r="B45" s="40">
        <v>34.5</v>
      </c>
      <c r="C45" s="40">
        <v>34.25</v>
      </c>
      <c r="D45" s="40">
        <v>31</v>
      </c>
      <c r="E45" s="40">
        <v>35</v>
      </c>
      <c r="F45" s="40">
        <v>36.25</v>
      </c>
      <c r="G45" s="40">
        <v>36.5</v>
      </c>
      <c r="I45" s="40">
        <v>23.5</v>
      </c>
      <c r="R45" s="40">
        <v>44.904514904393672</v>
      </c>
      <c r="AI45" s="50"/>
      <c r="AJ45" s="70"/>
      <c r="AL45" s="5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50">
        <v>37742</v>
      </c>
      <c r="B46" s="40">
        <v>34.5</v>
      </c>
      <c r="C46" s="40">
        <v>30.75</v>
      </c>
      <c r="D46" s="40">
        <v>27.5</v>
      </c>
      <c r="E46" s="40">
        <v>35</v>
      </c>
      <c r="F46" s="40">
        <v>36.75</v>
      </c>
      <c r="G46" s="40">
        <v>36.5</v>
      </c>
      <c r="I46" s="40">
        <v>24.5</v>
      </c>
      <c r="R46" s="40">
        <v>45.14686475956163</v>
      </c>
      <c r="AI46" s="50"/>
      <c r="AJ46" s="70"/>
      <c r="AL46" s="5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50">
        <v>37773</v>
      </c>
      <c r="B47" s="40">
        <v>39</v>
      </c>
      <c r="C47" s="40">
        <v>32</v>
      </c>
      <c r="D47" s="40">
        <v>28.75</v>
      </c>
      <c r="E47" s="40">
        <v>39.5</v>
      </c>
      <c r="F47" s="40">
        <v>41.25</v>
      </c>
      <c r="G47" s="40">
        <v>43.5</v>
      </c>
      <c r="I47" s="40">
        <v>28.5</v>
      </c>
      <c r="R47" s="40">
        <v>45.625522156318638</v>
      </c>
      <c r="AI47" s="50"/>
      <c r="AJ47" s="70"/>
      <c r="AL47" s="5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50">
        <v>37803</v>
      </c>
      <c r="B48" s="40">
        <v>53.5</v>
      </c>
      <c r="C48" s="40">
        <v>51.5</v>
      </c>
      <c r="D48" s="40">
        <v>47</v>
      </c>
      <c r="E48" s="40">
        <v>49.75</v>
      </c>
      <c r="F48" s="40">
        <v>55.25</v>
      </c>
      <c r="G48" s="40">
        <v>59.5</v>
      </c>
      <c r="I48" s="40">
        <v>38.75</v>
      </c>
      <c r="R48" s="40">
        <v>46.055971130185917</v>
      </c>
      <c r="AI48" s="50"/>
      <c r="AJ48" s="70"/>
      <c r="AL48" s="5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50">
        <v>37834</v>
      </c>
      <c r="B49" s="40">
        <v>60</v>
      </c>
      <c r="C49" s="40">
        <v>58.5</v>
      </c>
      <c r="D49" s="40">
        <v>55</v>
      </c>
      <c r="E49" s="40">
        <v>59</v>
      </c>
      <c r="F49" s="40">
        <v>61.5</v>
      </c>
      <c r="G49" s="40">
        <v>68</v>
      </c>
      <c r="I49" s="40">
        <v>47.5</v>
      </c>
      <c r="R49" s="40">
        <v>46.564660977524859</v>
      </c>
      <c r="AI49" s="50"/>
      <c r="AJ49" s="70"/>
      <c r="AL49" s="5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50">
        <v>37865</v>
      </c>
      <c r="B50" s="40">
        <v>47.5</v>
      </c>
      <c r="C50" s="40">
        <v>49</v>
      </c>
      <c r="D50" s="40">
        <v>45.5</v>
      </c>
      <c r="E50" s="40">
        <v>54</v>
      </c>
      <c r="F50" s="40">
        <v>48.5</v>
      </c>
      <c r="G50" s="40">
        <v>53.5</v>
      </c>
      <c r="I50" s="40">
        <v>37.5</v>
      </c>
      <c r="R50" s="40">
        <v>46.583335180848266</v>
      </c>
      <c r="AI50" s="50"/>
      <c r="AJ50" s="70"/>
      <c r="AL50" s="5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50">
        <v>37895</v>
      </c>
      <c r="B51" s="40">
        <v>37</v>
      </c>
      <c r="C51" s="40">
        <v>38.75</v>
      </c>
      <c r="D51" s="40">
        <v>39</v>
      </c>
      <c r="E51" s="40">
        <v>40</v>
      </c>
      <c r="F51" s="40">
        <v>38.25</v>
      </c>
      <c r="G51" s="40">
        <v>39.25</v>
      </c>
      <c r="I51" s="40">
        <v>28</v>
      </c>
      <c r="R51" s="40">
        <v>46.823134462892966</v>
      </c>
      <c r="AI51" s="50"/>
      <c r="AJ51" s="70"/>
      <c r="AL51" s="5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50">
        <v>37926</v>
      </c>
      <c r="B52" s="40">
        <v>35.5</v>
      </c>
      <c r="C52" s="40">
        <v>34.25</v>
      </c>
      <c r="D52" s="40">
        <v>34.5</v>
      </c>
      <c r="E52" s="40">
        <v>39</v>
      </c>
      <c r="F52" s="40">
        <v>38.5</v>
      </c>
      <c r="G52" s="40">
        <v>37.25</v>
      </c>
      <c r="I52" s="40">
        <v>25.5</v>
      </c>
      <c r="R52" s="40">
        <v>50.312305923402278</v>
      </c>
      <c r="AI52" s="50"/>
      <c r="AJ52" s="70"/>
      <c r="AL52" s="5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50">
        <v>37956</v>
      </c>
      <c r="B53" s="40">
        <v>35.5</v>
      </c>
      <c r="C53" s="40">
        <v>37.25</v>
      </c>
      <c r="D53" s="40">
        <v>37.5</v>
      </c>
      <c r="E53" s="40">
        <v>40.25</v>
      </c>
      <c r="F53" s="40">
        <v>39.25</v>
      </c>
      <c r="G53" s="40">
        <v>37</v>
      </c>
      <c r="I53" s="40">
        <v>29</v>
      </c>
      <c r="R53" s="40">
        <v>52.721102517811211</v>
      </c>
      <c r="AI53" s="50"/>
      <c r="AJ53" s="70"/>
      <c r="AL53" s="5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50">
        <v>37987</v>
      </c>
      <c r="B54" s="40">
        <v>36.15</v>
      </c>
      <c r="C54" s="40">
        <v>40.270000000000003</v>
      </c>
      <c r="D54" s="40">
        <v>40.15</v>
      </c>
      <c r="E54" s="40">
        <v>40.99</v>
      </c>
      <c r="F54" s="40">
        <v>40.25</v>
      </c>
      <c r="G54" s="40">
        <v>38.35</v>
      </c>
      <c r="I54" s="40">
        <v>19.25</v>
      </c>
      <c r="R54" s="40">
        <v>51.030232706618037</v>
      </c>
      <c r="AI54" s="50"/>
      <c r="AJ54" s="70"/>
      <c r="AL54" s="5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50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5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50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5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50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5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50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5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50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5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50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5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50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5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50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5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50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5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50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5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50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5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50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5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50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5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50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5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50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5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50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5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50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5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50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5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50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5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50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5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50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5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50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5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50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5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50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5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50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5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50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5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50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5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50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5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50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5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50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5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50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5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50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5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50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5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50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5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50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5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50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5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50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5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50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5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50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5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50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5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50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5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50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5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50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5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50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5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50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5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50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5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50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5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50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5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50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5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50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5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50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5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50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5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50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5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50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5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50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5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50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5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50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5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50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5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50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5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50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5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50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5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50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5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50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5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50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5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50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5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50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5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50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5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50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5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50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5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50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5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50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5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50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5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50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5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50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5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8" x14ac:dyDescent="0.2">
      <c r="A129" s="50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  <c r="AL129" s="50"/>
    </row>
    <row r="130" spans="1:38" x14ac:dyDescent="0.2">
      <c r="A130" s="50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  <c r="AL130" s="50"/>
    </row>
    <row r="131" spans="1:38" x14ac:dyDescent="0.2">
      <c r="A131" s="50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  <c r="AL131" s="50"/>
    </row>
    <row r="132" spans="1:38" x14ac:dyDescent="0.2">
      <c r="A132" s="50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  <c r="AL132" s="50"/>
    </row>
    <row r="133" spans="1:38" x14ac:dyDescent="0.2">
      <c r="A133" s="50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  <c r="AL133" s="50"/>
    </row>
    <row r="134" spans="1:38" x14ac:dyDescent="0.2">
      <c r="A134" s="50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  <c r="AL134" s="50"/>
    </row>
    <row r="135" spans="1:38" x14ac:dyDescent="0.2">
      <c r="A135" s="50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  <c r="AL135" s="50"/>
    </row>
    <row r="136" spans="1:38" x14ac:dyDescent="0.2">
      <c r="A136" s="50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  <c r="AL136" s="50"/>
    </row>
    <row r="137" spans="1:38" x14ac:dyDescent="0.2">
      <c r="A137" s="50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  <c r="AL137" s="50"/>
    </row>
    <row r="138" spans="1:38" x14ac:dyDescent="0.2">
      <c r="A138" s="50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  <c r="AL138" s="50"/>
    </row>
    <row r="139" spans="1:38" x14ac:dyDescent="0.2">
      <c r="A139" s="50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  <c r="AL139" s="50"/>
    </row>
    <row r="140" spans="1:38" x14ac:dyDescent="0.2">
      <c r="A140" s="50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  <c r="AL140" s="50"/>
    </row>
    <row r="141" spans="1:38" x14ac:dyDescent="0.2">
      <c r="A141" s="50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  <c r="AL141" s="50"/>
    </row>
    <row r="142" spans="1:38" x14ac:dyDescent="0.2">
      <c r="A142" s="50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  <c r="AL142" s="50"/>
    </row>
    <row r="143" spans="1:38" x14ac:dyDescent="0.2">
      <c r="A143" s="50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  <c r="AL143" s="50"/>
    </row>
    <row r="144" spans="1:38" x14ac:dyDescent="0.2">
      <c r="A144" s="50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  <c r="AL144" s="50"/>
    </row>
    <row r="145" spans="1:38" x14ac:dyDescent="0.2">
      <c r="A145" s="50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  <c r="AL145" s="50"/>
    </row>
    <row r="146" spans="1:38" x14ac:dyDescent="0.2">
      <c r="A146" s="50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  <c r="AL146" s="50"/>
    </row>
    <row r="147" spans="1:38" x14ac:dyDescent="0.2">
      <c r="A147" s="50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  <c r="AL147" s="50"/>
    </row>
    <row r="148" spans="1:38" x14ac:dyDescent="0.2">
      <c r="A148" s="50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  <c r="AL148" s="50"/>
    </row>
    <row r="149" spans="1:38" x14ac:dyDescent="0.2">
      <c r="A149" s="50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  <c r="AL149" s="50"/>
    </row>
    <row r="150" spans="1:38" x14ac:dyDescent="0.2">
      <c r="A150" s="50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  <c r="AL150" s="50"/>
    </row>
    <row r="151" spans="1:38" x14ac:dyDescent="0.2">
      <c r="A151" s="50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0" width="12.140625" style="3" customWidth="1"/>
    <col min="11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37182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37183</v>
      </c>
      <c r="C7" s="88">
        <f>WORKDAY(B7, 1, Holidays)</f>
        <v>37186</v>
      </c>
      <c r="D7" s="88">
        <f>WORKDAY(C7, 1, Holidays)</f>
        <v>37187</v>
      </c>
      <c r="E7" s="88">
        <f>WORKDAY(D7, 1, Holidays)</f>
        <v>37188</v>
      </c>
      <c r="F7" s="88">
        <f>WORKDAY(E7, 1, Holidays)</f>
        <v>37189</v>
      </c>
      <c r="G7" s="88">
        <f>WORKDAY(F7, 1, Holidays)</f>
        <v>37190</v>
      </c>
      <c r="H7" s="88">
        <f>WORKDAY(G7, 1, Holidays)</f>
        <v>37193</v>
      </c>
      <c r="I7" s="88">
        <f>WORKDAY(H7, 1, Holidays)</f>
        <v>37194</v>
      </c>
      <c r="J7" s="88">
        <f>WORKDAY(I7, 1, Holidays)</f>
        <v>37195</v>
      </c>
      <c r="K7" s="88">
        <f>WORKDAY(J7, 1, Holidays)</f>
        <v>37196</v>
      </c>
      <c r="L7" s="88">
        <f>WORKDAY(K7, 1, Holidays)</f>
        <v>37197</v>
      </c>
      <c r="M7" s="88">
        <f>WORKDAY(L7, 1, Holidays)</f>
        <v>37200</v>
      </c>
      <c r="N7" s="88">
        <f>WORKDAY(M7, 1, Holidays)</f>
        <v>37201</v>
      </c>
      <c r="O7" s="88">
        <f>WORKDAY(N7, 1, Holidays)</f>
        <v>37202</v>
      </c>
      <c r="P7" s="88">
        <f>WORKDAY(O7, 1, Holidays)</f>
        <v>37203</v>
      </c>
      <c r="Q7" s="88">
        <f>WORKDAY(P7, 1, Holidays)</f>
        <v>37204</v>
      </c>
      <c r="R7" s="88">
        <f>WORKDAY(Q7, 1, Holidays)</f>
        <v>37207</v>
      </c>
      <c r="S7" s="88">
        <f>WORKDAY(R7, 1, Holidays)</f>
        <v>37208</v>
      </c>
      <c r="T7" s="88">
        <f>WORKDAY(S7, 1, Holidays)</f>
        <v>37209</v>
      </c>
      <c r="U7" s="88">
        <f>WORKDAY(T7, 1, Holidays)</f>
        <v>37210</v>
      </c>
      <c r="V7" s="88">
        <f>WORKDAY(U7, 1, Holidays)</f>
        <v>37211</v>
      </c>
      <c r="W7" s="88">
        <f>WORKDAY(V7, 1, Holidays)</f>
        <v>37214</v>
      </c>
      <c r="X7" s="88">
        <f>WORKDAY(W7, 1, Holidays)</f>
        <v>37215</v>
      </c>
      <c r="Y7" s="88">
        <f>WORKDAY(X7, 1, Holidays)</f>
        <v>37216</v>
      </c>
      <c r="Z7" s="88">
        <f>WORKDAY(Y7, 1, Holidays)</f>
        <v>37218</v>
      </c>
      <c r="AA7" s="88">
        <f>WORKDAY(Z7, 1, Holidays)</f>
        <v>37221</v>
      </c>
      <c r="AB7" s="88">
        <f>WORKDAY(AA7, 1, Holidays)</f>
        <v>37222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37183</v>
      </c>
      <c r="C8" s="90">
        <f t="shared" si="0"/>
        <v>37186</v>
      </c>
      <c r="D8" s="90">
        <f t="shared" si="0"/>
        <v>37187</v>
      </c>
      <c r="E8" s="90">
        <f t="shared" si="0"/>
        <v>37188</v>
      </c>
      <c r="F8" s="90">
        <f t="shared" si="0"/>
        <v>37189</v>
      </c>
      <c r="G8" s="90">
        <f t="shared" si="0"/>
        <v>37190</v>
      </c>
      <c r="H8" s="90">
        <f t="shared" si="0"/>
        <v>37193</v>
      </c>
      <c r="I8" s="90">
        <f t="shared" si="0"/>
        <v>37194</v>
      </c>
      <c r="J8" s="90">
        <f t="shared" si="0"/>
        <v>37195</v>
      </c>
      <c r="K8" s="90">
        <f t="shared" si="0"/>
        <v>37196</v>
      </c>
      <c r="L8" s="90">
        <f t="shared" si="0"/>
        <v>37197</v>
      </c>
      <c r="M8" s="90">
        <f t="shared" si="0"/>
        <v>37200</v>
      </c>
      <c r="N8" s="90">
        <f t="shared" si="0"/>
        <v>37201</v>
      </c>
      <c r="O8" s="90">
        <f t="shared" si="0"/>
        <v>37202</v>
      </c>
      <c r="P8" s="90">
        <f t="shared" si="0"/>
        <v>37203</v>
      </c>
      <c r="Q8" s="90">
        <f t="shared" si="0"/>
        <v>37204</v>
      </c>
      <c r="R8" s="90">
        <f t="shared" si="0"/>
        <v>37207</v>
      </c>
      <c r="S8" s="90">
        <f t="shared" si="0"/>
        <v>37208</v>
      </c>
      <c r="T8" s="90">
        <f t="shared" si="0"/>
        <v>37209</v>
      </c>
      <c r="U8" s="90">
        <f t="shared" si="0"/>
        <v>37210</v>
      </c>
      <c r="V8" s="90">
        <f t="shared" si="0"/>
        <v>37211</v>
      </c>
      <c r="W8" s="90">
        <f t="shared" si="0"/>
        <v>37214</v>
      </c>
      <c r="X8" s="90">
        <f t="shared" si="0"/>
        <v>37215</v>
      </c>
      <c r="Y8" s="90">
        <f t="shared" si="0"/>
        <v>37216</v>
      </c>
      <c r="Z8" s="90">
        <f t="shared" si="0"/>
        <v>37218</v>
      </c>
      <c r="AA8" s="90">
        <f t="shared" si="0"/>
        <v>37221</v>
      </c>
      <c r="AB8" s="90">
        <f t="shared" si="0"/>
        <v>37222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24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27.5</v>
      </c>
      <c r="L9" s="102">
        <f>VLOOKUP(L$8,'Curve Summary'!$A$7:$AG$54,4)</f>
        <v>27.5</v>
      </c>
      <c r="M9" s="102">
        <f>VLOOKUP(M$8,'Curve Summary'!$A$7:$AG$54,4)</f>
        <v>27.5</v>
      </c>
      <c r="N9" s="102">
        <f>VLOOKUP(N$8,'Curve Summary'!$A$7:$AG$54,4)</f>
        <v>27.5</v>
      </c>
      <c r="O9" s="102">
        <f>VLOOKUP(O$8,'Curve Summary'!$A$7:$AG$54,4)</f>
        <v>27.5</v>
      </c>
      <c r="P9" s="102">
        <f>VLOOKUP(P$8,'Curve Summary'!$A$7:$AG$54,4)</f>
        <v>27.5</v>
      </c>
      <c r="Q9" s="102">
        <f>VLOOKUP(Q$8,'Curve Summary'!$A$7:$AG$54,4)</f>
        <v>27.5</v>
      </c>
      <c r="R9" s="102">
        <f>VLOOKUP(R$8,'Curve Summary'!$A$7:$AG$54,4)</f>
        <v>27.5</v>
      </c>
      <c r="S9" s="102">
        <f>VLOOKUP(S$8,'Curve Summary'!$A$7:$AG$54,4)</f>
        <v>27.5</v>
      </c>
      <c r="T9" s="102">
        <f>VLOOKUP(T$8,'Curve Summary'!$A$7:$AG$54,4)</f>
        <v>27.5</v>
      </c>
      <c r="U9" s="102">
        <f>VLOOKUP(U$8,'Curve Summary'!$A$7:$AG$54,4)</f>
        <v>27.5</v>
      </c>
      <c r="V9" s="102">
        <f>VLOOKUP(V$8,'Curve Summary'!$A$7:$AG$54,4)</f>
        <v>27.5</v>
      </c>
      <c r="W9" s="103">
        <f>VLOOKUP(W$8,'Curve Summary'!$A$7:$AG$54,4)</f>
        <v>27.5</v>
      </c>
      <c r="X9" s="102">
        <f>VLOOKUP(X$8,'Curve Summary'!$A$7:$AG$54,4)</f>
        <v>27.5</v>
      </c>
      <c r="Y9" s="102">
        <f>VLOOKUP(Y$8,'Curve Summary'!$A$7:$AG$54,4)</f>
        <v>27.5</v>
      </c>
      <c r="Z9" s="102">
        <f>VLOOKUP(Z$8,'Curve Summary'!$A$7:$AG$54,4)</f>
        <v>27.5</v>
      </c>
      <c r="AA9" s="102">
        <f>VLOOKUP(AA$8,'Curve Summary'!$A$7:$AG$54,4)</f>
        <v>27.5</v>
      </c>
      <c r="AB9" s="103">
        <f>VLOOKUP(AB$8,'Curve Summary'!$A$7:$AG$54,4)</f>
        <v>27.5</v>
      </c>
      <c r="AC9" s="104">
        <f t="shared" ref="AC9:AC15" si="1">AVERAGE(B9:B9)</f>
        <v>24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25.3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28.25</v>
      </c>
      <c r="L10" s="26">
        <f>VLOOKUP(L$8,'Curve Summary'!$A$7:$AG$54,3)</f>
        <v>28.25</v>
      </c>
      <c r="M10" s="26">
        <f>VLOOKUP(M$8,'Curve Summary'!$A$7:$AG$54,3)</f>
        <v>28.25</v>
      </c>
      <c r="N10" s="26">
        <f>VLOOKUP(N$8,'Curve Summary'!$A$7:$AG$54,3)</f>
        <v>28.25</v>
      </c>
      <c r="O10" s="26">
        <f>VLOOKUP(O$8,'Curve Summary'!$A$7:$AG$54,3)</f>
        <v>28.25</v>
      </c>
      <c r="P10" s="26">
        <f>VLOOKUP(P$8,'Curve Summary'!$A$7:$AG$54,3)</f>
        <v>28.25</v>
      </c>
      <c r="Q10" s="26">
        <f>VLOOKUP(Q$8,'Curve Summary'!$A$7:$AG$54,3)</f>
        <v>28.25</v>
      </c>
      <c r="R10" s="26">
        <f>VLOOKUP(R$8,'Curve Summary'!$A$7:$AG$54,3)</f>
        <v>28.25</v>
      </c>
      <c r="S10" s="26">
        <f>VLOOKUP(S$8,'Curve Summary'!$A$7:$AG$54,3)</f>
        <v>28.25</v>
      </c>
      <c r="T10" s="26">
        <f>VLOOKUP(T$8,'Curve Summary'!$A$7:$AG$54,3)</f>
        <v>28.25</v>
      </c>
      <c r="U10" s="26">
        <f>VLOOKUP(U$8,'Curve Summary'!$A$7:$AG$54,3)</f>
        <v>28.25</v>
      </c>
      <c r="V10" s="26">
        <f>VLOOKUP(V$8,'Curve Summary'!$A$7:$AG$54,3)</f>
        <v>28.25</v>
      </c>
      <c r="W10" s="93">
        <f>VLOOKUP(W$8,'Curve Summary'!$A$7:$AG$54,3)</f>
        <v>28.25</v>
      </c>
      <c r="X10" s="26">
        <f>VLOOKUP(X$8,'Curve Summary'!$A$7:$AG$54,3)</f>
        <v>28.25</v>
      </c>
      <c r="Y10" s="26">
        <f>VLOOKUP(Y$8,'Curve Summary'!$A$7:$AG$54,3)</f>
        <v>28.25</v>
      </c>
      <c r="Z10" s="26">
        <f>VLOOKUP(Z$8,'Curve Summary'!$A$7:$AG$54,3)</f>
        <v>28.25</v>
      </c>
      <c r="AA10" s="26">
        <f>VLOOKUP(AA$8,'Curve Summary'!$A$7:$AG$54,3)</f>
        <v>28.25</v>
      </c>
      <c r="AB10" s="93">
        <f>VLOOKUP(AB$8,'Curve Summary'!$A$7:$AG$54,3)</f>
        <v>28.25</v>
      </c>
      <c r="AC10" s="105">
        <f t="shared" si="1"/>
        <v>25.3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28.5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29.25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28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25.7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24.9</v>
      </c>
      <c r="L12" s="26">
        <f>VLOOKUP(L$8,'Curve Summary'!$A$7:$AG$54,9)</f>
        <v>24.9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25.7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25.7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29.5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28.6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26.15</v>
      </c>
      <c r="C14" s="26">
        <f>VLOOKUP(C$8,'Curve Summary'!$A$7:$AG$54,2)</f>
        <v>27.25</v>
      </c>
      <c r="D14" s="26">
        <f>VLOOKUP(D$8,'Curve Summary'!$A$7:$AG$54,2)</f>
        <v>27.25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27.25</v>
      </c>
      <c r="J14" s="26">
        <f>VLOOKUP(J$8,'Curve Summary'!$A$7:$AG$54,2)</f>
        <v>27.25</v>
      </c>
      <c r="K14" s="26">
        <f>VLOOKUP(K$8,'Curve Summary'!$A$7:$AG$54,2)</f>
        <v>27.5</v>
      </c>
      <c r="L14" s="26">
        <f>VLOOKUP(L$8,'Curve Summary'!$A$7:$AG$54,2)</f>
        <v>27.5</v>
      </c>
      <c r="M14" s="26">
        <f>VLOOKUP(M$8,'Curve Summary'!$A$7:$AG$54,2)</f>
        <v>27.5</v>
      </c>
      <c r="N14" s="26">
        <f>VLOOKUP(N$8,'Curve Summary'!$A$7:$AG$54,2)</f>
        <v>27.5</v>
      </c>
      <c r="O14" s="26">
        <f>VLOOKUP(O$8,'Curve Summary'!$A$7:$AG$54,2)</f>
        <v>27.5</v>
      </c>
      <c r="P14" s="26">
        <f>VLOOKUP(P$8,'Curve Summary'!$A$7:$AG$54,2)</f>
        <v>27.5</v>
      </c>
      <c r="Q14" s="26">
        <f>VLOOKUP(Q$8,'Curve Summary'!$A$7:$AG$54,2)</f>
        <v>27.5</v>
      </c>
      <c r="R14" s="26">
        <f>VLOOKUP(R$8,'Curve Summary'!$A$7:$AG$54,2)</f>
        <v>27.5</v>
      </c>
      <c r="S14" s="26">
        <f>VLOOKUP(S$8,'Curve Summary'!$A$7:$AG$54,2)</f>
        <v>27.5</v>
      </c>
      <c r="T14" s="26">
        <f>VLOOKUP(T$8,'Curve Summary'!$A$7:$AG$54,2)</f>
        <v>27.5</v>
      </c>
      <c r="U14" s="26">
        <f>VLOOKUP(U$8,'Curve Summary'!$A$7:$AG$54,2)</f>
        <v>27.5</v>
      </c>
      <c r="V14" s="26">
        <f>VLOOKUP(V$8,'Curve Summary'!$A$7:$AG$54,2)</f>
        <v>27.5</v>
      </c>
      <c r="W14" s="93">
        <f>VLOOKUP(W$8,'Curve Summary'!$A$7:$AG$54,2)</f>
        <v>27.5</v>
      </c>
      <c r="X14" s="26">
        <f>VLOOKUP(X$8,'Curve Summary'!$A$7:$AG$54,2)</f>
        <v>27.5</v>
      </c>
      <c r="Y14" s="26">
        <f>VLOOKUP(Y$8,'Curve Summary'!$A$7:$AG$54,2)</f>
        <v>27.5</v>
      </c>
      <c r="Z14" s="26">
        <f>VLOOKUP(Z$8,'Curve Summary'!$A$7:$AG$54,2)</f>
        <v>27.5</v>
      </c>
      <c r="AA14" s="26">
        <f>VLOOKUP(AA$8,'Curve Summary'!$A$7:$AG$54,2)</f>
        <v>27.5</v>
      </c>
      <c r="AB14" s="93">
        <f>VLOOKUP(AB$8,'Curve Summary'!$A$7:$AG$54,2)</f>
        <v>27.5</v>
      </c>
      <c r="AC14" s="105">
        <f t="shared" si="1"/>
        <v>26.15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26.15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27.15</v>
      </c>
      <c r="C15" s="26">
        <f>VLOOKUP(C$8,'Curve Summary'!$A$7:$AG$54,7)</f>
        <v>28.25</v>
      </c>
      <c r="D15" s="26">
        <f>VLOOKUP(D$8,'Curve Summary'!$A$7:$AG$54,7)</f>
        <v>28.25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28.25</v>
      </c>
      <c r="J15" s="26">
        <f>VLOOKUP(J$8,'Curve Summary'!$A$7:$AG$54,7)</f>
        <v>28.25</v>
      </c>
      <c r="K15" s="26">
        <f>VLOOKUP(K$8,'Curve Summary'!$A$7:$AG$54,7)</f>
        <v>28.5</v>
      </c>
      <c r="L15" s="26">
        <f>VLOOKUP(L$8,'Curve Summary'!$A$7:$AG$54,7)</f>
        <v>28.5</v>
      </c>
      <c r="M15" s="26">
        <f>VLOOKUP(M$8,'Curve Summary'!$A$7:$AG$54,7)</f>
        <v>28.5</v>
      </c>
      <c r="N15" s="26">
        <f>VLOOKUP(N$8,'Curve Summary'!$A$7:$AG$54,7)</f>
        <v>28.5</v>
      </c>
      <c r="O15" s="26">
        <f>VLOOKUP(O$8,'Curve Summary'!$A$7:$AG$54,7)</f>
        <v>28.5</v>
      </c>
      <c r="P15" s="26">
        <f>VLOOKUP(P$8,'Curve Summary'!$A$7:$AG$54,7)</f>
        <v>28.5</v>
      </c>
      <c r="Q15" s="26">
        <f>VLOOKUP(Q$8,'Curve Summary'!$A$7:$AG$54,7)</f>
        <v>28.5</v>
      </c>
      <c r="R15" s="26">
        <f>VLOOKUP(R$8,'Curve Summary'!$A$7:$AG$54,7)</f>
        <v>28.5</v>
      </c>
      <c r="S15" s="26">
        <f>VLOOKUP(S$8,'Curve Summary'!$A$7:$AG$54,7)</f>
        <v>28.5</v>
      </c>
      <c r="T15" s="26">
        <f>VLOOKUP(T$8,'Curve Summary'!$A$7:$AG$54,7)</f>
        <v>28.5</v>
      </c>
      <c r="U15" s="26">
        <f>VLOOKUP(U$8,'Curve Summary'!$A$7:$AG$54,7)</f>
        <v>28.5</v>
      </c>
      <c r="V15" s="26">
        <f>VLOOKUP(V$8,'Curve Summary'!$A$7:$AG$54,7)</f>
        <v>28.5</v>
      </c>
      <c r="W15" s="93">
        <f>VLOOKUP(W$8,'Curve Summary'!$A$7:$AG$54,7)</f>
        <v>28.5</v>
      </c>
      <c r="X15" s="26">
        <f>VLOOKUP(X$8,'Curve Summary'!$A$7:$AG$54,7)</f>
        <v>28.5</v>
      </c>
      <c r="Y15" s="26">
        <f>VLOOKUP(Y$8,'Curve Summary'!$A$7:$AG$54,7)</f>
        <v>28.5</v>
      </c>
      <c r="Z15" s="26">
        <f>VLOOKUP(Z$8,'Curve Summary'!$A$7:$AG$54,7)</f>
        <v>28.5</v>
      </c>
      <c r="AA15" s="26">
        <f>VLOOKUP(AA$8,'Curve Summary'!$A$7:$AG$54,7)</f>
        <v>28.5</v>
      </c>
      <c r="AB15" s="93">
        <f>VLOOKUP(AB$8,'Curve Summary'!$A$7:$AG$54,7)</f>
        <v>28.5</v>
      </c>
      <c r="AC15" s="105">
        <f t="shared" si="1"/>
        <v>27.15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27.15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79</v>
      </c>
      <c r="C18" s="134">
        <f>IF(ISNUMBER(VLOOKUP(C$8,'Curve Summary ALBERTA'!$A$7:$AG$54,18,FALSE)),VLOOKUP(C$8,'Curve Summary ALBERTA'!$A$7:$AG$54,18,FALSE),0)</f>
        <v>57</v>
      </c>
      <c r="D18" s="134">
        <f>IF(ISNUMBER(VLOOKUP(D$8,'Curve Summary ALBERTA'!$A$7:$AG$54,18,FALSE)),VLOOKUP(D$8,'Curve Summary ALBERTA'!$A$7:$AG$54,18,FALSE),0)</f>
        <v>57</v>
      </c>
      <c r="E18" s="134">
        <f>IF(ISNUMBER(VLOOKUP(E$8,'Curve Summary ALBERTA'!$A$7:$AG$54,18,FALSE)),VLOOKUP(E$8,'Curve Summary ALBERTA'!$A$7:$AG$54,18,FALSE),0)</f>
        <v>47.5</v>
      </c>
      <c r="F18" s="134">
        <f>IF(ISNUMBER(VLOOKUP(F$8,'Curve Summary ALBERTA'!$A$7:$AG$54,18,FALSE)),VLOOKUP(F$8,'Curve Summary ALBERTA'!$A$7:$AG$54,18,FALSE),0)</f>
        <v>47.5</v>
      </c>
      <c r="G18" s="134">
        <f>IF(ISNUMBER(VLOOKUP(G$8,'Curve Summary ALBERTA'!$A$7:$AG$54,18,FALSE)),VLOOKUP(G$8,'Curve Summary ALBERTA'!$A$7:$AG$54,18,FALSE),0)</f>
        <v>47.5</v>
      </c>
      <c r="H18" s="134">
        <f>IF(ISNUMBER(VLOOKUP(H$8,'Curve Summary ALBERTA'!$A$7:$AG$54,18,FALSE)),VLOOKUP(H$8,'Curve Summary ALBERTA'!$A$7:$AG$54,18,FALSE),0)</f>
        <v>47.5</v>
      </c>
      <c r="I18" s="134">
        <f>IF(ISNUMBER(VLOOKUP(I$8,'Curve Summary ALBERTA'!$A$7:$AG$54,18,FALSE)),VLOOKUP(I$8,'Curve Summary ALBERTA'!$A$7:$AG$54,18,FALSE),0)</f>
        <v>47.5</v>
      </c>
      <c r="J18" s="134">
        <f>IF(ISNUMBER(VLOOKUP(J$8,'Curve Summary ALBERTA'!$A$7:$AG$54,18,FALSE)),VLOOKUP(J$8,'Curve Summary ALBERTA'!$A$7:$AG$54,18,FALSE),0)</f>
        <v>47.5</v>
      </c>
      <c r="K18" s="134">
        <f>IF(ISNUMBER(VLOOKUP(K$8,'Curve Summary ALBERTA'!$A$7:$AG$54,18,FALSE)),VLOOKUP(K$8,'Curve Summary ALBERTA'!$A$7:$AG$54,18,FALSE),0)</f>
        <v>45.749996185302734</v>
      </c>
      <c r="L18" s="134">
        <f>IF(ISNUMBER(VLOOKUP(L$8,'Curve Summary ALBERTA'!$A$7:$AG$54,18,FALSE)),VLOOKUP(L$8,'Curve Summary ALBERTA'!$A$7:$AG$54,18,FALSE),0)</f>
        <v>45.749996185302734</v>
      </c>
      <c r="M18" s="134">
        <f>IF(ISNUMBER(VLOOKUP(M$8,'Curve Summary ALBERTA'!$A$7:$AG$54,18,FALSE)),VLOOKUP(M$8,'Curve Summary ALBERTA'!$A$7:$AG$54,18,FALSE),0)</f>
        <v>45.749996185302734</v>
      </c>
      <c r="N18" s="134">
        <f>IF(ISNUMBER(VLOOKUP(N$8,'Curve Summary ALBERTA'!$A$7:$AG$54,18,FALSE)),VLOOKUP(N$8,'Curve Summary ALBERTA'!$A$7:$AG$54,18,FALSE),0)</f>
        <v>45.749996185302734</v>
      </c>
      <c r="O18" s="134">
        <f>IF(ISNUMBER(VLOOKUP(O$8,'Curve Summary ALBERTA'!$A$7:$AG$54,18,FALSE)),VLOOKUP(O$8,'Curve Summary ALBERTA'!$A$7:$AG$54,18,FALSE),0)</f>
        <v>45.749996185302734</v>
      </c>
      <c r="P18" s="134">
        <f>IF(ISNUMBER(VLOOKUP(P$8,'Curve Summary ALBERTA'!$A$7:$AG$54,18,FALSE)),VLOOKUP(P$8,'Curve Summary ALBERTA'!$A$7:$AG$54,18,FALSE),0)</f>
        <v>45.749996185302734</v>
      </c>
      <c r="Q18" s="134">
        <f>IF(ISNUMBER(VLOOKUP(Q$8,'Curve Summary ALBERTA'!$A$7:$AG$54,18,FALSE)),VLOOKUP(Q$8,'Curve Summary ALBERTA'!$A$7:$AG$54,18,FALSE),0)</f>
        <v>45.749996185302734</v>
      </c>
      <c r="R18" s="134">
        <f>IF(ISNUMBER(VLOOKUP(R$8,'Curve Summary ALBERTA'!$A$7:$AG$54,18,FALSE)),VLOOKUP(R$8,'Curve Summary ALBERTA'!$A$7:$AG$54,18,FALSE),0)</f>
        <v>45.749996185302734</v>
      </c>
      <c r="S18" s="134">
        <f>IF(ISNUMBER(VLOOKUP(S$8,'Curve Summary ALBERTA'!$A$7:$AG$54,18,FALSE)),VLOOKUP(S$8,'Curve Summary ALBERTA'!$A$7:$AG$54,18,FALSE),0)</f>
        <v>45.749996185302734</v>
      </c>
      <c r="T18" s="134">
        <f>IF(ISNUMBER(VLOOKUP(T$8,'Curve Summary ALBERTA'!$A$7:$AG$54,18,FALSE)),VLOOKUP(T$8,'Curve Summary ALBERTA'!$A$7:$AG$54,18,FALSE),0)</f>
        <v>45.749996185302734</v>
      </c>
      <c r="U18" s="134">
        <f>IF(ISNUMBER(VLOOKUP(U$8,'Curve Summary ALBERTA'!$A$7:$AG$54,18,FALSE)),VLOOKUP(U$8,'Curve Summary ALBERTA'!$A$7:$AG$54,18,FALSE),0)</f>
        <v>45.749996185302734</v>
      </c>
      <c r="V18" s="134">
        <f>IF(ISNUMBER(VLOOKUP(V$8,'Curve Summary ALBERTA'!$A$7:$AG$54,18,FALSE)),VLOOKUP(V$8,'Curve Summary ALBERTA'!$A$7:$AG$54,18,FALSE),0)</f>
        <v>45.749996185302734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53.111111111111114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53.111111111111114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21.075000047683716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25.569999933242798</v>
      </c>
      <c r="L28" s="102">
        <f t="shared" si="2"/>
        <v>25.569999933242798</v>
      </c>
      <c r="M28" s="102">
        <f t="shared" si="2"/>
        <v>25.569999933242798</v>
      </c>
      <c r="N28" s="102">
        <f t="shared" si="2"/>
        <v>25.569999933242798</v>
      </c>
      <c r="O28" s="102">
        <f t="shared" si="2"/>
        <v>25.569999933242798</v>
      </c>
      <c r="P28" s="102">
        <f t="shared" si="2"/>
        <v>25.569999933242798</v>
      </c>
      <c r="Q28" s="102">
        <f t="shared" si="2"/>
        <v>25.569999933242798</v>
      </c>
      <c r="R28" s="102">
        <f t="shared" si="2"/>
        <v>25.569999933242798</v>
      </c>
      <c r="S28" s="102">
        <f t="shared" si="2"/>
        <v>25.569999933242798</v>
      </c>
      <c r="T28" s="102">
        <f t="shared" si="2"/>
        <v>25.569999933242798</v>
      </c>
      <c r="U28" s="102">
        <f t="shared" si="2"/>
        <v>25.569999933242798</v>
      </c>
      <c r="V28" s="102">
        <f t="shared" si="2"/>
        <v>25.569999933242798</v>
      </c>
      <c r="W28" s="26">
        <f t="shared" si="2"/>
        <v>25.569999933242798</v>
      </c>
      <c r="X28" s="26">
        <f t="shared" si="2"/>
        <v>25.569999933242798</v>
      </c>
      <c r="Y28" s="102">
        <f t="shared" si="2"/>
        <v>25.569999933242798</v>
      </c>
      <c r="Z28" s="102">
        <f t="shared" si="2"/>
        <v>25.569999933242798</v>
      </c>
      <c r="AA28" s="102">
        <f t="shared" si="2"/>
        <v>25.569999933242798</v>
      </c>
      <c r="AB28" s="102">
        <f t="shared" si="2"/>
        <v>25.569999933242798</v>
      </c>
      <c r="AC28" s="123">
        <f t="shared" si="2"/>
        <v>-2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23.17999987602234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26.130000114440918</v>
      </c>
      <c r="L29" s="26">
        <f t="shared" si="3"/>
        <v>26.130000114440918</v>
      </c>
      <c r="M29" s="26">
        <f t="shared" si="3"/>
        <v>26.130000114440918</v>
      </c>
      <c r="N29" s="26">
        <f t="shared" si="3"/>
        <v>26.130000114440918</v>
      </c>
      <c r="O29" s="26">
        <f t="shared" si="3"/>
        <v>26.130000114440918</v>
      </c>
      <c r="P29" s="26">
        <f t="shared" si="3"/>
        <v>26.130000114440918</v>
      </c>
      <c r="Q29" s="26">
        <f t="shared" si="3"/>
        <v>26.130000114440918</v>
      </c>
      <c r="R29" s="26">
        <f t="shared" si="3"/>
        <v>26.130000114440918</v>
      </c>
      <c r="S29" s="26">
        <f t="shared" si="3"/>
        <v>26.130000114440918</v>
      </c>
      <c r="T29" s="26">
        <f t="shared" si="3"/>
        <v>26.130000114440918</v>
      </c>
      <c r="U29" s="26">
        <f t="shared" si="3"/>
        <v>26.130000114440918</v>
      </c>
      <c r="V29" s="26">
        <f t="shared" si="3"/>
        <v>26.130000114440918</v>
      </c>
      <c r="W29" s="26">
        <f t="shared" si="3"/>
        <v>26.130000114440918</v>
      </c>
      <c r="X29" s="26">
        <f t="shared" si="3"/>
        <v>26.130000114440918</v>
      </c>
      <c r="Y29" s="26">
        <f t="shared" si="3"/>
        <v>26.130000114440918</v>
      </c>
      <c r="Z29" s="26">
        <f t="shared" si="3"/>
        <v>26.130000114440918</v>
      </c>
      <c r="AA29" s="26">
        <f t="shared" si="3"/>
        <v>26.130000114440918</v>
      </c>
      <c r="AB29" s="26">
        <f t="shared" si="3"/>
        <v>26.130000114440918</v>
      </c>
      <c r="AC29" s="124">
        <f t="shared" si="3"/>
        <v>-2.9499999999999993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26.809999942779541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27.559999942779541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26.309999942779541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-0.26000000000000156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20.569999885559081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18.769999885559081</v>
      </c>
      <c r="L31" s="26">
        <f t="shared" si="5"/>
        <v>18.769999885559081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-3.0600000000000023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27.700000762939453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26.800000762939455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-0.46999999999999886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25.64999952316284</v>
      </c>
      <c r="C33" s="99">
        <f t="shared" si="7"/>
        <v>26.749999523162842</v>
      </c>
      <c r="D33" s="99">
        <f t="shared" si="7"/>
        <v>26.749999523162842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26.749999523162842</v>
      </c>
      <c r="J33" s="99">
        <f t="shared" si="7"/>
        <v>25.25</v>
      </c>
      <c r="K33" s="99">
        <f t="shared" si="7"/>
        <v>25.5</v>
      </c>
      <c r="L33" s="99">
        <f t="shared" si="7"/>
        <v>25.5</v>
      </c>
      <c r="M33" s="99">
        <f t="shared" si="7"/>
        <v>25.5</v>
      </c>
      <c r="N33" s="99">
        <f t="shared" si="7"/>
        <v>25.5</v>
      </c>
      <c r="O33" s="99">
        <f t="shared" si="7"/>
        <v>25.5</v>
      </c>
      <c r="P33" s="99">
        <f t="shared" si="7"/>
        <v>25.5</v>
      </c>
      <c r="Q33" s="99">
        <f t="shared" si="7"/>
        <v>25.5</v>
      </c>
      <c r="R33" s="99">
        <f t="shared" si="7"/>
        <v>25.5</v>
      </c>
      <c r="S33" s="99">
        <f t="shared" si="7"/>
        <v>25.5</v>
      </c>
      <c r="T33" s="99">
        <f t="shared" si="7"/>
        <v>25.5</v>
      </c>
      <c r="U33" s="99">
        <f t="shared" si="7"/>
        <v>25.5</v>
      </c>
      <c r="V33" s="99">
        <f t="shared" si="7"/>
        <v>25.5</v>
      </c>
      <c r="W33" s="99">
        <f t="shared" si="7"/>
        <v>25.5</v>
      </c>
      <c r="X33" s="99">
        <f t="shared" si="7"/>
        <v>25.5</v>
      </c>
      <c r="Y33" s="99">
        <f t="shared" si="7"/>
        <v>25.5</v>
      </c>
      <c r="Z33" s="99">
        <f t="shared" si="7"/>
        <v>25.5</v>
      </c>
      <c r="AA33" s="99">
        <f t="shared" si="7"/>
        <v>25.5</v>
      </c>
      <c r="AB33" s="99">
        <f t="shared" si="7"/>
        <v>25.5</v>
      </c>
      <c r="AC33" s="125">
        <f t="shared" si="7"/>
        <v>-3.3500000000000014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-11.850000000000001</v>
      </c>
      <c r="C34" s="102">
        <f t="shared" si="8"/>
        <v>-10.75</v>
      </c>
      <c r="D34" s="102">
        <f t="shared" si="8"/>
        <v>-10.75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-9.75</v>
      </c>
      <c r="J34" s="102">
        <f t="shared" si="8"/>
        <v>-12</v>
      </c>
      <c r="K34" s="102">
        <f t="shared" si="8"/>
        <v>-11.75</v>
      </c>
      <c r="L34" s="102">
        <f t="shared" si="8"/>
        <v>-11.75</v>
      </c>
      <c r="M34" s="102">
        <f t="shared" si="8"/>
        <v>-11.75</v>
      </c>
      <c r="N34" s="102">
        <f t="shared" si="8"/>
        <v>-11.75</v>
      </c>
      <c r="O34" s="102">
        <f t="shared" si="8"/>
        <v>-11.75</v>
      </c>
      <c r="P34" s="102">
        <f t="shared" si="8"/>
        <v>-11.75</v>
      </c>
      <c r="Q34" s="102">
        <f t="shared" si="8"/>
        <v>-11.75</v>
      </c>
      <c r="R34" s="102">
        <f t="shared" si="8"/>
        <v>-11.75</v>
      </c>
      <c r="S34" s="102">
        <f t="shared" si="8"/>
        <v>-11.75</v>
      </c>
      <c r="T34" s="102">
        <f t="shared" si="8"/>
        <v>-11.75</v>
      </c>
      <c r="U34" s="102">
        <f t="shared" si="8"/>
        <v>-11.75</v>
      </c>
      <c r="V34" s="102">
        <f t="shared" si="8"/>
        <v>-11.75</v>
      </c>
      <c r="W34" s="26">
        <f t="shared" si="8"/>
        <v>-11.75</v>
      </c>
      <c r="X34" s="26">
        <f t="shared" si="8"/>
        <v>-11.75</v>
      </c>
      <c r="Y34" s="102">
        <f t="shared" si="8"/>
        <v>-11.75</v>
      </c>
      <c r="Z34" s="102">
        <f t="shared" si="8"/>
        <v>-11.75</v>
      </c>
      <c r="AA34" s="102">
        <f t="shared" si="8"/>
        <v>-11.75</v>
      </c>
      <c r="AB34" s="102">
        <f t="shared" si="8"/>
        <v>-11.75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45</v>
      </c>
      <c r="C37" s="26">
        <f t="shared" si="9"/>
        <v>24.5</v>
      </c>
      <c r="D37" s="26">
        <f t="shared" si="9"/>
        <v>24.5</v>
      </c>
      <c r="E37" s="26">
        <f t="shared" si="9"/>
        <v>14.100000000000001</v>
      </c>
      <c r="F37" s="26">
        <f t="shared" si="9"/>
        <v>14.100000000000001</v>
      </c>
      <c r="G37" s="26">
        <f t="shared" si="9"/>
        <v>14.100000000000001</v>
      </c>
      <c r="H37" s="26">
        <f t="shared" si="9"/>
        <v>14.100000000000001</v>
      </c>
      <c r="I37" s="26">
        <f t="shared" si="9"/>
        <v>14.100000000000001</v>
      </c>
      <c r="J37" s="26">
        <f t="shared" si="9"/>
        <v>13.5</v>
      </c>
      <c r="K37" s="26">
        <f t="shared" si="9"/>
        <v>11.749996185302734</v>
      </c>
      <c r="L37" s="26">
        <f t="shared" si="9"/>
        <v>11.749996185302734</v>
      </c>
      <c r="M37" s="26">
        <f t="shared" si="9"/>
        <v>11.749996185302734</v>
      </c>
      <c r="N37" s="26">
        <f t="shared" si="9"/>
        <v>11.749996185302734</v>
      </c>
      <c r="O37" s="26">
        <f t="shared" si="9"/>
        <v>11.749996185302734</v>
      </c>
      <c r="P37" s="26">
        <f t="shared" si="9"/>
        <v>11.749996185302734</v>
      </c>
      <c r="Q37" s="26">
        <f t="shared" si="9"/>
        <v>11.749996185302734</v>
      </c>
      <c r="R37" s="26">
        <f t="shared" si="9"/>
        <v>11.749996185302734</v>
      </c>
      <c r="S37" s="26">
        <f t="shared" si="9"/>
        <v>11.749996185302734</v>
      </c>
      <c r="T37" s="26">
        <f t="shared" si="9"/>
        <v>11.749996185302734</v>
      </c>
      <c r="U37" s="26">
        <f t="shared" si="9"/>
        <v>11.749996185302734</v>
      </c>
      <c r="V37" s="26">
        <f t="shared" si="9"/>
        <v>11.749996185302734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5.4111111111111114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26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28.76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28.76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29.97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29.5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30.5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47.7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14" sqref="G1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37182</v>
      </c>
      <c r="E3" t="s">
        <v>202</v>
      </c>
      <c r="G3" s="4">
        <f>WORKDAY(Top!C3, -1, Holidays)</f>
        <v>37181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37182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37182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11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9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37182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25.636363636363637</v>
      </c>
      <c r="D9" s="195">
        <f ca="1">IF(ISERROR((AVERAGE(OFFSET('Curve Summary'!$D$6,12,0,15,1))*15+ 10* 'Curve Summary Backup'!$D$38)/25), 'Curve Summary Backup'!$D$38,(AVERAGE(OFFSET('Curve Summary'!$D$6,12,0,15,1))*15+ 10* 'Curve Summary Backup'!$D$38)/25)</f>
        <v>27.5</v>
      </c>
      <c r="E9" s="195">
        <f>VLOOKUP(E$7,'Curve Summary'!$A$7:$AG$54,4)</f>
        <v>36.25</v>
      </c>
      <c r="F9" s="301">
        <f t="shared" ref="F9:F15" ca="1" si="0">(C9*C$5+D9*D$5+E9*E$5)/(SUM(C$5:E$5))</f>
        <v>30.664545454545454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35.25</v>
      </c>
      <c r="T9" s="195">
        <f t="shared" ref="T9:V15" si="8">AP9</f>
        <v>36</v>
      </c>
      <c r="U9" s="195">
        <f t="shared" si="8"/>
        <v>33.5</v>
      </c>
      <c r="V9" s="195">
        <f t="shared" si="8"/>
        <v>36.25</v>
      </c>
      <c r="W9" s="301">
        <f>SUM(AG28:AR28)/SUM($AG$5:$AR$5)</f>
        <v>35.040196078431372</v>
      </c>
      <c r="X9" s="195">
        <f>SUM(AS28:BD28)/SUM($AS$5:$BD$5)</f>
        <v>38.232352941176472</v>
      </c>
      <c r="Y9" s="195">
        <f>SUM(BE28:BR28)/SUM($BE$5:$BR$5)</f>
        <v>38.766375838926173</v>
      </c>
      <c r="Z9" s="195">
        <f>SUM(BQ28:CB28)/SUM($BQ$5:$CB$5)</f>
        <v>39.061137254901965</v>
      </c>
      <c r="AA9" s="195">
        <f t="shared" ref="AA9:AA15" si="9">SUM(CC28:DX28)/SUM($CC$5:$DX$5)</f>
        <v>40.216441176470596</v>
      </c>
      <c r="AB9" s="196">
        <f t="shared" ref="AB9:AB15" si="10">SUM(DY28:EJ28)/SUM($DY$5:$EJ$5)</f>
        <v>41.441132812500008</v>
      </c>
      <c r="AC9" s="302">
        <f t="shared" ref="AC9:AC15" ca="1" si="11">(C9*C$5+D9*D$5+E9*E$5+SUM(AG28:EJ28))/(SUM(C$5:E$5)+SUM($AG$5:$EJ$5))</f>
        <v>39.066020984977534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33.5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34.5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35.369999999999997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36.21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36.869999999999997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37.520000000000003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38.159999999999997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38.79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39.409999999999997</v>
      </c>
      <c r="EJ9" s="191">
        <f>VLOOKUP(EJ$7,'Curve Summary'!$A$7:$AG$161,4)</f>
        <v>41.15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27.509090909090911</v>
      </c>
      <c r="D10" s="191">
        <f ca="1">IF(ISERROR((AVERAGE(OFFSET('Curve Summary'!$C$6,12,0,15,1))*15+ 10* 'Curve Summary Backup'!$C$38)/25), 'Curve Summary Backup'!$C$38,(AVERAGE(OFFSET('Curve Summary'!$C$6,12,0,15,1))*15+ 10* 'Curve Summary Backup'!$C$38)/25)</f>
        <v>28.25</v>
      </c>
      <c r="E10" s="191">
        <f>VLOOKUP(E$7,'Curve Summary'!$A$7:$AG$55,3)</f>
        <v>36.5</v>
      </c>
      <c r="F10" s="307">
        <f t="shared" ca="1" si="0"/>
        <v>31.416636363636361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34.75</v>
      </c>
      <c r="T10" s="191">
        <f t="shared" si="8"/>
        <v>35.5</v>
      </c>
      <c r="U10" s="191">
        <f t="shared" si="8"/>
        <v>33</v>
      </c>
      <c r="V10" s="191">
        <f t="shared" si="8"/>
        <v>35.75</v>
      </c>
      <c r="W10" s="307">
        <f t="shared" ref="W10:W15" si="12">SUM(AG29:AR29)/SUM($AG$5:$AR$5)</f>
        <v>36.240196078431374</v>
      </c>
      <c r="X10" s="191">
        <f t="shared" ref="X10:X15" si="13">SUM(AS29:BD29)/SUM($AS$5:$BD$5)</f>
        <v>39.908823529411762</v>
      </c>
      <c r="Y10" s="191">
        <f t="shared" ref="Y10:Y15" si="14">SUM(BE29:BR29)/SUM($BE$5:$BR$5)</f>
        <v>40.337617449664428</v>
      </c>
      <c r="Z10" s="191">
        <f t="shared" ref="Z10:Z15" si="15">SUM(BQ29:CB29)/SUM($BQ$5:$CB$5)</f>
        <v>40.882470588235293</v>
      </c>
      <c r="AA10" s="191">
        <f t="shared" si="9"/>
        <v>42.850450980392154</v>
      </c>
      <c r="AB10" s="192">
        <f t="shared" si="10"/>
        <v>45.160624999999996</v>
      </c>
      <c r="AC10" s="308">
        <f t="shared" ca="1" si="11"/>
        <v>41.33470690723243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34.25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35.479999999999997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36.61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37.68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38.729999999999997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39.79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40.92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42.09</v>
      </c>
      <c r="EJ10" s="309">
        <f>VLOOKUP(EJ$7,'Curve Summary'!$A$8:$AG$161,3)</f>
        <v>43.89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28.5</v>
      </c>
      <c r="D11" s="191">
        <f ca="1">IF(ISERROR((AVERAGE(OFFSET('Curve Summary'!$E$6,12,0,15,1))*15+ 10* 'Curve Summary Backup'!$E$38)/25), 'Curve Summary Backup'!$E$38,(AVERAGE(OFFSET('Curve Summary'!$E$6,12,0,15,1))*15+ 10* 'Curve Summary Backup'!$E$38)/25)</f>
        <v>29.2</v>
      </c>
      <c r="E11" s="191">
        <f>VLOOKUP(E$7,'Curve Summary'!$A$7:$AG$55,5)</f>
        <v>36</v>
      </c>
      <c r="F11" s="307">
        <f t="shared" ca="1" si="0"/>
        <v>31.793999999999997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37.583333333333336</v>
      </c>
      <c r="T11" s="191">
        <f t="shared" si="8"/>
        <v>38</v>
      </c>
      <c r="U11" s="191">
        <f t="shared" si="8"/>
        <v>36.5</v>
      </c>
      <c r="V11" s="191">
        <f t="shared" si="8"/>
        <v>38.25</v>
      </c>
      <c r="W11" s="307">
        <f t="shared" si="12"/>
        <v>38.22254901960784</v>
      </c>
      <c r="X11" s="191">
        <f t="shared" si="13"/>
        <v>42.378431372549016</v>
      </c>
      <c r="Y11" s="191">
        <f t="shared" si="14"/>
        <v>42.630234899328855</v>
      </c>
      <c r="Z11" s="191">
        <f t="shared" si="15"/>
        <v>43.327960784313731</v>
      </c>
      <c r="AA11" s="191">
        <f t="shared" si="9"/>
        <v>44.35248039215687</v>
      </c>
      <c r="AB11" s="192">
        <f t="shared" si="10"/>
        <v>45.287421875000007</v>
      </c>
      <c r="AC11" s="308">
        <f t="shared" ca="1" si="11"/>
        <v>43.029816865417381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36.5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39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40.03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40.98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41.7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42.4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42.97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43.49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44</v>
      </c>
      <c r="EJ11" s="309">
        <f>VLOOKUP(EJ$7,'Curve Summary'!$A$8:$AG$161,5)</f>
        <v>44.22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26.763636363636362</v>
      </c>
      <c r="D12" s="191">
        <f ca="1">IF(ISERROR((AVERAGE(OFFSET('Curve Summary'!$I$6,12,0,15,1))*15+ 10* 'Curve Summary Backup'!$I$38)/25), 'Curve Summary Backup'!$I$38,(AVERAGE(OFFSET('Curve Summary'!$I$6,12,0,15,1))*15+ 10*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27.703414410872018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33.539702180810721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29.5</v>
      </c>
      <c r="D13" s="191">
        <f ca="1">IF(ISERROR((AVERAGE(OFFSET('Curve Summary'!$F$6,12,0,15,1))*15+ 10* 'Curve Summary Backup'!$F$38)/25), 'Curve Summary Backup'!$F$38,(AVERAGE(OFFSET('Curve Summary'!$F$6,12,0,15,1))*15+ 10* 'Curve Summary Backup'!$F$38)/25)</f>
        <v>28.600000000000005</v>
      </c>
      <c r="E13" s="191">
        <f>VLOOKUP(E$7,'Curve Summary'!$A$7:$AG$59,6)</f>
        <v>33.75</v>
      </c>
      <c r="F13" s="307">
        <f t="shared" ca="1" si="0"/>
        <v>30.822000000000003</v>
      </c>
      <c r="G13" s="191">
        <f t="shared" si="1"/>
        <v>34.125</v>
      </c>
      <c r="H13" s="191">
        <f t="shared" si="2"/>
        <v>34.5</v>
      </c>
      <c r="I13" s="191">
        <f t="shared" si="2"/>
        <v>33.75</v>
      </c>
      <c r="J13" s="191">
        <f t="shared" si="3"/>
        <v>32.25</v>
      </c>
      <c r="K13" s="191">
        <f t="shared" si="4"/>
        <v>33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38.78235294117647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42.804450596252117</v>
      </c>
      <c r="AD13" s="303"/>
      <c r="AE13" s="303"/>
      <c r="AF13" s="304"/>
      <c r="AG13" s="309">
        <f>VLOOKUP(AG$7,'Curve Summary'!$A$9:$AG$161,6)</f>
        <v>34.5</v>
      </c>
      <c r="AH13" s="309">
        <f>VLOOKUP(AH$7,'Curve Summary'!$A$9:$AG$161,6)</f>
        <v>33.75</v>
      </c>
      <c r="AI13" s="309">
        <f>VLOOKUP(AI$7,'Curve Summary'!$A$9:$AG$161,6)</f>
        <v>33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27.05</v>
      </c>
      <c r="D14" s="191">
        <f ca="1">IF(ISERROR((AVERAGE(OFFSET('Curve Summary'!$B$6,12,0,15,1))*15+ 10* 'Curve Summary Backup'!$B$38)/25), 'Curve Summary Backup'!$B$38,(AVERAGE(OFFSET('Curve Summary'!$B$6,12,0,15,1))*15+ 10* 'Curve Summary Backup'!$B$38)/25)</f>
        <v>27.5</v>
      </c>
      <c r="E14" s="191">
        <f>VLOOKUP(E$7,'Curve Summary'!$A$7:$AG$59,2)</f>
        <v>31.75</v>
      </c>
      <c r="F14" s="307">
        <f t="shared" ca="1" si="0"/>
        <v>29.119</v>
      </c>
      <c r="G14" s="191">
        <f t="shared" si="1"/>
        <v>32</v>
      </c>
      <c r="H14" s="191">
        <f t="shared" si="2"/>
        <v>32.25</v>
      </c>
      <c r="I14" s="191">
        <f t="shared" si="2"/>
        <v>31.75</v>
      </c>
      <c r="J14" s="191">
        <f t="shared" si="3"/>
        <v>31.125</v>
      </c>
      <c r="K14" s="191">
        <f t="shared" si="4"/>
        <v>31.25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39.060784313725492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40.793926746166953</v>
      </c>
      <c r="AD14" s="303"/>
      <c r="AE14" s="303"/>
      <c r="AF14" s="304"/>
      <c r="AG14" s="309">
        <f>VLOOKUP(AG$7,'Curve Summary'!$A$9:$AG$161,2)</f>
        <v>32.25</v>
      </c>
      <c r="AH14" s="309">
        <f>VLOOKUP(AH$7,'Curve Summary'!$A$9:$AG$161,2)</f>
        <v>31.75</v>
      </c>
      <c r="AI14" s="309">
        <f>VLOOKUP(AI$7,'Curve Summary'!$A$9:$AG$161,2)</f>
        <v>31.25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28.05</v>
      </c>
      <c r="D15" s="204">
        <f ca="1">IF(ISERROR((AVERAGE(OFFSET('Curve Summary'!$G$6,12,0,15,1))*15+ 10* 'Curve Summary Backup'!$G$38)/25), 'Curve Summary Backup'!$G$38,(AVERAGE(OFFSET('Curve Summary'!$G$6,12,0,15,1))*15+ 10* 'Curve Summary Backup'!$G$38)/25)</f>
        <v>28.5</v>
      </c>
      <c r="E15" s="204">
        <f>VLOOKUP(E$7,'Curve Summary'!$A$7:$AG$58,7)</f>
        <v>33.75</v>
      </c>
      <c r="F15" s="312">
        <f t="shared" ca="1" si="0"/>
        <v>30.519000000000002</v>
      </c>
      <c r="G15" s="204">
        <f t="shared" si="1"/>
        <v>33.375</v>
      </c>
      <c r="H15" s="204">
        <f t="shared" si="2"/>
        <v>33.75</v>
      </c>
      <c r="I15" s="204">
        <f t="shared" si="2"/>
        <v>33</v>
      </c>
      <c r="J15" s="204">
        <f t="shared" si="3"/>
        <v>32.75</v>
      </c>
      <c r="K15" s="204">
        <f t="shared" si="4"/>
        <v>32.5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42.77745098039216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44.011716354344109</v>
      </c>
      <c r="AD15" s="303"/>
      <c r="AE15" s="303"/>
      <c r="AF15" s="304"/>
      <c r="AG15" s="191">
        <f>VLOOKUP(AG$7,'Curve Summary'!$A$9:$AG$161,7)</f>
        <v>33.75</v>
      </c>
      <c r="AH15" s="191">
        <f>VLOOKUP(AH$7,'Curve Summary'!$A$9:$AG$161,7)</f>
        <v>33</v>
      </c>
      <c r="AI15" s="191">
        <f>VLOOKUP(AI$7,'Curve Summary'!$A$9:$AG$161,7)</f>
        <v>32.5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43.454545454545453</v>
      </c>
      <c r="D18" s="319">
        <f ca="1">IF(ISERROR((AVERAGE(OFFSET('Curve Summary ALBERTA'!$R$6,10,0,12,1))*12+ 9* 'Curve Summary Backup'!$R$38)/21), 'Curve Summary Backup'!$R$38,(AVERAGE(OFFSET('Curve Summary ALBERTA'!$R$6,10,0,12,1))*12+ 9* 'Curve Summary Backup'!$R$38)/21)</f>
        <v>45.749996185302734</v>
      </c>
      <c r="E18" s="319">
        <f>VLOOKUP(E$7,'Curve Summary ALBERTA'!$A$7:$AG$63,18)</f>
        <v>51.049999237060547</v>
      </c>
      <c r="F18" s="320">
        <f ca="1">(C18*C$5+D18*D$5+E18*E$5)/(SUM(C$5:E$5))</f>
        <v>47.456816274469546</v>
      </c>
      <c r="G18" s="319">
        <f>AVERAGE(H18:I18)</f>
        <v>57.436624603271483</v>
      </c>
      <c r="H18" s="319">
        <f>AG18</f>
        <v>57.628511657714846</v>
      </c>
      <c r="I18" s="319">
        <f>AH18</f>
        <v>57.244737548828127</v>
      </c>
      <c r="J18" s="319">
        <f>AVERAGE(K18:L18)</f>
        <v>54.024164123535158</v>
      </c>
      <c r="K18" s="319">
        <f>AI18</f>
        <v>56.199056091308591</v>
      </c>
      <c r="L18" s="319">
        <f>AJ18</f>
        <v>51.849272155761717</v>
      </c>
      <c r="M18" s="319">
        <f>AK18</f>
        <v>52.619288787841796</v>
      </c>
      <c r="N18" s="319">
        <f>AL18</f>
        <v>54.654976121995361</v>
      </c>
      <c r="O18" s="319">
        <f>AVERAGE(P18:Q18)</f>
        <v>47.60279411989216</v>
      </c>
      <c r="P18" s="319">
        <f>AM18</f>
        <v>47.175168618682115</v>
      </c>
      <c r="Q18" s="319">
        <f>AN18</f>
        <v>48.030419621102205</v>
      </c>
      <c r="R18" s="319">
        <f>AO18</f>
        <v>48.040008506904051</v>
      </c>
      <c r="S18" s="319">
        <f>AVERAGE(T18:V18)</f>
        <v>57.39301444429001</v>
      </c>
      <c r="T18" s="319">
        <f>AP18</f>
        <v>52.39895195158693</v>
      </c>
      <c r="U18" s="319">
        <f>AQ18</f>
        <v>57.737953158028134</v>
      </c>
      <c r="V18" s="319">
        <f>AR18</f>
        <v>62.042138223254973</v>
      </c>
      <c r="W18" s="319">
        <f>SUM(AG37:AR37)/SUM($AG$5:$AR$5)</f>
        <v>53.735109885143956</v>
      </c>
      <c r="X18" s="319">
        <f>SUM(AS37:BD37)/SUM($AS$5:$BD$5)</f>
        <v>47.543848261820067</v>
      </c>
      <c r="Y18" s="319">
        <f>SUM(BE37:BR37)/SUM($BE$5:$BR$5)</f>
        <v>47.140529721656193</v>
      </c>
      <c r="Z18" s="319">
        <f>SUM(BQ37:CB37)/SUM($BQ$5:$CB$5)</f>
        <v>45.73471637115091</v>
      </c>
      <c r="AA18" s="319">
        <f>SUM(CC37:DX37)/SUM($CC$5:$DX$5)</f>
        <v>43.789569902941388</v>
      </c>
      <c r="AB18" s="321">
        <f>SUM(DY37:EJ37)/SUM($DY$5:$EJ$5)</f>
        <v>46.496938172348159</v>
      </c>
      <c r="AC18" s="322">
        <f ca="1">(C18*C$5+D18*D$5+E18*E$5+SUM(AG37:EJ37))/(SUM(C$5:E$5)+SUM($AG$5:$EJ$5))</f>
        <v>46.195389013591821</v>
      </c>
      <c r="AD18" s="303"/>
      <c r="AE18" s="303"/>
      <c r="AF18" s="304"/>
      <c r="AG18" s="191">
        <f>VLOOKUP(AG$7,'Curve Summary ALBERTA'!$A$13:$AG$161,18)</f>
        <v>57.628511657714846</v>
      </c>
      <c r="AH18" s="191">
        <f>VLOOKUP(AH$7,'Curve Summary ALBERTA'!$A$13:$AG$161,18)</f>
        <v>57.244737548828127</v>
      </c>
      <c r="AI18" s="191">
        <f>VLOOKUP(AI$7,'Curve Summary ALBERTA'!$A$13:$AG$161,18)</f>
        <v>56.199056091308591</v>
      </c>
      <c r="AJ18" s="191">
        <f>VLOOKUP(AJ$7,'Curve Summary ALBERTA'!$A$13:$AG$161,18)</f>
        <v>51.849272155761717</v>
      </c>
      <c r="AK18" s="191">
        <f>VLOOKUP(AK$7,'Curve Summary ALBERTA'!$A$13:$AG$161,18)</f>
        <v>52.619288787841796</v>
      </c>
      <c r="AL18" s="191">
        <f>VLOOKUP(AL$7,'Curve Summary ALBERTA'!$A$13:$AG$161,18)</f>
        <v>54.654976121995361</v>
      </c>
      <c r="AM18" s="191">
        <f>VLOOKUP(AM$7,'Curve Summary ALBERTA'!$A$13:$AG$161,18)</f>
        <v>47.175168618682115</v>
      </c>
      <c r="AN18" s="191">
        <f>VLOOKUP(AN$7,'Curve Summary ALBERTA'!$A$13:$AG$161,18)</f>
        <v>48.030419621102205</v>
      </c>
      <c r="AO18" s="191">
        <f>VLOOKUP(AO$7,'Curve Summary ALBERTA'!$A$13:$AG$161,18)</f>
        <v>48.040008506904051</v>
      </c>
      <c r="AP18" s="191">
        <f>VLOOKUP(AP$7,'Curve Summary ALBERTA'!$A$13:$AG$161,18)</f>
        <v>52.39895195158693</v>
      </c>
      <c r="AQ18" s="191">
        <f>VLOOKUP(AQ$7,'Curve Summary ALBERTA'!$A$13:$AG$161,18)</f>
        <v>57.737953158028134</v>
      </c>
      <c r="AR18" s="191">
        <f>VLOOKUP(AR$7,'Curve Summary ALBERTA'!$A$13:$AG$161,18)</f>
        <v>62.042138223254973</v>
      </c>
      <c r="AS18" s="191">
        <f>VLOOKUP(AS$7,'Curve Summary ALBERTA'!$A$13:$AG$161,18)</f>
        <v>50.122577042138502</v>
      </c>
      <c r="AT18" s="191">
        <f>VLOOKUP(AT$7,'Curve Summary ALBERTA'!$A$13:$AG$161,18)</f>
        <v>48.710640380118456</v>
      </c>
      <c r="AU18" s="191">
        <f>VLOOKUP(AU$7,'Curve Summary ALBERTA'!$A$13:$AG$161,18)</f>
        <v>47.170614587219021</v>
      </c>
      <c r="AV18" s="191">
        <f>VLOOKUP(AV$7,'Curve Summary ALBERTA'!$A$13:$AG$161,18)</f>
        <v>44.904514904393672</v>
      </c>
      <c r="AW18" s="191">
        <f>VLOOKUP(AW$7,'Curve Summary ALBERTA'!$A$13:$AG$161,18)</f>
        <v>45.14686475956163</v>
      </c>
      <c r="AX18" s="191">
        <f>VLOOKUP(AX$7,'Curve Summary ALBERTA'!$A$13:$AG$161,18)</f>
        <v>45.625522156318638</v>
      </c>
      <c r="AY18" s="191">
        <f>VLOOKUP(AY$7,'Curve Summary ALBERTA'!$A$13:$AG$161,18)</f>
        <v>46.055971130185917</v>
      </c>
      <c r="AZ18" s="191">
        <f>VLOOKUP(AZ$7,'Curve Summary ALBERTA'!$A$13:$AG$161,18)</f>
        <v>46.564660977524859</v>
      </c>
      <c r="BA18" s="191">
        <f>VLOOKUP(BA$7,'Curve Summary ALBERTA'!$A$13:$AG$161,18)</f>
        <v>46.583335180848266</v>
      </c>
      <c r="BB18" s="191">
        <f>VLOOKUP(BB$7,'Curve Summary ALBERTA'!$A$13:$AG$161,18)</f>
        <v>46.823134462892966</v>
      </c>
      <c r="BC18" s="191">
        <f>VLOOKUP(BC$7,'Curve Summary ALBERTA'!$A$13:$AG$161,18)</f>
        <v>50.312305923402278</v>
      </c>
      <c r="BD18" s="191">
        <f>VLOOKUP(BD$7,'Curve Summary ALBERTA'!$A$13:$AG$161,18)</f>
        <v>52.721102517811211</v>
      </c>
      <c r="BE18" s="191">
        <f>VLOOKUP(BE$7,'Curve Summary ALBERTA'!$A$13:$AG$161,18)</f>
        <v>51.030232706618037</v>
      </c>
      <c r="BF18" s="191">
        <f>VLOOKUP(BF$7,'Curve Summary ALBERTA'!$A$13:$AG$161,18)</f>
        <v>49.294299441869683</v>
      </c>
      <c r="BG18" s="191">
        <f>VLOOKUP(BG$7,'Curve Summary ALBERTA'!$A$13:$AG$161,18)</f>
        <v>47.077435788366728</v>
      </c>
      <c r="BH18" s="191">
        <f>VLOOKUP(BH$7,'Curve Summary ALBERTA'!$A$13:$AG$161,18)</f>
        <v>43.991873581899902</v>
      </c>
      <c r="BI18" s="191">
        <f>VLOOKUP(BI$7,'Curve Summary ALBERTA'!$A$13:$AG$161,18)</f>
        <v>43.91469473780753</v>
      </c>
      <c r="BJ18" s="191">
        <f>VLOOKUP(BJ$7,'Curve Summary ALBERTA'!$A$13:$AG$161,18)</f>
        <v>44.482864041965151</v>
      </c>
      <c r="BK18" s="191">
        <f>VLOOKUP(BK$7,'Curve Summary ALBERTA'!$A$13:$AG$161,18)</f>
        <v>45.157898857657123</v>
      </c>
      <c r="BL18" s="191">
        <f>VLOOKUP(BL$7,'Curve Summary ALBERTA'!$A$13:$AG$161,18)</f>
        <v>45.729855837900431</v>
      </c>
      <c r="BM18" s="191">
        <f>VLOOKUP(BM$7,'Curve Summary ALBERTA'!$A$13:$AG$161,18)</f>
        <v>45.640510170876603</v>
      </c>
      <c r="BN18" s="191">
        <f>VLOOKUP(BN$7,'Curve Summary ALBERTA'!$A$13:$AG$161,18)</f>
        <v>45.643471860093953</v>
      </c>
      <c r="BO18" s="191">
        <f>VLOOKUP(BO$7,'Curve Summary ALBERTA'!$A$13:$AG$161,18)</f>
        <v>48.856043669774053</v>
      </c>
      <c r="BP18" s="191">
        <f>VLOOKUP(BP$7,'Curve Summary ALBERTA'!$A$13:$AG$161,18)</f>
        <v>51.065863021708111</v>
      </c>
      <c r="BQ18" s="191">
        <f>VLOOKUP(BQ$7,'Curve Summary ALBERTA'!$A$13:$AG$161,18)</f>
        <v>49.855084754130651</v>
      </c>
      <c r="BR18" s="191">
        <f>VLOOKUP(BR$7,'Curve Summary ALBERTA'!$A$13:$AG$161,18)</f>
        <v>48.202648113363992</v>
      </c>
      <c r="BS18" s="191">
        <f>VLOOKUP(BS$7,'Curve Summary ALBERTA'!$A$13:$AG$161,18)</f>
        <v>46.095188594107192</v>
      </c>
      <c r="BT18" s="191">
        <f>VLOOKUP(BT$7,'Curve Summary ALBERTA'!$A$13:$AG$161,18)</f>
        <v>43.021738942770732</v>
      </c>
      <c r="BU18" s="191">
        <f>VLOOKUP(BU$7,'Curve Summary ALBERTA'!$A$13:$AG$161,18)</f>
        <v>42.945825083138715</v>
      </c>
      <c r="BV18" s="191">
        <f>VLOOKUP(BV$7,'Curve Summary ALBERTA'!$A$13:$AG$161,18)</f>
        <v>43.482220673763322</v>
      </c>
      <c r="BW18" s="191">
        <f>VLOOKUP(BW$7,'Curve Summary ALBERTA'!$A$13:$AG$161,18)</f>
        <v>44.120257673305574</v>
      </c>
      <c r="BX18" s="191">
        <f>VLOOKUP(BX$7,'Curve Summary ALBERTA'!$A$13:$AG$161,18)</f>
        <v>44.660268363688481</v>
      </c>
      <c r="BY18" s="191">
        <f>VLOOKUP(BY$7,'Curve Summary ALBERTA'!$A$13:$AG$161,18)</f>
        <v>44.573056907605249</v>
      </c>
      <c r="BZ18" s="191">
        <f>VLOOKUP(BZ$7,'Curve Summary ALBERTA'!$A$13:$AG$161,18)</f>
        <v>44.572572673872656</v>
      </c>
      <c r="CA18" s="191">
        <f>VLOOKUP(CA$7,'Curve Summary ALBERTA'!$A$13:$AG$161,18)</f>
        <v>47.695927318040596</v>
      </c>
      <c r="CB18" s="191">
        <f>VLOOKUP(CB$7,'Curve Summary ALBERTA'!$A$13:$AG$161,18)</f>
        <v>49.80770832320313</v>
      </c>
      <c r="CC18" s="191">
        <f>VLOOKUP(CC$7,'Curve Summary ALBERTA'!$A$13:$AG$161,18)</f>
        <v>45.544577768402313</v>
      </c>
      <c r="CD18" s="191">
        <f>VLOOKUP(CD$7,'Curve Summary ALBERTA'!$A$13:$AG$161,18)</f>
        <v>44.098792813324806</v>
      </c>
      <c r="CE18" s="191">
        <f>VLOOKUP(CE$7,'Curve Summary ALBERTA'!$A$13:$AG$161,18)</f>
        <v>42.245478785538538</v>
      </c>
      <c r="CF18" s="191">
        <f>VLOOKUP(CF$7,'Curve Summary ALBERTA'!$A$13:$AG$161,18)</f>
        <v>39.466412664699106</v>
      </c>
      <c r="CG18" s="191">
        <f>VLOOKUP(CG$7,'Curve Summary ALBERTA'!$A$13:$AG$161,18)</f>
        <v>39.414410737739189</v>
      </c>
      <c r="CH18" s="191">
        <f>VLOOKUP(CH$7,'Curve Summary ALBERTA'!$A$13:$AG$161,18)</f>
        <v>39.908999307220427</v>
      </c>
      <c r="CI18" s="191">
        <f>VLOOKUP(CI$7,'Curve Summary ALBERTA'!$A$13:$AG$161,18)</f>
        <v>40.492709464800157</v>
      </c>
      <c r="CJ18" s="191">
        <f>VLOOKUP(CJ$7,'Curve Summary ALBERTA'!$A$13:$AG$161,18)</f>
        <v>40.988607992796545</v>
      </c>
      <c r="CK18" s="191">
        <f>VLOOKUP(CK$7,'Curve Summary ALBERTA'!$A$13:$AG$161,18)</f>
        <v>40.926023756348165</v>
      </c>
      <c r="CL18" s="191">
        <f>VLOOKUP(CL$7,'Curve Summary ALBERTA'!$A$13:$AG$161,18)</f>
        <v>40.939555091348332</v>
      </c>
      <c r="CM18" s="191">
        <f>VLOOKUP(CM$7,'Curve Summary ALBERTA'!$A$13:$AG$161,18)</f>
        <v>43.7942765653329</v>
      </c>
      <c r="CN18" s="191">
        <f>VLOOKUP(CN$7,'Curve Summary ALBERTA'!$A$13:$AG$161,18)</f>
        <v>45.678373384405248</v>
      </c>
      <c r="CO18" s="191">
        <f>VLOOKUP(CO$7,'Curve Summary ALBERTA'!$A$13:$AG$161,18)</f>
        <v>46.952331984305758</v>
      </c>
      <c r="CP18" s="191">
        <f>VLOOKUP(CP$7,'Curve Summary ALBERTA'!$A$13:$AG$161,18)</f>
        <v>45.492360631855249</v>
      </c>
      <c r="CQ18" s="191">
        <f>VLOOKUP(CQ$7,'Curve Summary ALBERTA'!$A$13:$AG$161,18)</f>
        <v>43.625028617554378</v>
      </c>
      <c r="CR18" s="191">
        <f>VLOOKUP(CR$7,'Curve Summary ALBERTA'!$A$13:$AG$161,18)</f>
        <v>40.829298757139831</v>
      </c>
      <c r="CS18" s="191">
        <f>VLOOKUP(CS$7,'Curve Summary ALBERTA'!$A$13:$AG$161,18)</f>
        <v>40.76755696426693</v>
      </c>
      <c r="CT18" s="191">
        <f>VLOOKUP(CT$7,'Curve Summary ALBERTA'!$A$13:$AG$161,18)</f>
        <v>41.252710637789953</v>
      </c>
      <c r="CU18" s="191">
        <f>VLOOKUP(CU$7,'Curve Summary ALBERTA'!$A$13:$AG$161,18)</f>
        <v>41.826822316429762</v>
      </c>
      <c r="CV18" s="191">
        <f>VLOOKUP(CV$7,'Curve Summary ALBERTA'!$A$13:$AG$161,18)</f>
        <v>42.311943456089715</v>
      </c>
      <c r="CW18" s="191">
        <f>VLOOKUP(CW$7,'Curve Summary ALBERTA'!$A$13:$AG$161,18)</f>
        <v>42.237354612891764</v>
      </c>
      <c r="CX18" s="191">
        <f>VLOOKUP(CX$7,'Curve Summary ALBERTA'!$A$13:$AG$161,18)</f>
        <v>42.238968651852304</v>
      </c>
      <c r="CY18" s="191">
        <f>VLOOKUP(CY$7,'Curve Summary ALBERTA'!$A$13:$AG$161,18)</f>
        <v>45.026506864256575</v>
      </c>
      <c r="CZ18" s="191">
        <f>VLOOKUP(CZ$7,'Curve Summary ALBERTA'!$A$13:$AG$161,18)</f>
        <v>46.910897689477821</v>
      </c>
      <c r="DA18" s="191">
        <f>VLOOKUP(DA$7,'Curve Summary ALBERTA'!$A$13:$AG$161,18)</f>
        <v>48.216555563543601</v>
      </c>
      <c r="DB18" s="191">
        <f>VLOOKUP(DB$7,'Curve Summary ALBERTA'!$A$13:$AG$161,18)</f>
        <v>46.755093898720212</v>
      </c>
      <c r="DC18" s="191">
        <f>VLOOKUP(DC$7,'Curve Summary ALBERTA'!$A$13:$AG$161,18)</f>
        <v>44.886243542310446</v>
      </c>
      <c r="DD18" s="191">
        <f>VLOOKUP(DD$7,'Curve Summary ALBERTA'!$A$13:$AG$161,18)</f>
        <v>42.088511292586482</v>
      </c>
      <c r="DE18" s="191">
        <f>VLOOKUP(DE$7,'Curve Summary ALBERTA'!$A$13:$AG$161,18)</f>
        <v>42.026088952063851</v>
      </c>
      <c r="DF18" s="191">
        <f>VLOOKUP(DF$7,'Curve Summary ALBERTA'!$A$13:$AG$161,18)</f>
        <v>42.510772525898432</v>
      </c>
      <c r="DG18" s="191">
        <f>VLOOKUP(DG$7,'Curve Summary ALBERTA'!$A$13:$AG$161,18)</f>
        <v>43.084454182721707</v>
      </c>
      <c r="DH18" s="191">
        <f>VLOOKUP(DH$7,'Curve Summary ALBERTA'!$A$13:$AG$161,18)</f>
        <v>43.569066946647332</v>
      </c>
      <c r="DI18" s="191">
        <f>VLOOKUP(DI$7,'Curve Summary ALBERTA'!$A$13:$AG$161,18)</f>
        <v>43.493743043244756</v>
      </c>
      <c r="DJ18" s="191">
        <f>VLOOKUP(DJ$7,'Curve Summary ALBERTA'!$A$13:$AG$161,18)</f>
        <v>43.494672872412714</v>
      </c>
      <c r="DK18" s="191">
        <f>VLOOKUP(DK$7,'Curve Summary ALBERTA'!$A$13:$AG$161,18)</f>
        <v>46.035668399386722</v>
      </c>
      <c r="DL18" s="191">
        <f>VLOOKUP(DL$7,'Curve Summary ALBERTA'!$A$13:$AG$161,18)</f>
        <v>47.944774855730792</v>
      </c>
      <c r="DM18" s="191">
        <f>VLOOKUP(DM$7,'Curve Summary ALBERTA'!$A$13:$AG$161,18)</f>
        <v>49.30943320414427</v>
      </c>
      <c r="DN18" s="191">
        <f>VLOOKUP(DN$7,'Curve Summary ALBERTA'!$A$13:$AG$161,18)</f>
        <v>47.871442099030126</v>
      </c>
      <c r="DO18" s="191">
        <f>VLOOKUP(DO$7,'Curve Summary ALBERTA'!$A$13:$AG$161,18)</f>
        <v>46.021500737756909</v>
      </c>
      <c r="DP18" s="191">
        <f>VLOOKUP(DP$7,'Curve Summary ALBERTA'!$A$13:$AG$161,18)</f>
        <v>42.794151720699695</v>
      </c>
      <c r="DQ18" s="191">
        <f>VLOOKUP(DQ$7,'Curve Summary ALBERTA'!$A$13:$AG$161,18)</f>
        <v>42.7552263877418</v>
      </c>
      <c r="DR18" s="191">
        <f>VLOOKUP(DR$7,'Curve Summary ALBERTA'!$A$13:$AG$161,18)</f>
        <v>43.266995382619143</v>
      </c>
      <c r="DS18" s="191">
        <f>VLOOKUP(DS$7,'Curve Summary ALBERTA'!$A$13:$AG$161,18)</f>
        <v>43.868470262350385</v>
      </c>
      <c r="DT18" s="191">
        <f>VLOOKUP(DT$7,'Curve Summary ALBERTA'!$A$13:$AG$161,18)</f>
        <v>44.382472468360703</v>
      </c>
      <c r="DU18" s="191">
        <f>VLOOKUP(DU$7,'Curve Summary ALBERTA'!$A$13:$AG$161,18)</f>
        <v>44.334302336545271</v>
      </c>
      <c r="DV18" s="191">
        <f>VLOOKUP(DV$7,'Curve Summary ALBERTA'!$A$13:$AG$161,18)</f>
        <v>44.362455789522983</v>
      </c>
      <c r="DW18" s="191">
        <f>VLOOKUP(DW$7,'Curve Summary ALBERTA'!$A$13:$AG$161,18)</f>
        <v>47.391682245269351</v>
      </c>
      <c r="DX18" s="191">
        <f>VLOOKUP(DX$7,'Curve Summary ALBERTA'!$A$13:$AG$161,18)</f>
        <v>49.32121951935089</v>
      </c>
      <c r="DY18" s="191">
        <f>VLOOKUP(DY$7,'Curve Summary ALBERTA'!$A$13:$AG$161,18)</f>
        <v>50.735075995445669</v>
      </c>
      <c r="DZ18" s="191">
        <f>VLOOKUP(DZ$7,'Curve Summary ALBERTA'!$A$13:$AG$161,18)</f>
        <v>49.293376654444373</v>
      </c>
      <c r="EA18" s="191">
        <f>VLOOKUP(EA$7,'Curve Summary ALBERTA'!$A$13:$AG$161,18)</f>
        <v>47.435538788302594</v>
      </c>
      <c r="EB18" s="191">
        <f>VLOOKUP(EB$7,'Curve Summary ALBERTA'!$A$13:$AG$161,18)</f>
        <v>43.739541433023234</v>
      </c>
      <c r="EC18" s="191">
        <f>VLOOKUP(EC$7,'Curve Summary ALBERTA'!$A$13:$AG$161,18)</f>
        <v>43.706139428553065</v>
      </c>
      <c r="ED18" s="191">
        <f>VLOOKUP(ED$7,'Curve Summary ALBERTA'!$A$13:$AG$161,18)</f>
        <v>44.228067152845767</v>
      </c>
      <c r="EE18" s="191">
        <f>VLOOKUP(EE$7,'Curve Summary ALBERTA'!$A$13:$AG$161,18)</f>
        <v>44.840377054772958</v>
      </c>
      <c r="EF18" s="191">
        <f>VLOOKUP(EF$7,'Curve Summary ALBERTA'!$A$13:$AG$161,18)</f>
        <v>45.364845989057507</v>
      </c>
      <c r="EG18" s="191">
        <f>VLOOKUP(EG$7,'Curve Summary ALBERTA'!$A$13:$AG$161,18)</f>
        <v>45.322528411454321</v>
      </c>
      <c r="EH18" s="191">
        <f>VLOOKUP(EH$7,'Curve Summary ALBERTA'!$A$13:$AG$161,18)</f>
        <v>45.356981801450829</v>
      </c>
      <c r="EI18" s="191">
        <f>VLOOKUP(EI$7,'Curve Summary ALBERTA'!$A$13:$AG$161,18)</f>
        <v>48.030956436032717</v>
      </c>
      <c r="EJ18" s="191">
        <f>VLOOKUP(EJ$7,'Curve Summary ALBERTA'!$A$13:$AG$161,18)</f>
        <v>49.983705217173707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-0.36363636363636331</v>
      </c>
      <c r="D28" s="195">
        <f t="shared" ca="1" si="16"/>
        <v>-0.5</v>
      </c>
      <c r="E28" s="195">
        <f t="shared" si="16"/>
        <v>0</v>
      </c>
      <c r="F28" s="301">
        <f t="shared" ca="1" si="16"/>
        <v>-0.17859180035650724</v>
      </c>
      <c r="G28" s="195">
        <f t="shared" si="16"/>
        <v>0</v>
      </c>
      <c r="H28" s="195">
        <f t="shared" si="16"/>
        <v>0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-0.1666666666666643</v>
      </c>
      <c r="T28" s="195">
        <f t="shared" si="16"/>
        <v>0</v>
      </c>
      <c r="U28" s="195">
        <f t="shared" si="16"/>
        <v>-0.5</v>
      </c>
      <c r="V28" s="195">
        <f t="shared" si="16"/>
        <v>0</v>
      </c>
      <c r="W28" s="301">
        <f t="shared" si="16"/>
        <v>-3.9215686274509665E-2</v>
      </c>
      <c r="X28" s="195">
        <f t="shared" si="16"/>
        <v>-3.7254901960785958E-2</v>
      </c>
      <c r="Y28" s="195">
        <f t="shared" si="16"/>
        <v>-3.5234899328855818E-2</v>
      </c>
      <c r="Z28" s="195">
        <f t="shared" si="16"/>
        <v>-4.1176470588233371E-2</v>
      </c>
      <c r="AA28" s="195">
        <f t="shared" si="16"/>
        <v>-3.9705882352947697E-2</v>
      </c>
      <c r="AB28" s="195">
        <f t="shared" si="16"/>
        <v>-4.1015625E-2</v>
      </c>
      <c r="AC28" s="302">
        <f t="shared" ca="1" si="16"/>
        <v>-3.9253599952211005E-2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670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655.5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742.77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760.41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774.27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787.92000000000007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725.04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775.8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827.6099999999999</v>
      </c>
      <c r="EJ28" s="328">
        <f t="shared" si="19"/>
        <v>946.44999999999993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-0.51174242424242067</v>
      </c>
      <c r="D29" s="191">
        <f t="shared" ca="1" si="20"/>
        <v>-0.5</v>
      </c>
      <c r="E29" s="191">
        <f t="shared" si="20"/>
        <v>0</v>
      </c>
      <c r="F29" s="307">
        <f t="shared" ca="1" si="20"/>
        <v>-0.22960546642899615</v>
      </c>
      <c r="G29" s="191">
        <f t="shared" si="20"/>
        <v>0</v>
      </c>
      <c r="H29" s="191">
        <f t="shared" si="20"/>
        <v>0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-0.1666666666666643</v>
      </c>
      <c r="T29" s="191">
        <f t="shared" si="20"/>
        <v>0</v>
      </c>
      <c r="U29" s="191">
        <f t="shared" si="20"/>
        <v>-0.5</v>
      </c>
      <c r="V29" s="191">
        <f t="shared" si="20"/>
        <v>0</v>
      </c>
      <c r="W29" s="307">
        <f t="shared" si="20"/>
        <v>-3.9215686274509665E-2</v>
      </c>
      <c r="X29" s="191">
        <f t="shared" si="20"/>
        <v>-3.7254901960785958E-2</v>
      </c>
      <c r="Y29" s="191">
        <f t="shared" si="20"/>
        <v>-3.5234899328862923E-2</v>
      </c>
      <c r="Z29" s="191">
        <f t="shared" si="20"/>
        <v>-4.1176470588233371E-2</v>
      </c>
      <c r="AA29" s="191">
        <f t="shared" si="20"/>
        <v>-3.9705882352940591E-2</v>
      </c>
      <c r="AB29" s="191">
        <f t="shared" si="20"/>
        <v>-4.1015625E-2</v>
      </c>
      <c r="AC29" s="308">
        <f t="shared" ca="1" si="20"/>
        <v>-3.9715542036731222E-2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660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650.75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745.07999999999993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768.81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791.28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813.32999999999993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756.01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818.40000000000009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883.8900000000001</v>
      </c>
      <c r="EJ29" s="328">
        <f t="shared" si="19"/>
        <v>1009.47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-2.1666666666664725E-2</v>
      </c>
      <c r="D30" s="191">
        <f t="shared" ca="1" si="22"/>
        <v>0</v>
      </c>
      <c r="E30" s="191">
        <f t="shared" si="22"/>
        <v>0</v>
      </c>
      <c r="F30" s="307">
        <f t="shared" ca="1" si="22"/>
        <v>6.03398692810444E-2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0.25</v>
      </c>
      <c r="T30" s="191">
        <f t="shared" si="22"/>
        <v>0</v>
      </c>
      <c r="U30" s="191">
        <f t="shared" si="22"/>
        <v>0.75</v>
      </c>
      <c r="V30" s="191">
        <f t="shared" si="22"/>
        <v>0</v>
      </c>
      <c r="W30" s="307">
        <f t="shared" si="22"/>
        <v>5.8823529411760944E-2</v>
      </c>
      <c r="X30" s="191">
        <f t="shared" si="22"/>
        <v>5.5882352941175384E-2</v>
      </c>
      <c r="Y30" s="191">
        <f t="shared" si="22"/>
        <v>5.2852348993290832E-2</v>
      </c>
      <c r="Z30" s="191">
        <f t="shared" si="22"/>
        <v>6.176470588235361E-2</v>
      </c>
      <c r="AA30" s="191">
        <f t="shared" si="22"/>
        <v>5.955882352941444E-2</v>
      </c>
      <c r="AB30" s="191">
        <f t="shared" si="22"/>
        <v>6.15234375E-2</v>
      </c>
      <c r="AC30" s="308">
        <f t="shared" ca="1" si="22"/>
        <v>6.452241387771096E-2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730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741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840.63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860.57999999999993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875.7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890.4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816.43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869.80000000000007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924</v>
      </c>
      <c r="EJ30" s="328">
        <f t="shared" si="19"/>
        <v>1017.06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-0.66948863636363853</v>
      </c>
      <c r="D31" s="191">
        <f t="shared" ca="1" si="24"/>
        <v>0</v>
      </c>
      <c r="E31" s="191">
        <f t="shared" si="24"/>
        <v>0</v>
      </c>
      <c r="F31" s="307">
        <f t="shared" ca="1" si="24"/>
        <v>-0.1128452611058961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3.4559154336477604E-5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-3.9166666666670125E-2</v>
      </c>
      <c r="D32" s="191">
        <f t="shared" ca="1" si="25"/>
        <v>0</v>
      </c>
      <c r="E32" s="191">
        <f t="shared" si="25"/>
        <v>-0.75</v>
      </c>
      <c r="F32" s="307">
        <f t="shared" ca="1" si="25"/>
        <v>-0.27587581699346231</v>
      </c>
      <c r="G32" s="191">
        <f t="shared" si="25"/>
        <v>-0.375</v>
      </c>
      <c r="H32" s="191">
        <f t="shared" si="25"/>
        <v>-0.5</v>
      </c>
      <c r="I32" s="191">
        <f t="shared" si="25"/>
        <v>-0.25</v>
      </c>
      <c r="J32" s="191">
        <f t="shared" si="25"/>
        <v>-0.125</v>
      </c>
      <c r="K32" s="191">
        <f t="shared" si="25"/>
        <v>-0.25</v>
      </c>
      <c r="L32" s="191">
        <f t="shared" si="25"/>
        <v>0</v>
      </c>
      <c r="M32" s="191">
        <f t="shared" si="25"/>
        <v>-0.5</v>
      </c>
      <c r="N32" s="191">
        <f t="shared" si="25"/>
        <v>-0.5</v>
      </c>
      <c r="O32" s="191">
        <f t="shared" si="25"/>
        <v>0.625</v>
      </c>
      <c r="P32" s="191">
        <f t="shared" si="25"/>
        <v>0.25</v>
      </c>
      <c r="Q32" s="191">
        <f t="shared" si="25"/>
        <v>1</v>
      </c>
      <c r="R32" s="191">
        <f t="shared" si="25"/>
        <v>0.75</v>
      </c>
      <c r="S32" s="191">
        <f t="shared" si="25"/>
        <v>0.4166666666666714</v>
      </c>
      <c r="T32" s="191">
        <f t="shared" si="25"/>
        <v>0.25</v>
      </c>
      <c r="U32" s="191">
        <f t="shared" si="25"/>
        <v>0.75</v>
      </c>
      <c r="V32" s="191">
        <f t="shared" si="25"/>
        <v>0.25</v>
      </c>
      <c r="W32" s="307">
        <f t="shared" si="25"/>
        <v>0.10294117647058698</v>
      </c>
      <c r="X32" s="191">
        <f t="shared" si="25"/>
        <v>3.7254901960785958E-2</v>
      </c>
      <c r="Y32" s="191">
        <f t="shared" si="25"/>
        <v>3.5234899328862923E-2</v>
      </c>
      <c r="Z32" s="191">
        <f t="shared" si="25"/>
        <v>4.1176470588240477E-2</v>
      </c>
      <c r="AA32" s="191">
        <f t="shared" si="25"/>
        <v>3.9705882352940591E-2</v>
      </c>
      <c r="AB32" s="191">
        <f t="shared" si="25"/>
        <v>4.1015625E-2</v>
      </c>
      <c r="AC32" s="308">
        <f t="shared" ca="1" si="25"/>
        <v>4.4982028067082069E-2</v>
      </c>
      <c r="AD32" s="303"/>
      <c r="AE32" s="303"/>
      <c r="AF32" s="304"/>
      <c r="AG32" s="191">
        <f t="shared" si="17"/>
        <v>759</v>
      </c>
      <c r="AH32" s="328">
        <f t="shared" si="23"/>
        <v>675</v>
      </c>
      <c r="AI32" s="328">
        <f t="shared" si="23"/>
        <v>693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-0.61666666666666714</v>
      </c>
      <c r="D33" s="191">
        <f t="shared" ca="1" si="26"/>
        <v>-0.25</v>
      </c>
      <c r="E33" s="191">
        <f t="shared" si="26"/>
        <v>-0.75</v>
      </c>
      <c r="F33" s="307">
        <f t="shared" ca="1" si="26"/>
        <v>-0.47740522875817248</v>
      </c>
      <c r="G33" s="191">
        <f t="shared" si="26"/>
        <v>-0.375</v>
      </c>
      <c r="H33" s="191">
        <f t="shared" si="26"/>
        <v>-0.5</v>
      </c>
      <c r="I33" s="191">
        <f t="shared" si="26"/>
        <v>-0.25</v>
      </c>
      <c r="J33" s="191">
        <f t="shared" si="26"/>
        <v>-0.125</v>
      </c>
      <c r="K33" s="191">
        <f t="shared" si="26"/>
        <v>-0.25</v>
      </c>
      <c r="L33" s="191">
        <f t="shared" si="26"/>
        <v>0</v>
      </c>
      <c r="M33" s="191">
        <f t="shared" si="26"/>
        <v>-0.5</v>
      </c>
      <c r="N33" s="191">
        <f t="shared" si="26"/>
        <v>-0.5</v>
      </c>
      <c r="O33" s="191">
        <f t="shared" si="26"/>
        <v>0.625</v>
      </c>
      <c r="P33" s="191">
        <f t="shared" si="26"/>
        <v>0.25</v>
      </c>
      <c r="Q33" s="191">
        <f t="shared" si="26"/>
        <v>1</v>
      </c>
      <c r="R33" s="191">
        <f t="shared" si="26"/>
        <v>0.75</v>
      </c>
      <c r="S33" s="191">
        <f t="shared" si="26"/>
        <v>0.25</v>
      </c>
      <c r="T33" s="191">
        <f t="shared" si="26"/>
        <v>0.25</v>
      </c>
      <c r="U33" s="191">
        <f t="shared" si="26"/>
        <v>0.25</v>
      </c>
      <c r="V33" s="191">
        <f t="shared" si="26"/>
        <v>0.25</v>
      </c>
      <c r="W33" s="307">
        <f t="shared" si="26"/>
        <v>6.3725490196077317E-2</v>
      </c>
      <c r="X33" s="191">
        <f t="shared" si="26"/>
        <v>0</v>
      </c>
      <c r="Y33" s="191">
        <f t="shared" si="26"/>
        <v>0</v>
      </c>
      <c r="Z33" s="191">
        <f t="shared" si="26"/>
        <v>0</v>
      </c>
      <c r="AA33" s="191">
        <f t="shared" si="26"/>
        <v>0</v>
      </c>
      <c r="AB33" s="191">
        <f t="shared" si="26"/>
        <v>0</v>
      </c>
      <c r="AC33" s="308">
        <f t="shared" ca="1" si="26"/>
        <v>1.5228863684484395E-3</v>
      </c>
      <c r="AD33" s="303"/>
      <c r="AE33" s="303"/>
      <c r="AF33" s="304"/>
      <c r="AG33" s="191">
        <f t="shared" si="17"/>
        <v>709.5</v>
      </c>
      <c r="AH33" s="328">
        <f t="shared" si="23"/>
        <v>635</v>
      </c>
      <c r="AI33" s="328">
        <f t="shared" si="23"/>
        <v>656.25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-0.61666666666666714</v>
      </c>
      <c r="D34" s="204">
        <f t="shared" ca="1" si="28"/>
        <v>-0.25</v>
      </c>
      <c r="E34" s="204">
        <f t="shared" si="28"/>
        <v>-0.75</v>
      </c>
      <c r="F34" s="312">
        <f t="shared" ca="1" si="28"/>
        <v>-0.469562091503267</v>
      </c>
      <c r="G34" s="204">
        <f t="shared" si="28"/>
        <v>-0.375</v>
      </c>
      <c r="H34" s="204">
        <f t="shared" si="28"/>
        <v>-0.5</v>
      </c>
      <c r="I34" s="204">
        <f t="shared" si="28"/>
        <v>-0.25</v>
      </c>
      <c r="J34" s="204">
        <f t="shared" si="28"/>
        <v>-0.125</v>
      </c>
      <c r="K34" s="204">
        <f t="shared" si="28"/>
        <v>-0.25</v>
      </c>
      <c r="L34" s="204">
        <f t="shared" si="28"/>
        <v>0</v>
      </c>
      <c r="M34" s="204">
        <f t="shared" si="28"/>
        <v>-0.5</v>
      </c>
      <c r="N34" s="204">
        <f t="shared" si="28"/>
        <v>-0.5</v>
      </c>
      <c r="O34" s="204">
        <f t="shared" si="28"/>
        <v>0.625</v>
      </c>
      <c r="P34" s="204">
        <f t="shared" si="28"/>
        <v>0.25</v>
      </c>
      <c r="Q34" s="204">
        <f t="shared" si="28"/>
        <v>1</v>
      </c>
      <c r="R34" s="204">
        <f t="shared" si="28"/>
        <v>0.75</v>
      </c>
      <c r="S34" s="204">
        <f t="shared" si="28"/>
        <v>0.25</v>
      </c>
      <c r="T34" s="204">
        <f t="shared" si="28"/>
        <v>0.25</v>
      </c>
      <c r="U34" s="204">
        <f t="shared" si="28"/>
        <v>0.25</v>
      </c>
      <c r="V34" s="204">
        <f t="shared" si="28"/>
        <v>0.25</v>
      </c>
      <c r="W34" s="312">
        <f t="shared" si="28"/>
        <v>6.3725490196084422E-2</v>
      </c>
      <c r="X34" s="204">
        <f t="shared" si="28"/>
        <v>0</v>
      </c>
      <c r="Y34" s="204">
        <f t="shared" si="28"/>
        <v>0</v>
      </c>
      <c r="Z34" s="204">
        <f t="shared" si="28"/>
        <v>0</v>
      </c>
      <c r="AA34" s="204">
        <f t="shared" si="28"/>
        <v>0</v>
      </c>
      <c r="AB34" s="204">
        <f t="shared" si="28"/>
        <v>0</v>
      </c>
      <c r="AC34" s="313">
        <f t="shared" ca="1" si="28"/>
        <v>2.4670283898160505E-3</v>
      </c>
      <c r="AD34" s="303"/>
      <c r="AE34" s="303"/>
      <c r="AF34" s="304"/>
      <c r="AG34" s="191">
        <f t="shared" si="17"/>
        <v>742.5</v>
      </c>
      <c r="AH34" s="328">
        <f t="shared" ref="AH34:CS34" si="29">AH15*AH$5</f>
        <v>660</v>
      </c>
      <c r="AI34" s="328">
        <f t="shared" si="29"/>
        <v>682.5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3.7045454545454533</v>
      </c>
      <c r="D37" s="319">
        <f t="shared" ca="1" si="30"/>
        <v>3.25</v>
      </c>
      <c r="E37" s="319">
        <f t="shared" si="30"/>
        <v>2.5</v>
      </c>
      <c r="F37" s="320">
        <f t="shared" ca="1" si="30"/>
        <v>3.1234848110858522</v>
      </c>
      <c r="G37" s="319">
        <f t="shared" si="30"/>
        <v>8.7049993896484352</v>
      </c>
      <c r="H37" s="319">
        <f t="shared" si="30"/>
        <v>8.740000000000002</v>
      </c>
      <c r="I37" s="319">
        <f t="shared" si="30"/>
        <v>8.6699987792968756</v>
      </c>
      <c r="J37" s="319">
        <f t="shared" si="30"/>
        <v>8.9199990844726642</v>
      </c>
      <c r="K37" s="319">
        <f t="shared" si="30"/>
        <v>8.689999542236329</v>
      </c>
      <c r="L37" s="319">
        <f t="shared" si="30"/>
        <v>9.1499986267089852</v>
      </c>
      <c r="M37" s="319">
        <f t="shared" si="30"/>
        <v>9.3599996948242179</v>
      </c>
      <c r="N37" s="319">
        <f t="shared" si="30"/>
        <v>10.440677142902686</v>
      </c>
      <c r="O37" s="319">
        <f t="shared" si="30"/>
        <v>0.21389514435397672</v>
      </c>
      <c r="P37" s="319">
        <f t="shared" si="30"/>
        <v>0.24784081671247549</v>
      </c>
      <c r="Q37" s="319">
        <f t="shared" si="30"/>
        <v>0.17994947199547795</v>
      </c>
      <c r="R37" s="319">
        <f t="shared" si="30"/>
        <v>0.1798502437751992</v>
      </c>
      <c r="S37" s="319">
        <f t="shared" si="30"/>
        <v>8.2990048056556418</v>
      </c>
      <c r="T37" s="319">
        <f t="shared" si="30"/>
        <v>7.7652972135574387</v>
      </c>
      <c r="U37" s="319">
        <f t="shared" si="30"/>
        <v>8.3508266248947223</v>
      </c>
      <c r="V37" s="319">
        <f t="shared" si="30"/>
        <v>8.7808905785147644</v>
      </c>
      <c r="W37" s="320">
        <f t="shared" si="30"/>
        <v>6.6950154262364379</v>
      </c>
      <c r="X37" s="319">
        <f t="shared" si="30"/>
        <v>1.7906461069870616</v>
      </c>
      <c r="Y37" s="319">
        <f t="shared" si="30"/>
        <v>1.7668668083136794</v>
      </c>
      <c r="Z37" s="319">
        <f t="shared" si="30"/>
        <v>1.6783116281712722</v>
      </c>
      <c r="AA37" s="319">
        <f t="shared" si="30"/>
        <v>1.8738974712886503</v>
      </c>
      <c r="AB37" s="319">
        <f t="shared" si="30"/>
        <v>1.7817171777759455</v>
      </c>
      <c r="AC37" s="322">
        <f t="shared" ca="1" si="30"/>
        <v>2.372902785284559</v>
      </c>
      <c r="AD37" s="303"/>
      <c r="AE37" s="303"/>
      <c r="AF37" s="304"/>
      <c r="AG37" s="191">
        <f>AG18*AG$5</f>
        <v>1267.8272564697265</v>
      </c>
      <c r="AH37" s="328">
        <f t="shared" ref="AH37:CS37" si="31">AH18*AH$5</f>
        <v>1144.8947509765626</v>
      </c>
      <c r="AI37" s="328">
        <f t="shared" si="31"/>
        <v>1180.1801779174805</v>
      </c>
      <c r="AJ37" s="328">
        <f t="shared" si="31"/>
        <v>1140.6839874267578</v>
      </c>
      <c r="AK37" s="328">
        <f t="shared" si="31"/>
        <v>1157.6243533325196</v>
      </c>
      <c r="AL37" s="328">
        <f t="shared" si="31"/>
        <v>1093.0995224399071</v>
      </c>
      <c r="AM37" s="328">
        <f t="shared" si="31"/>
        <v>1037.8537096110065</v>
      </c>
      <c r="AN37" s="328">
        <f t="shared" si="31"/>
        <v>1056.6692316642484</v>
      </c>
      <c r="AO37" s="328">
        <f t="shared" si="31"/>
        <v>960.80017013808106</v>
      </c>
      <c r="AP37" s="328">
        <f t="shared" si="31"/>
        <v>1205.1758948864995</v>
      </c>
      <c r="AQ37" s="328">
        <f t="shared" si="31"/>
        <v>1154.7590631605626</v>
      </c>
      <c r="AR37" s="328">
        <f t="shared" si="31"/>
        <v>1302.8849026883545</v>
      </c>
      <c r="AS37" s="328">
        <f t="shared" si="31"/>
        <v>1102.696694927047</v>
      </c>
      <c r="AT37" s="328">
        <f t="shared" si="31"/>
        <v>974.21280760236914</v>
      </c>
      <c r="AU37" s="328">
        <f t="shared" si="31"/>
        <v>990.58290633159947</v>
      </c>
      <c r="AV37" s="328">
        <f t="shared" si="31"/>
        <v>987.89932789666079</v>
      </c>
      <c r="AW37" s="328">
        <f t="shared" si="31"/>
        <v>948.08415995079429</v>
      </c>
      <c r="AX37" s="328">
        <f t="shared" si="31"/>
        <v>958.13596528269136</v>
      </c>
      <c r="AY37" s="328">
        <f t="shared" si="31"/>
        <v>1013.2313648640902</v>
      </c>
      <c r="AZ37" s="328">
        <f t="shared" si="31"/>
        <v>977.85788052802206</v>
      </c>
      <c r="BA37" s="328">
        <f t="shared" si="31"/>
        <v>978.25003879781354</v>
      </c>
      <c r="BB37" s="328">
        <f t="shared" si="31"/>
        <v>1076.9320926465382</v>
      </c>
      <c r="BC37" s="328">
        <f t="shared" si="31"/>
        <v>955.93381254464327</v>
      </c>
      <c r="BD37" s="328">
        <f t="shared" si="31"/>
        <v>1159.8642553918467</v>
      </c>
      <c r="BE37" s="328">
        <f t="shared" si="31"/>
        <v>1071.6348868389787</v>
      </c>
      <c r="BF37" s="328">
        <f t="shared" si="31"/>
        <v>985.8859888373936</v>
      </c>
      <c r="BG37" s="328">
        <f t="shared" si="31"/>
        <v>1082.7810231324347</v>
      </c>
      <c r="BH37" s="328">
        <f t="shared" si="31"/>
        <v>967.82121880179784</v>
      </c>
      <c r="BI37" s="328">
        <f t="shared" si="31"/>
        <v>878.29389475615062</v>
      </c>
      <c r="BJ37" s="328">
        <f t="shared" si="31"/>
        <v>978.62300892323333</v>
      </c>
      <c r="BK37" s="328">
        <f t="shared" si="31"/>
        <v>948.31587601079957</v>
      </c>
      <c r="BL37" s="328">
        <f t="shared" si="31"/>
        <v>1006.0568284338094</v>
      </c>
      <c r="BM37" s="328">
        <f t="shared" si="31"/>
        <v>958.45071358840869</v>
      </c>
      <c r="BN37" s="328">
        <f t="shared" si="31"/>
        <v>958.51290906197301</v>
      </c>
      <c r="BO37" s="328">
        <f t="shared" si="31"/>
        <v>1025.9769170652551</v>
      </c>
      <c r="BP37" s="328">
        <f t="shared" si="31"/>
        <v>1174.5148494992866</v>
      </c>
      <c r="BQ37" s="328">
        <f t="shared" si="31"/>
        <v>1046.9567798367436</v>
      </c>
      <c r="BR37" s="328">
        <f t="shared" si="31"/>
        <v>964.05296226727978</v>
      </c>
      <c r="BS37" s="328">
        <f t="shared" si="31"/>
        <v>1060.1893376644655</v>
      </c>
      <c r="BT37" s="328">
        <f t="shared" si="31"/>
        <v>903.45651779818536</v>
      </c>
      <c r="BU37" s="328">
        <f t="shared" si="31"/>
        <v>901.86232674591304</v>
      </c>
      <c r="BV37" s="328">
        <f t="shared" si="31"/>
        <v>956.60885482279309</v>
      </c>
      <c r="BW37" s="328">
        <f t="shared" si="31"/>
        <v>882.40515346611141</v>
      </c>
      <c r="BX37" s="328">
        <f t="shared" si="31"/>
        <v>1027.1861723648351</v>
      </c>
      <c r="BY37" s="328">
        <f t="shared" si="31"/>
        <v>936.03419505971021</v>
      </c>
      <c r="BZ37" s="328">
        <f t="shared" si="31"/>
        <v>936.02402615132576</v>
      </c>
      <c r="CA37" s="328">
        <f t="shared" si="31"/>
        <v>1001.6144736788525</v>
      </c>
      <c r="CB37" s="328">
        <f t="shared" si="31"/>
        <v>1045.9618747872657</v>
      </c>
      <c r="CC37" s="328">
        <f t="shared" si="31"/>
        <v>956.43613313644857</v>
      </c>
      <c r="CD37" s="328">
        <f t="shared" si="31"/>
        <v>881.97585626649607</v>
      </c>
      <c r="CE37" s="328">
        <f t="shared" si="31"/>
        <v>971.64601206738632</v>
      </c>
      <c r="CF37" s="328">
        <f t="shared" si="31"/>
        <v>789.32825329398213</v>
      </c>
      <c r="CG37" s="328">
        <f t="shared" si="31"/>
        <v>867.1170362302621</v>
      </c>
      <c r="CH37" s="328">
        <f t="shared" si="31"/>
        <v>877.99798475884938</v>
      </c>
      <c r="CI37" s="328">
        <f t="shared" si="31"/>
        <v>809.85418929600314</v>
      </c>
      <c r="CJ37" s="328">
        <f t="shared" si="31"/>
        <v>942.73798383432052</v>
      </c>
      <c r="CK37" s="328">
        <f t="shared" si="31"/>
        <v>818.52047512696333</v>
      </c>
      <c r="CL37" s="328">
        <f t="shared" si="31"/>
        <v>900.67021200966326</v>
      </c>
      <c r="CM37" s="328">
        <f t="shared" si="31"/>
        <v>919.67980787199087</v>
      </c>
      <c r="CN37" s="328">
        <f t="shared" si="31"/>
        <v>913.5674676881049</v>
      </c>
      <c r="CO37" s="328">
        <f t="shared" si="31"/>
        <v>1032.9513036547266</v>
      </c>
      <c r="CP37" s="328">
        <f t="shared" si="31"/>
        <v>909.84721263710503</v>
      </c>
      <c r="CQ37" s="328">
        <f t="shared" si="31"/>
        <v>959.75062958619628</v>
      </c>
      <c r="CR37" s="328">
        <f t="shared" si="31"/>
        <v>857.41527389993644</v>
      </c>
      <c r="CS37" s="328">
        <f t="shared" si="31"/>
        <v>896.88625321387246</v>
      </c>
      <c r="CT37" s="328">
        <f t="shared" ref="CT37:EJ37" si="32">CT18*CT$5</f>
        <v>866.30692339358905</v>
      </c>
      <c r="CU37" s="328">
        <f t="shared" si="32"/>
        <v>878.36326864502496</v>
      </c>
      <c r="CV37" s="328">
        <f t="shared" si="32"/>
        <v>973.1746994900634</v>
      </c>
      <c r="CW37" s="328">
        <f t="shared" si="32"/>
        <v>802.50973764494347</v>
      </c>
      <c r="CX37" s="328">
        <f t="shared" si="32"/>
        <v>971.49627899260304</v>
      </c>
      <c r="CY37" s="328">
        <f t="shared" si="32"/>
        <v>945.55664414938803</v>
      </c>
      <c r="CZ37" s="328">
        <f t="shared" si="32"/>
        <v>938.21795378955642</v>
      </c>
      <c r="DA37" s="328">
        <f t="shared" si="32"/>
        <v>1060.7642223979592</v>
      </c>
      <c r="DB37" s="328">
        <f t="shared" si="32"/>
        <v>981.85697187312439</v>
      </c>
      <c r="DC37" s="328">
        <f t="shared" si="32"/>
        <v>942.61111438851935</v>
      </c>
      <c r="DD37" s="328">
        <f t="shared" si="32"/>
        <v>925.94724843690256</v>
      </c>
      <c r="DE37" s="328">
        <f t="shared" si="32"/>
        <v>882.5478679933409</v>
      </c>
      <c r="DF37" s="328">
        <f t="shared" si="32"/>
        <v>892.72622304386709</v>
      </c>
      <c r="DG37" s="328">
        <f t="shared" si="32"/>
        <v>947.85799201987754</v>
      </c>
      <c r="DH37" s="328">
        <f t="shared" si="32"/>
        <v>914.95040587959397</v>
      </c>
      <c r="DI37" s="328">
        <f t="shared" si="32"/>
        <v>913.3686039081399</v>
      </c>
      <c r="DJ37" s="328">
        <f t="shared" si="32"/>
        <v>1000.3774760654924</v>
      </c>
      <c r="DK37" s="328">
        <f t="shared" si="32"/>
        <v>874.67769958834776</v>
      </c>
      <c r="DL37" s="328">
        <f t="shared" si="32"/>
        <v>1054.7850468260774</v>
      </c>
      <c r="DM37" s="328">
        <f t="shared" si="32"/>
        <v>1035.4980972870296</v>
      </c>
      <c r="DN37" s="328">
        <f t="shared" si="32"/>
        <v>957.42884198060256</v>
      </c>
      <c r="DO37" s="328">
        <f t="shared" si="32"/>
        <v>1012.473016230652</v>
      </c>
      <c r="DP37" s="328">
        <f t="shared" si="32"/>
        <v>941.47133785539324</v>
      </c>
      <c r="DQ37" s="328">
        <f t="shared" si="32"/>
        <v>855.104527754836</v>
      </c>
      <c r="DR37" s="328">
        <f t="shared" si="32"/>
        <v>951.87389841762115</v>
      </c>
      <c r="DS37" s="328">
        <f t="shared" si="32"/>
        <v>965.10634577170845</v>
      </c>
      <c r="DT37" s="328">
        <f t="shared" si="32"/>
        <v>932.03192183557474</v>
      </c>
      <c r="DU37" s="328">
        <f t="shared" si="32"/>
        <v>931.02034906745064</v>
      </c>
      <c r="DV37" s="328">
        <f t="shared" si="32"/>
        <v>975.97402736950562</v>
      </c>
      <c r="DW37" s="328">
        <f t="shared" si="32"/>
        <v>947.83364490538702</v>
      </c>
      <c r="DX37" s="328">
        <f t="shared" si="32"/>
        <v>1085.0668294257196</v>
      </c>
      <c r="DY37" s="328">
        <f t="shared" si="32"/>
        <v>1014.7015199089134</v>
      </c>
      <c r="DZ37" s="328">
        <f t="shared" si="32"/>
        <v>985.86753308888751</v>
      </c>
      <c r="EA37" s="328">
        <f t="shared" si="32"/>
        <v>1091.0173921309597</v>
      </c>
      <c r="EB37" s="328">
        <f t="shared" si="32"/>
        <v>962.26991152651112</v>
      </c>
      <c r="EC37" s="328">
        <f t="shared" si="32"/>
        <v>874.12278857106128</v>
      </c>
      <c r="ED37" s="328">
        <f t="shared" si="32"/>
        <v>973.01747736260688</v>
      </c>
      <c r="EE37" s="328">
        <f t="shared" si="32"/>
        <v>941.64791815023216</v>
      </c>
      <c r="EF37" s="328">
        <f t="shared" si="32"/>
        <v>998.02661175926517</v>
      </c>
      <c r="EG37" s="328">
        <f t="shared" si="32"/>
        <v>951.77309664054076</v>
      </c>
      <c r="EH37" s="328">
        <f t="shared" si="32"/>
        <v>952.49661783046736</v>
      </c>
      <c r="EI37" s="328">
        <f t="shared" si="32"/>
        <v>1008.6500851566871</v>
      </c>
      <c r="EJ37" s="328">
        <f t="shared" si="32"/>
        <v>1149.6252199949952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37181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26</v>
      </c>
      <c r="D47" s="331">
        <v>28</v>
      </c>
      <c r="E47" s="331">
        <v>36.25</v>
      </c>
      <c r="F47" s="195">
        <v>30.843137254901961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35.079411764705881</v>
      </c>
      <c r="X47" s="331">
        <v>38.269607843137258</v>
      </c>
      <c r="Y47" s="331">
        <v>38.801610738255029</v>
      </c>
      <c r="Z47" s="331">
        <v>39.102313725490198</v>
      </c>
      <c r="AA47" s="331">
        <v>40.256147058823544</v>
      </c>
      <c r="AB47" s="332">
        <v>41.482148437500008</v>
      </c>
      <c r="AC47" s="196">
        <v>39.105274584929745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28.020833333333332</v>
      </c>
      <c r="D48" s="332">
        <v>28.75</v>
      </c>
      <c r="E48" s="332">
        <v>36.5</v>
      </c>
      <c r="F48" s="191">
        <v>31.646241830065357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36.279411764705884</v>
      </c>
      <c r="X48" s="332">
        <v>39.946078431372548</v>
      </c>
      <c r="Y48" s="332">
        <v>40.372852348993291</v>
      </c>
      <c r="Z48" s="332">
        <v>40.923647058823526</v>
      </c>
      <c r="AA48" s="332">
        <v>42.890156862745094</v>
      </c>
      <c r="AB48" s="332">
        <v>45.201640624999996</v>
      </c>
      <c r="AC48" s="192">
        <v>41.374422449269161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28.521666666666665</v>
      </c>
      <c r="D49" s="332">
        <v>29.2</v>
      </c>
      <c r="E49" s="332">
        <v>36</v>
      </c>
      <c r="F49" s="191">
        <v>31.733660130718953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37.333333333333336</v>
      </c>
      <c r="T49" s="191">
        <v>38</v>
      </c>
      <c r="U49" s="191">
        <v>35.75</v>
      </c>
      <c r="V49" s="191">
        <v>38.25</v>
      </c>
      <c r="W49" s="332">
        <v>38.163725490196079</v>
      </c>
      <c r="X49" s="332">
        <v>42.322549019607841</v>
      </c>
      <c r="Y49" s="332">
        <v>42.577382550335564</v>
      </c>
      <c r="Z49" s="332">
        <v>43.266196078431378</v>
      </c>
      <c r="AA49" s="332">
        <v>44.292921568627456</v>
      </c>
      <c r="AB49" s="332">
        <v>45.225898437500007</v>
      </c>
      <c r="AC49" s="192">
        <v>42.96529445153967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27.433125</v>
      </c>
      <c r="D50" s="332">
        <v>23.537999679565409</v>
      </c>
      <c r="E50" s="332">
        <v>32.5</v>
      </c>
      <c r="F50" s="191">
        <v>27.816259671977914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33.539667621656385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29.53916666666667</v>
      </c>
      <c r="D51" s="332">
        <v>28.6</v>
      </c>
      <c r="E51" s="332">
        <v>34.5</v>
      </c>
      <c r="F51" s="191">
        <v>31.097875816993465</v>
      </c>
      <c r="G51" s="191">
        <v>34.5</v>
      </c>
      <c r="H51" s="191">
        <v>35</v>
      </c>
      <c r="I51" s="191">
        <v>34</v>
      </c>
      <c r="J51" s="191">
        <v>32.375</v>
      </c>
      <c r="K51" s="191">
        <v>33.25</v>
      </c>
      <c r="L51" s="191">
        <v>31.5</v>
      </c>
      <c r="M51" s="191">
        <v>33.5</v>
      </c>
      <c r="N51" s="191">
        <v>39.5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37.916666666666664</v>
      </c>
      <c r="T51" s="191">
        <v>37.75</v>
      </c>
      <c r="U51" s="191">
        <v>36.75</v>
      </c>
      <c r="V51" s="191">
        <v>39.25</v>
      </c>
      <c r="W51" s="332">
        <v>38.679411764705883</v>
      </c>
      <c r="X51" s="332">
        <v>42.5</v>
      </c>
      <c r="Y51" s="332">
        <v>42.390570469798654</v>
      </c>
      <c r="Z51" s="332">
        <v>43.143215686274509</v>
      </c>
      <c r="AA51" s="332">
        <v>43.859049019607838</v>
      </c>
      <c r="AB51" s="332">
        <v>44.6064453125</v>
      </c>
      <c r="AC51" s="192">
        <v>42.759468568185035</v>
      </c>
      <c r="AG51" s="282">
        <v>35</v>
      </c>
      <c r="AH51" s="282">
        <v>34</v>
      </c>
    </row>
    <row r="52" spans="1:34" s="282" customFormat="1" ht="11.25" hidden="1" customHeight="1" x14ac:dyDescent="0.2">
      <c r="A52" s="333" t="s">
        <v>141</v>
      </c>
      <c r="B52" s="152"/>
      <c r="C52" s="332">
        <v>27.666666666666668</v>
      </c>
      <c r="D52" s="332">
        <v>27.75</v>
      </c>
      <c r="E52" s="332">
        <v>32.5</v>
      </c>
      <c r="F52" s="309">
        <v>29.596405228758172</v>
      </c>
      <c r="G52" s="309">
        <v>32.375</v>
      </c>
      <c r="H52" s="191">
        <v>32.75</v>
      </c>
      <c r="I52" s="191">
        <v>32</v>
      </c>
      <c r="J52" s="309">
        <v>31.25</v>
      </c>
      <c r="K52" s="191">
        <v>31.5</v>
      </c>
      <c r="L52" s="191">
        <v>31</v>
      </c>
      <c r="M52" s="191">
        <v>35.5</v>
      </c>
      <c r="N52" s="191">
        <v>43.5</v>
      </c>
      <c r="O52" s="309">
        <v>54.25</v>
      </c>
      <c r="P52" s="191">
        <v>50</v>
      </c>
      <c r="Q52" s="191">
        <v>58.5</v>
      </c>
      <c r="R52" s="191">
        <v>48</v>
      </c>
      <c r="S52" s="309">
        <v>35</v>
      </c>
      <c r="T52" s="191">
        <v>35.75</v>
      </c>
      <c r="U52" s="191">
        <v>34.25</v>
      </c>
      <c r="V52" s="191">
        <v>35</v>
      </c>
      <c r="W52" s="332">
        <v>38.997058823529414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40.792403859798505</v>
      </c>
      <c r="AG52" s="282">
        <v>32.75</v>
      </c>
      <c r="AH52" s="282">
        <v>32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28.666666666666668</v>
      </c>
      <c r="D53" s="332">
        <v>28.75</v>
      </c>
      <c r="E53" s="332">
        <v>34.5</v>
      </c>
      <c r="F53" s="332">
        <v>30.988562091503269</v>
      </c>
      <c r="G53" s="191">
        <v>33.75</v>
      </c>
      <c r="H53" s="332">
        <v>34.25</v>
      </c>
      <c r="I53" s="332">
        <v>33.25</v>
      </c>
      <c r="J53" s="191">
        <v>32.875</v>
      </c>
      <c r="K53" s="332">
        <v>32.75</v>
      </c>
      <c r="L53" s="332">
        <v>33</v>
      </c>
      <c r="M53" s="332">
        <v>38.5</v>
      </c>
      <c r="N53" s="332">
        <v>48.5</v>
      </c>
      <c r="O53" s="191">
        <v>62.75</v>
      </c>
      <c r="P53" s="332">
        <v>57</v>
      </c>
      <c r="Q53" s="332">
        <v>68.5</v>
      </c>
      <c r="R53" s="332">
        <v>55</v>
      </c>
      <c r="S53" s="191">
        <v>37.166666666666664</v>
      </c>
      <c r="T53" s="332">
        <v>38.25</v>
      </c>
      <c r="U53" s="332">
        <v>36.25</v>
      </c>
      <c r="V53" s="332">
        <v>37</v>
      </c>
      <c r="W53" s="332">
        <v>42.713725490196076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44.009249325954293</v>
      </c>
      <c r="AG53" s="282">
        <v>34.25</v>
      </c>
      <c r="AH53" s="282">
        <v>33.25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39.75</v>
      </c>
      <c r="D56" s="332">
        <v>42.499996185302734</v>
      </c>
      <c r="E56" s="332">
        <v>48.549999237060547</v>
      </c>
      <c r="F56" s="332">
        <v>44.333331463383693</v>
      </c>
      <c r="G56" s="191">
        <v>48.731625213623047</v>
      </c>
      <c r="H56" s="332">
        <v>48.888511657714844</v>
      </c>
      <c r="I56" s="332">
        <v>48.574738769531251</v>
      </c>
      <c r="J56" s="191">
        <v>45.104165039062494</v>
      </c>
      <c r="K56" s="332">
        <v>47.509056549072262</v>
      </c>
      <c r="L56" s="332">
        <v>42.699273529052732</v>
      </c>
      <c r="M56" s="332">
        <v>43.259289093017578</v>
      </c>
      <c r="N56" s="332">
        <v>44.214298979092675</v>
      </c>
      <c r="O56" s="191">
        <v>47.388898975538183</v>
      </c>
      <c r="P56" s="332">
        <v>46.927327801969639</v>
      </c>
      <c r="Q56" s="332">
        <v>47.850470149106727</v>
      </c>
      <c r="R56" s="332">
        <v>47.860158263128852</v>
      </c>
      <c r="S56" s="191">
        <v>49.094009638634368</v>
      </c>
      <c r="T56" s="332">
        <v>44.633654738029492</v>
      </c>
      <c r="U56" s="332">
        <v>49.387126533133411</v>
      </c>
      <c r="V56" s="332">
        <v>53.261247644740209</v>
      </c>
      <c r="W56" s="332">
        <v>47.040094458907518</v>
      </c>
      <c r="X56" s="332">
        <v>45.753202154833005</v>
      </c>
      <c r="Y56" s="332">
        <v>45.373662913342514</v>
      </c>
      <c r="Z56" s="332">
        <v>44.056404742979637</v>
      </c>
      <c r="AA56" s="332">
        <v>41.915672431652737</v>
      </c>
      <c r="AB56" s="332">
        <v>44.715220994572213</v>
      </c>
      <c r="AC56" s="192">
        <v>43.822486228307262</v>
      </c>
      <c r="AG56" s="282">
        <v>48.888511657714844</v>
      </c>
      <c r="AH56" s="282">
        <v>48.574738769531251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4761.5831419694714</v>
      </c>
      <c r="D67" s="341">
        <f ca="1">D9/('Gas Curve Summary'!$B$11)*1000</f>
        <v>5622.572071151094</v>
      </c>
      <c r="E67" s="341">
        <f>E9/('Gas Curve Summary'!$B$12)*1000</f>
        <v>9697.6993044408773</v>
      </c>
      <c r="F67" s="341">
        <f t="shared" ref="F67:F73" ca="1" si="35">AVERAGE(C67:E67)</f>
        <v>6693.9515058538136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10659.69428801287</v>
      </c>
      <c r="N67" s="341">
        <f>$N9/'Gas Curve Summary'!$B$18*1000</f>
        <v>10000</v>
      </c>
      <c r="O67" s="341">
        <f t="shared" ref="O67:O73" si="38">AVERAGE(P67:Q67)</f>
        <v>14947.612049061325</v>
      </c>
      <c r="P67" s="341">
        <f>$P9/'Gas Curve Summary'!$B$19*1000</f>
        <v>13712.374581939799</v>
      </c>
      <c r="Q67" s="341">
        <f>$Q9/'Gas Curve Summary'!$B$20*1000</f>
        <v>16182.849516182849</v>
      </c>
      <c r="R67" s="341">
        <f>$R9/'Gas Curve Summary'!$B$21*1000</f>
        <v>13996.627318718382</v>
      </c>
      <c r="S67" s="341">
        <f t="shared" ref="S67:S73" si="39">AVERAGE(T67:V67)</f>
        <v>12060.356882803897</v>
      </c>
      <c r="T67" s="341">
        <f>$T9/'Gas Curve Summary'!$B$22*1000</f>
        <v>12486.992715920916</v>
      </c>
      <c r="U67" s="341">
        <f>$U9/'Gas Curve Summary'!$B$23*1000</f>
        <v>11480.4660726525</v>
      </c>
      <c r="V67" s="341">
        <f>$V9/'Gas Curve Summary'!$B$24*1000</f>
        <v>12213.611859838276</v>
      </c>
      <c r="W67" s="341">
        <f>W9/AVERAGE('Gas Curve Summary'!$B$13:$B$24)*1000</f>
        <v>12558.834949409411</v>
      </c>
      <c r="X67" s="341">
        <f>X9/AVERAGE('Gas Curve Summary'!$B$25:$B$36)*1000</f>
        <v>11653.540483479834</v>
      </c>
      <c r="Y67" s="341">
        <f>Y9/AVERAGE('Gas Curve Summary'!$B$37:$B$48)*1000</f>
        <v>11094.069208888533</v>
      </c>
      <c r="Z67" s="341">
        <f>Z9/AVERAGE('Gas Curve Summary'!$B$49:$B$60)*1000</f>
        <v>10911.440175492889</v>
      </c>
      <c r="AA67" s="341">
        <f>AA9/AVERAGE('Gas Curve Summary'!$B$61:$B$108)*1000</f>
        <v>10475.19115524353</v>
      </c>
      <c r="AB67" s="341">
        <f>AB9/AVERAGE('Gas Curve Summary'!$B$109:$B$120)*1000</f>
        <v>10080.34365941662</v>
      </c>
      <c r="AC67" s="342">
        <f ca="1">AC9/AVERAGE('Gas Curve Summary'!$B$9:$B$120)*1000</f>
        <v>10662.175595242987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5109.4151019856818</v>
      </c>
      <c r="D68" s="341">
        <f ca="1">D10/('Gas Curve Summary'!$B$11)*1000</f>
        <v>5775.9149458188513</v>
      </c>
      <c r="E68" s="341">
        <f>E10/('Gas Curve Summary'!$B$12)*1000</f>
        <v>9764.5799892990908</v>
      </c>
      <c r="F68" s="411">
        <f t="shared" ca="1" si="35"/>
        <v>6883.3033457012089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11665.325824617859</v>
      </c>
      <c r="N68" s="341">
        <f>$N10/'Gas Curve Summary'!$B$18*1000</f>
        <v>10892.857142857145</v>
      </c>
      <c r="O68" s="341">
        <f t="shared" si="38"/>
        <v>15866.368040281082</v>
      </c>
      <c r="P68" s="341">
        <f>$P10/'Gas Curve Summary'!$B$19*1000</f>
        <v>14715.71906354515</v>
      </c>
      <c r="Q68" s="341">
        <f>$Q10/'Gas Curve Summary'!$B$20*1000</f>
        <v>17017.017017017013</v>
      </c>
      <c r="R68" s="341">
        <f>$R10/'Gas Curve Summary'!$B$21*1000</f>
        <v>15177.065767284992</v>
      </c>
      <c r="S68" s="341">
        <f t="shared" si="39"/>
        <v>11889.275447424576</v>
      </c>
      <c r="T68" s="341">
        <f>$T10/'Gas Curve Summary'!$B$22*1000</f>
        <v>12313.562261533125</v>
      </c>
      <c r="U68" s="341">
        <f>$U10/'Gas Curve Summary'!$B$23*1000</f>
        <v>11309.115832762165</v>
      </c>
      <c r="V68" s="341">
        <f>$V10/'Gas Curve Summary'!$B$24*1000</f>
        <v>12045.148247978437</v>
      </c>
      <c r="W68" s="411">
        <f>W10/AVERAGE('Gas Curve Summary'!$B$13:$B$24)*1000</f>
        <v>12988.929629974509</v>
      </c>
      <c r="X68" s="341">
        <f>X10/AVERAGE('Gas Curve Summary'!$B$25:$B$36)*1000</f>
        <v>12164.542720235238</v>
      </c>
      <c r="Y68" s="341">
        <f>Y10/AVERAGE('Gas Curve Summary'!$B$37:$B$48)*1000</f>
        <v>11543.723394924475</v>
      </c>
      <c r="Z68" s="341">
        <f>Z10/AVERAGE('Gas Curve Summary'!$B$49:$B$60)*1000</f>
        <v>11420.216189273791</v>
      </c>
      <c r="AA68" s="341">
        <f>AA10/AVERAGE('Gas Curve Summary'!$B$61:$B$108)*1000</f>
        <v>11161.272653101349</v>
      </c>
      <c r="AB68" s="341">
        <f>AB10/AVERAGE('Gas Curve Summary'!$B$109:$B$120)*1000</f>
        <v>10985.091115480509</v>
      </c>
      <c r="AC68" s="342">
        <f ca="1">AC10/AVERAGE('Gas Curve Summary'!$B$9:$B$120)*1000</f>
        <v>11281.361451996589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5293.4621099554233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6964.8099944231435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12268.704746580852</v>
      </c>
      <c r="N69" s="341">
        <f>$N11/'Gas Curve Summary'!$B$18*1000</f>
        <v>13214.285714285716</v>
      </c>
      <c r="O69" s="341">
        <f t="shared" si="38"/>
        <v>16534.483201149866</v>
      </c>
      <c r="P69" s="341">
        <f>$P11/'Gas Curve Summary'!$B$19*1000</f>
        <v>15384.615384615383</v>
      </c>
      <c r="Q69" s="341">
        <f>$Q11/'Gas Curve Summary'!$B$20*1000</f>
        <v>17684.351017684348</v>
      </c>
      <c r="R69" s="341">
        <f>$R11/'Gas Curve Summary'!$B$21*1000</f>
        <v>15008.431703204047</v>
      </c>
      <c r="S69" s="341">
        <f t="shared" si="39"/>
        <v>12858.916117581408</v>
      </c>
      <c r="T69" s="341">
        <f>$T11/'Gas Curve Summary'!$B$22*1000</f>
        <v>13180.714533472077</v>
      </c>
      <c r="U69" s="341">
        <f>$U11/'Gas Curve Summary'!$B$23*1000</f>
        <v>12508.567511994515</v>
      </c>
      <c r="V69" s="341">
        <f>$V11/'Gas Curve Summary'!$B$24*1000</f>
        <v>12887.466307277629</v>
      </c>
      <c r="W69" s="411">
        <f>W11/AVERAGE('Gas Curve Summary'!$B$13:$B$24)*1000</f>
        <v>13699.429175809986</v>
      </c>
      <c r="X69" s="341">
        <f>X11/AVERAGE('Gas Curve Summary'!$B$25:$B$36)*1000</f>
        <v>12917.299816367906</v>
      </c>
      <c r="Y69" s="341">
        <f>Y11/AVERAGE('Gas Curve Summary'!$B$37:$B$48)*1000</f>
        <v>12199.819202326296</v>
      </c>
      <c r="Z69" s="341">
        <f>Z11/AVERAGE('Gas Curve Summary'!$B$49:$B$60)*1000</f>
        <v>12103.345812462516</v>
      </c>
      <c r="AA69" s="341">
        <f>AA11/AVERAGE('Gas Curve Summary'!$B$61:$B$108)*1000</f>
        <v>11552.506803830702</v>
      </c>
      <c r="AB69" s="341">
        <f>AB11/AVERAGE('Gas Curve Summary'!$B$109:$B$120)*1000</f>
        <v>11015.933806985186</v>
      </c>
      <c r="AC69" s="342">
        <f ca="1">AC11/AVERAGE('Gas Curve Summary'!$B$9:$B$120)*1000</f>
        <v>11744.002887487623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4970.9577198433062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6159.3198214895774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11967.015285599357</v>
      </c>
      <c r="N70" s="341">
        <f>$N12/'Gas Curve Summary'!$B$18*1000</f>
        <v>13035.714285714286</v>
      </c>
      <c r="O70" s="341">
        <f t="shared" si="38"/>
        <v>16283.940015824071</v>
      </c>
      <c r="P70" s="341">
        <f>$P12/'Gas Curve Summary'!$B$19*1000</f>
        <v>15133.779264214045</v>
      </c>
      <c r="Q70" s="341">
        <f>$Q12/'Gas Curve Summary'!$B$20*1000</f>
        <v>17434.100767434098</v>
      </c>
      <c r="R70" s="341">
        <f>$R12/'Gas Curve Summary'!$B$21*1000</f>
        <v>13575.042158516022</v>
      </c>
      <c r="S70" s="341">
        <f t="shared" si="39"/>
        <v>12486.192556915483</v>
      </c>
      <c r="T70" s="341">
        <f>$T12/'Gas Curve Summary'!$B$22*1000</f>
        <v>12573.707943114812</v>
      </c>
      <c r="U70" s="341">
        <f>$U12/'Gas Curve Summary'!$B$23*1000</f>
        <v>12165.867032213844</v>
      </c>
      <c r="V70" s="341">
        <f>$V12/'Gas Curve Summary'!$B$24*1000</f>
        <v>12719.00269541779</v>
      </c>
      <c r="W70" s="411">
        <f>W12/AVERAGE('Gas Curve Summary'!$B$13:$B$24)*1000</f>
        <v>13174.109284106704</v>
      </c>
      <c r="X70" s="341">
        <f>X12/AVERAGE('Gas Curve Summary'!$B$25:$B$36)*1000</f>
        <v>9247.0486632510183</v>
      </c>
      <c r="Y70" s="341">
        <f>Y12/AVERAGE('Gas Curve Summary'!$B$37:$B$48)*1000</f>
        <v>7828.1103249940616</v>
      </c>
      <c r="Z70" s="341">
        <f>Z12/AVERAGE('Gas Curve Summary'!$B$49:$B$60)*1000</f>
        <v>7122.4150538282265</v>
      </c>
      <c r="AA70" s="341">
        <f>AA12/AVERAGE('Gas Curve Summary'!$B$61:$B$108)*1000</f>
        <v>9251.0774726968957</v>
      </c>
      <c r="AB70" s="341">
        <f>AB12/AVERAGE('Gas Curve Summary'!$B$109:$B$120)*1000</f>
        <v>9702.1453692254672</v>
      </c>
      <c r="AC70" s="342">
        <f ca="1">AC12/AVERAGE('Gas Curve Summary'!$B$9:$B$120)*1000</f>
        <v>9153.8934615704038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5479.1976225854387</v>
      </c>
      <c r="D71" s="341">
        <f ca="1">D13/('Gas Curve Summary'!$B$11)*1000</f>
        <v>5847.4749539971381</v>
      </c>
      <c r="E71" s="341">
        <f>E13/('Gas Curve Summary'!$B$12)*1000</f>
        <v>9028.8924558587496</v>
      </c>
      <c r="F71" s="411">
        <f t="shared" ca="1" si="35"/>
        <v>6785.1883441471082</v>
      </c>
      <c r="G71" s="341">
        <f t="shared" si="36"/>
        <v>10749.505278844908</v>
      </c>
      <c r="H71" s="341">
        <f>$H13/'Gas Curve Summary'!$B$13*1000</f>
        <v>10842.237586423635</v>
      </c>
      <c r="I71" s="341">
        <f>$I13/'Gas Curve Summary'!$B$14*1000</f>
        <v>10656.772971266182</v>
      </c>
      <c r="J71" s="341">
        <f t="shared" si="37"/>
        <v>15796.09986070931</v>
      </c>
      <c r="K71" s="341">
        <f>$K13/'Gas Curve Summary'!$B$15*1000</f>
        <v>14379.084967320261</v>
      </c>
      <c r="L71" s="341">
        <f>$L13/'Gas Curve Summary'!$B$16*1000</f>
        <v>17213.114754098358</v>
      </c>
      <c r="M71" s="341">
        <f>$M13/'Gas Curve Summary'!$B$17*1000</f>
        <v>13274.336283185839</v>
      </c>
      <c r="N71" s="341">
        <f>$N13/'Gas Curve Summary'!$B$18*1000</f>
        <v>13928.571428571429</v>
      </c>
      <c r="O71" s="341">
        <f t="shared" si="38"/>
        <v>16701.316701316697</v>
      </c>
      <c r="P71" s="341">
        <f>$P13/'Gas Curve Summary'!$B$19*1000</f>
        <v>15384.615384615383</v>
      </c>
      <c r="Q71" s="341">
        <f>$Q13/'Gas Curve Summary'!$B$20*1000</f>
        <v>18018.018018018014</v>
      </c>
      <c r="R71" s="341">
        <f>$R13/'Gas Curve Summary'!$B$21*1000</f>
        <v>15345.699831365935</v>
      </c>
      <c r="S71" s="341">
        <f t="shared" si="39"/>
        <v>13113.535954058163</v>
      </c>
      <c r="T71" s="341">
        <f>$T13/'Gas Curve Summary'!$B$22*1000</f>
        <v>13180.714533472077</v>
      </c>
      <c r="U71" s="341">
        <f>$U13/'Gas Curve Summary'!$B$23*1000</f>
        <v>12851.267991775188</v>
      </c>
      <c r="V71" s="341">
        <f>$V13/'Gas Curve Summary'!$B$24*1000</f>
        <v>13308.625336927224</v>
      </c>
      <c r="W71" s="411">
        <f>W13/AVERAGE('Gas Curve Summary'!$B$13:$B$24)*1000</f>
        <v>13900.069749831775</v>
      </c>
      <c r="X71" s="341">
        <f>X13/AVERAGE('Gas Curve Summary'!$B$25:$B$36)*1000</f>
        <v>12965.71055458684</v>
      </c>
      <c r="Y71" s="341">
        <f>Y13/AVERAGE('Gas Curve Summary'!$B$37:$B$48)*1000</f>
        <v>12141.316045729518</v>
      </c>
      <c r="Z71" s="341">
        <f>Z13/AVERAGE('Gas Curve Summary'!$B$49:$B$60)*1000</f>
        <v>12063.240976822781</v>
      </c>
      <c r="AA71" s="341">
        <f>AA13/AVERAGE('Gas Curve Summary'!$B$61:$B$108)*1000</f>
        <v>11434.324759304311</v>
      </c>
      <c r="AB71" s="341">
        <f>AB13/AVERAGE('Gas Curve Summary'!$B$109:$B$120)*1000</f>
        <v>10860.266581193117</v>
      </c>
      <c r="AC71" s="342">
        <f ca="1">AC13/AVERAGE('Gas Curve Summary'!$B$9:$B$120)*1000</f>
        <v>11682.494326479866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5024.1456166419021</v>
      </c>
      <c r="D72" s="341">
        <f ca="1">D14/('Gas Curve Summary'!$B$11)*1000</f>
        <v>5622.572071151094</v>
      </c>
      <c r="E72" s="341">
        <f>E14/('Gas Curve Summary'!$B$12)*1000</f>
        <v>8493.8469769930434</v>
      </c>
      <c r="F72" s="411">
        <f t="shared" ca="1" si="35"/>
        <v>6380.1882215953474</v>
      </c>
      <c r="G72" s="341">
        <f t="shared" si="36"/>
        <v>10080.197817014992</v>
      </c>
      <c r="H72" s="341">
        <f>$H14/'Gas Curve Summary'!$B$13*1000</f>
        <v>10135.135135135135</v>
      </c>
      <c r="I72" s="341">
        <f>$I14/'Gas Curve Summary'!$B$14*1000</f>
        <v>10025.260498894851</v>
      </c>
      <c r="J72" s="341">
        <f t="shared" si="37"/>
        <v>15278.224222293655</v>
      </c>
      <c r="K72" s="341">
        <f>$K14/'Gas Curve Summary'!$B$15*1000</f>
        <v>13616.557734204793</v>
      </c>
      <c r="L72" s="341">
        <f>$L14/'Gas Curve Summary'!$B$16*1000</f>
        <v>16939.890710382515</v>
      </c>
      <c r="M72" s="341">
        <f>$M14/'Gas Curve Summary'!$B$17*1000</f>
        <v>14078.841512469831</v>
      </c>
      <c r="N72" s="341">
        <f>$N14/'Gas Curve Summary'!$B$18*1000</f>
        <v>15357.142857142857</v>
      </c>
      <c r="O72" s="341">
        <f t="shared" si="38"/>
        <v>18329.603293371409</v>
      </c>
      <c r="P72" s="341">
        <f>$P14/'Gas Curve Summary'!$B$19*1000</f>
        <v>16806.020066889629</v>
      </c>
      <c r="Q72" s="341">
        <f>$Q14/'Gas Curve Summary'!$B$20*1000</f>
        <v>19853.186519853185</v>
      </c>
      <c r="R72" s="341">
        <f>$R14/'Gas Curve Summary'!$B$21*1000</f>
        <v>16441.821247892076</v>
      </c>
      <c r="S72" s="341">
        <f t="shared" si="39"/>
        <v>12062.281301490895</v>
      </c>
      <c r="T72" s="341">
        <f>$T14/'Gas Curve Summary'!$B$22*1000</f>
        <v>12486.992715920916</v>
      </c>
      <c r="U72" s="341">
        <f>$U14/'Gas Curve Summary'!$B$23*1000</f>
        <v>11823.166552433173</v>
      </c>
      <c r="V72" s="341">
        <f>$V14/'Gas Curve Summary'!$B$24*1000</f>
        <v>11876.684636118598</v>
      </c>
      <c r="W72" s="411">
        <f>W14/AVERAGE('Gas Curve Summary'!$B$13:$B$24)*1000</f>
        <v>13999.862960028253</v>
      </c>
      <c r="X72" s="341">
        <f>X14/AVERAGE('Gas Curve Summary'!$B$25:$B$36)*1000</f>
        <v>12263.456018694909</v>
      </c>
      <c r="Y72" s="341">
        <f>Y14/AVERAGE('Gas Curve Summary'!$B$37:$B$48)*1000</f>
        <v>11426.72668500679</v>
      </c>
      <c r="Z72" s="341">
        <f>Z14/AVERAGE('Gas Curve Summary'!$B$49:$B$60)*1000</f>
        <v>11420.763919888919</v>
      </c>
      <c r="AA72" s="341">
        <f>AA14/AVERAGE('Gas Curve Summary'!$B$61:$B$108)*1000</f>
        <v>10834.479381663776</v>
      </c>
      <c r="AB72" s="341">
        <f>AB14/AVERAGE('Gas Curve Summary'!$B$109:$B$120)*1000</f>
        <v>10299.663131169806</v>
      </c>
      <c r="AC72" s="342">
        <f ca="1">AC14/AVERAGE('Gas Curve Summary'!$B$9:$B$120)*1000</f>
        <v>11133.767893954904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5209.8811292719165</v>
      </c>
      <c r="D73" s="343">
        <f ca="1">D15/('Gas Curve Summary'!$B$11)*1000</f>
        <v>5827.0292373747698</v>
      </c>
      <c r="E73" s="343">
        <f>E15/('Gas Curve Summary'!$B$12)*1000</f>
        <v>9028.8924558587496</v>
      </c>
      <c r="F73" s="412">
        <f t="shared" ca="1" si="35"/>
        <v>6688.6009408351456</v>
      </c>
      <c r="G73" s="343">
        <f t="shared" si="36"/>
        <v>10513.246281727199</v>
      </c>
      <c r="H73" s="343">
        <f>$H15/'Gas Curve Summary'!$B$13*1000</f>
        <v>10606.536769327467</v>
      </c>
      <c r="I73" s="343">
        <f>$I15/'Gas Curve Summary'!$B$14*1000</f>
        <v>10419.955794126932</v>
      </c>
      <c r="J73" s="343">
        <f t="shared" si="37"/>
        <v>16097.003464409441</v>
      </c>
      <c r="K73" s="343">
        <f>$K15/'Gas Curve Summary'!$B$15*1000</f>
        <v>14161.220043572985</v>
      </c>
      <c r="L73" s="343">
        <f>$L15/'Gas Curve Summary'!$B$16*1000</f>
        <v>18032.7868852459</v>
      </c>
      <c r="M73" s="343">
        <f>$M15/'Gas Curve Summary'!$B$17*1000</f>
        <v>15285.599356395816</v>
      </c>
      <c r="N73" s="343">
        <f>$N15/'Gas Curve Summary'!$B$18*1000</f>
        <v>17142.857142857141</v>
      </c>
      <c r="O73" s="343">
        <f t="shared" si="38"/>
        <v>21168.506856912652</v>
      </c>
      <c r="P73" s="343">
        <f>$P15/'Gas Curve Summary'!$B$19*1000</f>
        <v>19147.157190635451</v>
      </c>
      <c r="Q73" s="343">
        <f>$Q15/'Gas Curve Summary'!$B$20*1000</f>
        <v>23189.856523189854</v>
      </c>
      <c r="R73" s="343">
        <f>$R15/'Gas Curve Summary'!$B$21*1000</f>
        <v>18802.698145025297</v>
      </c>
      <c r="S73" s="343">
        <f t="shared" si="39"/>
        <v>12804.417194470778</v>
      </c>
      <c r="T73" s="343">
        <f>$T15/'Gas Curve Summary'!$B$22*1000</f>
        <v>13354.144987859869</v>
      </c>
      <c r="U73" s="343">
        <f>$U15/'Gas Curve Summary'!$B$23*1000</f>
        <v>12508.567511994515</v>
      </c>
      <c r="V73" s="343">
        <f>$V15/'Gas Curve Summary'!$B$24*1000</f>
        <v>12550.539083557953</v>
      </c>
      <c r="W73" s="412">
        <f>W15/AVERAGE('Gas Curve Summary'!$B$13:$B$24)*1000</f>
        <v>15331.96176233404</v>
      </c>
      <c r="X73" s="343">
        <f>X15/AVERAGE('Gas Curve Summary'!$B$25:$B$36)*1000</f>
        <v>13280.081521292504</v>
      </c>
      <c r="Y73" s="343">
        <f>Y15/AVERAGE('Gas Curve Summary'!$B$37:$B$48)*1000</f>
        <v>12341.227439504162</v>
      </c>
      <c r="Z73" s="343">
        <f>Z15/AVERAGE('Gas Curve Summary'!$B$49:$B$60)*1000</f>
        <v>12342.375452904755</v>
      </c>
      <c r="AA73" s="343">
        <f>AA15/AVERAGE('Gas Curve Summary'!$B$61:$B$108)*1000</f>
        <v>11657.82365517809</v>
      </c>
      <c r="AB73" s="343">
        <f>AB15/AVERAGE('Gas Curve Summary'!$B$109:$B$120)*1000</f>
        <v>11026.0246690856</v>
      </c>
      <c r="AC73" s="344">
        <f ca="1">AC15/AVERAGE('Gas Curve Summary'!$B$9:$B$120)*1000</f>
        <v>12011.989861944068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-67.54018641091443</v>
      </c>
      <c r="D87" s="341">
        <f t="shared" ca="1" si="40"/>
        <v>-102.22858311183791</v>
      </c>
      <c r="E87" s="341">
        <f t="shared" si="40"/>
        <v>0</v>
      </c>
      <c r="F87" s="411">
        <f t="shared" ca="1" si="40"/>
        <v>-56.589589840918052</v>
      </c>
      <c r="G87" s="341">
        <f t="shared" si="40"/>
        <v>0</v>
      </c>
      <c r="H87" s="341">
        <f t="shared" si="40"/>
        <v>0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-299.77634887712156</v>
      </c>
      <c r="N87" s="341">
        <f t="shared" si="40"/>
        <v>-358.86052534221017</v>
      </c>
      <c r="O87" s="341">
        <f t="shared" si="40"/>
        <v>-485.4184687225752</v>
      </c>
      <c r="P87" s="341">
        <f t="shared" si="40"/>
        <v>-435.31347879173882</v>
      </c>
      <c r="Q87" s="341">
        <f t="shared" si="40"/>
        <v>-535.52345865341158</v>
      </c>
      <c r="R87" s="341">
        <f t="shared" si="40"/>
        <v>-483.48433515461329</v>
      </c>
      <c r="S87" s="341">
        <f t="shared" si="40"/>
        <v>-487.61163441355893</v>
      </c>
      <c r="T87" s="341">
        <f t="shared" si="40"/>
        <v>-434.75889929803452</v>
      </c>
      <c r="U87" s="341">
        <f t="shared" si="40"/>
        <v>-593.39756371113435</v>
      </c>
      <c r="V87" s="341">
        <f t="shared" si="40"/>
        <v>-434.67844023150792</v>
      </c>
      <c r="W87" s="411">
        <f t="shared" si="40"/>
        <v>-303.33020509042217</v>
      </c>
      <c r="X87" s="341">
        <f t="shared" si="40"/>
        <v>-351.04177028168851</v>
      </c>
      <c r="Y87" s="341">
        <f t="shared" si="40"/>
        <v>-334.41561903008551</v>
      </c>
      <c r="Z87" s="347">
        <f t="shared" si="40"/>
        <v>-320.015727276088</v>
      </c>
      <c r="AA87" s="347">
        <f t="shared" si="40"/>
        <v>-285.9668783244324</v>
      </c>
      <c r="AB87" s="341">
        <f t="shared" si="40"/>
        <v>-257.24239441180544</v>
      </c>
      <c r="AC87" s="348">
        <f t="shared" ca="1" si="40"/>
        <v>-281.03629972747149</v>
      </c>
    </row>
    <row r="88" spans="1:29" x14ac:dyDescent="0.2">
      <c r="A88" s="305" t="s">
        <v>140</v>
      </c>
      <c r="B88" s="306"/>
      <c r="C88" s="341">
        <f t="shared" ref="C88:AC88" si="41">C68-C108</f>
        <v>-91.179251654733889</v>
      </c>
      <c r="D88" s="341">
        <f t="shared" ca="1" si="41"/>
        <v>-102.22858311183791</v>
      </c>
      <c r="E88" s="341">
        <f t="shared" si="41"/>
        <v>0</v>
      </c>
      <c r="F88" s="411">
        <f t="shared" ca="1" si="41"/>
        <v>-64.469278255523022</v>
      </c>
      <c r="G88" s="341">
        <f t="shared" si="41"/>
        <v>0</v>
      </c>
      <c r="H88" s="341">
        <f t="shared" si="41"/>
        <v>0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-328.05713650703547</v>
      </c>
      <c r="N88" s="341">
        <f t="shared" si="41"/>
        <v>-390.90164367633588</v>
      </c>
      <c r="O88" s="341">
        <f t="shared" si="41"/>
        <v>-515.1467226014247</v>
      </c>
      <c r="P88" s="341">
        <f t="shared" si="41"/>
        <v>-467.16568455698871</v>
      </c>
      <c r="Q88" s="341">
        <f t="shared" si="41"/>
        <v>-563.12776064586069</v>
      </c>
      <c r="R88" s="341">
        <f t="shared" si="41"/>
        <v>-524.26012245680795</v>
      </c>
      <c r="S88" s="341">
        <f t="shared" si="41"/>
        <v>-481.53148073684679</v>
      </c>
      <c r="T88" s="341">
        <f t="shared" si="41"/>
        <v>-428.72058125223157</v>
      </c>
      <c r="U88" s="341">
        <f t="shared" si="41"/>
        <v>-587.19098541965104</v>
      </c>
      <c r="V88" s="341">
        <f t="shared" si="41"/>
        <v>-428.68287553865775</v>
      </c>
      <c r="W88" s="411">
        <f t="shared" si="41"/>
        <v>-313.22574696482661</v>
      </c>
      <c r="X88" s="341">
        <f t="shared" si="41"/>
        <v>-365.92234776817531</v>
      </c>
      <c r="Y88" s="341">
        <f t="shared" si="41"/>
        <v>-347.54920308051987</v>
      </c>
      <c r="Z88" s="341">
        <f t="shared" si="41"/>
        <v>-334.38586697309074</v>
      </c>
      <c r="AA88" s="341">
        <f t="shared" si="41"/>
        <v>-304.00134368953695</v>
      </c>
      <c r="AB88" s="341">
        <f t="shared" si="41"/>
        <v>-279.41343252273145</v>
      </c>
      <c r="AC88" s="342">
        <f t="shared" ca="1" si="41"/>
        <v>-296.82348965730125</v>
      </c>
    </row>
    <row r="89" spans="1:29" x14ac:dyDescent="0.2">
      <c r="A89" s="305" t="s">
        <v>142</v>
      </c>
      <c r="B89" s="282"/>
      <c r="C89" s="341">
        <f t="shared" ref="C89:AC89" si="42">C69-C109</f>
        <v>0</v>
      </c>
      <c r="D89" s="341">
        <f t="shared" ca="1" si="42"/>
        <v>0</v>
      </c>
      <c r="E89" s="341">
        <f t="shared" si="42"/>
        <v>0</v>
      </c>
      <c r="F89" s="411">
        <f t="shared" ca="1" si="42"/>
        <v>0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-345.02560908498708</v>
      </c>
      <c r="N89" s="341">
        <f t="shared" si="42"/>
        <v>-474.20855134506382</v>
      </c>
      <c r="O89" s="341">
        <f t="shared" si="42"/>
        <v>-536.805845320152</v>
      </c>
      <c r="P89" s="341">
        <f t="shared" si="42"/>
        <v>-488.40048840048803</v>
      </c>
      <c r="Q89" s="341">
        <f t="shared" si="42"/>
        <v>-585.21120223981416</v>
      </c>
      <c r="R89" s="341">
        <f t="shared" si="42"/>
        <v>-518.43500998506534</v>
      </c>
      <c r="S89" s="341">
        <f t="shared" si="42"/>
        <v>-368.10595282987924</v>
      </c>
      <c r="T89" s="341">
        <f t="shared" si="42"/>
        <v>-458.91217148126088</v>
      </c>
      <c r="U89" s="341">
        <f t="shared" si="42"/>
        <v>-186.74498800548281</v>
      </c>
      <c r="V89" s="341">
        <f t="shared" si="42"/>
        <v>-458.66069900289949</v>
      </c>
      <c r="W89" s="411">
        <f t="shared" si="42"/>
        <v>-293.62588048287944</v>
      </c>
      <c r="X89" s="341">
        <f t="shared" si="42"/>
        <v>-358.62720585910029</v>
      </c>
      <c r="Y89" s="341">
        <f t="shared" si="42"/>
        <v>-340.76767617811493</v>
      </c>
      <c r="Z89" s="341">
        <f t="shared" si="42"/>
        <v>-324.1124895427638</v>
      </c>
      <c r="AA89" s="341">
        <f t="shared" si="42"/>
        <v>-287.7502399431396</v>
      </c>
      <c r="AB89" s="341">
        <f t="shared" si="42"/>
        <v>-254.61592511873641</v>
      </c>
      <c r="AC89" s="342">
        <f t="shared" ca="1" si="42"/>
        <v>-279.3703511714757</v>
      </c>
    </row>
    <row r="90" spans="1:29" x14ac:dyDescent="0.2">
      <c r="A90" s="305" t="s">
        <v>144</v>
      </c>
      <c r="B90" s="282"/>
      <c r="C90" s="341">
        <f t="shared" ref="C90:AC90" si="43">C70-C110</f>
        <v>-101.94346886397489</v>
      </c>
      <c r="D90" s="341">
        <f t="shared" ca="1" si="43"/>
        <v>0</v>
      </c>
      <c r="E90" s="341">
        <f t="shared" si="43"/>
        <v>0</v>
      </c>
      <c r="F90" s="411">
        <f t="shared" ca="1" si="43"/>
        <v>-33.981156287991325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-336.54137279601127</v>
      </c>
      <c r="N90" s="341">
        <f t="shared" si="43"/>
        <v>-467.80032767823832</v>
      </c>
      <c r="O90" s="341">
        <f t="shared" si="43"/>
        <v>-528.6836743006279</v>
      </c>
      <c r="P90" s="341">
        <f t="shared" si="43"/>
        <v>-480.43743695917692</v>
      </c>
      <c r="Q90" s="341">
        <f t="shared" si="43"/>
        <v>-576.9299116420807</v>
      </c>
      <c r="R90" s="341">
        <f t="shared" si="43"/>
        <v>-468.92155397525494</v>
      </c>
      <c r="S90" s="341">
        <f t="shared" si="43"/>
        <v>-443.70341710874527</v>
      </c>
      <c r="T90" s="341">
        <f t="shared" si="43"/>
        <v>-437.77805832093873</v>
      </c>
      <c r="U90" s="341">
        <f t="shared" si="43"/>
        <v>-440.66705869524594</v>
      </c>
      <c r="V90" s="341">
        <f t="shared" si="43"/>
        <v>-452.66513431005296</v>
      </c>
      <c r="W90" s="411">
        <f t="shared" si="43"/>
        <v>-303.1075620548836</v>
      </c>
      <c r="X90" s="341">
        <f t="shared" si="43"/>
        <v>-269.27753786071662</v>
      </c>
      <c r="Y90" s="341">
        <f t="shared" si="43"/>
        <v>-228.64491892255955</v>
      </c>
      <c r="Z90" s="341">
        <f t="shared" si="43"/>
        <v>-201.16927003488127</v>
      </c>
      <c r="AA90" s="341">
        <f t="shared" si="43"/>
        <v>-243.17553642268467</v>
      </c>
      <c r="AB90" s="341">
        <f t="shared" si="43"/>
        <v>-237.75323522285544</v>
      </c>
      <c r="AC90" s="342">
        <f t="shared" ca="1" si="43"/>
        <v>-231.69643768687274</v>
      </c>
    </row>
    <row r="91" spans="1:29" x14ac:dyDescent="0.2">
      <c r="A91" s="305" t="s">
        <v>143</v>
      </c>
      <c r="B91" s="306"/>
      <c r="C91" s="341">
        <f t="shared" ref="C91:AC91" si="44">C71-C111</f>
        <v>0</v>
      </c>
      <c r="D91" s="341">
        <f t="shared" ca="1" si="44"/>
        <v>0</v>
      </c>
      <c r="E91" s="341">
        <f t="shared" si="44"/>
        <v>-200.64205457463686</v>
      </c>
      <c r="F91" s="411">
        <f t="shared" ca="1" si="44"/>
        <v>-66.880684858212589</v>
      </c>
      <c r="G91" s="341">
        <f t="shared" si="44"/>
        <v>-118.03646855526131</v>
      </c>
      <c r="H91" s="341">
        <f t="shared" si="44"/>
        <v>-157.13387806410901</v>
      </c>
      <c r="I91" s="341">
        <f t="shared" si="44"/>
        <v>-78.939059046415423</v>
      </c>
      <c r="J91" s="341">
        <f t="shared" si="44"/>
        <v>-54.466230936819557</v>
      </c>
      <c r="K91" s="341">
        <f t="shared" si="44"/>
        <v>-108.93246187363911</v>
      </c>
      <c r="L91" s="341">
        <f t="shared" si="44"/>
        <v>0</v>
      </c>
      <c r="M91" s="341">
        <f t="shared" si="44"/>
        <v>-580.08886156188419</v>
      </c>
      <c r="N91" s="341">
        <f t="shared" si="44"/>
        <v>-684.82109825061889</v>
      </c>
      <c r="O91" s="341">
        <f t="shared" si="44"/>
        <v>-326.83914984621151</v>
      </c>
      <c r="P91" s="341">
        <f t="shared" si="44"/>
        <v>-402.13409778627283</v>
      </c>
      <c r="Q91" s="341">
        <f t="shared" si="44"/>
        <v>-251.54420190614837</v>
      </c>
      <c r="R91" s="341">
        <f t="shared" si="44"/>
        <v>-268.39647009952205</v>
      </c>
      <c r="S91" s="341">
        <f t="shared" si="44"/>
        <v>-318.2519841038611</v>
      </c>
      <c r="T91" s="341">
        <f t="shared" si="44"/>
        <v>-369.17778526446273</v>
      </c>
      <c r="U91" s="341">
        <f t="shared" si="44"/>
        <v>-199.15814458844579</v>
      </c>
      <c r="V91" s="341">
        <f t="shared" si="44"/>
        <v>-386.42002245867843</v>
      </c>
      <c r="W91" s="411">
        <f t="shared" si="44"/>
        <v>-282.06607198656093</v>
      </c>
      <c r="X91" s="341">
        <f t="shared" si="44"/>
        <v>-365.88008715933574</v>
      </c>
      <c r="Y91" s="341">
        <f t="shared" si="44"/>
        <v>-344.24788430788249</v>
      </c>
      <c r="Z91" s="341">
        <f t="shared" si="44"/>
        <v>-328.89335788194512</v>
      </c>
      <c r="AA91" s="341">
        <f t="shared" si="44"/>
        <v>-289.95071624829325</v>
      </c>
      <c r="AB91" s="341">
        <f t="shared" si="44"/>
        <v>-255.91192793404116</v>
      </c>
      <c r="AC91" s="342">
        <f t="shared" ca="1" si="44"/>
        <v>-283.25979184592688</v>
      </c>
    </row>
    <row r="92" spans="1:29" x14ac:dyDescent="0.2">
      <c r="A92" s="305" t="s">
        <v>141</v>
      </c>
      <c r="B92" s="282"/>
      <c r="C92" s="341">
        <f t="shared" ref="C92:AC92" si="45">C72-C112</f>
        <v>-83.580980683505913</v>
      </c>
      <c r="D92" s="341">
        <f t="shared" ca="1" si="45"/>
        <v>-51.114291555918498</v>
      </c>
      <c r="E92" s="341">
        <f t="shared" si="45"/>
        <v>-200.64205457463868</v>
      </c>
      <c r="F92" s="411">
        <f t="shared" ca="1" si="45"/>
        <v>-111.77910893801982</v>
      </c>
      <c r="G92" s="341">
        <f t="shared" si="45"/>
        <v>-118.03646855526313</v>
      </c>
      <c r="H92" s="341">
        <f t="shared" si="45"/>
        <v>-157.13387806411083</v>
      </c>
      <c r="I92" s="341">
        <f t="shared" si="45"/>
        <v>-78.939059046415423</v>
      </c>
      <c r="J92" s="341">
        <f t="shared" si="45"/>
        <v>-54.466230936817738</v>
      </c>
      <c r="K92" s="341">
        <f t="shared" si="45"/>
        <v>-108.93246187363911</v>
      </c>
      <c r="L92" s="341">
        <f t="shared" si="45"/>
        <v>0</v>
      </c>
      <c r="M92" s="341">
        <f t="shared" si="45"/>
        <v>-602.71349166581604</v>
      </c>
      <c r="N92" s="341">
        <f t="shared" si="45"/>
        <v>-736.08688758522112</v>
      </c>
      <c r="O92" s="341">
        <f t="shared" si="45"/>
        <v>-379.76586112161749</v>
      </c>
      <c r="P92" s="341">
        <f t="shared" si="45"/>
        <v>-447.25805595371276</v>
      </c>
      <c r="Q92" s="341">
        <f t="shared" si="45"/>
        <v>-312.27366628952223</v>
      </c>
      <c r="R92" s="341">
        <f t="shared" si="45"/>
        <v>-306.25970116584358</v>
      </c>
      <c r="S92" s="341">
        <f t="shared" si="45"/>
        <v>-339.98590955735745</v>
      </c>
      <c r="T92" s="341">
        <f t="shared" si="45"/>
        <v>-345.02451308123636</v>
      </c>
      <c r="U92" s="341">
        <f t="shared" si="45"/>
        <v>-339.47549302137122</v>
      </c>
      <c r="V92" s="341">
        <f t="shared" si="45"/>
        <v>-335.45772256946839</v>
      </c>
      <c r="W92" s="411">
        <f t="shared" si="45"/>
        <v>-298.74086184760017</v>
      </c>
      <c r="X92" s="341">
        <f t="shared" si="45"/>
        <v>-357.11645549147033</v>
      </c>
      <c r="Y92" s="341">
        <f t="shared" si="45"/>
        <v>-333.753982503511</v>
      </c>
      <c r="Z92" s="341">
        <f t="shared" si="45"/>
        <v>-322.57411617284015</v>
      </c>
      <c r="AA92" s="341">
        <f t="shared" si="45"/>
        <v>-284.79713236349562</v>
      </c>
      <c r="AB92" s="341">
        <f t="shared" si="45"/>
        <v>-252.39554118705928</v>
      </c>
      <c r="AC92" s="342">
        <f t="shared" ca="1" si="45"/>
        <v>-281.37135347047661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-83.580980683506823</v>
      </c>
      <c r="D93" s="343">
        <f t="shared" ca="1" si="46"/>
        <v>-51.114291555919408</v>
      </c>
      <c r="E93" s="343">
        <f t="shared" si="46"/>
        <v>-200.64205457463686</v>
      </c>
      <c r="F93" s="412">
        <f t="shared" ca="1" si="46"/>
        <v>-111.77910893802164</v>
      </c>
      <c r="G93" s="343">
        <f t="shared" si="46"/>
        <v>-118.03646855526495</v>
      </c>
      <c r="H93" s="343">
        <f t="shared" si="46"/>
        <v>-157.13387806411083</v>
      </c>
      <c r="I93" s="343">
        <f t="shared" si="46"/>
        <v>-78.939059046417242</v>
      </c>
      <c r="J93" s="343">
        <f t="shared" si="46"/>
        <v>-54.466230936819557</v>
      </c>
      <c r="K93" s="343">
        <f t="shared" si="46"/>
        <v>-108.93246187363729</v>
      </c>
      <c r="L93" s="343">
        <f t="shared" si="46"/>
        <v>0</v>
      </c>
      <c r="M93" s="343">
        <f t="shared" si="46"/>
        <v>-636.65043682171745</v>
      </c>
      <c r="N93" s="343">
        <f t="shared" si="46"/>
        <v>-800.16912425347255</v>
      </c>
      <c r="O93" s="343">
        <f t="shared" si="46"/>
        <v>-472.13537183262815</v>
      </c>
      <c r="P93" s="343">
        <f t="shared" si="46"/>
        <v>-521.57986940595583</v>
      </c>
      <c r="Q93" s="343">
        <f t="shared" si="46"/>
        <v>-422.69087425929683</v>
      </c>
      <c r="R93" s="343">
        <f t="shared" si="46"/>
        <v>-387.81127577023653</v>
      </c>
      <c r="S93" s="343">
        <f t="shared" si="46"/>
        <v>-366.31929694614337</v>
      </c>
      <c r="T93" s="343">
        <f t="shared" si="46"/>
        <v>-375.2161033102675</v>
      </c>
      <c r="U93" s="343">
        <f t="shared" si="46"/>
        <v>-364.30180618730083</v>
      </c>
      <c r="V93" s="343">
        <f t="shared" si="46"/>
        <v>-359.43998134085996</v>
      </c>
      <c r="W93" s="412">
        <f t="shared" si="46"/>
        <v>-329.38955404193439</v>
      </c>
      <c r="X93" s="343">
        <f t="shared" si="46"/>
        <v>-386.72097280669186</v>
      </c>
      <c r="Y93" s="343">
        <f t="shared" si="46"/>
        <v>-360.46489256811037</v>
      </c>
      <c r="Z93" s="343">
        <f t="shared" si="46"/>
        <v>-348.60460133150264</v>
      </c>
      <c r="AA93" s="343">
        <f t="shared" si="46"/>
        <v>-306.43971248060006</v>
      </c>
      <c r="AB93" s="343">
        <f t="shared" si="46"/>
        <v>-270.19519260525885</v>
      </c>
      <c r="AC93" s="344">
        <f t="shared" ca="1" si="46"/>
        <v>-303.35075072333348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5724.8006542629319</v>
      </c>
      <c r="E107" s="341">
        <v>9697.6993044408773</v>
      </c>
      <c r="F107" s="341">
        <v>6750.5410956947317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10959.470636889992</v>
      </c>
      <c r="N107" s="347">
        <v>10358.86052534221</v>
      </c>
      <c r="O107" s="347">
        <v>15433.0305177839</v>
      </c>
      <c r="P107" s="347">
        <v>14147.688060731538</v>
      </c>
      <c r="Q107" s="347">
        <v>16718.37297483626</v>
      </c>
      <c r="R107" s="347">
        <v>14480.111653872995</v>
      </c>
      <c r="S107" s="347">
        <v>12547.968517217456</v>
      </c>
      <c r="T107" s="347">
        <v>12921.751615218951</v>
      </c>
      <c r="U107" s="347">
        <v>12073.863636363634</v>
      </c>
      <c r="V107" s="347">
        <v>12648.290300069784</v>
      </c>
      <c r="W107" s="347">
        <v>12862.165154499833</v>
      </c>
      <c r="X107" s="347">
        <v>12004.582253761522</v>
      </c>
      <c r="Y107" s="347">
        <v>11428.484827918619</v>
      </c>
      <c r="Z107" s="347">
        <v>11231.455902768977</v>
      </c>
      <c r="AA107" s="347">
        <v>10761.158033567963</v>
      </c>
      <c r="AB107" s="347">
        <v>10337.586053828425</v>
      </c>
      <c r="AC107" s="348">
        <v>10943.211894970458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5878.1435289306892</v>
      </c>
      <c r="E108" s="341">
        <v>9764.5799892990908</v>
      </c>
      <c r="F108" s="411">
        <v>6947.7726239567319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11993.382961124895</v>
      </c>
      <c r="N108" s="341">
        <v>11283.758786533481</v>
      </c>
      <c r="O108" s="341">
        <v>16381.514762882507</v>
      </c>
      <c r="P108" s="341">
        <v>15182.884748102138</v>
      </c>
      <c r="Q108" s="341">
        <v>17580.144777662874</v>
      </c>
      <c r="R108" s="341">
        <v>15701.3258897418</v>
      </c>
      <c r="S108" s="341">
        <v>12370.806928161423</v>
      </c>
      <c r="T108" s="341">
        <v>12742.282842785356</v>
      </c>
      <c r="U108" s="341">
        <v>11896.306818181816</v>
      </c>
      <c r="V108" s="341">
        <v>12473.831123517095</v>
      </c>
      <c r="W108" s="341">
        <v>13302.155376939336</v>
      </c>
      <c r="X108" s="341">
        <v>12530.465068003414</v>
      </c>
      <c r="Y108" s="341">
        <v>11891.272598004995</v>
      </c>
      <c r="Z108" s="341">
        <v>11754.602056246882</v>
      </c>
      <c r="AA108" s="341">
        <v>11465.273996790886</v>
      </c>
      <c r="AB108" s="341">
        <v>11264.50454800324</v>
      </c>
      <c r="AC108" s="342">
        <v>11578.18494165389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12613.730355665839</v>
      </c>
      <c r="N109" s="341">
        <v>13688.494265630779</v>
      </c>
      <c r="O109" s="341">
        <v>17071.289046470018</v>
      </c>
      <c r="P109" s="341">
        <v>15873.015873015871</v>
      </c>
      <c r="Q109" s="341">
        <v>18269.562219924162</v>
      </c>
      <c r="R109" s="341">
        <v>15526.866713189112</v>
      </c>
      <c r="S109" s="341">
        <v>13227.022070411287</v>
      </c>
      <c r="T109" s="341">
        <v>13639.626704953338</v>
      </c>
      <c r="U109" s="341">
        <v>12695.312499999998</v>
      </c>
      <c r="V109" s="341">
        <v>13346.127006280529</v>
      </c>
      <c r="W109" s="341">
        <v>13993.055056292866</v>
      </c>
      <c r="X109" s="341">
        <v>13275.927022227006</v>
      </c>
      <c r="Y109" s="341">
        <v>12540.586878504411</v>
      </c>
      <c r="Z109" s="341">
        <v>12427.45830200528</v>
      </c>
      <c r="AA109" s="341">
        <v>11840.257043773841</v>
      </c>
      <c r="AB109" s="341">
        <v>11270.549732103922</v>
      </c>
      <c r="AC109" s="342">
        <v>12023.373238659098</v>
      </c>
    </row>
    <row r="110" spans="1:29" x14ac:dyDescent="0.2">
      <c r="A110" s="305" t="s">
        <v>144</v>
      </c>
      <c r="B110" s="282"/>
      <c r="C110" s="341">
        <v>5072.9011887072811</v>
      </c>
      <c r="D110" s="341">
        <v>4812.5127130577412</v>
      </c>
      <c r="E110" s="341">
        <v>8694.4890315676821</v>
      </c>
      <c r="F110" s="411">
        <v>6193.3009777775687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12303.556658395368</v>
      </c>
      <c r="N110" s="341">
        <v>13503.514613392525</v>
      </c>
      <c r="O110" s="341">
        <v>16812.623690124699</v>
      </c>
      <c r="P110" s="341">
        <v>15614.216701173222</v>
      </c>
      <c r="Q110" s="341">
        <v>18011.030679076179</v>
      </c>
      <c r="R110" s="341">
        <v>14043.963712491277</v>
      </c>
      <c r="S110" s="341">
        <v>12929.895974024228</v>
      </c>
      <c r="T110" s="341">
        <v>13011.486001435751</v>
      </c>
      <c r="U110" s="341">
        <v>12606.53409090909</v>
      </c>
      <c r="V110" s="341">
        <v>13171.667829727843</v>
      </c>
      <c r="W110" s="341">
        <v>13477.216846161587</v>
      </c>
      <c r="X110" s="341">
        <v>9516.3262011117349</v>
      </c>
      <c r="Y110" s="341">
        <v>8056.7552439166211</v>
      </c>
      <c r="Z110" s="341">
        <v>7323.5843238631078</v>
      </c>
      <c r="AA110" s="341">
        <v>9494.2530091195804</v>
      </c>
      <c r="AB110" s="341">
        <v>9939.8986044483227</v>
      </c>
      <c r="AC110" s="342">
        <v>9385.5898992572766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9229.5345104333865</v>
      </c>
      <c r="F111" s="411">
        <v>6852.0690290053208</v>
      </c>
      <c r="G111" s="341">
        <v>10867.54174740017</v>
      </c>
      <c r="H111" s="341">
        <v>10999.371464487744</v>
      </c>
      <c r="I111" s="341">
        <v>10735.712030312598</v>
      </c>
      <c r="J111" s="341">
        <v>15850.566091646129</v>
      </c>
      <c r="K111" s="341">
        <v>14488.0174291939</v>
      </c>
      <c r="L111" s="341">
        <v>17213.114754098358</v>
      </c>
      <c r="M111" s="341">
        <v>13854.425144747724</v>
      </c>
      <c r="N111" s="341">
        <v>14613.392526822048</v>
      </c>
      <c r="O111" s="341">
        <v>17028.155851162908</v>
      </c>
      <c r="P111" s="341">
        <v>15786.749482401656</v>
      </c>
      <c r="Q111" s="341">
        <v>18269.562219924162</v>
      </c>
      <c r="R111" s="341">
        <v>15614.096301465457</v>
      </c>
      <c r="S111" s="341">
        <v>13431.787938162024</v>
      </c>
      <c r="T111" s="341">
        <v>13549.89231873654</v>
      </c>
      <c r="U111" s="341">
        <v>13050.426136363634</v>
      </c>
      <c r="V111" s="341">
        <v>13695.045359385902</v>
      </c>
      <c r="W111" s="341">
        <v>14182.135821818336</v>
      </c>
      <c r="X111" s="341">
        <v>13331.590641746176</v>
      </c>
      <c r="Y111" s="341">
        <v>12485.5639300374</v>
      </c>
      <c r="Z111" s="341">
        <v>12392.134334704726</v>
      </c>
      <c r="AA111" s="341">
        <v>11724.275475552604</v>
      </c>
      <c r="AB111" s="341">
        <v>11116.178509127158</v>
      </c>
      <c r="AC111" s="342">
        <v>11965.754118325793</v>
      </c>
    </row>
    <row r="112" spans="1:29" x14ac:dyDescent="0.2">
      <c r="A112" s="305" t="s">
        <v>141</v>
      </c>
      <c r="B112" s="282"/>
      <c r="C112" s="341">
        <v>5107.726597325408</v>
      </c>
      <c r="D112" s="341">
        <v>5673.6863627070124</v>
      </c>
      <c r="E112" s="341">
        <v>8694.4890315676821</v>
      </c>
      <c r="F112" s="411">
        <v>6491.9673305333672</v>
      </c>
      <c r="G112" s="341">
        <v>10198.234285570255</v>
      </c>
      <c r="H112" s="341">
        <v>10292.269013199246</v>
      </c>
      <c r="I112" s="341">
        <v>10104.199557941267</v>
      </c>
      <c r="J112" s="341">
        <v>15332.690453230472</v>
      </c>
      <c r="K112" s="341">
        <v>13725.490196078432</v>
      </c>
      <c r="L112" s="341">
        <v>16939.890710382515</v>
      </c>
      <c r="M112" s="341">
        <v>14681.555004135647</v>
      </c>
      <c r="N112" s="341">
        <v>16093.229744728078</v>
      </c>
      <c r="O112" s="341">
        <v>18709.369154493026</v>
      </c>
      <c r="P112" s="341">
        <v>17253.278122843341</v>
      </c>
      <c r="Q112" s="341">
        <v>20165.460186142707</v>
      </c>
      <c r="R112" s="341">
        <v>16748.080949057919</v>
      </c>
      <c r="S112" s="341">
        <v>12402.267211048253</v>
      </c>
      <c r="T112" s="341">
        <v>12832.017229002153</v>
      </c>
      <c r="U112" s="341">
        <v>12162.642045454544</v>
      </c>
      <c r="V112" s="341">
        <v>12212.142358688066</v>
      </c>
      <c r="W112" s="341">
        <v>14298.603821875853</v>
      </c>
      <c r="X112" s="341">
        <v>12620.57247418638</v>
      </c>
      <c r="Y112" s="341">
        <v>11760.480667510301</v>
      </c>
      <c r="Z112" s="341">
        <v>11743.338036061759</v>
      </c>
      <c r="AA112" s="341">
        <v>11119.276514027271</v>
      </c>
      <c r="AB112" s="341">
        <v>10552.058672356865</v>
      </c>
      <c r="AC112" s="342">
        <v>11415.139247425381</v>
      </c>
    </row>
    <row r="113" spans="1:29" ht="12" thickBot="1" x14ac:dyDescent="0.25">
      <c r="A113" s="305" t="s">
        <v>145</v>
      </c>
      <c r="C113" s="343">
        <v>5293.4621099554233</v>
      </c>
      <c r="D113" s="343">
        <v>5878.1435289306892</v>
      </c>
      <c r="E113" s="343">
        <v>9229.5345104333865</v>
      </c>
      <c r="F113" s="412">
        <v>6800.3800497731672</v>
      </c>
      <c r="G113" s="341">
        <v>10631.282750282464</v>
      </c>
      <c r="H113" s="341">
        <v>10763.670647391578</v>
      </c>
      <c r="I113" s="341">
        <v>10498.894853173349</v>
      </c>
      <c r="J113" s="341">
        <v>16151.469695346261</v>
      </c>
      <c r="K113" s="341">
        <v>14270.152505446622</v>
      </c>
      <c r="L113" s="341">
        <v>18032.7868852459</v>
      </c>
      <c r="M113" s="341">
        <v>15922.249793217534</v>
      </c>
      <c r="N113" s="341">
        <v>17943.026267110614</v>
      </c>
      <c r="O113" s="341">
        <v>21640.642228745281</v>
      </c>
      <c r="P113" s="341">
        <v>19668.737060041407</v>
      </c>
      <c r="Q113" s="341">
        <v>23612.547397449151</v>
      </c>
      <c r="R113" s="341">
        <v>19190.509420795534</v>
      </c>
      <c r="S113" s="341">
        <v>13170.736491416921</v>
      </c>
      <c r="T113" s="341">
        <v>13729.361091170136</v>
      </c>
      <c r="U113" s="341">
        <v>12872.869318181816</v>
      </c>
      <c r="V113" s="341">
        <v>12909.979064898813</v>
      </c>
      <c r="W113" s="341">
        <v>15661.351316375974</v>
      </c>
      <c r="X113" s="341">
        <v>13666.802494099196</v>
      </c>
      <c r="Y113" s="341">
        <v>12701.692332072273</v>
      </c>
      <c r="Z113" s="341">
        <v>12690.980054236257</v>
      </c>
      <c r="AA113" s="341">
        <v>11964.26336765869</v>
      </c>
      <c r="AB113" s="341">
        <v>11296.219861690859</v>
      </c>
      <c r="AC113" s="342">
        <v>12315.340612667402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37182</v>
      </c>
      <c r="B2" s="280"/>
    </row>
    <row r="3" spans="1:140" ht="10.5" hidden="1" customHeight="1" x14ac:dyDescent="0.2">
      <c r="A3" s="283"/>
      <c r="B3" s="280"/>
      <c r="C3" s="152">
        <v>136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168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37182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(0.764705882352941*'Off Peak Detail'!D9)+(0.235294117647059*'Off Peak Detail'!D47)</f>
        <v>22.5</v>
      </c>
      <c r="D9" s="356">
        <f ca="1">(0.789473684210526*'Off Peak Detail'!E9)+(0.210526315789474*'Off Peak Detail'!E47)</f>
        <v>23.700394736842103</v>
      </c>
      <c r="E9" s="356">
        <f>(0.75609756097561*'Off Peak Detail'!F9)+(0.24390243902439*'Off Peak Detail'!F47)</f>
        <v>29.088707317073172</v>
      </c>
      <c r="F9" s="301">
        <f t="shared" ref="F9:F15" ca="1" si="6">(C9*C$5+D9*D$5+E9*E$5)/(SUM(C$5:E$5))</f>
        <v>25.815612127673461</v>
      </c>
      <c r="G9" s="195">
        <f t="shared" ref="G9:G15" si="7">AVERAGE(H9:I9)</f>
        <v>25.757923076923078</v>
      </c>
      <c r="H9" s="195">
        <f t="shared" si="0"/>
        <v>27.516179487179489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26.364130509199828</v>
      </c>
      <c r="T9" s="195">
        <f t="shared" si="3"/>
        <v>27.000000000000004</v>
      </c>
      <c r="U9" s="195">
        <f t="shared" si="3"/>
        <v>23.00368421052632</v>
      </c>
      <c r="V9" s="195">
        <f t="shared" si="3"/>
        <v>29.088707317073172</v>
      </c>
      <c r="W9" s="301">
        <f>SUM(AG28:AR28)/SUM($AG$5:$AR$5)</f>
        <v>25.383344210378116</v>
      </c>
      <c r="X9" s="195">
        <f>SUM(AS28:BD28)/SUM($AS$5:$BD$5)</f>
        <v>26.808758924773468</v>
      </c>
      <c r="Y9" s="195">
        <f>SUM(BE28:BR28)/SUM($BE$5:$BR$5)</f>
        <v>27.059474634785619</v>
      </c>
      <c r="Z9" s="195">
        <f>SUM(BQ28:CB28)/SUM($BQ$5:$CB$5)</f>
        <v>27.219066065451855</v>
      </c>
      <c r="AA9" s="195">
        <f t="shared" ref="AA9:AA15" si="11">SUM(CC28:DX28)/SUM($CC$5:$DX$5)</f>
        <v>27.870574983028977</v>
      </c>
      <c r="AB9" s="191">
        <f t="shared" ref="AB9:AB15" si="12">SUM(DY28:EJ28)/SUM($DY$5:$EJ$5)</f>
        <v>28.472339754116323</v>
      </c>
      <c r="AC9" s="357">
        <f t="shared" ref="AC9:AC15" ca="1" si="13">(C9*C$5+D9*D$5+E9*E$5+SUM(AG28:EJ28))/(SUM(C$5:E$5)+SUM($AG$5:$EJ$5))</f>
        <v>27.323014480991763</v>
      </c>
      <c r="AD9" s="303"/>
      <c r="AE9" s="304"/>
      <c r="AG9" s="358">
        <f>(0.794871794871795*'Off Peak Detail'!AB9)+(0.205128205128205*'Off Peak Detail'!AB47)</f>
        <v>27.516179487179489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23.00368421052632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24.021000000000001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28.385641025641029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17.970000000000002</v>
      </c>
      <c r="BK9" s="358">
        <f>(0.794871794871795*'Off Peak Detail'!BF9)+(0.205128205128205*'Off Peak Detail'!BF47)</f>
        <v>33.968153846153847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24.498263157894741</v>
      </c>
      <c r="BP9" s="358">
        <f>(0.794871794871795*'Off Peak Detail'!BK9)+(0.205128205128205*'Off Peak Detail'!BK47)</f>
        <v>29.697820512820513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27.979777777777777</v>
      </c>
      <c r="BS9" s="358">
        <f>(0.794871794871795*'Off Peak Detail'!BN9)+(0.205128205128205*'Off Peak Detail'!BN47)</f>
        <v>25.950230769230771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35.999692307692314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24.960105263157899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28.799146341463413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24.190125000000002</v>
      </c>
      <c r="CG9" s="358">
        <f>(0.794871794871795*'Off Peak Detail'!CB9)+(0.205128205128205*'Off Peak Detail'!CB47)</f>
        <v>18.489948717948717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33.4090243902439</v>
      </c>
      <c r="CJ9" s="358">
        <f>(0.794871794871795*'Off Peak Detail'!CE9)+(0.205128205128205*'Off Peak Detail'!CE47)</f>
        <v>35.510256410256417</v>
      </c>
      <c r="CK9" s="358">
        <f>(0.789473684210526*'Off Peak Detail'!CF9)+(0.210526315789474*'Off Peak Detail'!CF47)</f>
        <v>31.341315789473686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25.365105263157893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28.908025641025645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24.750374999999998</v>
      </c>
      <c r="CS9" s="358">
        <f>(0.794871794871795*'Off Peak Detail'!CN9)+(0.205128205128205*'Off Peak Detail'!CN47)</f>
        <v>19.562153846153848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33.107829268292683</v>
      </c>
      <c r="CV9" s="358">
        <f>(0.794871794871795*'Off Peak Detail'!CQ9)+(0.205128205128205*'Off Peak Detail'!CQ47)</f>
        <v>35.029846153846158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28.270333333333333</v>
      </c>
      <c r="CY9" s="358">
        <f>(0.789473684210526*'Off Peak Detail'!CT9)+(0.210526315789474*'Off Peak Detail'!CT47)</f>
        <v>25.728947368421053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29.060076923076924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32.963743589743594</v>
      </c>
      <c r="DH9" s="358">
        <f>(0.75609756097561*'Off Peak Detail'!DC9)+(0.24390243902439*'Off Peak Detail'!DC47)</f>
        <v>34.769804878048781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26.067750000000004</v>
      </c>
      <c r="DL9" s="358">
        <f>(0.794871794871795*'Off Peak Detail'!DG9)+(0.205128205128205*'Off Peak Detail'!DG47)</f>
        <v>29.975692307692313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22.519736842105267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31.250526315789475</v>
      </c>
      <c r="DV9" s="358">
        <f>(0.794871794871795*'Off Peak Detail'!DQ9)+(0.205128205128205*'Off Peak Detail'!DQ47)</f>
        <v>28.72017948717949</v>
      </c>
      <c r="DW9" s="358">
        <f>(0.75*'Off Peak Detail'!DR9)+(0.25*'Off Peak Detail'!DR47)</f>
        <v>26.390750000000001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21.938780487804877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31.272631578947369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26.696947368421057</v>
      </c>
      <c r="EJ9" s="358">
        <f>(0.794871794871795*'Off Peak Detail'!EE9)+(0.205128205128205*'Off Peak Detail'!EE47)</f>
        <v>30.197589743589745</v>
      </c>
    </row>
    <row r="10" spans="1:140" ht="13.7" customHeight="1" x14ac:dyDescent="0.2">
      <c r="A10" s="305" t="s">
        <v>140</v>
      </c>
      <c r="B10" s="306" t="s">
        <v>55</v>
      </c>
      <c r="C10" s="358">
        <f ca="1">(0.764705882352941*'Off Peak Detail'!D10)+(0.235294117647059*'Off Peak Detail'!D48)</f>
        <v>22.911764705882355</v>
      </c>
      <c r="D10" s="358">
        <f ca="1">(0.789473684210526*'Off Peak Detail'!E10)+(0.210526315789474*'Off Peak Detail'!E48)</f>
        <v>23.747368421052631</v>
      </c>
      <c r="E10" s="358">
        <f>(0.75609756097561*'Off Peak Detail'!F10)+(0.24390243902439*'Off Peak Detail'!F48)</f>
        <v>29.079243902439025</v>
      </c>
      <c r="F10" s="307">
        <f t="shared" ca="1" si="6"/>
        <v>25.903113942511361</v>
      </c>
      <c r="G10" s="191">
        <f t="shared" si="7"/>
        <v>25.245384615384616</v>
      </c>
      <c r="H10" s="191">
        <f t="shared" si="0"/>
        <v>26.990769230769232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26.225652502112069</v>
      </c>
      <c r="T10" s="191">
        <f t="shared" ref="T10:V15" si="16">AP10</f>
        <v>28.500102564102569</v>
      </c>
      <c r="U10" s="191">
        <f t="shared" si="16"/>
        <v>22.118684210526318</v>
      </c>
      <c r="V10" s="191">
        <f t="shared" si="16"/>
        <v>28.058170731707317</v>
      </c>
      <c r="W10" s="307">
        <f t="shared" ref="W10:W15" si="17">SUM(AG29:AR29)/SUM($AG$5:$AR$5)</f>
        <v>26.008805917322373</v>
      </c>
      <c r="X10" s="191">
        <f t="shared" ref="X10:X15" si="18">SUM(AS29:BD29)/SUM($AS$5:$BD$5)</f>
        <v>28.285538184247567</v>
      </c>
      <c r="Y10" s="191">
        <f t="shared" ref="Y10:Y15" si="19">SUM(BE29:BR29)/SUM($BE$5:$BR$5)</f>
        <v>28.247540655318378</v>
      </c>
      <c r="Z10" s="191">
        <f t="shared" ref="Z10:Z15" si="20">SUM(BQ29:CB29)/SUM($BQ$5:$CB$5)</f>
        <v>28.677220698939884</v>
      </c>
      <c r="AA10" s="191">
        <f t="shared" si="11"/>
        <v>30.123802290041549</v>
      </c>
      <c r="AB10" s="191">
        <f t="shared" si="12"/>
        <v>32.553479521881293</v>
      </c>
      <c r="AC10" s="359">
        <f t="shared" ca="1" si="13"/>
        <v>29.291784042297017</v>
      </c>
      <c r="AD10" s="303"/>
      <c r="AE10" s="304"/>
      <c r="AG10" s="358">
        <f>(0.794871794871795*'Off Peak Detail'!AB10)+(0.205128205128205*'Off Peak Detail'!AB48)</f>
        <v>26.990769230769232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22.118684210526318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26.053250000000002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26.420526315789473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26.870631578947371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27.989666666666665</v>
      </c>
      <c r="CE10" s="358">
        <f>(0.794871794871795*'Off Peak Detail'!BZ10)+(0.205128205128205*'Off Peak Detail'!BZ48)</f>
        <v>27.180025641025644</v>
      </c>
      <c r="CF10" s="358">
        <f>(0.75*'Off Peak Detail'!CA10)+(0.25*'Off Peak Detail'!CA48)</f>
        <v>25.859625000000001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35.06331707317073</v>
      </c>
      <c r="CJ10" s="358">
        <f>(0.794871794871795*'Off Peak Detail'!CE10)+(0.205128205128205*'Off Peak Detail'!CE48)</f>
        <v>37.249871794871794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29.82029268292683</v>
      </c>
      <c r="CM10" s="358">
        <f>(0.789473684210526*'Off Peak Detail'!CH10)+(0.210526315789474*'Off Peak Detail'!CH48)</f>
        <v>27.354473684210525</v>
      </c>
      <c r="CN10" s="358">
        <f>(0.75609756097561*'Off Peak Detail'!CI10)+(0.24390243902439*'Off Peak Detail'!CI48)</f>
        <v>31.692439024390243</v>
      </c>
      <c r="CO10" s="358">
        <f>(0.794871794871795*'Off Peak Detail'!CJ10)+(0.205128205128205*'Off Peak Detail'!CJ48)</f>
        <v>28.756307692307693</v>
      </c>
      <c r="CP10" s="358">
        <f>(0.777777777777778*'Off Peak Detail'!CK10)+(0.222222222222222*'Off Peak Detail'!CK48)</f>
        <v>28.359888888888886</v>
      </c>
      <c r="CQ10" s="358">
        <f>(0.794871794871795*'Off Peak Detail'!CL10)+(0.205128205128205*'Off Peak Detail'!CL48)</f>
        <v>27.669692307692308</v>
      </c>
      <c r="CR10" s="358">
        <f>(0.75*'Off Peak Detail'!CM10)+(0.25*'Off Peak Detail'!CM48)</f>
        <v>26.509875000000001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37.109923076923081</v>
      </c>
      <c r="CW10" s="358">
        <f>(0.75*'Off Peak Detail'!CR10)+(0.25*'Off Peak Detail'!CR48)</f>
        <v>33.319125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28.103000000000002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35.732846153846154</v>
      </c>
      <c r="DH10" s="358">
        <f>(0.75609756097561*'Off Peak Detail'!DC10)+(0.24390243902439*'Off Peak Detail'!DC48)</f>
        <v>37.699756097560972</v>
      </c>
      <c r="DI10" s="358">
        <f>(0.789473684210526*'Off Peak Detail'!DD10)+(0.210526315789474*'Off Peak Detail'!DD48)</f>
        <v>34.124210526315792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29.195000000000004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30.768435897435904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29.799634146341461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24.849609756097557</v>
      </c>
      <c r="DR10" s="358">
        <f>(0.789473684210526*'Off Peak Detail'!DM10)+(0.210526315789474*'Off Peak Detail'!DM48)</f>
        <v>26.539736842105263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38.410170731707318</v>
      </c>
      <c r="DU10" s="358">
        <f>(0.789473684210526*'Off Peak Detail'!DP10)+(0.210526315789474*'Off Peak Detail'!DP48)</f>
        <v>35.024999999999999</v>
      </c>
      <c r="DV10" s="358">
        <f>(0.794871794871795*'Off Peak Detail'!DQ10)+(0.205128205128205*'Off Peak Detail'!DQ48)</f>
        <v>32.37007692307693</v>
      </c>
      <c r="DW10" s="358">
        <f>(0.75*'Off Peak Detail'!DR10)+(0.25*'Off Peak Detail'!DR48)</f>
        <v>30.307499999999997</v>
      </c>
      <c r="DX10" s="358">
        <f>(0.794871794871795*'Off Peak Detail'!DS10)+(0.205128205128205*'Off Peak Detail'!DS48)</f>
        <v>34.076000000000008</v>
      </c>
      <c r="DY10" s="358">
        <f>(0.75609756097561*'Off Peak Detail'!DT10)+(0.24390243902439*'Off Peak Detail'!DT48)</f>
        <v>31.849121951219516</v>
      </c>
      <c r="DZ10" s="358">
        <f>(0.777777777777778*'Off Peak Detail'!DU10)+(0.222222222222222*'Off Peak Detail'!DU48)</f>
        <v>31.5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26.238951219512195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39.12980487804878</v>
      </c>
      <c r="EG10" s="358">
        <f>(0.789473684210526*'Off Peak Detail'!EB10)+(0.210526315789474*'Off Peak Detail'!EB48)</f>
        <v>35.92421052631579</v>
      </c>
      <c r="EH10" s="358">
        <f>(0.75609756097561*'Off Peak Detail'!EC10)+(0.24390243902439*'Off Peak Detail'!EC48)</f>
        <v>33.400170731707313</v>
      </c>
      <c r="EI10" s="358">
        <f>(0.789473684210526*'Off Peak Detail'!ED10)+(0.210526315789474*'Off Peak Detail'!ED48)</f>
        <v>31.370631578947371</v>
      </c>
      <c r="EJ10" s="358">
        <f>(0.794871794871795*'Off Peak Detail'!EE10)+(0.205128205128205*'Off Peak Detail'!EE48)</f>
        <v>35.033051282051282</v>
      </c>
    </row>
    <row r="11" spans="1:140" ht="13.7" customHeight="1" x14ac:dyDescent="0.2">
      <c r="A11" s="305" t="s">
        <v>142</v>
      </c>
      <c r="B11" s="282"/>
      <c r="C11" s="358">
        <f ca="1">(0.764705882352941*'Off Peak Detail'!D11)+(0.235294117647059*'Off Peak Detail'!D49)</f>
        <v>24</v>
      </c>
      <c r="D11" s="358">
        <f ca="1">(0.789473684210526*'Off Peak Detail'!E11)+(0.210526315789474*'Off Peak Detail'!E49)</f>
        <v>23.637815803527829</v>
      </c>
      <c r="E11" s="358">
        <f>(0.75609756097561*'Off Peak Detail'!F11)+(0.24390243902439*'Off Peak Detail'!F49)</f>
        <v>26.475268292682927</v>
      </c>
      <c r="F11" s="307">
        <f t="shared" ca="1" si="6"/>
        <v>24.928628897365336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26.982317446210899</v>
      </c>
      <c r="T11" s="191">
        <f t="shared" si="16"/>
        <v>26.000128205128206</v>
      </c>
      <c r="U11" s="191">
        <f t="shared" si="16"/>
        <v>26.980263157894736</v>
      </c>
      <c r="V11" s="191">
        <f t="shared" si="16"/>
        <v>27.966560975609756</v>
      </c>
      <c r="W11" s="307">
        <f t="shared" si="17"/>
        <v>27.032002651501415</v>
      </c>
      <c r="X11" s="191">
        <f t="shared" si="18"/>
        <v>26.888841164965271</v>
      </c>
      <c r="Y11" s="191">
        <f t="shared" si="19"/>
        <v>27.150306148797821</v>
      </c>
      <c r="Z11" s="191">
        <f t="shared" si="20"/>
        <v>27.382008465607562</v>
      </c>
      <c r="AA11" s="191">
        <f t="shared" si="11"/>
        <v>28.007154003625455</v>
      </c>
      <c r="AB11" s="191">
        <f t="shared" si="12"/>
        <v>28.629453236029633</v>
      </c>
      <c r="AC11" s="359">
        <f t="shared" ca="1" si="13"/>
        <v>27.615553372275748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26.980263157894736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27.625230769230772</v>
      </c>
      <c r="AT11" s="358">
        <f>(0.777777777777778*'Off Peak Detail'!AO11)+(0.222222222222222*'Off Peak Detail'!AO49)</f>
        <v>25.749666666666666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28.310974358974359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26.625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27.701717948717949</v>
      </c>
      <c r="BF11" s="358">
        <f>(0.743589743589744*'Off Peak Detail'!BA11)+(0.256410256410256*'Off Peak Detail'!BA49)</f>
        <v>26.199974358974359</v>
      </c>
      <c r="BG11" s="358">
        <f>(0.794871794871795*'Off Peak Detail'!BB11)+(0.205128205128205*'Off Peak Detail'!BB49)</f>
        <v>25.380076923076924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29.010000000000005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26.904578947368421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27.882829268292681</v>
      </c>
      <c r="BR11" s="358">
        <f>(0.777777777777778*'Off Peak Detail'!BM11)+(0.222222222222222*'Off Peak Detail'!BM49)</f>
        <v>26.540111111111113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28.444146341463409</v>
      </c>
      <c r="BX11" s="358">
        <f>(0.794871794871795*'Off Peak Detail'!BS11)+(0.205128205128205*'Off Peak Detail'!BS49)</f>
        <v>30.329717948717949</v>
      </c>
      <c r="BY11" s="358">
        <f>(0.789473684210526*'Off Peak Detail'!BT11)+(0.210526315789474*'Off Peak Detail'!BT49)</f>
        <v>29.090526315789479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27.161842105263162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28.060756097560976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26.190358974358979</v>
      </c>
      <c r="CF11" s="358">
        <f>(0.75*'Off Peak Detail'!CA11)+(0.25*'Off Peak Detail'!CA49)</f>
        <v>25.519875000000003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30.320384615384615</v>
      </c>
      <c r="CK11" s="358">
        <f>(0.789473684210526*'Off Peak Detail'!CF11)+(0.210526315789474*'Off Peak Detail'!CF49)</f>
        <v>29.177368421052638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27.417631578947372</v>
      </c>
      <c r="CN11" s="358">
        <f>(0.75609756097561*'Off Peak Detail'!CI11)+(0.24390243902439*'Off Peak Detail'!CI49)</f>
        <v>28.133219512195119</v>
      </c>
      <c r="CO11" s="358">
        <f>(0.794871794871795*'Off Peak Detail'!CJ11)+(0.205128205128205*'Off Peak Detail'!CJ49)</f>
        <v>28.239846153846155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26.580025641025642</v>
      </c>
      <c r="CR11" s="358">
        <f>(0.75*'Off Peak Detail'!CM11)+(0.25*'Off Peak Detail'!CM49)</f>
        <v>25.969875000000002</v>
      </c>
      <c r="CS11" s="358">
        <f>(0.794871794871795*'Off Peak Detail'!CN11)+(0.205128205128205*'Off Peak Detail'!CN49)</f>
        <v>26.439179487179491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28.728804878048777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29.294625</v>
      </c>
      <c r="CX11" s="358">
        <f>(0.794871794871795*'Off Peak Detail'!CS11)+(0.205128205128205*'Off Peak Detail'!CS49)</f>
        <v>27.879692307692309</v>
      </c>
      <c r="CY11" s="358">
        <f>(0.789473684210526*'Off Peak Detail'!CT11)+(0.210526315789474*'Off Peak Detail'!CT49)</f>
        <v>27.673421052631582</v>
      </c>
      <c r="CZ11" s="358">
        <f>(0.75609756097561*'Off Peak Detail'!CU11)+(0.24390243902439*'Off Peak Detail'!CU49)</f>
        <v>28.332317073170735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27.499810810810811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26.359736842105267</v>
      </c>
      <c r="DE11" s="358">
        <f>(0.794871794871795*'Off Peak Detail'!CZ11)+(0.205128205128205*'Off Peak Detail'!CZ49)</f>
        <v>26.779666666666667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28.896461538461537</v>
      </c>
      <c r="DH11" s="358">
        <f>(0.75609756097561*'Off Peak Detail'!DC11)+(0.24390243902439*'Off Peak Detail'!DC49)</f>
        <v>30.430097560975604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28.140230769230769</v>
      </c>
      <c r="DK11" s="358">
        <f>(0.75*'Off Peak Detail'!DF11)+(0.25*'Off Peak Detail'!DF49)</f>
        <v>27.946000000000002</v>
      </c>
      <c r="DL11" s="358">
        <f>(0.794871794871795*'Off Peak Detail'!DG11)+(0.205128205128205*'Off Peak Detail'!DG49)</f>
        <v>28.536153846153848</v>
      </c>
      <c r="DM11" s="358">
        <f>(0.794871794871795*'Off Peak Detail'!DH11)+(0.205128205128205*'Off Peak Detail'!DH49)</f>
        <v>28.646076923076926</v>
      </c>
      <c r="DN11" s="358">
        <f>(0.777777777777778*'Off Peak Detail'!DI11)+(0.222222222222222*'Off Peak Detail'!DI49)</f>
        <v>27.789888888888886</v>
      </c>
      <c r="DO11" s="358">
        <f>(0.75609756097561*'Off Peak Detail'!DJ11)+(0.24390243902439*'Off Peak Detail'!DJ49)</f>
        <v>27.270268292682925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28.369736842105269</v>
      </c>
      <c r="DS11" s="358">
        <f>(0.794871794871795*'Off Peak Detail'!DN11)+(0.205128205128205*'Off Peak Detail'!DN49)</f>
        <v>29.074307692307695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29.565789473684212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28.21</v>
      </c>
      <c r="DX11" s="358">
        <f>(0.794871794871795*'Off Peak Detail'!DS11)+(0.205128205128205*'Off Peak Detail'!DS49)</f>
        <v>28.761230769230771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27.599871794871795</v>
      </c>
      <c r="EB11" s="358">
        <f>(0.789473684210526*'Off Peak Detail'!DW11)+(0.210526315789474*'Off Peak Detail'!DW49)</f>
        <v>27.120000000000005</v>
      </c>
      <c r="EC11" s="358">
        <f>(0.75609756097561*'Off Peak Detail'!DX11)+(0.24390243902439*'Off Peak Detail'!DX49)</f>
        <v>27.443780487804876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29.716578947368426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28.451842105263161</v>
      </c>
      <c r="EJ11" s="358">
        <f>(0.794871794871795*'Off Peak Detail'!EE11)+(0.205128205128205*'Off Peak Detail'!EE49)</f>
        <v>28.97602564102564</v>
      </c>
    </row>
    <row r="12" spans="1:140" ht="13.7" customHeight="1" x14ac:dyDescent="0.2">
      <c r="A12" s="305" t="s">
        <v>144</v>
      </c>
      <c r="B12" s="282"/>
      <c r="C12" s="358">
        <f ca="1">(0.764705882352941*'Off Peak Detail'!D12)+(0.235294117647059*'Off Peak Detail'!D50)</f>
        <v>26.397941176470589</v>
      </c>
      <c r="D12" s="358">
        <f ca="1">(0.789473684210526*'Off Peak Detail'!E12)+(0.210526315789474*'Off Peak Detail'!E50)</f>
        <v>19.914683843110712</v>
      </c>
      <c r="E12" s="358">
        <f>(0.75609756097561*'Off Peak Detail'!F12)+(0.24390243902439*'Off Peak Detail'!F50)</f>
        <v>23.981829268292682</v>
      </c>
      <c r="F12" s="307">
        <f t="shared" ca="1" si="6"/>
        <v>22.826317916711034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19.151403763990423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(0.764705882352941*'Off Peak Detail'!D13)+(0.235294117647059*'Off Peak Detail'!D51)</f>
        <v>23.5</v>
      </c>
      <c r="D13" s="358">
        <f ca="1">(0.789473684210526*'Off Peak Detail'!E13)+(0.210526315789474*'Off Peak Detail'!E51)</f>
        <v>19.805526367990598</v>
      </c>
      <c r="E13" s="358">
        <f>(0.75609756097561*'Off Peak Detail'!F13)+(0.24390243902439*'Off Peak Detail'!F51)</f>
        <v>23.14980487804878</v>
      </c>
      <c r="F13" s="307">
        <f t="shared" ca="1" si="6"/>
        <v>21.908425946678435</v>
      </c>
      <c r="G13" s="191">
        <f t="shared" si="7"/>
        <v>24.208299145299147</v>
      </c>
      <c r="H13" s="191">
        <f t="shared" si="0"/>
        <v>24.166820512820514</v>
      </c>
      <c r="I13" s="191">
        <f t="shared" si="0"/>
        <v>24.24977777777778</v>
      </c>
      <c r="J13" s="191">
        <f t="shared" si="8"/>
        <v>24.25024133504493</v>
      </c>
      <c r="K13" s="191">
        <f t="shared" si="14"/>
        <v>24.250219512195123</v>
      </c>
      <c r="L13" s="191">
        <f t="shared" si="14"/>
        <v>24.250263157894736</v>
      </c>
      <c r="M13" s="191">
        <f t="shared" si="14"/>
        <v>24.224589743589746</v>
      </c>
      <c r="N13" s="191">
        <f t="shared" si="14"/>
        <v>24.999750000000002</v>
      </c>
      <c r="O13" s="191">
        <f t="shared" si="9"/>
        <v>32.173166666666667</v>
      </c>
      <c r="P13" s="191">
        <f t="shared" si="15"/>
        <v>31.345948717948719</v>
      </c>
      <c r="Q13" s="191">
        <f t="shared" si="15"/>
        <v>33.000384615384618</v>
      </c>
      <c r="R13" s="191">
        <f t="shared" si="15"/>
        <v>27.168750000000003</v>
      </c>
      <c r="S13" s="191">
        <f t="shared" si="10"/>
        <v>25.544658492698289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25.298609756097562</v>
      </c>
      <c r="W13" s="307">
        <f t="shared" si="17"/>
        <v>26.204633631233154</v>
      </c>
      <c r="X13" s="191">
        <f t="shared" si="18"/>
        <v>27.396932555565073</v>
      </c>
      <c r="Y13" s="191">
        <f t="shared" si="19"/>
        <v>27.460581203124899</v>
      </c>
      <c r="Z13" s="191">
        <f t="shared" si="20"/>
        <v>27.779493397503874</v>
      </c>
      <c r="AA13" s="191">
        <f t="shared" si="11"/>
        <v>28.291261250849708</v>
      </c>
      <c r="AB13" s="191">
        <f t="shared" si="12"/>
        <v>28.787052731014199</v>
      </c>
      <c r="AC13" s="359">
        <f t="shared" ca="1" si="13"/>
        <v>27.747303470324987</v>
      </c>
      <c r="AD13" s="303"/>
      <c r="AE13" s="304"/>
      <c r="AF13" s="304"/>
      <c r="AG13" s="358">
        <f>(0.794871794871795*'Off Peak Detail'!AB13)+(0.205128205128205*'Off Peak Detail'!AB51)</f>
        <v>24.166820512820514</v>
      </c>
      <c r="AH13" s="358">
        <f>(0.777777777777778*'Off Peak Detail'!AC13)+(0.222222222222222*'Off Peak Detail'!AC51)</f>
        <v>24.24977777777778</v>
      </c>
      <c r="AI13" s="358">
        <f>(0.75609756097561*'Off Peak Detail'!AD13)+(0.24390243902439*'Off Peak Detail'!AD51)</f>
        <v>24.250219512195123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24.224589743589746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31.345948717948719</v>
      </c>
      <c r="AN13" s="358">
        <f>(0.794871794871795*'Off Peak Detail'!AI13)+(0.205128205128205*'Off Peak Detail'!AI51)</f>
        <v>33.000384615384618</v>
      </c>
      <c r="AO13" s="358">
        <f>(0.75*'Off Peak Detail'!AJ13)+(0.25*'Off Peak Detail'!AJ51)</f>
        <v>27.168750000000003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25.298609756097562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25.823615384615387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26.307307692307695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25.867210526315791</v>
      </c>
      <c r="CB13" s="358">
        <f>(0.794871794871795*'Off Peak Detail'!BW13)+(0.205128205128205*'Off Peak Detail'!BW51)</f>
        <v>26.633358974358977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26.255631578947373</v>
      </c>
      <c r="CN13" s="358">
        <f>(0.75609756097561*'Off Peak Detail'!CI13)+(0.24390243902439*'Off Peak Detail'!CI51)</f>
        <v>26.956463414634143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27.270804878048779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26.958500000000001</v>
      </c>
      <c r="DL13" s="358">
        <f>(0.794871794871795*'Off Peak Detail'!DG13)+(0.205128205128205*'Off Peak Detail'!DG51)</f>
        <v>27.536794871794875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27.273499999999999</v>
      </c>
      <c r="DX13" s="358">
        <f>(0.794871794871795*'Off Peak Detail'!DS13)+(0.205128205128205*'Off Peak Detail'!DS51)</f>
        <v>27.809589743589747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28.07205128205128</v>
      </c>
    </row>
    <row r="14" spans="1:140" ht="13.7" customHeight="1" x14ac:dyDescent="0.2">
      <c r="A14" s="305" t="s">
        <v>141</v>
      </c>
      <c r="B14" s="282"/>
      <c r="C14" s="358">
        <f ca="1">(0.764705882352941*'Off Peak Detail'!D14)+(0.235294117647059*'Off Peak Detail'!D52)</f>
        <v>21.482352941176469</v>
      </c>
      <c r="D14" s="358">
        <f ca="1">(0.789473684210526*'Off Peak Detail'!E14)+(0.210526315789474*'Off Peak Detail'!E52)</f>
        <v>17.921710526315792</v>
      </c>
      <c r="E14" s="358">
        <f>(0.75609756097561*'Off Peak Detail'!F14)+(0.24390243902439*'Off Peak Detail'!F52)</f>
        <v>21.387439024390243</v>
      </c>
      <c r="F14" s="307">
        <f t="shared" ca="1" si="6"/>
        <v>20.05328378151809</v>
      </c>
      <c r="G14" s="191">
        <f t="shared" si="7"/>
        <v>22.200594017094019</v>
      </c>
      <c r="H14" s="191">
        <f t="shared" si="0"/>
        <v>22.150743589743591</v>
      </c>
      <c r="I14" s="191">
        <f t="shared" si="0"/>
        <v>22.250444444444447</v>
      </c>
      <c r="J14" s="191">
        <f t="shared" si="8"/>
        <v>22.249953786906289</v>
      </c>
      <c r="K14" s="191">
        <f t="shared" si="14"/>
        <v>22.250170731707318</v>
      </c>
      <c r="L14" s="191">
        <f t="shared" si="14"/>
        <v>22.249736842105264</v>
      </c>
      <c r="M14" s="191">
        <f t="shared" si="14"/>
        <v>22.045128205128208</v>
      </c>
      <c r="N14" s="191">
        <f t="shared" si="14"/>
        <v>23.000250000000001</v>
      </c>
      <c r="O14" s="191">
        <f t="shared" si="9"/>
        <v>32.091384615384619</v>
      </c>
      <c r="P14" s="191">
        <f t="shared" si="15"/>
        <v>31.182769230769235</v>
      </c>
      <c r="Q14" s="191">
        <f t="shared" si="15"/>
        <v>33</v>
      </c>
      <c r="R14" s="191">
        <f t="shared" si="15"/>
        <v>27.047000000000001</v>
      </c>
      <c r="S14" s="191">
        <f t="shared" si="10"/>
        <v>23.560406888076983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22.832170731707315</v>
      </c>
      <c r="W14" s="307">
        <f t="shared" si="17"/>
        <v>24.669915263290207</v>
      </c>
      <c r="X14" s="191">
        <f t="shared" si="18"/>
        <v>25.271647230942669</v>
      </c>
      <c r="Y14" s="191">
        <f t="shared" si="19"/>
        <v>25.298723162916165</v>
      </c>
      <c r="Z14" s="191">
        <f t="shared" si="20"/>
        <v>25.654588231317344</v>
      </c>
      <c r="AA14" s="191">
        <f t="shared" si="11"/>
        <v>26.164416031729633</v>
      </c>
      <c r="AB14" s="191">
        <f t="shared" si="12"/>
        <v>26.662671294608888</v>
      </c>
      <c r="AC14" s="359">
        <f t="shared" ca="1" si="13"/>
        <v>25.691759421476178</v>
      </c>
      <c r="AD14" s="303"/>
      <c r="AE14" s="304"/>
      <c r="AG14" s="358">
        <f>(0.794871794871795*'Off Peak Detail'!AB14)+(0.205128205128205*'Off Peak Detail'!AB52)</f>
        <v>22.150743589743591</v>
      </c>
      <c r="AH14" s="358">
        <f>(0.777777777777778*'Off Peak Detail'!AC14)+(0.222222222222222*'Off Peak Detail'!AC52)</f>
        <v>22.250444444444447</v>
      </c>
      <c r="AI14" s="358">
        <f>(0.75609756097561*'Off Peak Detail'!AD14)+(0.24390243902439*'Off Peak Detail'!AD52)</f>
        <v>22.250170731707318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22.045128205128208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31.182769230769235</v>
      </c>
      <c r="AN14" s="358">
        <f>(0.794871794871795*'Off Peak Detail'!AI14)+(0.205128205128205*'Off Peak Detail'!AI52)</f>
        <v>33</v>
      </c>
      <c r="AO14" s="358">
        <f>(0.75*'Off Peak Detail'!AJ14)+(0.25*'Off Peak Detail'!AJ52)</f>
        <v>27.047000000000001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22.832170731707315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23.004473684210531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24.257368421052632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24.938625000000002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25.256842105263161</v>
      </c>
      <c r="EJ14" s="358">
        <f>(0.794871794871795*'Off Peak Detail'!EE14)+(0.205128205128205*'Off Peak Detail'!EE52)</f>
        <v>25.523692307692308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(0.764705882352941*'Off Peak Detail'!D15)+(0.235294117647059*'Off Peak Detail'!D53)</f>
        <v>22.099999999999998</v>
      </c>
      <c r="D15" s="360">
        <f ca="1">(0.789473684210526*'Off Peak Detail'!E15)+(0.210526315789474*'Off Peak Detail'!E53)</f>
        <v>18.442763157894738</v>
      </c>
      <c r="E15" s="360">
        <f>(0.75609756097561*'Off Peak Detail'!F15)+(0.24390243902439*'Off Peak Detail'!F53)</f>
        <v>22.143536585365851</v>
      </c>
      <c r="F15" s="312">
        <f t="shared" ca="1" si="6"/>
        <v>20.693114162006914</v>
      </c>
      <c r="G15" s="204">
        <f t="shared" si="7"/>
        <v>22.74367094017094</v>
      </c>
      <c r="H15" s="204">
        <f t="shared" si="0"/>
        <v>22.746897435897438</v>
      </c>
      <c r="I15" s="204">
        <f t="shared" si="0"/>
        <v>22.740444444444442</v>
      </c>
      <c r="J15" s="204">
        <f t="shared" si="8"/>
        <v>22.88286136071887</v>
      </c>
      <c r="K15" s="204">
        <f t="shared" si="14"/>
        <v>22.726512195121952</v>
      </c>
      <c r="L15" s="204">
        <f t="shared" si="14"/>
        <v>23.039210526315792</v>
      </c>
      <c r="M15" s="204">
        <f t="shared" si="14"/>
        <v>23.237435897435901</v>
      </c>
      <c r="N15" s="204">
        <f t="shared" si="14"/>
        <v>24.875250000000001</v>
      </c>
      <c r="O15" s="204">
        <f t="shared" si="9"/>
        <v>35.469589743589751</v>
      </c>
      <c r="P15" s="204">
        <f t="shared" si="15"/>
        <v>33.964820512820516</v>
      </c>
      <c r="Q15" s="204">
        <f t="shared" si="15"/>
        <v>36.974358974358978</v>
      </c>
      <c r="R15" s="204">
        <f t="shared" si="15"/>
        <v>29.672000000000001</v>
      </c>
      <c r="S15" s="204">
        <f t="shared" si="10"/>
        <v>24.40679388433561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23.588268292682926</v>
      </c>
      <c r="W15" s="312">
        <f t="shared" si="17"/>
        <v>26.123875353506875</v>
      </c>
      <c r="X15" s="204">
        <f t="shared" si="18"/>
        <v>26.571664238525965</v>
      </c>
      <c r="Y15" s="204">
        <f t="shared" si="19"/>
        <v>26.53797737319336</v>
      </c>
      <c r="Z15" s="204">
        <f t="shared" si="20"/>
        <v>26.930785319982117</v>
      </c>
      <c r="AA15" s="204">
        <f t="shared" si="11"/>
        <v>27.394028065122853</v>
      </c>
      <c r="AB15" s="204">
        <f t="shared" si="12"/>
        <v>27.82265930972174</v>
      </c>
      <c r="AC15" s="361">
        <f t="shared" ca="1" si="13"/>
        <v>26.945046203223335</v>
      </c>
      <c r="AD15" s="303"/>
      <c r="AE15" s="304"/>
      <c r="AG15" s="358">
        <f>(0.794871794871795*'Off Peak Detail'!AB15)+(0.205128205128205*'Off Peak Detail'!AB53)</f>
        <v>22.746897435897438</v>
      </c>
      <c r="AH15" s="358">
        <f>(0.777777777777778*'Off Peak Detail'!AC15)+(0.222222222222222*'Off Peak Detail'!AC53)</f>
        <v>22.740444444444442</v>
      </c>
      <c r="AI15" s="358">
        <f>(0.75609756097561*'Off Peak Detail'!AD15)+(0.24390243902439*'Off Peak Detail'!AD53)</f>
        <v>22.726512195121952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23.237435897435901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33.964820512820516</v>
      </c>
      <c r="AN15" s="358">
        <f>(0.794871794871795*'Off Peak Detail'!AI15)+(0.205128205128205*'Off Peak Detail'!AI53)</f>
        <v>36.974358974358978</v>
      </c>
      <c r="AO15" s="358">
        <f>(0.75*'Off Peak Detail'!AJ15)+(0.25*'Off Peak Detail'!AJ53)</f>
        <v>29.672000000000001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23.588268292682926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23.786052631578951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25.173157894736843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25.816125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26.164736842105267</v>
      </c>
      <c r="EJ15" s="358">
        <f>(0.794871794871795*'Off Peak Detail'!EE15)+(0.205128205128205*'Off Peak Detail'!EE53)</f>
        <v>26.398051282051281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(0.619047619047619*'Off Peak Detail'!D18)+(0.19047619047619*'Off Peak Detail'!D37)+(0.19047619047619*'Off Peak Detail'!D56)</f>
        <v>29.695659528459789</v>
      </c>
      <c r="D18" s="362">
        <f ca="1">(0.652173913043478*'Off Peak Detail'!E18)+(0.173913043478261*'Off Peak Detail'!E37)+(0.173913043478261*'Off Peak Detail'!E56)</f>
        <v>29.327955365056624</v>
      </c>
      <c r="E18" s="362">
        <f>(0.607843137254902*'Off Peak Detail'!F18)+(0.196078431372549*'Off Peak Detail'!F37)+(0.196078431372549*'Off Peak Detail'!F56)</f>
        <v>34.212501137263722</v>
      </c>
      <c r="F18" s="320">
        <f ca="1">(C18*C$5+D18*D$5+E18*E$5)/(SUM(C$5:E$5))</f>
        <v>31.504511482124663</v>
      </c>
      <c r="G18" s="319">
        <f>AVERAGE(H18:I18)</f>
        <v>31.179869820974616</v>
      </c>
      <c r="H18" s="319">
        <f>AG18</f>
        <v>32.317895651300319</v>
      </c>
      <c r="I18" s="319">
        <f>AH18</f>
        <v>30.041843990648911</v>
      </c>
      <c r="J18" s="319">
        <f>AVERAGE(K18:L18)</f>
        <v>27.716758138026307</v>
      </c>
      <c r="K18" s="319">
        <f>AI18</f>
        <v>29.144661308710145</v>
      </c>
      <c r="L18" s="319">
        <f>AJ18</f>
        <v>26.28885496734247</v>
      </c>
      <c r="M18" s="319">
        <f>AK18</f>
        <v>27.717770541901331</v>
      </c>
      <c r="N18" s="319">
        <f>AL18</f>
        <v>29.728857283849464</v>
      </c>
      <c r="O18" s="319">
        <f>AVERAGE(P18:Q18)</f>
        <v>35.606200332919613</v>
      </c>
      <c r="P18" s="319">
        <f>AM18</f>
        <v>33.832666387086512</v>
      </c>
      <c r="Q18" s="319">
        <f>AN18</f>
        <v>37.379734278752707</v>
      </c>
      <c r="R18" s="319">
        <f>AO18</f>
        <v>33.980236041364464</v>
      </c>
      <c r="S18" s="319">
        <f>AVERAGE(T18:V18)</f>
        <v>33.555226274057766</v>
      </c>
      <c r="T18" s="319">
        <f>AP18</f>
        <v>33.486558927621957</v>
      </c>
      <c r="U18" s="319">
        <f>AQ18</f>
        <v>31.072328243624355</v>
      </c>
      <c r="V18" s="319">
        <f>AR18</f>
        <v>36.106791650927001</v>
      </c>
      <c r="W18" s="320">
        <f>SUM(AG37:AR37)/SUM($AG$5:$AR$5)</f>
        <v>31.785326024657135</v>
      </c>
      <c r="X18" s="319">
        <f>SUM(AS37:BD37)/SUM($AS$5:$BD$5)</f>
        <v>33.770521421590196</v>
      </c>
      <c r="Y18" s="319">
        <f>SUM(BE37:BR37)/SUM($BE$5:$BR$5)</f>
        <v>33.062878346561348</v>
      </c>
      <c r="Z18" s="319">
        <f>SUM(BQ37:CB37)/SUM($BQ$5:$CB$5)</f>
        <v>33.005332461081878</v>
      </c>
      <c r="AA18" s="319">
        <f>SUM(CC37:DX37)/SUM($CC$5:$DX$5)</f>
        <v>33.637814253916865</v>
      </c>
      <c r="AB18" s="319">
        <f>SUM(DY37:EJ37)/SUM($DY$5:$EJ$5)</f>
        <v>36.217271866743211</v>
      </c>
      <c r="AC18" s="363">
        <f ca="1">(C18*C$5+D18*D$5+E18*E$5+SUM(AG37:EJ37))/(SUM(C$5:E$5)+SUM($AG$5:$EJ$5))</f>
        <v>33.538847177333771</v>
      </c>
      <c r="AD18" s="303"/>
      <c r="AE18" s="304"/>
      <c r="AG18" s="358">
        <f>(0.659574468085106*'Off Peak Detail'!AB18)+(0.170212765957447*'Off Peak Detail'!AB37)+(0.170212765957447*'Off Peak Detail'!AB56)</f>
        <v>32.317895651300319</v>
      </c>
      <c r="AH18" s="358">
        <f>(0.636363636363636*'Off Peak Detail'!AC18)+(0.181818181818182*'Off Peak Detail'!AC37)+(0.181818181818182*'Off Peak Detail'!AC56)</f>
        <v>30.041843990648911</v>
      </c>
      <c r="AI18" s="358">
        <f>(0.607843137254902*'Off Peak Detail'!AD18)+(0.196078431372549*'Off Peak Detail'!AD37)+(0.196078431372549*'Off Peak Detail'!AD56)</f>
        <v>29.144661308710145</v>
      </c>
      <c r="AJ18" s="358">
        <f>(0.652173913043478*'Off Peak Detail'!AE18)+(0.173913043478261*'Off Peak Detail'!AE37)+(0.173913043478261*'Off Peak Detail'!AE56)</f>
        <v>26.28885496734247</v>
      </c>
      <c r="AK18" s="358">
        <f>(0.659574468085106*'Off Peak Detail'!AF18)+(0.170212765957447*'Off Peak Detail'!AF37)+(0.170212765957447*'Off Peak Detail'!AF56)</f>
        <v>27.717770541901331</v>
      </c>
      <c r="AL18" s="358">
        <f>(0.6*'Off Peak Detail'!AG18)+(0.2*'Off Peak Detail'!AG37)+(0.2*'Off Peak Detail'!AG56)</f>
        <v>29.728857283849464</v>
      </c>
      <c r="AM18" s="358">
        <f>(0.659574468085106*'Off Peak Detail'!AH18)+(0.170212765957447*'Off Peak Detail'!AH37)+(0.170212765957447*'Off Peak Detail'!AH56)</f>
        <v>33.832666387086512</v>
      </c>
      <c r="AN18" s="358">
        <f>(0.63265306122449*'Off Peak Detail'!AI18)+(0.204081632653061*'Off Peak Detail'!AI37)+(0.163265306122449*'Off Peak Detail'!AI56)</f>
        <v>37.379734278752707</v>
      </c>
      <c r="AO18" s="358">
        <f>(0.625*'Off Peak Detail'!AJ18)+(0.166666666666667*'Off Peak Detail'!AJ37)+(0.208333333333333*'Off Peak Detail'!AJ56)</f>
        <v>33.980236041364464</v>
      </c>
      <c r="AP18" s="358">
        <f>(0.659574468085106*'Off Peak Detail'!AK18)+(0.170212765957447*'Off Peak Detail'!AK37)+(0.170212765957447*'Off Peak Detail'!AK56)</f>
        <v>33.486558927621957</v>
      </c>
      <c r="AQ18" s="358">
        <f>(0.625*'Off Peak Detail'!AL18)+(0.208333333333333*'Off Peak Detail'!AL37)+(0.166666666666667*'Off Peak Detail'!AL56)</f>
        <v>31.072328243624355</v>
      </c>
      <c r="AR18" s="358">
        <f>(0.63265306122449*'Off Peak Detail'!AM18)+(0.163265306122449*'Off Peak Detail'!AM37)+(0.204081632653061*'Off Peak Detail'!AM56)</f>
        <v>36.106791650927001</v>
      </c>
      <c r="AS18" s="358">
        <f>(0.659574468085106*'Off Peak Detail'!AN18)+(0.170212765957447*'Off Peak Detail'!AN37)+(0.170212765957447*'Off Peak Detail'!AN56)</f>
        <v>33.926452925174488</v>
      </c>
      <c r="AT18" s="358">
        <f>(0.636363636363636*'Off Peak Detail'!AO18)+(0.181818181818182*'Off Peak Detail'!AO37)+(0.181818181818182*'Off Peak Detail'!AO56)</f>
        <v>33.322839608871178</v>
      </c>
      <c r="AU18" s="358">
        <f>(0.607843137254902*'Off Peak Detail'!AP18)+(0.196078431372549*'Off Peak Detail'!AP37)+(0.196078431372549*'Off Peak Detail'!AP56)</f>
        <v>32.878170577978914</v>
      </c>
      <c r="AV18" s="358">
        <f>(0.652173913043478*'Off Peak Detail'!AQ18)+(0.173913043478261*'Off Peak Detail'!AQ37)+(0.173913043478261*'Off Peak Detail'!AQ56)</f>
        <v>29.655278105766904</v>
      </c>
      <c r="AW18" s="358">
        <f>(0.63265306122449*'Off Peak Detail'!AR18)+(0.204081632653061*'Off Peak Detail'!AR37)+(0.163265306122449*'Off Peak Detail'!AR56)</f>
        <v>25.005332614310255</v>
      </c>
      <c r="AX18" s="358">
        <f>(0.625*'Off Peak Detail'!AS18)+(0.166666666666667*'Off Peak Detail'!AS37)+(0.208333333333333*'Off Peak Detail'!AS56)</f>
        <v>27.046931778328581</v>
      </c>
      <c r="AY18" s="358">
        <f>(0.659574468085106*'Off Peak Detail'!AT18)+(0.170212765957447*'Off Peak Detail'!AT37)+(0.170212765957447*'Off Peak Detail'!AT56)</f>
        <v>38.835024308630203</v>
      </c>
      <c r="AZ18" s="358">
        <f>(0.607843137254902*'Off Peak Detail'!AU18)+(0.196078431372549*'Off Peak Detail'!AU37)+(0.196078431372549*'Off Peak Detail'!AU56)</f>
        <v>40.711436770527264</v>
      </c>
      <c r="BA18" s="358">
        <f>(0.652173913043478*'Off Peak Detail'!AV18)+(0.173913043478261*'Off Peak Detail'!AV37)+(0.173913043478261*'Off Peak Detail'!AV56)</f>
        <v>36.839244903131117</v>
      </c>
      <c r="BB18" s="358">
        <f>(0.659574468085106*'Off Peak Detail'!AW18)+(0.170212765957447*'Off Peak Detail'!AW37)+(0.170212765957447*'Off Peak Detail'!AW56)</f>
        <v>34.125446760306602</v>
      </c>
      <c r="BC18" s="358">
        <f>(0.6*'Off Peak Detail'!AX18)+(0.2*'Off Peak Detail'!AX37)+(0.2*'Off Peak Detail'!AX56)</f>
        <v>34.392427914406561</v>
      </c>
      <c r="BD18" s="358">
        <f>(0.659574468085106*'Off Peak Detail'!AY18)+(0.170212765957447*'Off Peak Detail'!AY37)+(0.170212765957447*'Off Peak Detail'!AY56)</f>
        <v>38.418403227514794</v>
      </c>
      <c r="BE18" s="358">
        <f>(0.63265306122449*'Off Peak Detail'!AZ18)+(0.204081632653061*'Off Peak Detail'!AZ37)+(0.163265306122449*'Off Peak Detail'!AZ56)</f>
        <v>34.121332275153939</v>
      </c>
      <c r="BF18" s="358">
        <f>(0.617021276595745*'Off Peak Detail'!BA18)+(0.170212765957447*'Off Peak Detail'!BA37)+(0.212765957446809*'Off Peak Detail'!BA56)</f>
        <v>33.238828425238239</v>
      </c>
      <c r="BG18" s="358">
        <f>(0.659574468085106*'Off Peak Detail'!BB18)+(0.170212765957447*'Off Peak Detail'!BB37)+(0.170212765957447*'Off Peak Detail'!BB56)</f>
        <v>31.605639901116618</v>
      </c>
      <c r="BH18" s="358">
        <f>(0.652173913043478*'Off Peak Detail'!BC18)+(0.173913043478261*'Off Peak Detail'!BC37)+(0.173913043478261*'Off Peak Detail'!BC56)</f>
        <v>29.399412599551276</v>
      </c>
      <c r="BI18" s="358">
        <f>(0.607843137254902*'Off Peak Detail'!BD18)+(0.196078431372549*'Off Peak Detail'!BD37)+(0.196078431372549*'Off Peak Detail'!BD56)</f>
        <v>25.803460887853639</v>
      </c>
      <c r="BJ18" s="358">
        <f>(0.652173913043478*'Off Peak Detail'!BE18)+(0.173913043478261*'Off Peak Detail'!BE37)+(0.173913043478261*'Off Peak Detail'!BE56)</f>
        <v>26.973113960963012</v>
      </c>
      <c r="BK18" s="358">
        <f>(0.63265306122449*'Off Peak Detail'!BF18)+(0.204081632653061*'Off Peak Detail'!BF37)+(0.163265306122449*'Off Peak Detail'!BF56)</f>
        <v>37.126282784427111</v>
      </c>
      <c r="BL18" s="358">
        <f>(0.63265306122449*'Off Peak Detail'!BG18)+(0.163265306122449*'Off Peak Detail'!BG37)+(0.204081632653061*'Off Peak Detail'!BG56)</f>
        <v>38.393044322083512</v>
      </c>
      <c r="BM18" s="358">
        <f>(0.652173913043478*'Off Peak Detail'!BH18)+(0.173913043478261*'Off Peak Detail'!BH37)+(0.173913043478261*'Off Peak Detail'!BH56)</f>
        <v>35.370290140448333</v>
      </c>
      <c r="BN18" s="358">
        <f>(0.607843137254902*'Off Peak Detail'!BI18)+(0.196078431372549*'Off Peak Detail'!BI37)+(0.196078431372549*'Off Peak Detail'!BI56)</f>
        <v>33.794656734935124</v>
      </c>
      <c r="BO18" s="358">
        <f>(0.652173913043478*'Off Peak Detail'!BJ18)+(0.173913043478261*'Off Peak Detail'!BJ37)+(0.173913043478261*'Off Peak Detail'!BJ56)</f>
        <v>32.491891931407537</v>
      </c>
      <c r="BP18" s="358">
        <f>(0.659574468085106*'Off Peak Detail'!BK18)+(0.170212765957447*'Off Peak Detail'!BK37)+(0.170212765957447*'Off Peak Detail'!BK56)</f>
        <v>36.891264415161636</v>
      </c>
      <c r="BQ18" s="358">
        <f>(0.607843137254902*'Off Peak Detail'!BL18)+(0.196078431372549*'Off Peak Detail'!BL37)+(0.196078431372549*'Off Peak Detail'!BL56)</f>
        <v>34.417929040428348</v>
      </c>
      <c r="BR18" s="358">
        <f>(0.636363636363636*'Off Peak Detail'!BM18)+(0.181818181818182*'Off Peak Detail'!BM37)+(0.181818181818182*'Off Peak Detail'!BM56)</f>
        <v>33.079065645081897</v>
      </c>
      <c r="BS18" s="358">
        <f>(0.659574468085106*'Off Peak Detail'!BN18)+(0.170212765957447*'Off Peak Detail'!BN37)+(0.170212765957447*'Off Peak Detail'!BN56)</f>
        <v>31.723409912624401</v>
      </c>
      <c r="BT18" s="358">
        <f>(0.625*'Off Peak Detail'!BO18)+(0.208333333333333*'Off Peak Detail'!BO37)+(0.166666666666667*'Off Peak Detail'!BO56)</f>
        <v>30.047665363159759</v>
      </c>
      <c r="BU18" s="358">
        <f>(0.63265306122449*'Off Peak Detail'!BP18)+(0.163265306122449*'Off Peak Detail'!BP37)+(0.204081632653061*'Off Peak Detail'!BP56)</f>
        <v>25.76800083326853</v>
      </c>
      <c r="BV18" s="358">
        <f>(0.652173913043478*'Off Peak Detail'!BQ18)+(0.173913043478261*'Off Peak Detail'!BQ37)+(0.173913043478261*'Off Peak Detail'!BQ56)</f>
        <v>27.407966711623207</v>
      </c>
      <c r="BW18" s="358">
        <f>(0.607843137254902*'Off Peak Detail'!BR18)+(0.196078431372549*'Off Peak Detail'!BR37)+(0.196078431372549*'Off Peak Detail'!BR56)</f>
        <v>36.811548913612413</v>
      </c>
      <c r="BX18" s="358">
        <f>(0.659574468085106*'Off Peak Detail'!BS18)+(0.170212765957447*'Off Peak Detail'!BS37)+(0.170212765957447*'Off Peak Detail'!BS56)</f>
        <v>38.079471521140007</v>
      </c>
      <c r="BY18" s="358">
        <f>(0.652173913043478*'Off Peak Detail'!BT18)+(0.173913043478261*'Off Peak Detail'!BT37)+(0.173913043478261*'Off Peak Detail'!BT56)</f>
        <v>35.191789137870771</v>
      </c>
      <c r="BZ18" s="358">
        <f>(0.607843137254902*'Off Peak Detail'!BU18)+(0.196078431372549*'Off Peak Detail'!BU37)+(0.196078431372549*'Off Peak Detail'!BU56)</f>
        <v>33.692668289459306</v>
      </c>
      <c r="CA18" s="358">
        <f>(0.652173913043478*'Off Peak Detail'!BV18)+(0.173913043478261*'Off Peak Detail'!BV37)+(0.173913043478261*'Off Peak Detail'!BV56)</f>
        <v>32.484045697687883</v>
      </c>
      <c r="CB18" s="358">
        <f>(0.63265306122449*'Off Peak Detail'!BW18)+(0.204081632653061*'Off Peak Detail'!BW37)+(0.163265306122449*'Off Peak Detail'!BW56)</f>
        <v>36.980562071445945</v>
      </c>
      <c r="CC18" s="358">
        <f>(0.63265306122449*'Off Peak Detail'!BX18)+(0.163265306122449*'Off Peak Detail'!BX37)+(0.204081632653061*'Off Peak Detail'!BX56)</f>
        <v>33.062603198234342</v>
      </c>
      <c r="CD18" s="358">
        <f>(0.636363636363636*'Off Peak Detail'!BY18)+(0.181818181818182*'Off Peak Detail'!BY37)+(0.181818181818182*'Off Peak Detail'!BY56)</f>
        <v>32.321268140072426</v>
      </c>
      <c r="CE18" s="358">
        <f>(0.659574468085106*'Off Peak Detail'!BZ18)+(0.170212765957447*'Off Peak Detail'!BZ37)+(0.170212765957447*'Off Peak Detail'!BZ56)</f>
        <v>31.152629427112828</v>
      </c>
      <c r="CF18" s="358">
        <f>(0.6*'Off Peak Detail'!CA18)+(0.2*'Off Peak Detail'!CA37)+(0.2*'Off Peak Detail'!CA56)</f>
        <v>29.728531348378958</v>
      </c>
      <c r="CG18" s="358">
        <f>(0.659574468085106*'Off Peak Detail'!CB18)+(0.170212765957447*'Off Peak Detail'!CB37)+(0.170212765957447*'Off Peak Detail'!CB56)</f>
        <v>25.438890225242705</v>
      </c>
      <c r="CH18" s="358">
        <f>(0.652173913043478*'Off Peak Detail'!CC18)+(0.173913043478261*'Off Peak Detail'!CC37)+(0.173913043478261*'Off Peak Detail'!CC56)</f>
        <v>27.227886320323581</v>
      </c>
      <c r="CI18" s="358">
        <f>(0.607843137254902*'Off Peak Detail'!CD18)+(0.196078431372549*'Off Peak Detail'!CD37)+(0.196078431372549*'Off Peak Detail'!CD56)</f>
        <v>35.703269963350792</v>
      </c>
      <c r="CJ18" s="358">
        <f>(0.659574468085106*'Off Peak Detail'!CE18)+(0.170212765957447*'Off Peak Detail'!CE37)+(0.170212765957447*'Off Peak Detail'!CE56)</f>
        <v>36.982895271540642</v>
      </c>
      <c r="CK18" s="358">
        <f>(0.625*'Off Peak Detail'!CF18)+(0.208333333333333*'Off Peak Detail'!CF37)+(0.166666666666667*'Off Peak Detail'!CF56)</f>
        <v>34.51814441173925</v>
      </c>
      <c r="CL18" s="358">
        <f>(0.63265306122449*'Off Peak Detail'!CG18)+(0.163265306122449*'Off Peak Detail'!CG37)+(0.204081632653061*'Off Peak Detail'!CG56)</f>
        <v>32.683935987020384</v>
      </c>
      <c r="CM18" s="358">
        <f>(0.652173913043478*'Off Peak Detail'!CH18)+(0.173913043478261*'Off Peak Detail'!CH37)+(0.173913043478261*'Off Peak Detail'!CH56)</f>
        <v>31.878632228536013</v>
      </c>
      <c r="CN18" s="358">
        <f>(0.607843137254902*'Off Peak Detail'!CI18)+(0.196078431372549*'Off Peak Detail'!CI37)+(0.196078431372549*'Off Peak Detail'!CI56)</f>
        <v>36.306208511529938</v>
      </c>
      <c r="CO18" s="358">
        <f>(0.659574468085106*'Off Peak Detail'!CJ18)+(0.170212765957447*'Off Peak Detail'!CJ37)+(0.170212765957447*'Off Peak Detail'!CJ56)</f>
        <v>33.361566234476967</v>
      </c>
      <c r="CP18" s="358">
        <f>(0.636363636363636*'Off Peak Detail'!CK18)+(0.181818181818182*'Off Peak Detail'!CK37)+(0.181818181818182*'Off Peak Detail'!CK56)</f>
        <v>32.981900590677149</v>
      </c>
      <c r="CQ18" s="358">
        <f>(0.63265306122449*'Off Peak Detail'!CL18)+(0.204081632653061*'Off Peak Detail'!CL37)+(0.163265306122449*'Off Peak Detail'!CL56)</f>
        <v>32.244183465022878</v>
      </c>
      <c r="CR18" s="358">
        <f>(0.625*'Off Peak Detail'!CM18)+(0.166666666666667*'Off Peak Detail'!CM37)+(0.208333333333333*'Off Peak Detail'!CM56)</f>
        <v>30.262074147276351</v>
      </c>
      <c r="CS18" s="358">
        <f>(0.659574468085106*'Off Peak Detail'!CN18)+(0.170212765957447*'Off Peak Detail'!CN37)+(0.170212765957447*'Off Peak Detail'!CN56)</f>
        <v>26.609551749962574</v>
      </c>
      <c r="CT18" s="358">
        <f>(0.625*'Off Peak Detail'!CO18)+(0.208333333333333*'Off Peak Detail'!CO37)+(0.166666666666667*'Off Peak Detail'!CO56)</f>
        <v>28.756267037885046</v>
      </c>
      <c r="CU18" s="358">
        <f>(0.63265306122449*'Off Peak Detail'!CP18)+(0.163265306122449*'Off Peak Detail'!CP37)+(0.204081632653061*'Off Peak Detail'!CP56)</f>
        <v>36.017564322605523</v>
      </c>
      <c r="CV18" s="358">
        <f>(0.659574468085106*'Off Peak Detail'!CQ18)+(0.170212765957447*'Off Peak Detail'!CQ37)+(0.170212765957447*'Off Peak Detail'!CQ56)</f>
        <v>37.324907529818219</v>
      </c>
      <c r="CW18" s="358">
        <f>(0.6*'Off Peak Detail'!CR18)+(0.2*'Off Peak Detail'!CR37)+(0.2*'Off Peak Detail'!CR56)</f>
        <v>35.187086039125333</v>
      </c>
      <c r="CX18" s="358">
        <f>(0.659574468085106*'Off Peak Detail'!CS18)+(0.170212765957447*'Off Peak Detail'!CS37)+(0.170212765957447*'Off Peak Detail'!CS56)</f>
        <v>33.292202316840971</v>
      </c>
      <c r="CY18" s="358">
        <f>(0.652173913043478*'Off Peak Detail'!CT18)+(0.173913043478261*'Off Peak Detail'!CT37)+(0.173913043478261*'Off Peak Detail'!CT56)</f>
        <v>32.759373205290281</v>
      </c>
      <c r="CZ18" s="358">
        <f>(0.607843137254902*'Off Peak Detail'!CU18)+(0.196078431372549*'Off Peak Detail'!CU37)+(0.196078431372549*'Off Peak Detail'!CU56)</f>
        <v>37.034445495052225</v>
      </c>
      <c r="DA18" s="358">
        <f>(0.659574468085106*'Off Peak Detail'!CV18)+(0.170212765957447*'Off Peak Detail'!CV37)+(0.170212765957447*'Off Peak Detail'!CV56)</f>
        <v>34.42948420245876</v>
      </c>
      <c r="DB18" s="358">
        <f>(0.644444444444444*'Off Peak Detail'!CW18)+(0.177777777777778*'Off Peak Detail'!CW37)+(0.177777777777778*'Off Peak Detail'!CW56)</f>
        <v>33.967101068346487</v>
      </c>
      <c r="DC18" s="358">
        <f>(0.607843137254902*'Off Peak Detail'!CX18)+(0.196078431372549*'Off Peak Detail'!CX37)+(0.196078431372549*'Off Peak Detail'!CX56)</f>
        <v>33.610864387780239</v>
      </c>
      <c r="DD18" s="358">
        <f>(0.652173913043478*'Off Peak Detail'!CY18)+(0.173913043478261*'Off Peak Detail'!CY37)+(0.173913043478261*'Off Peak Detail'!CY56)</f>
        <v>31.217434841435292</v>
      </c>
      <c r="DE18" s="358">
        <f>(0.63265306122449*'Off Peak Detail'!CZ18)+(0.204081632653061*'Off Peak Detail'!CZ37)+(0.163265306122449*'Off Peak Detail'!CZ56)</f>
        <v>28.434494580830979</v>
      </c>
      <c r="DF18" s="358">
        <f>(0.625*'Off Peak Detail'!DA18)+(0.166666666666667*'Off Peak Detail'!DA37)+(0.208333333333333*'Off Peak Detail'!DA56)</f>
        <v>29.818057969464075</v>
      </c>
      <c r="DG18" s="358">
        <f>(0.659574468085106*'Off Peak Detail'!DB18)+(0.170212765957447*'Off Peak Detail'!DB37)+(0.170212765957447*'Off Peak Detail'!DB56)</f>
        <v>36.932845718300229</v>
      </c>
      <c r="DH18" s="358">
        <f>(0.607843137254902*'Off Peak Detail'!DC18)+(0.196078431372549*'Off Peak Detail'!DC37)+(0.196078431372549*'Off Peak Detail'!DC56)</f>
        <v>38.270610962053503</v>
      </c>
      <c r="DI18" s="358">
        <f>(0.652173913043478*'Off Peak Detail'!DD18)+(0.173913043478261*'Off Peak Detail'!DD37)+(0.173913043478261*'Off Peak Detail'!DD56)</f>
        <v>35.950559875093496</v>
      </c>
      <c r="DJ18" s="358">
        <f>(0.659574468085106*'Off Peak Detail'!DE18)+(0.170212765957447*'Off Peak Detail'!DE37)+(0.170212765957447*'Off Peak Detail'!DE56)</f>
        <v>34.371928067289453</v>
      </c>
      <c r="DK18" s="358">
        <f>(0.6*'Off Peak Detail'!DF18)+(0.2*'Off Peak Detail'!DF37)+(0.2*'Off Peak Detail'!DF56)</f>
        <v>34.548625497996234</v>
      </c>
      <c r="DL18" s="358">
        <f>(0.659574468085106*'Off Peak Detail'!DG18)+(0.170212765957447*'Off Peak Detail'!DG37)+(0.170212765957447*'Off Peak Detail'!DG56)</f>
        <v>37.360812115880854</v>
      </c>
      <c r="DM18" s="358">
        <f>(0.63265306122449*'Off Peak Detail'!DH18)+(0.204081632653061*'Off Peak Detail'!DH37)+(0.163265306122449*'Off Peak Detail'!DH56)</f>
        <v>36.003691740100201</v>
      </c>
      <c r="DN18" s="358">
        <f>(0.636363636363636*'Off Peak Detail'!DI18)+(0.181818181818182*'Off Peak Detail'!DI37)+(0.181818181818182*'Off Peak Detail'!DI56)</f>
        <v>35.205333793646581</v>
      </c>
      <c r="DO18" s="358">
        <f>(0.63265306122449*'Off Peak Detail'!DJ18)+(0.163265306122449*'Off Peak Detail'!DJ37)+(0.204081632653061*'Off Peak Detail'!DJ56)</f>
        <v>34.397263263839157</v>
      </c>
      <c r="DP18" s="358">
        <f>(0.652173913043478*'Off Peak Detail'!DK18)+(0.173913043478261*'Off Peak Detail'!DK37)+(0.173913043478261*'Off Peak Detail'!DK56)</f>
        <v>32.271825615662884</v>
      </c>
      <c r="DQ18" s="358">
        <f>(0.607843137254902*'Off Peak Detail'!DL18)+(0.196078431372549*'Off Peak Detail'!DL37)+(0.196078431372549*'Off Peak Detail'!DL56)</f>
        <v>29.842665520522875</v>
      </c>
      <c r="DR18" s="358">
        <f>(0.652173913043478*'Off Peak Detail'!DM18)+(0.173913043478261*'Off Peak Detail'!DM37)+(0.173913043478261*'Off Peak Detail'!DM56)</f>
        <v>30.749014453846193</v>
      </c>
      <c r="DS18" s="358">
        <f>(0.659574468085106*'Off Peak Detail'!DN18)+(0.170212765957447*'Off Peak Detail'!DN37)+(0.170212765957447*'Off Peak Detail'!DN56)</f>
        <v>37.791689419756139</v>
      </c>
      <c r="DT18" s="358">
        <f>(0.607843137254902*'Off Peak Detail'!DO18)+(0.196078431372549*'Off Peak Detail'!DO37)+(0.196078431372549*'Off Peak Detail'!DO56)</f>
        <v>39.094887605909761</v>
      </c>
      <c r="DU18" s="358">
        <f>(0.652173913043478*'Off Peak Detail'!DP18)+(0.173913043478261*'Off Peak Detail'!DP37)+(0.173913043478261*'Off Peak Detail'!DP56)</f>
        <v>36.883685604334211</v>
      </c>
      <c r="DV18" s="358">
        <f>(0.63265306122449*'Off Peak Detail'!DQ18)+(0.204081632653061*'Off Peak Detail'!DQ37)+(0.163265306122449*'Off Peak Detail'!DQ56)</f>
        <v>35.638209327647054</v>
      </c>
      <c r="DW18" s="358">
        <f>(0.625*'Off Peak Detail'!DR18)+(0.166666666666667*'Off Peak Detail'!DR37)+(0.208333333333333*'Off Peak Detail'!DR56)</f>
        <v>35.395840822745598</v>
      </c>
      <c r="DX18" s="358">
        <f>(0.659574468085106*'Off Peak Detail'!DS18)+(0.170212765957447*'Off Peak Detail'!DS37)+(0.170212765957447*'Off Peak Detail'!DS56)</f>
        <v>38.458397228851105</v>
      </c>
      <c r="DY18" s="358">
        <f>(0.607843137254902*'Off Peak Detail'!DT18)+(0.196078431372549*'Off Peak Detail'!DT37)+(0.196078431372549*'Off Peak Detail'!DT56)</f>
        <v>37.518485947981652</v>
      </c>
      <c r="DZ18" s="358">
        <f>(0.636363636363636*'Off Peak Detail'!DU18)+(0.181818181818182*'Off Peak Detail'!DU37)+(0.181818181818182*'Off Peak Detail'!DU56)</f>
        <v>36.435579500968245</v>
      </c>
      <c r="EA18" s="358">
        <f>(0.659574468085106*'Off Peak Detail'!DV18)+(0.170212765957447*'Off Peak Detail'!DV37)+(0.170212765957447*'Off Peak Detail'!DV56)</f>
        <v>35.329358019202139</v>
      </c>
      <c r="EB18" s="358">
        <f>(0.652173913043478*'Off Peak Detail'!DW18)+(0.173913043478261*'Off Peak Detail'!DW37)+(0.173913043478261*'Off Peak Detail'!DW56)</f>
        <v>33.39936768860543</v>
      </c>
      <c r="EC18" s="358">
        <f>(0.607843137254902*'Off Peak Detail'!DX18)+(0.196078431372549*'Off Peak Detail'!DX37)+(0.196078431372549*'Off Peak Detail'!DX56)</f>
        <v>31.115942359895829</v>
      </c>
      <c r="ED18" s="358">
        <f>(0.652173913043478*'Off Peak Detail'!DY18)+(0.173913043478261*'Off Peak Detail'!DY37)+(0.173913043478261*'Off Peak Detail'!DY56)</f>
        <v>31.963161721786904</v>
      </c>
      <c r="EE18" s="358">
        <f>(0.63265306122449*'Off Peak Detail'!DZ18)+(0.204081632653061*'Off Peak Detail'!DZ37)+(0.163265306122449*'Off Peak Detail'!DZ56)</f>
        <v>38.852134625716126</v>
      </c>
      <c r="EF18" s="358">
        <f>(0.63265306122449*'Off Peak Detail'!EA18)+(0.163265306122449*'Off Peak Detail'!EA37)+(0.204081632653061*'Off Peak Detail'!EA56)</f>
        <v>39.852180551748916</v>
      </c>
      <c r="EG18" s="358">
        <f>(0.652173913043478*'Off Peak Detail'!EB18)+(0.173913043478261*'Off Peak Detail'!EB37)+(0.173913043478261*'Off Peak Detail'!EB56)</f>
        <v>37.855548185858623</v>
      </c>
      <c r="EH18" s="358">
        <f>(0.607843137254902*'Off Peak Detail'!EC18)+(0.196078431372549*'Off Peak Detail'!EC37)+(0.196078431372549*'Off Peak Detail'!EC56)</f>
        <v>36.861631357996302</v>
      </c>
      <c r="EI18" s="358">
        <f>(0.652173913043478*'Off Peak Detail'!ED18)+(0.173913043478261*'Off Peak Detail'!ED37)+(0.173913043478261*'Off Peak Detail'!ED56)</f>
        <v>35.994374867353038</v>
      </c>
      <c r="EJ18" s="358">
        <f>(0.659574468085106*'Off Peak Detail'!EE18)+(0.170212765957447*'Off Peak Detail'!EE37)+(0.170212765957447*'Off Peak Detail'!EE56)</f>
        <v>39.324854355694043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-1.3888888888885731E-2</v>
      </c>
      <c r="D28" s="195">
        <f t="shared" ca="1" si="21"/>
        <v>-0.3925526315789476</v>
      </c>
      <c r="E28" s="195">
        <f t="shared" si="21"/>
        <v>-1.2195121951208421E-4</v>
      </c>
      <c r="F28" s="301">
        <f t="shared" ca="1" si="21"/>
        <v>-0.12650070582107986</v>
      </c>
      <c r="G28" s="195">
        <f t="shared" si="21"/>
        <v>-5.1282051281020813E-5</v>
      </c>
      <c r="H28" s="195">
        <f t="shared" si="21"/>
        <v>-1.0256410256559434E-4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-0.30578947368421083</v>
      </c>
      <c r="T28" s="195">
        <f t="shared" si="21"/>
        <v>0</v>
      </c>
      <c r="U28" s="195">
        <f t="shared" si="21"/>
        <v>-0.91736842105262539</v>
      </c>
      <c r="V28" s="195">
        <f t="shared" si="21"/>
        <v>0</v>
      </c>
      <c r="W28" s="301">
        <f t="shared" si="21"/>
        <v>-7.6856029185595531E-2</v>
      </c>
      <c r="X28" s="195">
        <f t="shared" si="21"/>
        <v>-7.9973821989529625E-2</v>
      </c>
      <c r="Y28" s="195">
        <f t="shared" si="21"/>
        <v>-6.3114424749546316E-2</v>
      </c>
      <c r="Z28" s="195">
        <f t="shared" si="21"/>
        <v>-7.3414743100784108E-2</v>
      </c>
      <c r="AA28" s="195">
        <f t="shared" si="21"/>
        <v>-7.5962590007655706E-2</v>
      </c>
      <c r="AB28" s="191">
        <f t="shared" si="21"/>
        <v>-7.3681800355959837E-2</v>
      </c>
      <c r="AC28" s="357">
        <f t="shared" ca="1" si="21"/>
        <v>-7.6561083034039967E-2</v>
      </c>
      <c r="AD28" s="303"/>
      <c r="AE28" s="304"/>
      <c r="AG28" s="191">
        <f t="shared" ref="AG28:AG34" si="22">AG9*AG$5</f>
        <v>10346.083487179489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8833.4147368421072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9608.4</v>
      </c>
      <c r="BD28" s="191">
        <f t="shared" si="23"/>
        <v>11316.202051282053</v>
      </c>
      <c r="BE28" s="191">
        <f t="shared" si="23"/>
        <v>11127.171282051284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6612.9600000000009</v>
      </c>
      <c r="BK28" s="191">
        <f t="shared" si="23"/>
        <v>13315.516307692307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9015.360842105265</v>
      </c>
      <c r="BP28" s="191">
        <f t="shared" si="23"/>
        <v>11166.380512820513</v>
      </c>
      <c r="BQ28" s="191">
        <f t="shared" si="23"/>
        <v>11677.915317073172</v>
      </c>
      <c r="BR28" s="191">
        <f t="shared" si="23"/>
        <v>9848.8817777777767</v>
      </c>
      <c r="BS28" s="191">
        <f t="shared" si="23"/>
        <v>9757.28676923077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13535.884307692309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9185.3187368421077</v>
      </c>
      <c r="CB28" s="191">
        <f t="shared" si="23"/>
        <v>11674.714871794873</v>
      </c>
      <c r="CC28" s="191">
        <f t="shared" si="23"/>
        <v>11289.265365853658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9676.0500000000011</v>
      </c>
      <c r="CG28" s="191">
        <f t="shared" si="23"/>
        <v>6952.2207179487177</v>
      </c>
      <c r="CH28" s="191">
        <f t="shared" si="23"/>
        <v>7415.1031578947377</v>
      </c>
      <c r="CI28" s="191">
        <f t="shared" si="23"/>
        <v>13630.881951219511</v>
      </c>
      <c r="CJ28" s="191">
        <f t="shared" si="23"/>
        <v>13351.856410256412</v>
      </c>
      <c r="CK28" s="191">
        <f t="shared" si="23"/>
        <v>12035.065263157896</v>
      </c>
      <c r="CL28" s="191">
        <f t="shared" si="23"/>
        <v>10995.466146341463</v>
      </c>
      <c r="CM28" s="191">
        <f t="shared" si="23"/>
        <v>9334.3587368421049</v>
      </c>
      <c r="CN28" s="191">
        <f t="shared" si="23"/>
        <v>12172.620292682926</v>
      </c>
      <c r="CO28" s="191">
        <f t="shared" si="23"/>
        <v>10869.417641025642</v>
      </c>
      <c r="CP28" s="191">
        <f t="shared" si="23"/>
        <v>10000.359111111111</v>
      </c>
      <c r="CQ28" s="191">
        <f t="shared" si="23"/>
        <v>10478.089641025643</v>
      </c>
      <c r="CR28" s="191">
        <f t="shared" si="23"/>
        <v>9504.1440000000002</v>
      </c>
      <c r="CS28" s="191">
        <f t="shared" si="23"/>
        <v>7355.369846153847</v>
      </c>
      <c r="CT28" s="191">
        <f t="shared" ref="CT28:EJ32" si="24">CT9*CT$5</f>
        <v>8094.6189473684208</v>
      </c>
      <c r="CU28" s="191">
        <f t="shared" si="24"/>
        <v>12978.269073170732</v>
      </c>
      <c r="CV28" s="191">
        <f t="shared" si="24"/>
        <v>13171.222153846156</v>
      </c>
      <c r="CW28" s="191">
        <f t="shared" si="24"/>
        <v>12496.2</v>
      </c>
      <c r="CX28" s="191">
        <f t="shared" si="24"/>
        <v>10629.645333333334</v>
      </c>
      <c r="CY28" s="191">
        <f t="shared" si="24"/>
        <v>9468.2526315789473</v>
      </c>
      <c r="CZ28" s="191">
        <f t="shared" si="24"/>
        <v>12186.800780487805</v>
      </c>
      <c r="DA28" s="191">
        <f t="shared" si="24"/>
        <v>10926.588923076923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9280.863157894737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12394.367589743591</v>
      </c>
      <c r="DH28" s="191">
        <f t="shared" si="24"/>
        <v>14186.080390243902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10427.100000000002</v>
      </c>
      <c r="DL28" s="191">
        <f t="shared" si="24"/>
        <v>11270.86030769231</v>
      </c>
      <c r="DM28" s="191">
        <f t="shared" si="24"/>
        <v>11455.184820512821</v>
      </c>
      <c r="DN28" s="191">
        <f t="shared" si="24"/>
        <v>10144.64</v>
      </c>
      <c r="DO28" s="191">
        <f t="shared" si="24"/>
        <v>10733.103414634146</v>
      </c>
      <c r="DP28" s="191">
        <f t="shared" si="24"/>
        <v>9446.4631578947374</v>
      </c>
      <c r="DQ28" s="191">
        <f t="shared" si="24"/>
        <v>8647.6794146341454</v>
      </c>
      <c r="DR28" s="191">
        <f t="shared" si="24"/>
        <v>8287.2631578947385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11500.193684210526</v>
      </c>
      <c r="DV28" s="191">
        <f t="shared" si="24"/>
        <v>11258.31035897436</v>
      </c>
      <c r="DW28" s="191">
        <f t="shared" si="24"/>
        <v>10134.048000000001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8951.0224390243893</v>
      </c>
      <c r="ED28" s="191">
        <f t="shared" si="24"/>
        <v>8530.1431578947377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11508.328421052633</v>
      </c>
      <c r="EH28" s="191">
        <f t="shared" si="24"/>
        <v>11811.46068292683</v>
      </c>
      <c r="EI28" s="191">
        <f t="shared" si="24"/>
        <v>9824.4766315789493</v>
      </c>
      <c r="EJ28" s="191">
        <f t="shared" si="24"/>
        <v>11354.293743589744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-7.4346405228759238E-2</v>
      </c>
      <c r="D29" s="191">
        <f t="shared" ca="1" si="25"/>
        <v>-0.36710526315789238</v>
      </c>
      <c r="E29" s="191">
        <f t="shared" si="25"/>
        <v>0</v>
      </c>
      <c r="F29" s="307">
        <f t="shared" ca="1" si="25"/>
        <v>-0.13051356120728386</v>
      </c>
      <c r="G29" s="191">
        <f t="shared" si="25"/>
        <v>-5.1282051281020813E-5</v>
      </c>
      <c r="H29" s="191">
        <f t="shared" si="25"/>
        <v>-1.0256410256559434E-4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-0.25657894736842124</v>
      </c>
      <c r="T29" s="191">
        <f t="shared" si="21"/>
        <v>0</v>
      </c>
      <c r="U29" s="191">
        <f t="shared" si="21"/>
        <v>-0.76973684210526372</v>
      </c>
      <c r="V29" s="191">
        <f t="shared" si="21"/>
        <v>0</v>
      </c>
      <c r="W29" s="307">
        <f t="shared" si="21"/>
        <v>-6.4488985922992015E-2</v>
      </c>
      <c r="X29" s="191">
        <f t="shared" si="21"/>
        <v>-6.3797993019196753E-2</v>
      </c>
      <c r="Y29" s="191">
        <f t="shared" si="21"/>
        <v>-5.2926599008735309E-2</v>
      </c>
      <c r="Z29" s="191">
        <f t="shared" si="21"/>
        <v>-6.157052631579063E-2</v>
      </c>
      <c r="AA29" s="191">
        <f t="shared" si="21"/>
        <v>-6.2139726994058009E-2</v>
      </c>
      <c r="AB29" s="191">
        <f t="shared" si="21"/>
        <v>-6.186226944181783E-2</v>
      </c>
      <c r="AC29" s="359">
        <f t="shared" ca="1" si="21"/>
        <v>-6.3331992394488168E-2</v>
      </c>
      <c r="AD29" s="303"/>
      <c r="AE29" s="304"/>
      <c r="AG29" s="191">
        <f t="shared" si="22"/>
        <v>10148.529230769231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8493.5747368421071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10421.300000000001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9722.7536842105255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9888.3924210526329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9852.362666666666</v>
      </c>
      <c r="CE29" s="191">
        <f t="shared" si="23"/>
        <v>10219.689641025641</v>
      </c>
      <c r="CF29" s="191">
        <f t="shared" si="23"/>
        <v>10343.85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14305.833365853658</v>
      </c>
      <c r="CJ29" s="191">
        <f t="shared" si="23"/>
        <v>14005.951794871795</v>
      </c>
      <c r="CK29" s="191">
        <f t="shared" si="23"/>
        <v>12694.433684210526</v>
      </c>
      <c r="CL29" s="191">
        <f t="shared" si="23"/>
        <v>11689.554731707318</v>
      </c>
      <c r="CM29" s="191">
        <f t="shared" si="23"/>
        <v>10066.446315789473</v>
      </c>
      <c r="CN29" s="191">
        <f t="shared" si="23"/>
        <v>12930.515121951219</v>
      </c>
      <c r="CO29" s="191">
        <f t="shared" si="23"/>
        <v>10812.371692307694</v>
      </c>
      <c r="CP29" s="191">
        <f t="shared" si="23"/>
        <v>9982.6808888888881</v>
      </c>
      <c r="CQ29" s="191">
        <f t="shared" si="23"/>
        <v>10846.519384615385</v>
      </c>
      <c r="CR29" s="191">
        <f t="shared" si="23"/>
        <v>10179.792000000001</v>
      </c>
      <c r="CS29" s="191">
        <f t="shared" si="23"/>
        <v>8319.7616410256414</v>
      </c>
      <c r="CT29" s="191">
        <f t="shared" si="24"/>
        <v>9216</v>
      </c>
      <c r="CU29" s="191">
        <f t="shared" si="24"/>
        <v>13735.268878048782</v>
      </c>
      <c r="CV29" s="191">
        <f t="shared" si="24"/>
        <v>13953.331076923079</v>
      </c>
      <c r="CW29" s="191">
        <f t="shared" si="24"/>
        <v>13327.65</v>
      </c>
      <c r="CX29" s="191">
        <f t="shared" si="24"/>
        <v>11426.717128205129</v>
      </c>
      <c r="CY29" s="191">
        <f t="shared" si="24"/>
        <v>10341.904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10555.229189189189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13435.550153846154</v>
      </c>
      <c r="DH29" s="191">
        <f t="shared" si="24"/>
        <v>15381.500487804877</v>
      </c>
      <c r="DI29" s="191">
        <f t="shared" si="24"/>
        <v>12557.709473684212</v>
      </c>
      <c r="DJ29" s="191">
        <f t="shared" si="24"/>
        <v>11787.513230769231</v>
      </c>
      <c r="DK29" s="191">
        <f t="shared" si="24"/>
        <v>11678.000000000002</v>
      </c>
      <c r="DL29" s="191">
        <f t="shared" si="24"/>
        <v>12452.368</v>
      </c>
      <c r="DM29" s="191">
        <f t="shared" si="24"/>
        <v>12061.226871794874</v>
      </c>
      <c r="DN29" s="191">
        <f t="shared" si="24"/>
        <v>10704.437333333333</v>
      </c>
      <c r="DO29" s="191">
        <f t="shared" si="24"/>
        <v>11681.456585365853</v>
      </c>
      <c r="DP29" s="191">
        <f t="shared" si="24"/>
        <v>10583.583157894736</v>
      </c>
      <c r="DQ29" s="191">
        <f t="shared" si="24"/>
        <v>10138.640780487804</v>
      </c>
      <c r="DR29" s="191">
        <f t="shared" si="24"/>
        <v>9766.6231578947372</v>
      </c>
      <c r="DS29" s="191">
        <f t="shared" si="24"/>
        <v>13743.82194871795</v>
      </c>
      <c r="DT29" s="191">
        <f t="shared" si="24"/>
        <v>15671.349658536587</v>
      </c>
      <c r="DU29" s="191">
        <f t="shared" si="24"/>
        <v>12889.199999999999</v>
      </c>
      <c r="DV29" s="191">
        <f t="shared" si="24"/>
        <v>12689.070153846156</v>
      </c>
      <c r="DW29" s="191">
        <f t="shared" si="24"/>
        <v>11638.079999999998</v>
      </c>
      <c r="DX29" s="191">
        <f t="shared" si="24"/>
        <v>12812.576000000003</v>
      </c>
      <c r="DY29" s="191">
        <f t="shared" si="24"/>
        <v>12994.441756097562</v>
      </c>
      <c r="DZ29" s="191">
        <f t="shared" si="24"/>
        <v>11088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10705.492097560975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15338.883512195122</v>
      </c>
      <c r="EG29" s="191">
        <f t="shared" si="24"/>
        <v>13220.10947368421</v>
      </c>
      <c r="EH29" s="191">
        <f t="shared" si="24"/>
        <v>13627.269658536583</v>
      </c>
      <c r="EI29" s="191">
        <f t="shared" si="24"/>
        <v>11544.392421052633</v>
      </c>
      <c r="EJ29" s="191">
        <f t="shared" si="24"/>
        <v>13172.427282051282</v>
      </c>
    </row>
    <row r="30" spans="1:140" ht="13.7" customHeight="1" x14ac:dyDescent="0.2">
      <c r="A30" s="305" t="s">
        <v>142</v>
      </c>
      <c r="B30" s="282"/>
      <c r="C30" s="191">
        <f t="shared" ca="1" si="21"/>
        <v>-9.4444444444444997E-2</v>
      </c>
      <c r="D30" s="191">
        <f t="shared" ca="1" si="21"/>
        <v>0.27060527721204153</v>
      </c>
      <c r="E30" s="191">
        <f t="shared" si="21"/>
        <v>0</v>
      </c>
      <c r="F30" s="307">
        <f t="shared" ca="1" si="21"/>
        <v>9.4947007322197408E-2</v>
      </c>
      <c r="G30" s="191">
        <f t="shared" si="21"/>
        <v>0</v>
      </c>
      <c r="H30" s="191">
        <f t="shared" si="21"/>
        <v>0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-1.003508771929873E-2</v>
      </c>
      <c r="T30" s="191">
        <f t="shared" si="21"/>
        <v>0</v>
      </c>
      <c r="U30" s="191">
        <f t="shared" si="21"/>
        <v>-3.0105263157896189E-2</v>
      </c>
      <c r="V30" s="191">
        <f t="shared" si="21"/>
        <v>0</v>
      </c>
      <c r="W30" s="307">
        <f t="shared" si="21"/>
        <v>-2.5219068613964168E-3</v>
      </c>
      <c r="X30" s="191">
        <f t="shared" si="21"/>
        <v>-2.4904536030199154E-3</v>
      </c>
      <c r="Y30" s="191">
        <f t="shared" si="21"/>
        <v>-2.0560635452149256E-3</v>
      </c>
      <c r="Z30" s="191">
        <f t="shared" si="21"/>
        <v>-2.3922032124374937E-3</v>
      </c>
      <c r="AA30" s="191">
        <f t="shared" si="21"/>
        <v>-2.45897561094921E-3</v>
      </c>
      <c r="AB30" s="191">
        <f t="shared" si="21"/>
        <v>-2.4529953591674314E-3</v>
      </c>
      <c r="AC30" s="359">
        <f t="shared" ca="1" si="21"/>
        <v>2.5079618977486007E-4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10360.421052631578</v>
      </c>
      <c r="AR30" s="191">
        <f t="shared" si="27"/>
        <v>10962.891902439025</v>
      </c>
      <c r="AS30" s="191">
        <f t="shared" si="27"/>
        <v>10387.086769230769</v>
      </c>
      <c r="AT30" s="191">
        <f t="shared" si="27"/>
        <v>9063.8826666666664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10644.926358974359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10650</v>
      </c>
      <c r="BD30" s="191">
        <f t="shared" si="27"/>
        <v>10387.086769230769</v>
      </c>
      <c r="BE30" s="191">
        <f t="shared" si="27"/>
        <v>10859.073435897437</v>
      </c>
      <c r="BF30" s="191">
        <f t="shared" si="27"/>
        <v>9851.1903589743597</v>
      </c>
      <c r="BG30" s="191">
        <f t="shared" si="27"/>
        <v>9542.9089230769241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9950.8168421052651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10675.680000000002</v>
      </c>
      <c r="BN30" s="191">
        <f t="shared" si="27"/>
        <v>11040.509853658536</v>
      </c>
      <c r="BO30" s="191">
        <f t="shared" si="27"/>
        <v>9900.8850526315782</v>
      </c>
      <c r="BP30" s="191">
        <f t="shared" si="27"/>
        <v>10431.368</v>
      </c>
      <c r="BQ30" s="191">
        <f t="shared" si="27"/>
        <v>11376.194341463413</v>
      </c>
      <c r="BR30" s="191">
        <f t="shared" si="27"/>
        <v>9342.1191111111111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11605.21170731707</v>
      </c>
      <c r="BX30" s="191">
        <f t="shared" si="27"/>
        <v>11403.973948717949</v>
      </c>
      <c r="BY30" s="191">
        <f t="shared" si="27"/>
        <v>10705.313684210529</v>
      </c>
      <c r="BZ30" s="191">
        <f t="shared" si="27"/>
        <v>11150.649951219513</v>
      </c>
      <c r="CA30" s="191">
        <f t="shared" si="27"/>
        <v>9995.5578947368431</v>
      </c>
      <c r="CB30" s="191">
        <f t="shared" si="27"/>
        <v>10947.384000000002</v>
      </c>
      <c r="CC30" s="191">
        <f t="shared" si="27"/>
        <v>10999.816390243903</v>
      </c>
      <c r="CD30" s="191">
        <f t="shared" si="27"/>
        <v>9458.279111111111</v>
      </c>
      <c r="CE30" s="191">
        <f t="shared" si="27"/>
        <v>9847.5749743589768</v>
      </c>
      <c r="CF30" s="191">
        <f t="shared" si="27"/>
        <v>10207.950000000001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11400.464615384615</v>
      </c>
      <c r="CK30" s="191">
        <f t="shared" si="27"/>
        <v>11204.109473684213</v>
      </c>
      <c r="CL30" s="191">
        <f t="shared" si="27"/>
        <v>10823.081756097561</v>
      </c>
      <c r="CM30" s="191">
        <f t="shared" si="27"/>
        <v>10089.688421052633</v>
      </c>
      <c r="CN30" s="191">
        <f t="shared" si="27"/>
        <v>11478.353560975609</v>
      </c>
      <c r="CO30" s="191">
        <f t="shared" si="27"/>
        <v>10618.182153846154</v>
      </c>
      <c r="CP30" s="191">
        <f t="shared" si="27"/>
        <v>9570.840888888888</v>
      </c>
      <c r="CQ30" s="191">
        <f t="shared" si="27"/>
        <v>10419.370051282052</v>
      </c>
      <c r="CR30" s="191">
        <f t="shared" si="27"/>
        <v>9972.4320000000007</v>
      </c>
      <c r="CS30" s="191">
        <f t="shared" si="27"/>
        <v>9941.1314871794893</v>
      </c>
      <c r="CT30" s="191">
        <f t="shared" si="24"/>
        <v>10694.501052631578</v>
      </c>
      <c r="CU30" s="191">
        <f t="shared" si="24"/>
        <v>11261.691512195121</v>
      </c>
      <c r="CV30" s="191">
        <f t="shared" si="24"/>
        <v>11407.84</v>
      </c>
      <c r="CW30" s="191">
        <f t="shared" si="24"/>
        <v>11717.85</v>
      </c>
      <c r="CX30" s="191">
        <f t="shared" si="24"/>
        <v>10482.764307692309</v>
      </c>
      <c r="CY30" s="191">
        <f t="shared" si="24"/>
        <v>10183.818947368422</v>
      </c>
      <c r="CZ30" s="191">
        <f t="shared" si="24"/>
        <v>11559.58536585366</v>
      </c>
      <c r="DA30" s="191">
        <f t="shared" si="24"/>
        <v>10694.047384615385</v>
      </c>
      <c r="DB30" s="191">
        <f t="shared" si="24"/>
        <v>9899.9318918918925</v>
      </c>
      <c r="DC30" s="191">
        <f t="shared" si="24"/>
        <v>10987.430048780487</v>
      </c>
      <c r="DD30" s="191">
        <f t="shared" si="24"/>
        <v>9700.3831578947375</v>
      </c>
      <c r="DE30" s="191">
        <f t="shared" si="24"/>
        <v>10497.629333333334</v>
      </c>
      <c r="DF30" s="191">
        <f t="shared" si="24"/>
        <v>10794.24</v>
      </c>
      <c r="DG30" s="191">
        <f t="shared" si="24"/>
        <v>10865.069538461537</v>
      </c>
      <c r="DH30" s="191">
        <f t="shared" si="24"/>
        <v>12415.479804878047</v>
      </c>
      <c r="DI30" s="191">
        <f t="shared" si="24"/>
        <v>10823.848421052633</v>
      </c>
      <c r="DJ30" s="191">
        <f t="shared" si="24"/>
        <v>10580.726769230769</v>
      </c>
      <c r="DK30" s="191">
        <f t="shared" si="24"/>
        <v>11178.400000000001</v>
      </c>
      <c r="DL30" s="191">
        <f t="shared" si="24"/>
        <v>10729.593846153846</v>
      </c>
      <c r="DM30" s="191">
        <f t="shared" si="24"/>
        <v>11229.262153846155</v>
      </c>
      <c r="DN30" s="191">
        <f t="shared" si="24"/>
        <v>9782.0408888888869</v>
      </c>
      <c r="DO30" s="191">
        <f t="shared" si="24"/>
        <v>10689.945170731706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10440.06315789474</v>
      </c>
      <c r="DS30" s="191">
        <f t="shared" si="24"/>
        <v>10931.939692307693</v>
      </c>
      <c r="DT30" s="191">
        <f t="shared" si="24"/>
        <v>12452.110243902438</v>
      </c>
      <c r="DU30" s="191">
        <f t="shared" si="24"/>
        <v>10880.21052631579</v>
      </c>
      <c r="DV30" s="191">
        <f t="shared" si="24"/>
        <v>11136.629538461539</v>
      </c>
      <c r="DW30" s="191">
        <f t="shared" si="24"/>
        <v>10832.64</v>
      </c>
      <c r="DX30" s="191">
        <f t="shared" si="24"/>
        <v>10814.22276923077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10377.551794871795</v>
      </c>
      <c r="EB30" s="191">
        <f t="shared" si="24"/>
        <v>9980.1600000000017</v>
      </c>
      <c r="EC30" s="191">
        <f t="shared" si="24"/>
        <v>11197.06243902439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10935.701052631581</v>
      </c>
      <c r="EH30" s="191">
        <f t="shared" si="24"/>
        <v>11697.350048780487</v>
      </c>
      <c r="EI30" s="191">
        <f t="shared" si="24"/>
        <v>10470.277894736842</v>
      </c>
      <c r="EJ30" s="191">
        <f t="shared" si="24"/>
        <v>10894.98564102564</v>
      </c>
    </row>
    <row r="31" spans="1:140" ht="13.7" customHeight="1" x14ac:dyDescent="0.2">
      <c r="A31" s="305" t="s">
        <v>144</v>
      </c>
      <c r="B31" s="282"/>
      <c r="C31" s="191">
        <f t="shared" ca="1" si="21"/>
        <v>-0.67497549019607916</v>
      </c>
      <c r="D31" s="191">
        <f t="shared" ca="1" si="21"/>
        <v>4.9999947798873734E-2</v>
      </c>
      <c r="E31" s="191">
        <f t="shared" si="21"/>
        <v>0</v>
      </c>
      <c r="F31" s="307">
        <f t="shared" ca="1" si="21"/>
        <v>-0.13547131466659579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-3.7478229076164382E-3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-1.3888888888889284E-2</v>
      </c>
      <c r="D32" s="191">
        <f t="shared" ca="1" si="21"/>
        <v>3.6368473253755695E-2</v>
      </c>
      <c r="E32" s="191">
        <f t="shared" si="21"/>
        <v>2.7756097560974524E-2</v>
      </c>
      <c r="F32" s="307">
        <f t="shared" ca="1" si="21"/>
        <v>1.0011606188282229E-2</v>
      </c>
      <c r="G32" s="191">
        <f t="shared" si="21"/>
        <v>9.4615384615401865E-3</v>
      </c>
      <c r="H32" s="191">
        <f t="shared" si="21"/>
        <v>1.9256410256410561E-2</v>
      </c>
      <c r="I32" s="191">
        <f t="shared" si="21"/>
        <v>-3.33333333330188E-4</v>
      </c>
      <c r="J32" s="191">
        <f t="shared" si="21"/>
        <v>1.3414634146258209E-4</v>
      </c>
      <c r="K32" s="191">
        <f t="shared" si="21"/>
        <v>2.6829268292516417E-4</v>
      </c>
      <c r="L32" s="191">
        <f t="shared" si="21"/>
        <v>0</v>
      </c>
      <c r="M32" s="191">
        <f t="shared" si="21"/>
        <v>1.9256410256414114E-2</v>
      </c>
      <c r="N32" s="191">
        <f t="shared" si="21"/>
        <v>0</v>
      </c>
      <c r="O32" s="191">
        <f t="shared" si="21"/>
        <v>-4.7948717948784747E-3</v>
      </c>
      <c r="P32" s="191">
        <f t="shared" si="21"/>
        <v>-1.0025641025638521E-2</v>
      </c>
      <c r="Q32" s="191">
        <f t="shared" si="21"/>
        <v>4.3589743589222962E-4</v>
      </c>
      <c r="R32" s="191">
        <f t="shared" si="21"/>
        <v>-2.8124999999995737E-2</v>
      </c>
      <c r="S32" s="191">
        <f t="shared" si="21"/>
        <v>-1.3161833602140405E-2</v>
      </c>
      <c r="T32" s="191">
        <f t="shared" si="21"/>
        <v>2.0512820512763597E-4</v>
      </c>
      <c r="U32" s="191">
        <f t="shared" si="21"/>
        <v>-3.0105263157892637E-2</v>
      </c>
      <c r="V32" s="191">
        <f t="shared" si="21"/>
        <v>-9.5853658536562136E-3</v>
      </c>
      <c r="W32" s="307">
        <f t="shared" si="21"/>
        <v>-3.3085896376086055E-3</v>
      </c>
      <c r="X32" s="191">
        <f t="shared" si="21"/>
        <v>-1.6516565869046929E-3</v>
      </c>
      <c r="Y32" s="191">
        <f t="shared" si="21"/>
        <v>-1.4045145338812404E-3</v>
      </c>
      <c r="Z32" s="191">
        <f t="shared" si="21"/>
        <v>-1.6048582996006644E-3</v>
      </c>
      <c r="AA32" s="191">
        <f t="shared" si="21"/>
        <v>-1.596384118876415E-3</v>
      </c>
      <c r="AB32" s="191">
        <f t="shared" si="21"/>
        <v>-1.650642483276954E-3</v>
      </c>
      <c r="AC32" s="359">
        <f t="shared" ca="1" si="21"/>
        <v>-4.3239225060176523E-4</v>
      </c>
      <c r="AD32" s="303"/>
      <c r="AE32" s="304"/>
      <c r="AF32" s="304"/>
      <c r="AG32" s="191">
        <f t="shared" si="22"/>
        <v>9086.7245128205141</v>
      </c>
      <c r="AH32" s="191">
        <f t="shared" si="27"/>
        <v>8535.9217777777776</v>
      </c>
      <c r="AI32" s="191">
        <f t="shared" si="27"/>
        <v>9894.0895609756099</v>
      </c>
      <c r="AJ32" s="191">
        <f t="shared" si="27"/>
        <v>8924.0968421052621</v>
      </c>
      <c r="AK32" s="191">
        <f t="shared" si="27"/>
        <v>9108.4457435897439</v>
      </c>
      <c r="AL32" s="191">
        <f t="shared" si="27"/>
        <v>9999.9000000000015</v>
      </c>
      <c r="AM32" s="191">
        <f t="shared" si="27"/>
        <v>11786.076717948717</v>
      </c>
      <c r="AN32" s="191">
        <f t="shared" si="27"/>
        <v>12936.15076923077</v>
      </c>
      <c r="AO32" s="191">
        <f t="shared" si="27"/>
        <v>10432.800000000001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9917.0550243902435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9709.6793846153851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9891.5476923076931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9519.1334736842109</v>
      </c>
      <c r="CB32" s="191">
        <f t="shared" si="27"/>
        <v>10440.276717948718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9662.0724210526332</v>
      </c>
      <c r="CN32" s="191">
        <f t="shared" si="27"/>
        <v>10998.237073170731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11126.488390243901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10783.4</v>
      </c>
      <c r="DL32" s="191">
        <f t="shared" si="24"/>
        <v>10353.834871794874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10473.023999999999</v>
      </c>
      <c r="DX32" s="191">
        <f t="shared" si="24"/>
        <v>10456.405743589745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10555.091282051282</v>
      </c>
    </row>
    <row r="33" spans="1:140" ht="13.7" customHeight="1" x14ac:dyDescent="0.2">
      <c r="A33" s="305" t="s">
        <v>141</v>
      </c>
      <c r="B33" s="282"/>
      <c r="C33" s="191">
        <f t="shared" ca="1" si="21"/>
        <v>-3.1535947712416856E-2</v>
      </c>
      <c r="D33" s="191">
        <f t="shared" ca="1" si="21"/>
        <v>-0.1569210526315743</v>
      </c>
      <c r="E33" s="191">
        <f t="shared" si="21"/>
        <v>2.7756097560974524E-2</v>
      </c>
      <c r="F33" s="307">
        <f t="shared" ca="1" si="21"/>
        <v>-6.6602247519110591E-2</v>
      </c>
      <c r="G33" s="191">
        <f t="shared" si="21"/>
        <v>9.8504273504289586E-3</v>
      </c>
      <c r="H33" s="191">
        <f t="shared" si="21"/>
        <v>1.9256410256410561E-2</v>
      </c>
      <c r="I33" s="191">
        <f t="shared" si="21"/>
        <v>4.4444444444735609E-4</v>
      </c>
      <c r="J33" s="191">
        <f t="shared" si="21"/>
        <v>2.5609756097466629E-4</v>
      </c>
      <c r="K33" s="191">
        <f t="shared" si="21"/>
        <v>5.121951219528853E-4</v>
      </c>
      <c r="L33" s="191">
        <f t="shared" si="21"/>
        <v>0</v>
      </c>
      <c r="M33" s="191">
        <f t="shared" si="21"/>
        <v>1.9256410256410561E-2</v>
      </c>
      <c r="N33" s="191">
        <f t="shared" si="21"/>
        <v>0</v>
      </c>
      <c r="O33" s="191">
        <f t="shared" si="21"/>
        <v>-5.1410256410235888E-3</v>
      </c>
      <c r="P33" s="191">
        <f t="shared" si="21"/>
        <v>-9.9230769230764793E-3</v>
      </c>
      <c r="Q33" s="191">
        <f t="shared" si="21"/>
        <v>-3.5897435897425112E-4</v>
      </c>
      <c r="R33" s="191">
        <f t="shared" si="21"/>
        <v>-2.7999999999998693E-2</v>
      </c>
      <c r="S33" s="191">
        <f t="shared" si="21"/>
        <v>-6.2384275259717015E-3</v>
      </c>
      <c r="T33" s="191">
        <f t="shared" si="21"/>
        <v>2.0512820513118868E-4</v>
      </c>
      <c r="U33" s="191">
        <f t="shared" si="21"/>
        <v>-9.5789473684213533E-3</v>
      </c>
      <c r="V33" s="191">
        <f t="shared" si="21"/>
        <v>-9.3414634146355979E-3</v>
      </c>
      <c r="W33" s="307">
        <f t="shared" si="21"/>
        <v>-1.5359065330855515E-3</v>
      </c>
      <c r="X33" s="191">
        <f t="shared" si="21"/>
        <v>0</v>
      </c>
      <c r="Y33" s="191">
        <f t="shared" si="21"/>
        <v>-6.0547850139869297E-5</v>
      </c>
      <c r="Z33" s="191">
        <f t="shared" si="21"/>
        <v>-3.6085959521869881E-5</v>
      </c>
      <c r="AA33" s="191">
        <f t="shared" si="21"/>
        <v>-4.510764608056661E-5</v>
      </c>
      <c r="AB33" s="191">
        <f t="shared" si="21"/>
        <v>-7.4395740320198911E-5</v>
      </c>
      <c r="AC33" s="359">
        <f t="shared" ca="1" si="21"/>
        <v>-6.3679753931111804E-4</v>
      </c>
      <c r="AD33" s="303"/>
      <c r="AE33" s="304"/>
      <c r="AG33" s="191">
        <f t="shared" si="22"/>
        <v>8328.6795897435895</v>
      </c>
      <c r="AH33" s="191">
        <f t="shared" si="27"/>
        <v>7832.1564444444457</v>
      </c>
      <c r="AI33" s="191">
        <f t="shared" si="27"/>
        <v>9078.0696585365858</v>
      </c>
      <c r="AJ33" s="191">
        <f t="shared" si="27"/>
        <v>8187.903157894737</v>
      </c>
      <c r="AK33" s="191">
        <f t="shared" si="27"/>
        <v>8288.968205128207</v>
      </c>
      <c r="AL33" s="191">
        <f t="shared" si="27"/>
        <v>9200.1</v>
      </c>
      <c r="AM33" s="191">
        <f t="shared" si="27"/>
        <v>11724.721230769232</v>
      </c>
      <c r="AN33" s="191">
        <f t="shared" si="27"/>
        <v>12936</v>
      </c>
      <c r="AO33" s="191">
        <f t="shared" si="27"/>
        <v>10386.048000000001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8950.2109268292679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8465.6463157894759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8926.7115789473683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9576.4320000000007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9294.517894736844</v>
      </c>
      <c r="EJ33" s="191">
        <f t="shared" si="28"/>
        <v>9596.9083076923071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-2.5000000000002132E-2</v>
      </c>
      <c r="D34" s="204">
        <f t="shared" ca="1" si="21"/>
        <v>-0.11481578947368121</v>
      </c>
      <c r="E34" s="204">
        <f t="shared" si="21"/>
        <v>2.7756097560974524E-2</v>
      </c>
      <c r="F34" s="312">
        <f t="shared" ca="1" si="21"/>
        <v>-4.8931522505654357E-2</v>
      </c>
      <c r="G34" s="204">
        <f t="shared" si="21"/>
        <v>9.8504273504254058E-3</v>
      </c>
      <c r="H34" s="204">
        <f t="shared" si="21"/>
        <v>1.9256410256410561E-2</v>
      </c>
      <c r="I34" s="204">
        <f t="shared" si="21"/>
        <v>4.4444444444380338E-4</v>
      </c>
      <c r="J34" s="204">
        <f t="shared" si="21"/>
        <v>2.5609756097466629E-4</v>
      </c>
      <c r="K34" s="204">
        <f t="shared" si="21"/>
        <v>5.121951219528853E-4</v>
      </c>
      <c r="L34" s="204">
        <f t="shared" si="21"/>
        <v>0</v>
      </c>
      <c r="M34" s="204">
        <f t="shared" si="21"/>
        <v>1.9256410256410561E-2</v>
      </c>
      <c r="N34" s="204">
        <f t="shared" si="21"/>
        <v>0</v>
      </c>
      <c r="O34" s="204">
        <f t="shared" si="21"/>
        <v>-5.1410256410235888E-3</v>
      </c>
      <c r="P34" s="204">
        <f t="shared" si="21"/>
        <v>-9.9230769230729265E-3</v>
      </c>
      <c r="Q34" s="204">
        <f t="shared" si="21"/>
        <v>-3.5897435897425112E-4</v>
      </c>
      <c r="R34" s="204">
        <f t="shared" si="21"/>
        <v>-2.7999999999998693E-2</v>
      </c>
      <c r="S34" s="204">
        <f t="shared" si="21"/>
        <v>-6.2384275259717015E-3</v>
      </c>
      <c r="T34" s="204">
        <f t="shared" si="21"/>
        <v>2.0512820512763597E-4</v>
      </c>
      <c r="U34" s="204">
        <f t="shared" si="21"/>
        <v>-9.5789473684213533E-3</v>
      </c>
      <c r="V34" s="204">
        <f t="shared" si="21"/>
        <v>-9.3414634146320452E-3</v>
      </c>
      <c r="W34" s="312">
        <f t="shared" si="21"/>
        <v>-1.5359065330891042E-3</v>
      </c>
      <c r="X34" s="204">
        <f t="shared" si="21"/>
        <v>0</v>
      </c>
      <c r="Y34" s="204">
        <f t="shared" si="21"/>
        <v>-6.0547850150527438E-5</v>
      </c>
      <c r="Z34" s="204">
        <f t="shared" si="21"/>
        <v>-3.6085959521869881E-5</v>
      </c>
      <c r="AA34" s="204">
        <f t="shared" si="21"/>
        <v>-4.5107646087672038E-5</v>
      </c>
      <c r="AB34" s="204">
        <f t="shared" si="21"/>
        <v>-7.4395740320198911E-5</v>
      </c>
      <c r="AC34" s="361">
        <f t="shared" ca="1" si="21"/>
        <v>-1.2254674835432411E-4</v>
      </c>
      <c r="AD34" s="303"/>
      <c r="AE34" s="304"/>
      <c r="AG34" s="191">
        <f t="shared" si="22"/>
        <v>8552.8334358974371</v>
      </c>
      <c r="AH34" s="191">
        <f t="shared" ref="AH34:CS34" si="29">AH15*AH$5</f>
        <v>8004.6364444444434</v>
      </c>
      <c r="AI34" s="191">
        <f t="shared" si="29"/>
        <v>9272.4169756097563</v>
      </c>
      <c r="AJ34" s="191">
        <f t="shared" si="29"/>
        <v>8478.4294736842112</v>
      </c>
      <c r="AK34" s="191">
        <f t="shared" si="29"/>
        <v>8737.2758974358985</v>
      </c>
      <c r="AL34" s="191">
        <f t="shared" si="29"/>
        <v>9950.1</v>
      </c>
      <c r="AM34" s="191">
        <f t="shared" si="29"/>
        <v>12770.772512820515</v>
      </c>
      <c r="AN34" s="191">
        <f t="shared" si="29"/>
        <v>14493.948717948719</v>
      </c>
      <c r="AO34" s="191">
        <f t="shared" si="29"/>
        <v>11394.048000000001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9246.6011707317066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8753.2673684210531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9263.7221052631576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9913.3919999999998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9628.6231578947391</v>
      </c>
      <c r="EJ34" s="191">
        <f t="shared" si="28"/>
        <v>9925.6672820512813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0.96775728944056638</v>
      </c>
      <c r="D37" s="319">
        <f t="shared" ca="1" si="30"/>
        <v>0.38526051264224392</v>
      </c>
      <c r="E37" s="319">
        <f t="shared" si="30"/>
        <v>0.74150455425922246</v>
      </c>
      <c r="F37" s="320">
        <f t="shared" ca="1" si="30"/>
        <v>0.66082544680774191</v>
      </c>
      <c r="G37" s="319">
        <f t="shared" si="30"/>
        <v>0.58891650373252347</v>
      </c>
      <c r="H37" s="319">
        <f t="shared" si="30"/>
        <v>0.57241727687110711</v>
      </c>
      <c r="I37" s="319">
        <f t="shared" si="30"/>
        <v>0.60541573059393627</v>
      </c>
      <c r="J37" s="319">
        <f t="shared" si="30"/>
        <v>0.95451099126261596</v>
      </c>
      <c r="K37" s="319">
        <f t="shared" si="30"/>
        <v>0.70271770938505185</v>
      </c>
      <c r="L37" s="319">
        <f t="shared" si="30"/>
        <v>1.2063042731401765</v>
      </c>
      <c r="M37" s="319">
        <f t="shared" si="30"/>
        <v>1.2175848192635534</v>
      </c>
      <c r="N37" s="319">
        <f t="shared" si="30"/>
        <v>1.4478528268743247</v>
      </c>
      <c r="O37" s="319">
        <f t="shared" si="30"/>
        <v>0.62374225602039246</v>
      </c>
      <c r="P37" s="319">
        <f t="shared" si="30"/>
        <v>0.6009718176286043</v>
      </c>
      <c r="Q37" s="319">
        <f t="shared" si="30"/>
        <v>0.64651269441218062</v>
      </c>
      <c r="R37" s="319">
        <f t="shared" si="30"/>
        <v>0.64323247043880372</v>
      </c>
      <c r="S37" s="319">
        <f t="shared" si="30"/>
        <v>1.3693516535179526</v>
      </c>
      <c r="T37" s="319">
        <f t="shared" si="30"/>
        <v>1.3908720889041533</v>
      </c>
      <c r="U37" s="319">
        <f t="shared" si="30"/>
        <v>1.1919019673000264</v>
      </c>
      <c r="V37" s="319">
        <f t="shared" si="30"/>
        <v>1.5252809043496924</v>
      </c>
      <c r="W37" s="320">
        <f t="shared" si="30"/>
        <v>0.98186847244170039</v>
      </c>
      <c r="X37" s="319">
        <f t="shared" si="30"/>
        <v>0.55997271447603225</v>
      </c>
      <c r="Y37" s="319">
        <f t="shared" si="30"/>
        <v>0.54109815453556109</v>
      </c>
      <c r="Z37" s="319">
        <f t="shared" si="30"/>
        <v>0.51086951403312497</v>
      </c>
      <c r="AA37" s="319">
        <f t="shared" si="30"/>
        <v>0.4367925409822675</v>
      </c>
      <c r="AB37" s="319">
        <f t="shared" si="30"/>
        <v>0.39425222456880249</v>
      </c>
      <c r="AC37" s="363">
        <f t="shared" ca="1" si="30"/>
        <v>0.52867843175189932</v>
      </c>
      <c r="AD37" s="303"/>
      <c r="AE37" s="304"/>
      <c r="AG37" s="191">
        <f>AG18*AG$5</f>
        <v>12151.528764888921</v>
      </c>
      <c r="AH37" s="191">
        <f t="shared" ref="AH37:CS37" si="31">AH18*AH$5</f>
        <v>10574.729084708417</v>
      </c>
      <c r="AI37" s="191">
        <f t="shared" si="31"/>
        <v>11891.021813953739</v>
      </c>
      <c r="AJ37" s="191">
        <f t="shared" si="31"/>
        <v>9674.2986279820288</v>
      </c>
      <c r="AK37" s="191">
        <f t="shared" si="31"/>
        <v>10421.881723754901</v>
      </c>
      <c r="AL37" s="191">
        <f t="shared" si="31"/>
        <v>11891.542913539786</v>
      </c>
      <c r="AM37" s="191">
        <f t="shared" si="31"/>
        <v>12721.082561544528</v>
      </c>
      <c r="AN37" s="191">
        <f t="shared" si="31"/>
        <v>14652.855837271061</v>
      </c>
      <c r="AO37" s="191">
        <f t="shared" si="31"/>
        <v>13048.410639883954</v>
      </c>
      <c r="AP37" s="191">
        <f t="shared" si="31"/>
        <v>12590.946156785856</v>
      </c>
      <c r="AQ37" s="191">
        <f t="shared" si="31"/>
        <v>11931.774045551752</v>
      </c>
      <c r="AR37" s="191">
        <f t="shared" si="31"/>
        <v>14153.862327163384</v>
      </c>
      <c r="AS37" s="191">
        <f t="shared" si="31"/>
        <v>12756.346299865607</v>
      </c>
      <c r="AT37" s="191">
        <f t="shared" si="31"/>
        <v>11729.639542322655</v>
      </c>
      <c r="AU37" s="191">
        <f t="shared" si="31"/>
        <v>13414.293595815398</v>
      </c>
      <c r="AV37" s="191">
        <f t="shared" si="31"/>
        <v>10913.142342922221</v>
      </c>
      <c r="AW37" s="191">
        <f t="shared" si="31"/>
        <v>9802.0903848096204</v>
      </c>
      <c r="AX37" s="191">
        <f t="shared" si="31"/>
        <v>10386.021802878175</v>
      </c>
      <c r="AY37" s="191">
        <f t="shared" si="31"/>
        <v>14601.969140044956</v>
      </c>
      <c r="AZ37" s="191">
        <f t="shared" si="31"/>
        <v>16610.266202375125</v>
      </c>
      <c r="BA37" s="191">
        <f t="shared" si="31"/>
        <v>13556.842124352252</v>
      </c>
      <c r="BB37" s="191">
        <f t="shared" si="31"/>
        <v>12831.167981875282</v>
      </c>
      <c r="BC37" s="191">
        <f t="shared" si="31"/>
        <v>13756.971165762625</v>
      </c>
      <c r="BD37" s="191">
        <f t="shared" si="31"/>
        <v>14445.319613545562</v>
      </c>
      <c r="BE37" s="191">
        <f t="shared" si="31"/>
        <v>13375.562251860345</v>
      </c>
      <c r="BF37" s="191">
        <f t="shared" si="31"/>
        <v>12497.799487889577</v>
      </c>
      <c r="BG37" s="191">
        <f t="shared" si="31"/>
        <v>11883.720602819849</v>
      </c>
      <c r="BH37" s="191">
        <f t="shared" si="31"/>
        <v>10818.98383663487</v>
      </c>
      <c r="BI37" s="191">
        <f t="shared" si="31"/>
        <v>10527.812042244284</v>
      </c>
      <c r="BJ37" s="191">
        <f t="shared" si="31"/>
        <v>9926.1059376343892</v>
      </c>
      <c r="BK37" s="191">
        <f t="shared" si="31"/>
        <v>14553.502851495428</v>
      </c>
      <c r="BL37" s="191">
        <f t="shared" si="31"/>
        <v>15050.073374256737</v>
      </c>
      <c r="BM37" s="191">
        <f t="shared" si="31"/>
        <v>13016.266771684986</v>
      </c>
      <c r="BN37" s="191">
        <f t="shared" si="31"/>
        <v>13788.219947853531</v>
      </c>
      <c r="BO37" s="191">
        <f t="shared" si="31"/>
        <v>11957.016230757974</v>
      </c>
      <c r="BP37" s="191">
        <f t="shared" si="31"/>
        <v>13871.115420100776</v>
      </c>
      <c r="BQ37" s="191">
        <f t="shared" si="31"/>
        <v>14042.515048494766</v>
      </c>
      <c r="BR37" s="191">
        <f t="shared" si="31"/>
        <v>11643.831107068829</v>
      </c>
      <c r="BS37" s="191">
        <f t="shared" si="31"/>
        <v>11928.002127146774</v>
      </c>
      <c r="BT37" s="191">
        <f t="shared" si="31"/>
        <v>11538.303499453348</v>
      </c>
      <c r="BU37" s="191">
        <f t="shared" si="31"/>
        <v>10101.056326641265</v>
      </c>
      <c r="BV37" s="191">
        <f t="shared" si="31"/>
        <v>10086.131749877341</v>
      </c>
      <c r="BW37" s="191">
        <f t="shared" si="31"/>
        <v>15019.111956753864</v>
      </c>
      <c r="BX37" s="191">
        <f t="shared" si="31"/>
        <v>14317.881291948643</v>
      </c>
      <c r="BY37" s="191">
        <f t="shared" si="31"/>
        <v>12950.578402736444</v>
      </c>
      <c r="BZ37" s="191">
        <f t="shared" si="31"/>
        <v>13746.608662099397</v>
      </c>
      <c r="CA37" s="191">
        <f t="shared" si="31"/>
        <v>11954.12881674914</v>
      </c>
      <c r="CB37" s="191">
        <f t="shared" si="31"/>
        <v>14496.380332006811</v>
      </c>
      <c r="CC37" s="191">
        <f t="shared" si="31"/>
        <v>12960.540453707861</v>
      </c>
      <c r="CD37" s="191">
        <f t="shared" si="31"/>
        <v>11377.086385305494</v>
      </c>
      <c r="CE37" s="191">
        <f t="shared" si="31"/>
        <v>11713.388664594424</v>
      </c>
      <c r="CF37" s="191">
        <f t="shared" si="31"/>
        <v>11891.412539351582</v>
      </c>
      <c r="CG37" s="191">
        <f t="shared" si="31"/>
        <v>9565.0227246912564</v>
      </c>
      <c r="CH37" s="191">
        <f t="shared" si="31"/>
        <v>10019.862165879078</v>
      </c>
      <c r="CI37" s="191">
        <f t="shared" si="31"/>
        <v>14566.934145047124</v>
      </c>
      <c r="CJ37" s="191">
        <f t="shared" si="31"/>
        <v>13905.568622099281</v>
      </c>
      <c r="CK37" s="191">
        <f t="shared" si="31"/>
        <v>13254.967454107871</v>
      </c>
      <c r="CL37" s="191">
        <f t="shared" si="31"/>
        <v>12812.10290691199</v>
      </c>
      <c r="CM37" s="191">
        <f t="shared" si="31"/>
        <v>11731.336660101253</v>
      </c>
      <c r="CN37" s="191">
        <f t="shared" si="31"/>
        <v>14812.933072704214</v>
      </c>
      <c r="CO37" s="191">
        <f t="shared" si="31"/>
        <v>12543.948904163341</v>
      </c>
      <c r="CP37" s="191">
        <f t="shared" si="31"/>
        <v>11609.629007918356</v>
      </c>
      <c r="CQ37" s="191">
        <f t="shared" si="31"/>
        <v>12639.719918288969</v>
      </c>
      <c r="CR37" s="191">
        <f t="shared" si="31"/>
        <v>11620.636472554119</v>
      </c>
      <c r="CS37" s="191">
        <f t="shared" si="31"/>
        <v>10005.191457985928</v>
      </c>
      <c r="CT37" s="191">
        <f t="shared" ref="CT37:EJ37" si="32">CT18*CT$5</f>
        <v>11042.406542547858</v>
      </c>
      <c r="CU37" s="191">
        <f t="shared" si="32"/>
        <v>14118.885214461365</v>
      </c>
      <c r="CV37" s="191">
        <f t="shared" si="32"/>
        <v>14034.165231211651</v>
      </c>
      <c r="CW37" s="191">
        <f t="shared" si="32"/>
        <v>14074.834415650133</v>
      </c>
      <c r="CX37" s="191">
        <f t="shared" si="32"/>
        <v>12517.868071132205</v>
      </c>
      <c r="CY37" s="191">
        <f t="shared" si="32"/>
        <v>12055.449339546823</v>
      </c>
      <c r="CZ37" s="191">
        <f t="shared" si="32"/>
        <v>15110.053761981308</v>
      </c>
      <c r="DA37" s="191">
        <f t="shared" si="32"/>
        <v>12945.486060124493</v>
      </c>
      <c r="DB37" s="191">
        <f t="shared" si="32"/>
        <v>12228.156384604736</v>
      </c>
      <c r="DC37" s="191">
        <f t="shared" si="32"/>
        <v>13713.232670214338</v>
      </c>
      <c r="DD37" s="191">
        <f t="shared" si="32"/>
        <v>11488.016021648187</v>
      </c>
      <c r="DE37" s="191">
        <f t="shared" si="32"/>
        <v>11146.321875685744</v>
      </c>
      <c r="DF37" s="191">
        <f t="shared" si="32"/>
        <v>11450.134260274204</v>
      </c>
      <c r="DG37" s="191">
        <f t="shared" si="32"/>
        <v>13886.749990080885</v>
      </c>
      <c r="DH37" s="191">
        <f t="shared" si="32"/>
        <v>15614.409272517829</v>
      </c>
      <c r="DI37" s="191">
        <f t="shared" si="32"/>
        <v>13229.806034034407</v>
      </c>
      <c r="DJ37" s="191">
        <f t="shared" si="32"/>
        <v>12923.844953300833</v>
      </c>
      <c r="DK37" s="191">
        <f t="shared" si="32"/>
        <v>13819.450199198494</v>
      </c>
      <c r="DL37" s="191">
        <f t="shared" si="32"/>
        <v>14047.665355571202</v>
      </c>
      <c r="DM37" s="191">
        <f t="shared" si="32"/>
        <v>14113.447162119279</v>
      </c>
      <c r="DN37" s="191">
        <f t="shared" si="32"/>
        <v>12392.277495363596</v>
      </c>
      <c r="DO37" s="191">
        <f t="shared" si="32"/>
        <v>13483.72719942495</v>
      </c>
      <c r="DP37" s="191">
        <f t="shared" si="32"/>
        <v>11876.031826563942</v>
      </c>
      <c r="DQ37" s="191">
        <f t="shared" si="32"/>
        <v>12175.807532373334</v>
      </c>
      <c r="DR37" s="191">
        <f t="shared" si="32"/>
        <v>11315.637319015399</v>
      </c>
      <c r="DS37" s="191">
        <f t="shared" si="32"/>
        <v>14209.675221828309</v>
      </c>
      <c r="DT37" s="191">
        <f t="shared" si="32"/>
        <v>15950.714143211182</v>
      </c>
      <c r="DU37" s="191">
        <f t="shared" si="32"/>
        <v>13573.19630239499</v>
      </c>
      <c r="DV37" s="191">
        <f t="shared" si="32"/>
        <v>13970.178056437646</v>
      </c>
      <c r="DW37" s="191">
        <f t="shared" si="32"/>
        <v>13592.002875934309</v>
      </c>
      <c r="DX37" s="191">
        <f t="shared" si="32"/>
        <v>14460.357358048015</v>
      </c>
      <c r="DY37" s="191">
        <f t="shared" si="32"/>
        <v>15307.542266776514</v>
      </c>
      <c r="DZ37" s="191">
        <f t="shared" si="32"/>
        <v>12825.323984340823</v>
      </c>
      <c r="EA37" s="191">
        <f t="shared" si="32"/>
        <v>13283.838615220004</v>
      </c>
      <c r="EB37" s="191">
        <f t="shared" si="32"/>
        <v>12290.967309406798</v>
      </c>
      <c r="EC37" s="191">
        <f t="shared" si="32"/>
        <v>12695.304482837499</v>
      </c>
      <c r="ED37" s="191">
        <f t="shared" si="32"/>
        <v>11762.44351361758</v>
      </c>
      <c r="EE37" s="191">
        <f t="shared" si="32"/>
        <v>15230.036773280721</v>
      </c>
      <c r="EF37" s="191">
        <f t="shared" si="32"/>
        <v>15622.054776285575</v>
      </c>
      <c r="EG37" s="191">
        <f t="shared" si="32"/>
        <v>13930.841732395973</v>
      </c>
      <c r="EH37" s="191">
        <f t="shared" si="32"/>
        <v>15039.545594062491</v>
      </c>
      <c r="EI37" s="191">
        <f t="shared" si="32"/>
        <v>13245.929951185917</v>
      </c>
      <c r="EJ37" s="191">
        <f t="shared" si="32"/>
        <v>14786.145237740961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37181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22.513888888888886</v>
      </c>
      <c r="D47" s="356">
        <v>24.092947368421051</v>
      </c>
      <c r="E47" s="356">
        <v>29.088829268292685</v>
      </c>
      <c r="F47" s="195">
        <v>25.942112833494541</v>
      </c>
      <c r="G47" s="195">
        <v>25.757974358974359</v>
      </c>
      <c r="H47" s="195">
        <v>27.516282051282055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25.460200239563711</v>
      </c>
      <c r="X47" s="195">
        <v>26.888732746762997</v>
      </c>
      <c r="Y47" s="195">
        <v>27.122589059535166</v>
      </c>
      <c r="Z47" s="195">
        <v>27.292480808552639</v>
      </c>
      <c r="AA47" s="195">
        <v>27.946537573036633</v>
      </c>
      <c r="AB47" s="191">
        <v>28.546021554472283</v>
      </c>
      <c r="AC47" s="193">
        <v>27.399575564025803</v>
      </c>
      <c r="AD47" s="303"/>
      <c r="AG47" s="282">
        <v>27.516282051282055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3.1800003051757812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3.1800003051757812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3.1800003051757812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3.1800003051757812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3.1800003051757812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3.1800003051757812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3.1800003051757812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3.1800003051757812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22.986111111111114</v>
      </c>
      <c r="D48" s="358">
        <v>24.114473684210523</v>
      </c>
      <c r="E48" s="358">
        <v>29.079243902439025</v>
      </c>
      <c r="F48" s="191">
        <v>26.033627503718645</v>
      </c>
      <c r="G48" s="191">
        <v>25.245435897435897</v>
      </c>
      <c r="H48" s="191">
        <v>26.990871794871797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26.073294903245365</v>
      </c>
      <c r="X48" s="191">
        <v>28.349336177266764</v>
      </c>
      <c r="Y48" s="191">
        <v>28.300467254327113</v>
      </c>
      <c r="Z48" s="191">
        <v>28.738791225255675</v>
      </c>
      <c r="AA48" s="191">
        <v>30.185942017035607</v>
      </c>
      <c r="AB48" s="191">
        <v>32.615341791323111</v>
      </c>
      <c r="AC48" s="190">
        <v>29.355116034691505</v>
      </c>
      <c r="AD48" s="303"/>
      <c r="AG48" s="282">
        <v>26.990871794871797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24.094444444444445</v>
      </c>
      <c r="D49" s="358">
        <v>23.367210526315787</v>
      </c>
      <c r="E49" s="358">
        <v>26.475268292682927</v>
      </c>
      <c r="F49" s="191">
        <v>24.833681890043138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26.992352533930198</v>
      </c>
      <c r="T49" s="191">
        <v>26.000128205128206</v>
      </c>
      <c r="U49" s="191">
        <v>27.010368421052632</v>
      </c>
      <c r="V49" s="191">
        <v>27.966560975609756</v>
      </c>
      <c r="W49" s="191">
        <v>27.034524558362811</v>
      </c>
      <c r="X49" s="191">
        <v>26.891331618568291</v>
      </c>
      <c r="Y49" s="191">
        <v>27.152362212343036</v>
      </c>
      <c r="Z49" s="191">
        <v>27.38440066882</v>
      </c>
      <c r="AA49" s="191">
        <v>28.009612979236405</v>
      </c>
      <c r="AB49" s="191">
        <v>28.6319062313888</v>
      </c>
      <c r="AC49" s="190">
        <v>27.615302576085973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27.072916666666668</v>
      </c>
      <c r="D50" s="358">
        <v>19.864683895311838</v>
      </c>
      <c r="E50" s="358">
        <v>23.981829268292682</v>
      </c>
      <c r="F50" s="191">
        <v>22.96178923137763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19.15515158689804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23.513888888888889</v>
      </c>
      <c r="D51" s="358">
        <v>19.769157894736843</v>
      </c>
      <c r="E51" s="358">
        <v>23.122048780487805</v>
      </c>
      <c r="F51" s="191">
        <v>21.898414340490152</v>
      </c>
      <c r="G51" s="191">
        <v>24.198837606837607</v>
      </c>
      <c r="H51" s="191">
        <v>24.147564102564104</v>
      </c>
      <c r="I51" s="191">
        <v>24.25011111111111</v>
      </c>
      <c r="J51" s="191">
        <v>24.250107188703467</v>
      </c>
      <c r="K51" s="191">
        <v>24.249951219512198</v>
      </c>
      <c r="L51" s="191">
        <v>24.250263157894736</v>
      </c>
      <c r="M51" s="191">
        <v>24.205333333333332</v>
      </c>
      <c r="N51" s="191">
        <v>24.999750000000002</v>
      </c>
      <c r="O51" s="191">
        <v>32.177961538461545</v>
      </c>
      <c r="P51" s="191">
        <v>31.355974358974358</v>
      </c>
      <c r="Q51" s="191">
        <v>32.999948717948726</v>
      </c>
      <c r="R51" s="191">
        <v>27.196874999999999</v>
      </c>
      <c r="S51" s="191">
        <v>25.55782032630043</v>
      </c>
      <c r="T51" s="191">
        <v>26.499897435897438</v>
      </c>
      <c r="U51" s="191">
        <v>24.865368421052633</v>
      </c>
      <c r="V51" s="191">
        <v>25.308195121951218</v>
      </c>
      <c r="W51" s="191">
        <v>26.207942220870763</v>
      </c>
      <c r="X51" s="191">
        <v>27.398584212151977</v>
      </c>
      <c r="Y51" s="191">
        <v>27.461985717658781</v>
      </c>
      <c r="Z51" s="191">
        <v>27.781098255803474</v>
      </c>
      <c r="AA51" s="191">
        <v>28.292857634968584</v>
      </c>
      <c r="AB51" s="191">
        <v>28.788703373497476</v>
      </c>
      <c r="AC51" s="190">
        <v>27.747735862575588</v>
      </c>
      <c r="AD51" s="303"/>
      <c r="AG51" s="282">
        <v>24.147564102564104</v>
      </c>
      <c r="AH51" s="282">
        <v>24.25011111111111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21.513888888888886</v>
      </c>
      <c r="D52" s="365">
        <v>18.078631578947366</v>
      </c>
      <c r="E52" s="365">
        <v>21.359682926829269</v>
      </c>
      <c r="F52" s="309">
        <v>20.1198860290372</v>
      </c>
      <c r="G52" s="309">
        <v>22.19074358974359</v>
      </c>
      <c r="H52" s="309">
        <v>22.131487179487181</v>
      </c>
      <c r="I52" s="309">
        <v>22.25</v>
      </c>
      <c r="J52" s="309">
        <v>22.249697689345314</v>
      </c>
      <c r="K52" s="309">
        <v>22.249658536585365</v>
      </c>
      <c r="L52" s="309">
        <v>22.249736842105264</v>
      </c>
      <c r="M52" s="309">
        <v>22.025871794871797</v>
      </c>
      <c r="N52" s="309">
        <v>23.000250000000001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23.566645315602955</v>
      </c>
      <c r="T52" s="309">
        <v>24.999897435897438</v>
      </c>
      <c r="U52" s="309">
        <v>22.858526315789476</v>
      </c>
      <c r="V52" s="309">
        <v>22.84151219512195</v>
      </c>
      <c r="W52" s="309">
        <v>24.671451169823293</v>
      </c>
      <c r="X52" s="309">
        <v>25.271647230942669</v>
      </c>
      <c r="Y52" s="309">
        <v>25.298783710766305</v>
      </c>
      <c r="Z52" s="309">
        <v>25.654624317276866</v>
      </c>
      <c r="AA52" s="309">
        <v>26.164461139375714</v>
      </c>
      <c r="AB52" s="309">
        <v>26.662745690349208</v>
      </c>
      <c r="AC52" s="408">
        <v>25.692396219015489</v>
      </c>
      <c r="AD52" s="303"/>
      <c r="AG52" s="282">
        <v>22.131487179487181</v>
      </c>
      <c r="AH52" s="282">
        <v>22.25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22.125</v>
      </c>
      <c r="D53" s="191">
        <v>18.55757894736842</v>
      </c>
      <c r="E53" s="191">
        <v>22.115780487804876</v>
      </c>
      <c r="F53" s="191">
        <v>20.742045684512568</v>
      </c>
      <c r="G53" s="191">
        <v>22.733820512820515</v>
      </c>
      <c r="H53" s="191">
        <v>22.727641025641027</v>
      </c>
      <c r="I53" s="191">
        <v>22.74</v>
      </c>
      <c r="J53" s="191">
        <v>22.882605263157895</v>
      </c>
      <c r="K53" s="191">
        <v>22.725999999999999</v>
      </c>
      <c r="L53" s="191">
        <v>23.039210526315792</v>
      </c>
      <c r="M53" s="191">
        <v>23.218179487179491</v>
      </c>
      <c r="N53" s="191">
        <v>24.875250000000001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24.413032311861581</v>
      </c>
      <c r="T53" s="191">
        <v>25.993487179487182</v>
      </c>
      <c r="U53" s="191">
        <v>23.648000000000003</v>
      </c>
      <c r="V53" s="191">
        <v>23.597609756097558</v>
      </c>
      <c r="W53" s="191">
        <v>26.125411260039964</v>
      </c>
      <c r="X53" s="191">
        <v>26.571664238525965</v>
      </c>
      <c r="Y53" s="191">
        <v>26.538037921043511</v>
      </c>
      <c r="Z53" s="191">
        <v>26.930821405941639</v>
      </c>
      <c r="AA53" s="191">
        <v>27.394073172768941</v>
      </c>
      <c r="AB53" s="191">
        <v>27.82273370546206</v>
      </c>
      <c r="AC53" s="191">
        <v>26.945168749971689</v>
      </c>
      <c r="AD53" s="303"/>
      <c r="AG53" s="282">
        <v>22.727641025641027</v>
      </c>
      <c r="AH53" s="282">
        <v>22.74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28.727902239019222</v>
      </c>
      <c r="D56" s="191">
        <v>28.94269485241438</v>
      </c>
      <c r="E56" s="191">
        <v>33.470996583004499</v>
      </c>
      <c r="F56" s="191">
        <v>30.843686035316921</v>
      </c>
      <c r="G56" s="191">
        <v>30.590953317242093</v>
      </c>
      <c r="H56" s="191">
        <v>31.745478374429211</v>
      </c>
      <c r="I56" s="191">
        <v>29.436428260054974</v>
      </c>
      <c r="J56" s="191">
        <v>26.762247146763691</v>
      </c>
      <c r="K56" s="191">
        <v>28.441943599325093</v>
      </c>
      <c r="L56" s="191">
        <v>25.082550694202293</v>
      </c>
      <c r="M56" s="191">
        <v>26.500185722637777</v>
      </c>
      <c r="N56" s="191">
        <v>28.28100445697514</v>
      </c>
      <c r="O56" s="191">
        <v>34.982458076899221</v>
      </c>
      <c r="P56" s="191">
        <v>33.231694569457908</v>
      </c>
      <c r="Q56" s="191">
        <v>36.733221584340527</v>
      </c>
      <c r="R56" s="191">
        <v>33.33700357092566</v>
      </c>
      <c r="S56" s="191">
        <v>32.185874620539813</v>
      </c>
      <c r="T56" s="191">
        <v>32.095686838717803</v>
      </c>
      <c r="U56" s="191">
        <v>29.880426276324329</v>
      </c>
      <c r="V56" s="191">
        <v>34.581510746577308</v>
      </c>
      <c r="W56" s="191">
        <v>30.803457552215434</v>
      </c>
      <c r="X56" s="191">
        <v>33.210548707114164</v>
      </c>
      <c r="Y56" s="191">
        <v>32.521780192025787</v>
      </c>
      <c r="Z56" s="191">
        <v>32.494462947048753</v>
      </c>
      <c r="AA56" s="191">
        <v>33.201021712934597</v>
      </c>
      <c r="AB56" s="191">
        <v>35.823019642174408</v>
      </c>
      <c r="AC56" s="191">
        <v>33.010168745581872</v>
      </c>
      <c r="AD56" s="303"/>
      <c r="AG56" s="282">
        <v>31.745478374429211</v>
      </c>
      <c r="AH56" s="282">
        <v>29.436428260054974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4179.0490341753339</v>
      </c>
      <c r="D67" s="341">
        <f ca="1">D9/('Gas Curve Summary'!$B$11)*1000</f>
        <v>4845.7155462772653</v>
      </c>
      <c r="E67" s="341">
        <f>E9/('Gas Curve Summary'!$B$12)*1000</f>
        <v>7781.8906680238551</v>
      </c>
      <c r="F67" s="410">
        <f t="shared" ref="F67:F73" ca="1" si="35">AVERAGE(C67:E67)</f>
        <v>5602.2184161588184</v>
      </c>
      <c r="G67" s="341">
        <f t="shared" ref="G67:G73" si="36">AVERAGE(H67,I67)</f>
        <v>8112.7462005172547</v>
      </c>
      <c r="H67" s="341">
        <f>$H9/'Gas Curve Summary'!$B$13*1000</f>
        <v>8647.4479846572867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8047.5276935453921</v>
      </c>
      <c r="N67" s="341">
        <f>$N9/'Gas Curve Summary'!$B$18*1000</f>
        <v>7500.0000000000009</v>
      </c>
      <c r="O67" s="341">
        <f t="shared" ref="O67:O73" si="38">AVERAGE(P67:Q67)</f>
        <v>10594.747062472816</v>
      </c>
      <c r="P67" s="341">
        <f>$P9/'Gas Curve Summary'!$B$19*1000</f>
        <v>9844.8417802932854</v>
      </c>
      <c r="Q67" s="341">
        <f>$Q9/'Gas Curve Summary'!$B$20*1000</f>
        <v>11344.652344652346</v>
      </c>
      <c r="R67" s="341">
        <f>$R9/'Gas Curve Summary'!$B$21*1000</f>
        <v>9922.0067453625634</v>
      </c>
      <c r="S67" s="341">
        <f t="shared" ref="S67:S73" si="39">AVERAGE(T67:V67)</f>
        <v>9016.4651835156092</v>
      </c>
      <c r="T67" s="341">
        <f>$T9/'Gas Curve Summary'!$B$22*1000</f>
        <v>9365.2445369406887</v>
      </c>
      <c r="U67" s="341">
        <f>$U9/'Gas Curve Summary'!$B$23*1000</f>
        <v>7883.3736156704317</v>
      </c>
      <c r="V67" s="341">
        <f>$V9/'Gas Curve Summary'!$B$24*1000</f>
        <v>9800.7773979357062</v>
      </c>
      <c r="W67" s="410">
        <f>W9/AVERAGE('Gas Curve Summary'!$B$13:$B$24)*1000</f>
        <v>9097.701099863727</v>
      </c>
      <c r="X67" s="341">
        <f>X9/AVERAGE('Gas Curve Summary'!$B$25:$B$36)*1000</f>
        <v>8171.5336202921471</v>
      </c>
      <c r="Y67" s="341">
        <f>Y9/AVERAGE('Gas Curve Summary'!$B$37:$B$48)*1000</f>
        <v>7743.8160740586527</v>
      </c>
      <c r="Z67" s="341">
        <f>Z9/AVERAGE('Gas Curve Summary'!$B$49:$B$60)*1000</f>
        <v>7603.4450576242434</v>
      </c>
      <c r="AA67" s="341">
        <f>AA9/AVERAGE('Gas Curve Summary'!$B$61:$B$108)*1000</f>
        <v>7259.458868394041</v>
      </c>
      <c r="AB67" s="366">
        <f>AB9/AVERAGE('Gas Curve Summary'!$B$109:$B$120)*1000</f>
        <v>6925.7510601300528</v>
      </c>
      <c r="AC67" s="367">
        <f ca="1">AC9/AVERAGE('Gas Curve Summary'!$B$9:$B$120)*1000</f>
        <v>7457.1909511779168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4255.5283629053401</v>
      </c>
      <c r="D68" s="341">
        <f ca="1">D10/('Gas Curve Summary'!$B$11)*1000</f>
        <v>4855.3196526380352</v>
      </c>
      <c r="E68" s="341">
        <f>E10/('Gas Curve Summary'!$B$12)*1000</f>
        <v>7779.3589894165389</v>
      </c>
      <c r="F68" s="411">
        <f t="shared" ca="1" si="35"/>
        <v>5630.0690016533044</v>
      </c>
      <c r="G68" s="341">
        <f t="shared" si="36"/>
        <v>7951.3000163458</v>
      </c>
      <c r="H68" s="341">
        <f>$H10/'Gas Curve Summary'!$B$13*1000</f>
        <v>8482.3284823284812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8643.1606741341257</v>
      </c>
      <c r="N68" s="341">
        <f>$N10/'Gas Curve Summary'!$B$18*1000</f>
        <v>8035.7142857142862</v>
      </c>
      <c r="O68" s="341">
        <f t="shared" si="38"/>
        <v>11089.363217661246</v>
      </c>
      <c r="P68" s="341">
        <f>$P10/'Gas Curve Summary'!$B$19*1000</f>
        <v>10333.633479118429</v>
      </c>
      <c r="Q68" s="341">
        <f>$Q10/'Gas Curve Summary'!$B$20*1000</f>
        <v>11845.092956204064</v>
      </c>
      <c r="R68" s="341">
        <f>$R10/'Gas Curve Summary'!$B$21*1000</f>
        <v>10408.93760539629</v>
      </c>
      <c r="S68" s="341">
        <f t="shared" si="39"/>
        <v>8973.0722446444179</v>
      </c>
      <c r="T68" s="341">
        <f>$T10/'Gas Curve Summary'!$B$22*1000</f>
        <v>9885.5714755818844</v>
      </c>
      <c r="U68" s="341">
        <f>$U10/'Gas Curve Summary'!$B$23*1000</f>
        <v>7580.0836910645367</v>
      </c>
      <c r="V68" s="341">
        <f>$V10/'Gas Curve Summary'!$B$24*1000</f>
        <v>9453.5615672868316</v>
      </c>
      <c r="W68" s="411">
        <f>W10/AVERAGE('Gas Curve Summary'!$B$13:$B$24)*1000</f>
        <v>9321.8742274086344</v>
      </c>
      <c r="X68" s="341">
        <f>X10/AVERAGE('Gas Curve Summary'!$B$25:$B$36)*1000</f>
        <v>8621.6682722693167</v>
      </c>
      <c r="Y68" s="341">
        <f>Y10/AVERAGE('Gas Curve Summary'!$B$37:$B$48)*1000</f>
        <v>8083.813981298782</v>
      </c>
      <c r="Z68" s="341">
        <f>Z10/AVERAGE('Gas Curve Summary'!$B$49:$B$60)*1000</f>
        <v>8010.7697841444806</v>
      </c>
      <c r="AA68" s="341">
        <f>AA10/AVERAGE('Gas Curve Summary'!$B$61:$B$108)*1000</f>
        <v>7846.3578098891594</v>
      </c>
      <c r="AB68" s="366">
        <f>AB10/AVERAGE('Gas Curve Summary'!$B$109:$B$120)*1000</f>
        <v>7918.467440913294</v>
      </c>
      <c r="AC68" s="368">
        <f ca="1">AC10/AVERAGE('Gas Curve Summary'!$B$9:$B$120)*1000</f>
        <v>7994.5215069895303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4457.6523031203569</v>
      </c>
      <c r="D69" s="341">
        <f ca="1">D11/('Gas Curve Summary'!$B$11)*1000</f>
        <v>4832.9208349065284</v>
      </c>
      <c r="E69" s="341">
        <f>E11/('Gas Curve Summary'!$B$12)*1000</f>
        <v>7082.7363008782568</v>
      </c>
      <c r="F69" s="411">
        <f t="shared" ca="1" si="35"/>
        <v>5457.7698129683804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9677.300575530664</v>
      </c>
      <c r="N69" s="341">
        <f>$N11/'Gas Curve Summary'!$B$18*1000</f>
        <v>9285.8035714285725</v>
      </c>
      <c r="O69" s="341">
        <f t="shared" si="38"/>
        <v>10325.783258317631</v>
      </c>
      <c r="P69" s="341">
        <f>$P11/'Gas Curve Summary'!$B$19*1000</f>
        <v>10307.872395163366</v>
      </c>
      <c r="Q69" s="341">
        <f>$Q11/'Gas Curve Summary'!$B$20*1000</f>
        <v>10343.694121471899</v>
      </c>
      <c r="R69" s="341">
        <f>$R11/'Gas Curve Summary'!$B$21*1000</f>
        <v>10061.129848229342</v>
      </c>
      <c r="S69" s="341">
        <f t="shared" si="39"/>
        <v>9229.090990943645</v>
      </c>
      <c r="T69" s="341">
        <f>$T11/'Gas Curve Summary'!$B$22*1000</f>
        <v>9018.4280975123856</v>
      </c>
      <c r="U69" s="341">
        <f>$U11/'Gas Curve Summary'!$B$23*1000</f>
        <v>9246.1491288193065</v>
      </c>
      <c r="V69" s="341">
        <f>$V11/'Gas Curve Summary'!$B$24*1000</f>
        <v>9422.6957464992447</v>
      </c>
      <c r="W69" s="411">
        <f>W11/AVERAGE('Gas Curve Summary'!$B$13:$B$24)*1000</f>
        <v>9688.6004545269552</v>
      </c>
      <c r="X69" s="341">
        <f>X11/AVERAGE('Gas Curve Summary'!$B$25:$B$36)*1000</f>
        <v>8195.9433559293666</v>
      </c>
      <c r="Y69" s="341">
        <f>Y11/AVERAGE('Gas Curve Summary'!$B$37:$B$48)*1000</f>
        <v>7769.8100206423214</v>
      </c>
      <c r="Z69" s="341">
        <f>Z11/AVERAGE('Gas Curve Summary'!$B$49:$B$60)*1000</f>
        <v>7648.9618135688524</v>
      </c>
      <c r="AA69" s="341">
        <f>AA11/AVERAGE('Gas Curve Summary'!$B$61:$B$108)*1000</f>
        <v>7295.0336558862055</v>
      </c>
      <c r="AB69" s="366">
        <f>AB11/AVERAGE('Gas Curve Summary'!$B$109:$B$120)*1000</f>
        <v>6963.9681112512035</v>
      </c>
      <c r="AC69" s="368">
        <f ca="1">AC11/AVERAGE('Gas Curve Summary'!$B$9:$B$120)*1000</f>
        <v>7537.0327407604027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4903.0351367887424</v>
      </c>
      <c r="D70" s="341">
        <f ca="1">D12/('Gas Curve Summary'!$B$11)*1000</f>
        <v>4071.6998248028444</v>
      </c>
      <c r="E70" s="341">
        <f>E12/('Gas Curve Summary'!$B$12)*1000</f>
        <v>6415.6846624646023</v>
      </c>
      <c r="F70" s="411">
        <f t="shared" ca="1" si="35"/>
        <v>5130.1398746853965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9688.7596179631564</v>
      </c>
      <c r="N70" s="341">
        <f>$N12/'Gas Curve Summary'!$B$18*1000</f>
        <v>8928.4821428571431</v>
      </c>
      <c r="O70" s="341">
        <f t="shared" si="38"/>
        <v>10242.664364905168</v>
      </c>
      <c r="P70" s="341">
        <f>$P12/'Gas Curve Summary'!$B$19*1000</f>
        <v>10141.677386158992</v>
      </c>
      <c r="Q70" s="341">
        <f>$Q12/'Gas Curve Summary'!$B$20*1000</f>
        <v>10343.651343651343</v>
      </c>
      <c r="R70" s="341">
        <f>$R12/'Gas Curve Summary'!$B$21*1000</f>
        <v>9406.6188870151782</v>
      </c>
      <c r="S70" s="341">
        <f t="shared" si="39"/>
        <v>8881.966281244755</v>
      </c>
      <c r="T70" s="341">
        <f>$T12/'Gas Curve Summary'!$B$22*1000</f>
        <v>8671.3893113476879</v>
      </c>
      <c r="U70" s="341">
        <f>$U12/'Gas Curve Summary'!$B$23*1000</f>
        <v>8899.0296165361997</v>
      </c>
      <c r="V70" s="341">
        <f>$V12/'Gas Curve Summary'!$B$24*1000</f>
        <v>9075.4799158503738</v>
      </c>
      <c r="W70" s="411">
        <f>W12/AVERAGE('Gas Curve Summary'!$B$13:$B$24)*1000</f>
        <v>9271.9616956601858</v>
      </c>
      <c r="X70" s="341">
        <f>X12/AVERAGE('Gas Curve Summary'!$B$25:$B$36)*1000</f>
        <v>4935.7764875665443</v>
      </c>
      <c r="Y70" s="341">
        <f>Y12/AVERAGE('Gas Curve Summary'!$B$37:$B$48)*1000</f>
        <v>4427.4129619960058</v>
      </c>
      <c r="Z70" s="341">
        <f>Z12/AVERAGE('Gas Curve Summary'!$B$49:$B$60)*1000</f>
        <v>4320.3658260855855</v>
      </c>
      <c r="AA70" s="341">
        <f>AA12/AVERAGE('Gas Curve Summary'!$B$61:$B$108)*1000</f>
        <v>5050.5172379958649</v>
      </c>
      <c r="AB70" s="366">
        <f>AB12/AVERAGE('Gas Curve Summary'!$B$109:$B$120)*1000</f>
        <v>5133.5298094254686</v>
      </c>
      <c r="AC70" s="368">
        <f ca="1">AC12/AVERAGE('Gas Curve Summary'!$B$9:$B$120)*1000</f>
        <v>5226.9369820280608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4364.7845468053483</v>
      </c>
      <c r="D71" s="341">
        <f ca="1">D13/('Gas Curve Summary'!$B$11)*1000</f>
        <v>4049.381796767655</v>
      </c>
      <c r="E71" s="341">
        <f>E13/('Gas Curve Summary'!$B$12)*1000</f>
        <v>6193.099218311605</v>
      </c>
      <c r="F71" s="411">
        <f t="shared" ca="1" si="35"/>
        <v>4869.0885206282028</v>
      </c>
      <c r="G71" s="341">
        <f t="shared" si="36"/>
        <v>7625.9355073837269</v>
      </c>
      <c r="H71" s="341">
        <f>$H13/'Gas Curve Summary'!$B$13*1000</f>
        <v>7594.8524553175721</v>
      </c>
      <c r="I71" s="341">
        <f>$I13/'Gas Curve Summary'!$B$14*1000</f>
        <v>7657.0185594498826</v>
      </c>
      <c r="J71" s="341">
        <f t="shared" si="37"/>
        <v>11909.027186052537</v>
      </c>
      <c r="K71" s="341">
        <f>$K13/'Gas Curve Summary'!$B$15*1000</f>
        <v>10566.544449758225</v>
      </c>
      <c r="L71" s="341">
        <f>$L13/'Gas Curve Summary'!$B$16*1000</f>
        <v>13251.50992234685</v>
      </c>
      <c r="M71" s="341">
        <f>$M13/'Gas Curve Summary'!$B$17*1000</f>
        <v>9744.404562988635</v>
      </c>
      <c r="N71" s="341">
        <f>$N13/'Gas Curve Summary'!$B$18*1000</f>
        <v>8928.4821428571431</v>
      </c>
      <c r="O71" s="341">
        <f t="shared" si="38"/>
        <v>10747.367116709369</v>
      </c>
      <c r="P71" s="341">
        <f>$P13/'Gas Curve Summary'!$B$19*1000</f>
        <v>10483.59488894606</v>
      </c>
      <c r="Q71" s="341">
        <f>$Q13/'Gas Curve Summary'!$B$20*1000</f>
        <v>11011.139344472678</v>
      </c>
      <c r="R71" s="341">
        <f>$R13/'Gas Curve Summary'!$B$21*1000</f>
        <v>9163.1534569983141</v>
      </c>
      <c r="S71" s="341">
        <f t="shared" si="39"/>
        <v>8742.2322022699864</v>
      </c>
      <c r="T71" s="341">
        <f>$T13/'Gas Curve Summary'!$B$22*1000</f>
        <v>9191.8496580307183</v>
      </c>
      <c r="U71" s="341">
        <f>$U13/'Gas Curve Summary'!$B$23*1000</f>
        <v>8511.0565996897658</v>
      </c>
      <c r="V71" s="341">
        <f>$V13/'Gas Curve Summary'!$B$24*1000</f>
        <v>8523.7903490894751</v>
      </c>
      <c r="W71" s="411">
        <f>W13/AVERAGE('Gas Curve Summary'!$B$13:$B$24)*1000</f>
        <v>9392.0612757921772</v>
      </c>
      <c r="X71" s="341">
        <f>X13/AVERAGE('Gas Curve Summary'!$B$25:$B$36)*1000</f>
        <v>8350.8138552358669</v>
      </c>
      <c r="Y71" s="341">
        <f>Y13/AVERAGE('Gas Curve Summary'!$B$37:$B$48)*1000</f>
        <v>7858.6037975173795</v>
      </c>
      <c r="Z71" s="341">
        <f>Z13/AVERAGE('Gas Curve Summary'!$B$49:$B$60)*1000</f>
        <v>7759.9962933573843</v>
      </c>
      <c r="AA71" s="341">
        <f>AA13/AVERAGE('Gas Curve Summary'!$B$61:$B$108)*1000</f>
        <v>7369.0351745736743</v>
      </c>
      <c r="AB71" s="366">
        <f>AB13/AVERAGE('Gas Curve Summary'!$B$109:$B$120)*1000</f>
        <v>7002.3033825668499</v>
      </c>
      <c r="AC71" s="368">
        <f ca="1">AC13/AVERAGE('Gas Curve Summary'!$B$9:$B$120)*1000</f>
        <v>7572.9909122012987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3990.035836028319</v>
      </c>
      <c r="D72" s="341">
        <f ca="1">D14/('Gas Curve Summary'!$B$11)*1000</f>
        <v>3664.2221480915541</v>
      </c>
      <c r="E72" s="341">
        <f>E14/('Gas Curve Summary'!$B$12)*1000</f>
        <v>5721.6262772579566</v>
      </c>
      <c r="F72" s="411">
        <f t="shared" ca="1" si="35"/>
        <v>4458.6280871259432</v>
      </c>
      <c r="G72" s="341">
        <f t="shared" si="36"/>
        <v>6993.490537878155</v>
      </c>
      <c r="H72" s="341">
        <f>$H14/'Gas Curve Summary'!$B$13*1000</f>
        <v>6961.2644845202994</v>
      </c>
      <c r="I72" s="341">
        <f>$I14/'Gas Curve Summary'!$B$14*1000</f>
        <v>7025.7165912360106</v>
      </c>
      <c r="J72" s="341">
        <f t="shared" si="37"/>
        <v>10926.694821440762</v>
      </c>
      <c r="K72" s="341">
        <f>$K14/'Gas Curve Summary'!$B$15*1000</f>
        <v>9695.063499654605</v>
      </c>
      <c r="L72" s="341">
        <f>$L14/'Gas Curve Summary'!$B$16*1000</f>
        <v>12158.326143226919</v>
      </c>
      <c r="M72" s="341">
        <f>$M14/'Gas Curve Summary'!$B$17*1000</f>
        <v>8867.7104606308149</v>
      </c>
      <c r="N72" s="341">
        <f>$N14/'Gas Curve Summary'!$B$18*1000</f>
        <v>8214.375</v>
      </c>
      <c r="O72" s="341">
        <f t="shared" si="38"/>
        <v>10720.015410316413</v>
      </c>
      <c r="P72" s="341">
        <f>$P14/'Gas Curve Summary'!$B$19*1000</f>
        <v>10429.019809621817</v>
      </c>
      <c r="Q72" s="341">
        <f>$Q14/'Gas Curve Summary'!$B$20*1000</f>
        <v>11011.011011011011</v>
      </c>
      <c r="R72" s="341">
        <f>$R14/'Gas Curve Summary'!$B$21*1000</f>
        <v>9122.0910623946038</v>
      </c>
      <c r="S72" s="341">
        <f t="shared" si="39"/>
        <v>8064.8944722121205</v>
      </c>
      <c r="T72" s="341">
        <f>$T14/'Gas Curve Summary'!$B$22*1000</f>
        <v>8671.5582948673491</v>
      </c>
      <c r="U72" s="341">
        <f>$U14/'Gas Curve Summary'!$B$23*1000</f>
        <v>7830.3452256412111</v>
      </c>
      <c r="V72" s="341">
        <f>$V14/'Gas Curve Summary'!$B$24*1000</f>
        <v>7692.7798961278022</v>
      </c>
      <c r="W72" s="411">
        <f>W14/AVERAGE('Gas Curve Summary'!$B$13:$B$24)*1000</f>
        <v>8841.9994372773381</v>
      </c>
      <c r="X72" s="341">
        <f>X14/AVERAGE('Gas Curve Summary'!$B$25:$B$36)*1000</f>
        <v>7703.0091384417174</v>
      </c>
      <c r="Y72" s="341">
        <f>Y14/AVERAGE('Gas Curve Summary'!$B$37:$B$48)*1000</f>
        <v>7239.9284068251918</v>
      </c>
      <c r="Z72" s="341">
        <f>Z14/AVERAGE('Gas Curve Summary'!$B$49:$B$60)*1000</f>
        <v>7166.4197303367973</v>
      </c>
      <c r="AA72" s="341">
        <f>AA14/AVERAGE('Gas Curve Summary'!$B$61:$B$108)*1000</f>
        <v>6815.0550217765285</v>
      </c>
      <c r="AB72" s="366">
        <f>AB14/AVERAGE('Gas Curve Summary'!$B$109:$B$120)*1000</f>
        <v>6485.5584605701388</v>
      </c>
      <c r="AC72" s="368">
        <f ca="1">AC14/AVERAGE('Gas Curve Summary'!$B$9:$B$120)*1000</f>
        <v>7011.9772476407197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4104.7548291233279</v>
      </c>
      <c r="D73" s="343">
        <f ca="1">D15/('Gas Curve Summary'!$B$11)*1000</f>
        <v>3770.7550925975747</v>
      </c>
      <c r="E73" s="343">
        <f>E15/('Gas Curve Summary'!$B$12)*1000</f>
        <v>5923.8995680486496</v>
      </c>
      <c r="F73" s="412">
        <f t="shared" ca="1" si="35"/>
        <v>4599.8031632565171</v>
      </c>
      <c r="G73" s="343">
        <f t="shared" si="36"/>
        <v>7164.5267815126317</v>
      </c>
      <c r="H73" s="343">
        <f>$H15/'Gas Curve Summary'!$B$13*1000</f>
        <v>7148.6164160582775</v>
      </c>
      <c r="I73" s="343">
        <f>$I15/'Gas Curve Summary'!$B$14*1000</f>
        <v>7180.437146966985</v>
      </c>
      <c r="J73" s="343">
        <f t="shared" si="37"/>
        <v>11246.176110452507</v>
      </c>
      <c r="K73" s="343">
        <f>$K15/'Gas Curve Summary'!$B$15*1000</f>
        <v>9902.6196928635945</v>
      </c>
      <c r="L73" s="343">
        <f>$L15/'Gas Curve Summary'!$B$16*1000</f>
        <v>12589.732528041417</v>
      </c>
      <c r="M73" s="343">
        <f>$M15/'Gas Curve Summary'!$B$17*1000</f>
        <v>9347.3193473193478</v>
      </c>
      <c r="N73" s="343">
        <f>$N15/'Gas Curve Summary'!$B$18*1000</f>
        <v>8884.0178571428587</v>
      </c>
      <c r="O73" s="343">
        <f t="shared" si="38"/>
        <v>11848.297595826396</v>
      </c>
      <c r="P73" s="343">
        <f>$P15/'Gas Curve Summary'!$B$19*1000</f>
        <v>11359.471743418233</v>
      </c>
      <c r="Q73" s="343">
        <f>$Q15/'Gas Curve Summary'!$B$20*1000</f>
        <v>12337.123448234559</v>
      </c>
      <c r="R73" s="343">
        <f>$R15/'Gas Curve Summary'!$B$21*1000</f>
        <v>10007.419898819562</v>
      </c>
      <c r="S73" s="343">
        <f t="shared" si="39"/>
        <v>8354.8745734939639</v>
      </c>
      <c r="T73" s="343">
        <f>$T15/'Gas Curve Summary'!$B$22*1000</f>
        <v>9016.1957362789835</v>
      </c>
      <c r="U73" s="343">
        <f>$U15/'Gas Curve Summary'!$B$23*1000</f>
        <v>8100.898235994373</v>
      </c>
      <c r="V73" s="343">
        <f>$V15/'Gas Curve Summary'!$B$24*1000</f>
        <v>7947.5297482085325</v>
      </c>
      <c r="W73" s="412">
        <f>W15/AVERAGE('Gas Curve Summary'!$B$13:$B$24)*1000</f>
        <v>9363.1165210741165</v>
      </c>
      <c r="X73" s="343">
        <f>X15/AVERAGE('Gas Curve Summary'!$B$25:$B$36)*1000</f>
        <v>8099.2651797686385</v>
      </c>
      <c r="Y73" s="343">
        <f>Y15/AVERAGE('Gas Curve Summary'!$B$37:$B$48)*1000</f>
        <v>7594.5752284250766</v>
      </c>
      <c r="Z73" s="343">
        <f>Z15/AVERAGE('Gas Curve Summary'!$B$49:$B$60)*1000</f>
        <v>7522.9159607008105</v>
      </c>
      <c r="AA73" s="343">
        <f>AA15/AVERAGE('Gas Curve Summary'!$B$61:$B$108)*1000</f>
        <v>7135.3325182377912</v>
      </c>
      <c r="AB73" s="369">
        <f>AB15/AVERAGE('Gas Curve Summary'!$B$109:$B$120)*1000</f>
        <v>6767.7196139837615</v>
      </c>
      <c r="AC73" s="370">
        <f ca="1">AC15/AVERAGE('Gas Curve Summary'!$B$9:$B$120)*1000</f>
        <v>7354.0331673701357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-2.5796598976385212</v>
      </c>
      <c r="D87" s="341">
        <f t="shared" ca="1" si="40"/>
        <v>-80.260198646277786</v>
      </c>
      <c r="E87" s="341">
        <f t="shared" si="40"/>
        <v>-3.2624724321976828E-2</v>
      </c>
      <c r="F87" s="410">
        <f t="shared" ca="1" si="40"/>
        <v>-27.624161089412155</v>
      </c>
      <c r="G87" s="341">
        <f t="shared" si="40"/>
        <v>-1.6116295186293428E-2</v>
      </c>
      <c r="H87" s="341">
        <f t="shared" si="40"/>
        <v>-3.2232590372586856E-2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-226.31591528580884</v>
      </c>
      <c r="N87" s="341">
        <f t="shared" si="40"/>
        <v>-269.14539400665763</v>
      </c>
      <c r="O87" s="341">
        <f t="shared" si="40"/>
        <v>-343.97615871297603</v>
      </c>
      <c r="P87" s="341">
        <f t="shared" si="40"/>
        <v>-312.53465969184981</v>
      </c>
      <c r="Q87" s="341">
        <f t="shared" si="40"/>
        <v>-375.41765773410043</v>
      </c>
      <c r="R87" s="341">
        <f t="shared" si="40"/>
        <v>-342.73505505613866</v>
      </c>
      <c r="S87" s="341">
        <f t="shared" si="40"/>
        <v>-428.73133251690342</v>
      </c>
      <c r="T87" s="341">
        <f t="shared" si="40"/>
        <v>-326.0691744735268</v>
      </c>
      <c r="U87" s="341">
        <f t="shared" si="40"/>
        <v>-611.31836997549817</v>
      </c>
      <c r="V87" s="341">
        <f t="shared" si="40"/>
        <v>-348.8064531016862</v>
      </c>
      <c r="W87" s="410">
        <f t="shared" si="40"/>
        <v>-237.49820576950879</v>
      </c>
      <c r="X87" s="341">
        <f t="shared" si="40"/>
        <v>-263.04468218219608</v>
      </c>
      <c r="Y87" s="341">
        <f t="shared" si="40"/>
        <v>-244.77232892652137</v>
      </c>
      <c r="Z87" s="347">
        <f t="shared" si="40"/>
        <v>-235.84283798185788</v>
      </c>
      <c r="AA87" s="347">
        <f t="shared" si="40"/>
        <v>-211.12958298074136</v>
      </c>
      <c r="AB87" s="191">
        <f t="shared" si="40"/>
        <v>-188.07899518669637</v>
      </c>
      <c r="AC87" s="367">
        <f t="shared" ca="1" si="40"/>
        <v>-210.30056785466331</v>
      </c>
    </row>
    <row r="88" spans="1:29" x14ac:dyDescent="0.2">
      <c r="A88" s="305" t="s">
        <v>140</v>
      </c>
      <c r="B88" s="306"/>
      <c r="C88" s="341">
        <f t="shared" ref="C88:AC88" ca="1" si="41">C68-C108</f>
        <v>-13.808767687362888</v>
      </c>
      <c r="D88" s="341">
        <f t="shared" ca="1" si="41"/>
        <v>-75.057301811059915</v>
      </c>
      <c r="E88" s="341">
        <f t="shared" si="41"/>
        <v>0</v>
      </c>
      <c r="F88" s="411">
        <f t="shared" ca="1" si="41"/>
        <v>-29.622023166141844</v>
      </c>
      <c r="G88" s="341">
        <f t="shared" si="41"/>
        <v>-1.6116295186293428E-2</v>
      </c>
      <c r="H88" s="341">
        <f t="shared" si="41"/>
        <v>-3.2232590372586856E-2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-243.06655328417037</v>
      </c>
      <c r="N88" s="341">
        <f t="shared" si="41"/>
        <v>-288.37006500713323</v>
      </c>
      <c r="O88" s="341">
        <f t="shared" si="41"/>
        <v>-360.01505678109788</v>
      </c>
      <c r="P88" s="341">
        <f t="shared" si="41"/>
        <v>-328.05185647995131</v>
      </c>
      <c r="Q88" s="341">
        <f t="shared" si="41"/>
        <v>-391.97825708224627</v>
      </c>
      <c r="R88" s="341">
        <f t="shared" si="41"/>
        <v>-359.55506731829337</v>
      </c>
      <c r="S88" s="341">
        <f t="shared" si="41"/>
        <v>-409.51375412254311</v>
      </c>
      <c r="T88" s="341">
        <f t="shared" si="41"/>
        <v>-344.18536724028672</v>
      </c>
      <c r="U88" s="341">
        <f t="shared" si="41"/>
        <v>-547.90673955747297</v>
      </c>
      <c r="V88" s="341">
        <f t="shared" si="41"/>
        <v>-336.44915556987326</v>
      </c>
      <c r="W88" s="411">
        <f t="shared" si="41"/>
        <v>-238.12145943273572</v>
      </c>
      <c r="X88" s="341">
        <f t="shared" si="41"/>
        <v>-271.07866609694065</v>
      </c>
      <c r="Y88" s="341">
        <f t="shared" si="41"/>
        <v>-251.70236674317221</v>
      </c>
      <c r="Z88" s="341">
        <f t="shared" si="41"/>
        <v>-243.94548951792603</v>
      </c>
      <c r="AA88" s="341">
        <f t="shared" si="41"/>
        <v>-222.86182910856496</v>
      </c>
      <c r="AB88" s="191">
        <f t="shared" si="41"/>
        <v>-209.46023744272406</v>
      </c>
      <c r="AC88" s="368">
        <f t="shared" ca="1" si="41"/>
        <v>-220.20805005268539</v>
      </c>
    </row>
    <row r="89" spans="1:29" x14ac:dyDescent="0.2">
      <c r="A89" s="305" t="s">
        <v>142</v>
      </c>
      <c r="B89" s="282"/>
      <c r="C89" s="341">
        <f t="shared" ref="C89:AC89" ca="1" si="42">C69-C109</f>
        <v>-17.541687303945764</v>
      </c>
      <c r="D89" s="341">
        <f t="shared" ca="1" si="42"/>
        <v>55.327188143946842</v>
      </c>
      <c r="E89" s="341">
        <f t="shared" si="42"/>
        <v>0</v>
      </c>
      <c r="F89" s="411">
        <f t="shared" ca="1" si="42"/>
        <v>12.595166946666723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-272.1490649859752</v>
      </c>
      <c r="N89" s="341">
        <f t="shared" si="42"/>
        <v>-333.2308347867438</v>
      </c>
      <c r="O89" s="341">
        <f t="shared" si="42"/>
        <v>-334.76397761965018</v>
      </c>
      <c r="P89" s="341">
        <f t="shared" si="42"/>
        <v>-327.23404429090078</v>
      </c>
      <c r="Q89" s="341">
        <f t="shared" si="42"/>
        <v>-342.29391094839775</v>
      </c>
      <c r="R89" s="341">
        <f t="shared" si="42"/>
        <v>-347.5407728453265</v>
      </c>
      <c r="S89" s="341">
        <f t="shared" si="42"/>
        <v>-331.64858616744459</v>
      </c>
      <c r="T89" s="341">
        <f t="shared" si="42"/>
        <v>-313.99408666859381</v>
      </c>
      <c r="U89" s="341">
        <f t="shared" si="42"/>
        <v>-345.60102070222456</v>
      </c>
      <c r="V89" s="341">
        <f t="shared" si="42"/>
        <v>-335.35065113151359</v>
      </c>
      <c r="W89" s="411">
        <f t="shared" si="42"/>
        <v>-223.83827378989008</v>
      </c>
      <c r="X89" s="341">
        <f t="shared" si="42"/>
        <v>-239.45017231058773</v>
      </c>
      <c r="Y89" s="341">
        <f t="shared" si="42"/>
        <v>-227.54765811955531</v>
      </c>
      <c r="Z89" s="341">
        <f t="shared" si="42"/>
        <v>-216.72845465461432</v>
      </c>
      <c r="AA89" s="341">
        <f t="shared" si="42"/>
        <v>-192.41593257542718</v>
      </c>
      <c r="AB89" s="191">
        <f t="shared" si="42"/>
        <v>-171.26489140004651</v>
      </c>
      <c r="AC89" s="368">
        <f t="shared" ca="1" si="42"/>
        <v>-190.82778039530876</v>
      </c>
    </row>
    <row r="90" spans="1:29" x14ac:dyDescent="0.2">
      <c r="A90" s="305" t="s">
        <v>144</v>
      </c>
      <c r="B90" s="282"/>
      <c r="C90" s="341">
        <f t="shared" ref="C90:AC90" ca="1" si="43">C70-C110</f>
        <v>-125.36691868426442</v>
      </c>
      <c r="D90" s="341">
        <f t="shared" ca="1" si="43"/>
        <v>10.222847638289295</v>
      </c>
      <c r="E90" s="341">
        <f t="shared" si="43"/>
        <v>0</v>
      </c>
      <c r="F90" s="411">
        <f t="shared" ca="1" si="43"/>
        <v>-38.381357015325193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-272.4713209352758</v>
      </c>
      <c r="N90" s="341">
        <f t="shared" si="43"/>
        <v>-320.40797922942693</v>
      </c>
      <c r="O90" s="341">
        <f t="shared" si="43"/>
        <v>-332.12525380109219</v>
      </c>
      <c r="P90" s="341">
        <f t="shared" si="43"/>
        <v>-321.95801225901596</v>
      </c>
      <c r="Q90" s="341">
        <f t="shared" si="43"/>
        <v>-342.29249534316841</v>
      </c>
      <c r="R90" s="341">
        <f t="shared" si="43"/>
        <v>-324.93205506437516</v>
      </c>
      <c r="S90" s="341">
        <f t="shared" si="43"/>
        <v>-315.7472070960066</v>
      </c>
      <c r="T90" s="341">
        <f t="shared" si="43"/>
        <v>-301.91125743026896</v>
      </c>
      <c r="U90" s="341">
        <f t="shared" si="43"/>
        <v>-322.33701025805931</v>
      </c>
      <c r="V90" s="341">
        <f t="shared" si="43"/>
        <v>-322.993353599697</v>
      </c>
      <c r="W90" s="411">
        <f t="shared" si="43"/>
        <v>-213.32764473331918</v>
      </c>
      <c r="X90" s="341">
        <f t="shared" si="43"/>
        <v>-143.73166924974976</v>
      </c>
      <c r="Y90" s="341">
        <f t="shared" si="43"/>
        <v>-129.31671063706381</v>
      </c>
      <c r="Z90" s="341">
        <f t="shared" si="43"/>
        <v>-122.02670483941347</v>
      </c>
      <c r="AA90" s="341">
        <f t="shared" si="43"/>
        <v>-132.75883184271152</v>
      </c>
      <c r="AB90" s="191">
        <f t="shared" si="43"/>
        <v>-125.79829242460619</v>
      </c>
      <c r="AC90" s="368">
        <f t="shared" ca="1" si="43"/>
        <v>-133.43664839997109</v>
      </c>
    </row>
    <row r="91" spans="1:29" x14ac:dyDescent="0.2">
      <c r="A91" s="305" t="s">
        <v>143</v>
      </c>
      <c r="B91" s="306"/>
      <c r="C91" s="341">
        <f t="shared" ref="C91:AC91" ca="1" si="44">C71-C111</f>
        <v>-2.5796598976403402</v>
      </c>
      <c r="D91" s="341">
        <f t="shared" ca="1" si="44"/>
        <v>7.4357949813452251</v>
      </c>
      <c r="E91" s="341">
        <f t="shared" si="44"/>
        <v>7.4253872554772897</v>
      </c>
      <c r="F91" s="411">
        <f t="shared" ca="1" si="44"/>
        <v>4.0938407797275431</v>
      </c>
      <c r="G91" s="341">
        <f t="shared" si="44"/>
        <v>2.9732083818189494</v>
      </c>
      <c r="H91" s="341">
        <f t="shared" si="44"/>
        <v>6.0516688423658707</v>
      </c>
      <c r="I91" s="341">
        <f t="shared" si="44"/>
        <v>-0.10525207872706233</v>
      </c>
      <c r="J91" s="341">
        <f t="shared" si="44"/>
        <v>5.8451564907954889E-2</v>
      </c>
      <c r="K91" s="341">
        <f t="shared" si="44"/>
        <v>0.11690312981590978</v>
      </c>
      <c r="L91" s="341">
        <f t="shared" si="44"/>
        <v>0</v>
      </c>
      <c r="M91" s="341">
        <f t="shared" si="44"/>
        <v>-266.07241523027733</v>
      </c>
      <c r="N91" s="341">
        <f t="shared" si="44"/>
        <v>-320.40797922942693</v>
      </c>
      <c r="O91" s="341">
        <f t="shared" si="44"/>
        <v>-350.25140754239874</v>
      </c>
      <c r="P91" s="341">
        <f t="shared" si="44"/>
        <v>-336.27203961651867</v>
      </c>
      <c r="Q91" s="341">
        <f t="shared" si="44"/>
        <v>-364.23077546828063</v>
      </c>
      <c r="R91" s="341">
        <f t="shared" si="44"/>
        <v>-326.33537761438674</v>
      </c>
      <c r="S91" s="341">
        <f t="shared" si="44"/>
        <v>-315.21222653523</v>
      </c>
      <c r="T91" s="341">
        <f t="shared" si="44"/>
        <v>-319.9584668427342</v>
      </c>
      <c r="U91" s="341">
        <f t="shared" si="44"/>
        <v>-318.97479983176527</v>
      </c>
      <c r="V91" s="341">
        <f t="shared" si="44"/>
        <v>-306.7034129311869</v>
      </c>
      <c r="W91" s="411">
        <f t="shared" si="44"/>
        <v>-217.30399707659308</v>
      </c>
      <c r="X91" s="341">
        <f t="shared" si="44"/>
        <v>-243.69694193636496</v>
      </c>
      <c r="Y91" s="341">
        <f t="shared" si="44"/>
        <v>-229.94925858947227</v>
      </c>
      <c r="Z91" s="341">
        <f t="shared" si="44"/>
        <v>-219.63842035896687</v>
      </c>
      <c r="AA91" s="341">
        <f t="shared" si="44"/>
        <v>-194.13056471689015</v>
      </c>
      <c r="AB91" s="191">
        <f t="shared" si="44"/>
        <v>-172.00435489436222</v>
      </c>
      <c r="AC91" s="368">
        <f t="shared" ca="1" si="44"/>
        <v>-191.92971226236205</v>
      </c>
    </row>
    <row r="92" spans="1:29" x14ac:dyDescent="0.2">
      <c r="A92" s="305" t="s">
        <v>141</v>
      </c>
      <c r="B92" s="282"/>
      <c r="C92" s="341">
        <f t="shared" ref="C92:AC92" ca="1" si="45">C72-C112</f>
        <v>-5.8573454146385302</v>
      </c>
      <c r="D92" s="341">
        <f t="shared" ca="1" si="45"/>
        <v>-32.083633741888207</v>
      </c>
      <c r="E92" s="341">
        <f t="shared" si="45"/>
        <v>7.4253872554772897</v>
      </c>
      <c r="F92" s="411">
        <f t="shared" ca="1" si="45"/>
        <v>-10.171863967016179</v>
      </c>
      <c r="G92" s="341">
        <f t="shared" si="45"/>
        <v>3.0960024736696141</v>
      </c>
      <c r="H92" s="341">
        <f t="shared" si="45"/>
        <v>6.0516688423667802</v>
      </c>
      <c r="I92" s="341">
        <f t="shared" si="45"/>
        <v>0.14033610497244808</v>
      </c>
      <c r="J92" s="341">
        <f t="shared" si="45"/>
        <v>0.1115893511869217</v>
      </c>
      <c r="K92" s="341">
        <f t="shared" si="45"/>
        <v>0.2231787023756624</v>
      </c>
      <c r="L92" s="341">
        <f t="shared" si="45"/>
        <v>0</v>
      </c>
      <c r="M92" s="341">
        <f t="shared" si="45"/>
        <v>-241.41765966355888</v>
      </c>
      <c r="N92" s="341">
        <f t="shared" si="45"/>
        <v>-294.78149278579258</v>
      </c>
      <c r="O92" s="341">
        <f t="shared" si="45"/>
        <v>-349.50231698423886</v>
      </c>
      <c r="P92" s="341">
        <f t="shared" si="45"/>
        <v>-334.50410607601225</v>
      </c>
      <c r="Q92" s="341">
        <f t="shared" si="45"/>
        <v>-364.50052789246183</v>
      </c>
      <c r="R92" s="341">
        <f t="shared" si="45"/>
        <v>-324.8733479333805</v>
      </c>
      <c r="S92" s="341">
        <f t="shared" si="45"/>
        <v>-288.63853680281045</v>
      </c>
      <c r="T92" s="341">
        <f t="shared" si="45"/>
        <v>-301.84351270531261</v>
      </c>
      <c r="U92" s="341">
        <f t="shared" si="45"/>
        <v>-287.02917627266561</v>
      </c>
      <c r="V92" s="341">
        <f t="shared" si="45"/>
        <v>-277.0429214304495</v>
      </c>
      <c r="W92" s="411">
        <f t="shared" si="45"/>
        <v>-203.99830281919822</v>
      </c>
      <c r="X92" s="341">
        <f t="shared" si="45"/>
        <v>-224.31452568877557</v>
      </c>
      <c r="Y92" s="341">
        <f t="shared" si="45"/>
        <v>-211.48302435628284</v>
      </c>
      <c r="Z92" s="341">
        <f t="shared" si="45"/>
        <v>-202.42252652859588</v>
      </c>
      <c r="AA92" s="341">
        <f t="shared" si="45"/>
        <v>-179.15385699534181</v>
      </c>
      <c r="AB92" s="191">
        <f t="shared" si="45"/>
        <v>-158.94859577506304</v>
      </c>
      <c r="AC92" s="368">
        <f t="shared" ca="1" si="45"/>
        <v>-177.7775590567835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-4.6433878157513391</v>
      </c>
      <c r="D93" s="343">
        <f t="shared" ca="1" si="46"/>
        <v>-23.474910953523249</v>
      </c>
      <c r="E93" s="343">
        <f t="shared" si="46"/>
        <v>7.4253872554781992</v>
      </c>
      <c r="F93" s="412">
        <f t="shared" ca="1" si="46"/>
        <v>-6.8976371712651599</v>
      </c>
      <c r="G93" s="343">
        <f t="shared" si="46"/>
        <v>3.0960024736696141</v>
      </c>
      <c r="H93" s="343">
        <f t="shared" si="46"/>
        <v>6.0516688423667802</v>
      </c>
      <c r="I93" s="343">
        <f t="shared" si="46"/>
        <v>0.14033610497153859</v>
      </c>
      <c r="J93" s="343">
        <f t="shared" si="46"/>
        <v>0.11158935118874069</v>
      </c>
      <c r="K93" s="343">
        <f t="shared" si="46"/>
        <v>0.22317870237384341</v>
      </c>
      <c r="L93" s="343">
        <f t="shared" si="46"/>
        <v>0</v>
      </c>
      <c r="M93" s="343">
        <f t="shared" si="46"/>
        <v>-254.90541991782629</v>
      </c>
      <c r="N93" s="343">
        <f t="shared" si="46"/>
        <v>-318.81233153638641</v>
      </c>
      <c r="O93" s="343">
        <f t="shared" si="46"/>
        <v>-386.21327636938258</v>
      </c>
      <c r="P93" s="343">
        <f t="shared" si="46"/>
        <v>-364.04226270446816</v>
      </c>
      <c r="Q93" s="343">
        <f t="shared" si="46"/>
        <v>-408.38429003429701</v>
      </c>
      <c r="R93" s="343">
        <f t="shared" si="46"/>
        <v>-355.4551884100274</v>
      </c>
      <c r="S93" s="343">
        <f t="shared" si="46"/>
        <v>-298.92705210273925</v>
      </c>
      <c r="T93" s="343">
        <f t="shared" si="46"/>
        <v>-313.8427344630054</v>
      </c>
      <c r="U93" s="343">
        <f t="shared" si="46"/>
        <v>-296.82903673290093</v>
      </c>
      <c r="V93" s="343">
        <f t="shared" si="46"/>
        <v>-286.1093851123178</v>
      </c>
      <c r="W93" s="412">
        <f t="shared" si="46"/>
        <v>-215.98807194957953</v>
      </c>
      <c r="X93" s="343">
        <f t="shared" si="46"/>
        <v>-235.85365077146434</v>
      </c>
      <c r="Y93" s="343">
        <f t="shared" si="46"/>
        <v>-221.84161543438313</v>
      </c>
      <c r="Z93" s="343">
        <f t="shared" si="46"/>
        <v>-212.49159522095852</v>
      </c>
      <c r="AA93" s="343">
        <f t="shared" si="46"/>
        <v>-187.57273060611442</v>
      </c>
      <c r="AB93" s="204">
        <f t="shared" si="46"/>
        <v>-165.86301774312506</v>
      </c>
      <c r="AC93" s="370">
        <f t="shared" ca="1" si="46"/>
        <v>-186.2972434617368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4181.6286940729724</v>
      </c>
      <c r="D107" s="341">
        <v>4925.9757449235431</v>
      </c>
      <c r="E107" s="341">
        <v>7781.9232927481771</v>
      </c>
      <c r="F107" s="410">
        <v>5629.8425772482306</v>
      </c>
      <c r="G107" s="347">
        <v>8112.762316812441</v>
      </c>
      <c r="H107" s="347">
        <v>8647.4802172476593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8273.843608831201</v>
      </c>
      <c r="N107" s="347">
        <v>7769.1453940066585</v>
      </c>
      <c r="O107" s="347">
        <v>10938.723221185792</v>
      </c>
      <c r="P107" s="347">
        <v>10157.376439985135</v>
      </c>
      <c r="Q107" s="347">
        <v>11720.070002386447</v>
      </c>
      <c r="R107" s="347">
        <v>10264.741800418702</v>
      </c>
      <c r="S107" s="347">
        <v>9445.1965160325126</v>
      </c>
      <c r="T107" s="347">
        <v>9691.3137114142155</v>
      </c>
      <c r="U107" s="347">
        <v>8494.6919856459299</v>
      </c>
      <c r="V107" s="347">
        <v>10149.583851037392</v>
      </c>
      <c r="W107" s="347">
        <v>9335.1993056332358</v>
      </c>
      <c r="X107" s="347">
        <v>8434.5783024743432</v>
      </c>
      <c r="Y107" s="347">
        <v>7988.5884029851741</v>
      </c>
      <c r="Z107" s="347">
        <v>7839.2878956061013</v>
      </c>
      <c r="AA107" s="347">
        <v>7470.5884513747824</v>
      </c>
      <c r="AB107" s="195">
        <v>7113.8300553167492</v>
      </c>
      <c r="AC107" s="348">
        <v>7667.4915190325801</v>
      </c>
    </row>
    <row r="108" spans="1:29" x14ac:dyDescent="0.2">
      <c r="A108" s="305" t="s">
        <v>140</v>
      </c>
      <c r="B108" s="306"/>
      <c r="C108" s="341">
        <v>4269.337130592703</v>
      </c>
      <c r="D108" s="341">
        <v>4930.3769544490951</v>
      </c>
      <c r="E108" s="341">
        <v>7779.3589894165389</v>
      </c>
      <c r="F108" s="411">
        <v>5659.6910248194463</v>
      </c>
      <c r="G108" s="341">
        <v>7951.3161326409863</v>
      </c>
      <c r="H108" s="341">
        <v>8482.3607149188538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8886.227227418296</v>
      </c>
      <c r="N108" s="341">
        <v>8324.0843507214195</v>
      </c>
      <c r="O108" s="341">
        <v>11449.378274442344</v>
      </c>
      <c r="P108" s="341">
        <v>10661.68533559838</v>
      </c>
      <c r="Q108" s="341">
        <v>12237.07121328631</v>
      </c>
      <c r="R108" s="341">
        <v>10768.492672714583</v>
      </c>
      <c r="S108" s="341">
        <v>9382.585998766961</v>
      </c>
      <c r="T108" s="341">
        <v>10229.756842822171</v>
      </c>
      <c r="U108" s="341">
        <v>8127.9904306220096</v>
      </c>
      <c r="V108" s="341">
        <v>9790.0107228567049</v>
      </c>
      <c r="W108" s="341">
        <v>9559.9956868413701</v>
      </c>
      <c r="X108" s="341">
        <v>8892.7469383662574</v>
      </c>
      <c r="Y108" s="341">
        <v>8335.5163480419542</v>
      </c>
      <c r="Z108" s="341">
        <v>8254.7152736624066</v>
      </c>
      <c r="AA108" s="341">
        <v>8069.2196389977244</v>
      </c>
      <c r="AB108" s="191">
        <v>8127.9276783560181</v>
      </c>
      <c r="AC108" s="342">
        <v>8214.7295570422157</v>
      </c>
    </row>
    <row r="109" spans="1:29" x14ac:dyDescent="0.2">
      <c r="A109" s="305" t="s">
        <v>142</v>
      </c>
      <c r="B109" s="282"/>
      <c r="C109" s="341">
        <v>4475.1939904243027</v>
      </c>
      <c r="D109" s="341">
        <v>4777.5936467625816</v>
      </c>
      <c r="E109" s="341">
        <v>7082.7363008782568</v>
      </c>
      <c r="F109" s="411">
        <v>5445.1746460217137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9949.4496405166392</v>
      </c>
      <c r="N109" s="341">
        <v>9619.0344062153163</v>
      </c>
      <c r="O109" s="341">
        <v>10660.547235937282</v>
      </c>
      <c r="P109" s="341">
        <v>10635.106439454266</v>
      </c>
      <c r="Q109" s="341">
        <v>10685.988032420297</v>
      </c>
      <c r="R109" s="341">
        <v>10408.670621074669</v>
      </c>
      <c r="S109" s="341">
        <v>9560.7395771110896</v>
      </c>
      <c r="T109" s="341">
        <v>9332.4221841809795</v>
      </c>
      <c r="U109" s="341">
        <v>9591.7501495215311</v>
      </c>
      <c r="V109" s="341">
        <v>9758.0463976307583</v>
      </c>
      <c r="W109" s="341">
        <v>9912.4387283168453</v>
      </c>
      <c r="X109" s="341">
        <v>8435.3935282399543</v>
      </c>
      <c r="Y109" s="341">
        <v>7997.3576787618767</v>
      </c>
      <c r="Z109" s="341">
        <v>7865.6902682234668</v>
      </c>
      <c r="AA109" s="341">
        <v>7487.4495884616326</v>
      </c>
      <c r="AB109" s="191">
        <v>7135.23300265125</v>
      </c>
      <c r="AC109" s="342">
        <v>7727.8605211557115</v>
      </c>
    </row>
    <row r="110" spans="1:29" x14ac:dyDescent="0.2">
      <c r="A110" s="305" t="s">
        <v>144</v>
      </c>
      <c r="B110" s="282"/>
      <c r="C110" s="341">
        <v>5028.4020554730068</v>
      </c>
      <c r="D110" s="341">
        <v>4061.4769771645551</v>
      </c>
      <c r="E110" s="341">
        <v>6415.6846624646023</v>
      </c>
      <c r="F110" s="411">
        <v>5168.5212317007217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9961.2309388984322</v>
      </c>
      <c r="N110" s="341">
        <v>9248.89012208657</v>
      </c>
      <c r="O110" s="341">
        <v>10574.78961870626</v>
      </c>
      <c r="P110" s="341">
        <v>10463.635398418008</v>
      </c>
      <c r="Q110" s="341">
        <v>10685.943838994512</v>
      </c>
      <c r="R110" s="341">
        <v>9731.5509420795534</v>
      </c>
      <c r="S110" s="341">
        <v>9197.7134883407616</v>
      </c>
      <c r="T110" s="341">
        <v>8973.3005687779569</v>
      </c>
      <c r="U110" s="341">
        <v>9221.366626794259</v>
      </c>
      <c r="V110" s="341">
        <v>9398.4732694500708</v>
      </c>
      <c r="W110" s="341">
        <v>9485.289340393505</v>
      </c>
      <c r="X110" s="341">
        <v>5079.5081568162941</v>
      </c>
      <c r="Y110" s="341">
        <v>4556.7296726330696</v>
      </c>
      <c r="Z110" s="341">
        <v>4442.3925309249989</v>
      </c>
      <c r="AA110" s="341">
        <v>5183.2760698385764</v>
      </c>
      <c r="AB110" s="191">
        <v>5259.3281018500747</v>
      </c>
      <c r="AC110" s="342">
        <v>5360.3736304280319</v>
      </c>
    </row>
    <row r="111" spans="1:29" x14ac:dyDescent="0.2">
      <c r="A111" s="305" t="s">
        <v>143</v>
      </c>
      <c r="B111" s="306"/>
      <c r="C111" s="341">
        <v>4367.3642067029887</v>
      </c>
      <c r="D111" s="341">
        <v>4041.9460017863098</v>
      </c>
      <c r="E111" s="341">
        <v>6185.6738310561277</v>
      </c>
      <c r="F111" s="411">
        <v>4864.9946798484752</v>
      </c>
      <c r="G111" s="341">
        <v>7622.9622990019079</v>
      </c>
      <c r="H111" s="341">
        <v>7588.8007864752062</v>
      </c>
      <c r="I111" s="341">
        <v>7657.1238115286096</v>
      </c>
      <c r="J111" s="341">
        <v>11908.968734487629</v>
      </c>
      <c r="K111" s="341">
        <v>10566.427546628409</v>
      </c>
      <c r="L111" s="341">
        <v>13251.50992234685</v>
      </c>
      <c r="M111" s="341">
        <v>10010.476978218912</v>
      </c>
      <c r="N111" s="341">
        <v>9248.89012208657</v>
      </c>
      <c r="O111" s="341">
        <v>11097.618524251768</v>
      </c>
      <c r="P111" s="341">
        <v>10819.866928562578</v>
      </c>
      <c r="Q111" s="341">
        <v>11375.370119940959</v>
      </c>
      <c r="R111" s="341">
        <v>9489.4888346127009</v>
      </c>
      <c r="S111" s="341">
        <v>9057.4444288052164</v>
      </c>
      <c r="T111" s="341">
        <v>9511.8081248734525</v>
      </c>
      <c r="U111" s="341">
        <v>8830.0313995215311</v>
      </c>
      <c r="V111" s="341">
        <v>8830.493762020662</v>
      </c>
      <c r="W111" s="341">
        <v>9609.3652728687703</v>
      </c>
      <c r="X111" s="341">
        <v>8594.5107971722318</v>
      </c>
      <c r="Y111" s="341">
        <v>8088.5530561068517</v>
      </c>
      <c r="Z111" s="341">
        <v>7979.6347137163511</v>
      </c>
      <c r="AA111" s="341">
        <v>7563.1657392905645</v>
      </c>
      <c r="AB111" s="191">
        <v>7174.3077374612121</v>
      </c>
      <c r="AC111" s="342">
        <v>7764.9206244636607</v>
      </c>
    </row>
    <row r="112" spans="1:29" x14ac:dyDescent="0.2">
      <c r="A112" s="333" t="s">
        <v>141</v>
      </c>
      <c r="B112" s="282"/>
      <c r="C112" s="341">
        <v>3995.8931814429575</v>
      </c>
      <c r="D112" s="341">
        <v>3696.3057818334423</v>
      </c>
      <c r="E112" s="341">
        <v>5714.2008900024794</v>
      </c>
      <c r="F112" s="411">
        <v>4468.7999510929594</v>
      </c>
      <c r="G112" s="341">
        <v>6990.3945354044854</v>
      </c>
      <c r="H112" s="341">
        <v>6955.2128156779327</v>
      </c>
      <c r="I112" s="341">
        <v>7025.5762551310381</v>
      </c>
      <c r="J112" s="341">
        <v>10926.583232089575</v>
      </c>
      <c r="K112" s="341">
        <v>9694.8403209522294</v>
      </c>
      <c r="L112" s="341">
        <v>12158.326143226919</v>
      </c>
      <c r="M112" s="341">
        <v>9109.1281202943737</v>
      </c>
      <c r="N112" s="341">
        <v>8509.1564927857926</v>
      </c>
      <c r="O112" s="341">
        <v>11069.517727300652</v>
      </c>
      <c r="P112" s="341">
        <v>10763.52391569783</v>
      </c>
      <c r="Q112" s="341">
        <v>11375.511538903473</v>
      </c>
      <c r="R112" s="341">
        <v>9446.9644103279843</v>
      </c>
      <c r="S112" s="341">
        <v>8353.5330090149309</v>
      </c>
      <c r="T112" s="341">
        <v>8973.4018075726617</v>
      </c>
      <c r="U112" s="341">
        <v>8117.3744019138767</v>
      </c>
      <c r="V112" s="341">
        <v>7969.8228175582517</v>
      </c>
      <c r="W112" s="341">
        <v>9045.9977400965363</v>
      </c>
      <c r="X112" s="341">
        <v>7927.3236641304929</v>
      </c>
      <c r="Y112" s="341">
        <v>7451.4114311814747</v>
      </c>
      <c r="Z112" s="341">
        <v>7368.8422568653932</v>
      </c>
      <c r="AA112" s="341">
        <v>6994.2088787718703</v>
      </c>
      <c r="AB112" s="191">
        <v>6644.5070563452018</v>
      </c>
      <c r="AC112" s="342">
        <v>7189.7548066975032</v>
      </c>
    </row>
    <row r="113" spans="1:29" ht="12" thickBot="1" x14ac:dyDescent="0.25">
      <c r="A113" s="305" t="s">
        <v>145</v>
      </c>
      <c r="C113" s="343">
        <v>4109.3982169390792</v>
      </c>
      <c r="D113" s="343">
        <v>3794.230003551098</v>
      </c>
      <c r="E113" s="343">
        <v>5916.4741807931714</v>
      </c>
      <c r="F113" s="412">
        <v>4606.7008004277823</v>
      </c>
      <c r="G113" s="341">
        <v>7161.4307790389621</v>
      </c>
      <c r="H113" s="341">
        <v>7142.5647472159108</v>
      </c>
      <c r="I113" s="341">
        <v>7180.2968108620134</v>
      </c>
      <c r="J113" s="341">
        <v>11246.064521101318</v>
      </c>
      <c r="K113" s="341">
        <v>9902.3965141612207</v>
      </c>
      <c r="L113" s="341">
        <v>12589.732528041417</v>
      </c>
      <c r="M113" s="341">
        <v>9602.2247672371741</v>
      </c>
      <c r="N113" s="341">
        <v>9202.8301886792451</v>
      </c>
      <c r="O113" s="341">
        <v>12234.510872195779</v>
      </c>
      <c r="P113" s="341">
        <v>11723.514006122701</v>
      </c>
      <c r="Q113" s="341">
        <v>12745.507738268856</v>
      </c>
      <c r="R113" s="341">
        <v>10362.87508722959</v>
      </c>
      <c r="S113" s="341">
        <v>8653.8016255967032</v>
      </c>
      <c r="T113" s="341">
        <v>9330.0384707419889</v>
      </c>
      <c r="U113" s="341">
        <v>8397.7272727272739</v>
      </c>
      <c r="V113" s="341">
        <v>8233.6391333208503</v>
      </c>
      <c r="W113" s="341">
        <v>9579.104593023696</v>
      </c>
      <c r="X113" s="341">
        <v>8335.1188305401029</v>
      </c>
      <c r="Y113" s="341">
        <v>7816.4168438594597</v>
      </c>
      <c r="Z113" s="341">
        <v>7735.407555921769</v>
      </c>
      <c r="AA113" s="341">
        <v>7322.9052488439056</v>
      </c>
      <c r="AB113" s="371">
        <v>6933.5826317268866</v>
      </c>
      <c r="AC113" s="342">
        <v>7540.3304108318725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/>
  </sheetViews>
  <sheetFormatPr defaultRowHeight="11.25" x14ac:dyDescent="0.2"/>
  <cols>
    <col min="1" max="1" width="30.140625" style="152" customWidth="1"/>
    <col min="2" max="12" width="12.140625" style="152" customWidth="1"/>
    <col min="13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37182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37182</v>
      </c>
    </row>
    <row r="7" spans="1:70" hidden="1" x14ac:dyDescent="0.2">
      <c r="B7" s="394">
        <v>37183</v>
      </c>
      <c r="C7" s="394">
        <v>37184</v>
      </c>
      <c r="D7" s="394">
        <v>37186</v>
      </c>
      <c r="E7" s="394">
        <v>37187</v>
      </c>
      <c r="F7" s="394">
        <v>37188</v>
      </c>
      <c r="G7" s="394">
        <v>37189</v>
      </c>
      <c r="H7" s="394">
        <v>37190</v>
      </c>
      <c r="I7" s="394">
        <v>37191</v>
      </c>
      <c r="J7" s="394">
        <v>37193</v>
      </c>
      <c r="K7" s="394">
        <v>37194</v>
      </c>
      <c r="L7" s="394">
        <v>37195</v>
      </c>
      <c r="M7" s="394">
        <v>37196</v>
      </c>
      <c r="N7" s="394">
        <v>37197</v>
      </c>
      <c r="O7" s="394">
        <v>37198</v>
      </c>
      <c r="P7" s="394">
        <v>37200</v>
      </c>
      <c r="Q7" s="394">
        <v>37201</v>
      </c>
      <c r="R7" s="394">
        <v>37202</v>
      </c>
      <c r="S7" s="394">
        <v>37203</v>
      </c>
      <c r="T7" s="394">
        <v>37204</v>
      </c>
      <c r="U7" s="394">
        <v>37205</v>
      </c>
      <c r="V7" s="394">
        <v>37207</v>
      </c>
      <c r="W7" s="394">
        <v>37208</v>
      </c>
      <c r="X7" s="394">
        <v>37209</v>
      </c>
      <c r="Y7" s="394">
        <v>37210</v>
      </c>
      <c r="Z7" s="394">
        <v>37211</v>
      </c>
      <c r="AA7" s="394">
        <v>37212</v>
      </c>
      <c r="AB7" s="394">
        <v>37214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37183</v>
      </c>
      <c r="C8" s="395">
        <f t="shared" si="0"/>
        <v>37184</v>
      </c>
      <c r="D8" s="395">
        <f t="shared" si="0"/>
        <v>37186</v>
      </c>
      <c r="E8" s="395">
        <f t="shared" si="0"/>
        <v>37187</v>
      </c>
      <c r="F8" s="395">
        <f t="shared" si="0"/>
        <v>37188</v>
      </c>
      <c r="G8" s="395">
        <f t="shared" si="0"/>
        <v>37189</v>
      </c>
      <c r="H8" s="395">
        <f t="shared" si="0"/>
        <v>37190</v>
      </c>
      <c r="I8" s="395">
        <f t="shared" si="0"/>
        <v>37191</v>
      </c>
      <c r="J8" s="395">
        <f t="shared" si="0"/>
        <v>37193</v>
      </c>
      <c r="K8" s="395">
        <f t="shared" si="0"/>
        <v>37194</v>
      </c>
      <c r="L8" s="395">
        <f t="shared" si="0"/>
        <v>37195</v>
      </c>
      <c r="M8" s="395">
        <f t="shared" si="0"/>
        <v>37196</v>
      </c>
      <c r="N8" s="395">
        <f t="shared" si="0"/>
        <v>37197</v>
      </c>
      <c r="O8" s="395">
        <f t="shared" si="0"/>
        <v>37198</v>
      </c>
      <c r="P8" s="395">
        <f t="shared" si="0"/>
        <v>37200</v>
      </c>
      <c r="Q8" s="395">
        <f t="shared" si="0"/>
        <v>37201</v>
      </c>
      <c r="R8" s="395">
        <f t="shared" si="0"/>
        <v>37202</v>
      </c>
      <c r="S8" s="395">
        <f t="shared" si="0"/>
        <v>37203</v>
      </c>
      <c r="T8" s="395">
        <f t="shared" si="0"/>
        <v>37204</v>
      </c>
      <c r="U8" s="395">
        <f t="shared" si="0"/>
        <v>37205</v>
      </c>
      <c r="V8" s="395">
        <f t="shared" si="0"/>
        <v>37207</v>
      </c>
      <c r="W8" s="395">
        <f t="shared" si="0"/>
        <v>37208</v>
      </c>
      <c r="X8" s="395">
        <f t="shared" si="0"/>
        <v>37209</v>
      </c>
      <c r="Y8" s="395">
        <f t="shared" si="0"/>
        <v>37210</v>
      </c>
      <c r="Z8" s="395">
        <f t="shared" si="0"/>
        <v>37211</v>
      </c>
      <c r="AA8" s="395">
        <f t="shared" si="0"/>
        <v>37212</v>
      </c>
      <c r="AB8" s="395">
        <f t="shared" si="0"/>
        <v>37214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24</v>
      </c>
      <c r="C9" s="195">
        <f>VLOOKUP(C$8,'Curve Summary'!$A$7:$AG$54,4)</f>
        <v>24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27.5</v>
      </c>
      <c r="N9" s="195">
        <f>VLOOKUP(N$8,'Curve Summary'!$A$7:$AG$54,4)</f>
        <v>27.5</v>
      </c>
      <c r="O9" s="195">
        <f>VLOOKUP(O$8,'Curve Summary'!$A$7:$AG$54,4)</f>
        <v>27.5</v>
      </c>
      <c r="P9" s="195">
        <f>VLOOKUP(P$8,'Curve Summary'!$A$7:$AG$54,4)</f>
        <v>27.5</v>
      </c>
      <c r="Q9" s="195">
        <f>VLOOKUP(Q$8,'Curve Summary'!$A$7:$AG$54,4)</f>
        <v>27.5</v>
      </c>
      <c r="R9" s="195">
        <f>VLOOKUP(R$8,'Curve Summary'!$A$7:$AG$54,4)</f>
        <v>27.5</v>
      </c>
      <c r="S9" s="195">
        <f>VLOOKUP(S$8,'Curve Summary'!$A$7:$AG$54,4)</f>
        <v>27.5</v>
      </c>
      <c r="T9" s="195">
        <f>VLOOKUP(T$8,'Curve Summary'!$A$7:$AG$54,4)</f>
        <v>27.5</v>
      </c>
      <c r="U9" s="195">
        <f>VLOOKUP(U$8,'Curve Summary'!$A$7:$AG$54,4)</f>
        <v>27.5</v>
      </c>
      <c r="V9" s="195">
        <f>VLOOKUP(V$8,'Curve Summary'!$A$7:$AG$54,4)</f>
        <v>27.5</v>
      </c>
      <c r="W9" s="195">
        <f>VLOOKUP(W$8,'Curve Summary'!$A$7:$AG$54,4)</f>
        <v>27.5</v>
      </c>
      <c r="X9" s="195">
        <f>VLOOKUP(X$8,'Curve Summary'!$A$7:$AG$54,4)</f>
        <v>27.5</v>
      </c>
      <c r="Y9" s="195">
        <f>VLOOKUP(Y$8,'Curve Summary'!$A$7:$AG$54,4)</f>
        <v>27.5</v>
      </c>
      <c r="Z9" s="301">
        <f>VLOOKUP(Z$8,'Curve Summary'!$A$7:$AG$54,4)</f>
        <v>27.5</v>
      </c>
      <c r="AA9" s="195">
        <f>VLOOKUP(AA$8,'Curve Summary'!$A$7:$AG$54,4)</f>
        <v>27.5</v>
      </c>
      <c r="AB9" s="301">
        <f>VLOOKUP(AB$8,'Curve Summary'!$A$7:$AG$54,4)</f>
        <v>27.5</v>
      </c>
      <c r="AC9" s="357">
        <f t="shared" ref="AC9:AC15" si="1">AVERAGE(B9:L9)</f>
        <v>25.636363636363637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25.636363636363637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25.3</v>
      </c>
      <c r="C10" s="191">
        <f>VLOOKUP(C$8,'Curve Summary'!$A$7:$AG$54,3)</f>
        <v>25.3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28.25</v>
      </c>
      <c r="N10" s="191">
        <f>VLOOKUP(N$8,'Curve Summary'!$A$7:$AG$54,3)</f>
        <v>28.25</v>
      </c>
      <c r="O10" s="191">
        <f>VLOOKUP(O$8,'Curve Summary'!$A$7:$AG$54,3)</f>
        <v>28.25</v>
      </c>
      <c r="P10" s="191">
        <f>VLOOKUP(P$8,'Curve Summary'!$A$7:$AG$54,3)</f>
        <v>28.25</v>
      </c>
      <c r="Q10" s="191">
        <f>VLOOKUP(Q$8,'Curve Summary'!$A$7:$AG$54,3)</f>
        <v>28.25</v>
      </c>
      <c r="R10" s="191">
        <f>VLOOKUP(R$8,'Curve Summary'!$A$7:$AG$54,3)</f>
        <v>28.25</v>
      </c>
      <c r="S10" s="191">
        <f>VLOOKUP(S$8,'Curve Summary'!$A$7:$AG$54,3)</f>
        <v>28.25</v>
      </c>
      <c r="T10" s="191">
        <f>VLOOKUP(T$8,'Curve Summary'!$A$7:$AG$54,3)</f>
        <v>28.25</v>
      </c>
      <c r="U10" s="191">
        <f>VLOOKUP(U$8,'Curve Summary'!$A$7:$AG$54,3)</f>
        <v>28.25</v>
      </c>
      <c r="V10" s="191">
        <f>VLOOKUP(V$8,'Curve Summary'!$A$7:$AG$54,3)</f>
        <v>28.25</v>
      </c>
      <c r="W10" s="191">
        <f>VLOOKUP(W$8,'Curve Summary'!$A$7:$AG$54,3)</f>
        <v>28.25</v>
      </c>
      <c r="X10" s="191">
        <f>VLOOKUP(X$8,'Curve Summary'!$A$7:$AG$54,3)</f>
        <v>28.25</v>
      </c>
      <c r="Y10" s="191">
        <f>VLOOKUP(Y$8,'Curve Summary'!$A$7:$AG$54,3)</f>
        <v>28.25</v>
      </c>
      <c r="Z10" s="307">
        <f>VLOOKUP(Z$8,'Curve Summary'!$A$7:$AG$54,3)</f>
        <v>28.25</v>
      </c>
      <c r="AA10" s="191">
        <f>VLOOKUP(AA$8,'Curve Summary'!$A$7:$AG$54,3)</f>
        <v>28.25</v>
      </c>
      <c r="AB10" s="307">
        <f>VLOOKUP(AB$8,'Curve Summary'!$A$7:$AG$54,3)</f>
        <v>28.25</v>
      </c>
      <c r="AC10" s="359">
        <f t="shared" si="1"/>
        <v>27.509090909090911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27.509090909090911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28.5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29.25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28</v>
      </c>
      <c r="AB11" s="307">
        <f>VLOOKUP(AB$8,'Curve Summary'!$A$7:$AG$54,5)</f>
        <v>28</v>
      </c>
      <c r="AC11" s="359">
        <f t="shared" si="1"/>
        <v>28.5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25.7</v>
      </c>
      <c r="C12" s="191">
        <f>VLOOKUP(C$8,'Curve Summary'!$A$7:$AG$54,9)</f>
        <v>25.7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25.5</v>
      </c>
      <c r="J12" s="191">
        <f>VLOOKUP(J$8,'Curve Summary'!$A$7:$AG$54,9)</f>
        <v>27.1875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24.9</v>
      </c>
      <c r="N12" s="191">
        <f>VLOOKUP(N$8,'Curve Summary'!$A$7:$AG$54,9)</f>
        <v>24.9</v>
      </c>
      <c r="O12" s="191">
        <f>VLOOKUP(O$8,'Curve Summary'!$A$7:$AG$54,9)</f>
        <v>24.899999618530298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26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26</v>
      </c>
      <c r="AB12" s="307">
        <f>VLOOKUP(AB$8,'Curve Summary'!$A$7:$AG$54,9)</f>
        <v>26</v>
      </c>
      <c r="AC12" s="359">
        <f t="shared" si="1"/>
        <v>26.763636363636362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26.763636363636362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29.5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28.6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26.15</v>
      </c>
      <c r="C14" s="191">
        <f>VLOOKUP(C$8,'Curve Summary'!$A$7:$AG$54,2)</f>
        <v>26.15</v>
      </c>
      <c r="D14" s="191">
        <f>VLOOKUP(D$8,'Curve Summary'!$A$7:$AG$54,2)</f>
        <v>27.25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27.25</v>
      </c>
      <c r="K14" s="191">
        <f>VLOOKUP(K$8,'Curve Summary'!$A$7:$AG$54,2)</f>
        <v>27.25</v>
      </c>
      <c r="L14" s="191">
        <f>VLOOKUP(L$8,'Curve Summary'!$A$7:$AG$54,2)</f>
        <v>27.25</v>
      </c>
      <c r="M14" s="191">
        <f>VLOOKUP(M$8,'Curve Summary'!$A$7:$AG$54,2)</f>
        <v>27.5</v>
      </c>
      <c r="N14" s="191">
        <f>VLOOKUP(N$8,'Curve Summary'!$A$7:$AG$54,2)</f>
        <v>27.5</v>
      </c>
      <c r="O14" s="191">
        <f>VLOOKUP(O$8,'Curve Summary'!$A$7:$AG$54,2)</f>
        <v>27.5</v>
      </c>
      <c r="P14" s="191">
        <f>VLOOKUP(P$8,'Curve Summary'!$A$7:$AG$54,2)</f>
        <v>27.5</v>
      </c>
      <c r="Q14" s="191">
        <f>VLOOKUP(Q$8,'Curve Summary'!$A$7:$AG$54,2)</f>
        <v>27.5</v>
      </c>
      <c r="R14" s="191">
        <f>VLOOKUP(R$8,'Curve Summary'!$A$7:$AG$54,2)</f>
        <v>27.5</v>
      </c>
      <c r="S14" s="191">
        <f>VLOOKUP(S$8,'Curve Summary'!$A$7:$AG$54,2)</f>
        <v>27.5</v>
      </c>
      <c r="T14" s="191">
        <f>VLOOKUP(T$8,'Curve Summary'!$A$7:$AG$54,2)</f>
        <v>27.5</v>
      </c>
      <c r="U14" s="191">
        <f>VLOOKUP(U$8,'Curve Summary'!$A$7:$AG$54,2)</f>
        <v>27.5</v>
      </c>
      <c r="V14" s="191">
        <f>VLOOKUP(V$8,'Curve Summary'!$A$7:$AG$54,2)</f>
        <v>27.5</v>
      </c>
      <c r="W14" s="191">
        <f>VLOOKUP(W$8,'Curve Summary'!$A$7:$AG$54,2)</f>
        <v>27.5</v>
      </c>
      <c r="X14" s="191">
        <f>VLOOKUP(X$8,'Curve Summary'!$A$7:$AG$54,2)</f>
        <v>27.5</v>
      </c>
      <c r="Y14" s="191">
        <f>VLOOKUP(Y$8,'Curve Summary'!$A$7:$AG$54,2)</f>
        <v>27.5</v>
      </c>
      <c r="Z14" s="307">
        <f>VLOOKUP(Z$8,'Curve Summary'!$A$7:$AG$54,2)</f>
        <v>27.5</v>
      </c>
      <c r="AA14" s="191">
        <f>VLOOKUP(AA$8,'Curve Summary'!$A$7:$AG$54,2)</f>
        <v>27.5</v>
      </c>
      <c r="AB14" s="307">
        <f>VLOOKUP(AB$8,'Curve Summary'!$A$7:$AG$54,2)</f>
        <v>27.5</v>
      </c>
      <c r="AC14" s="359">
        <f t="shared" si="1"/>
        <v>27.05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27.05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27.15</v>
      </c>
      <c r="C15" s="204">
        <f>VLOOKUP(C$8,'Curve Summary'!$A$7:$AG$54,7)</f>
        <v>27.15</v>
      </c>
      <c r="D15" s="204">
        <f>VLOOKUP(D$8,'Curve Summary'!$A$7:$AG$54,7)</f>
        <v>28.25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28.25</v>
      </c>
      <c r="K15" s="204">
        <f>VLOOKUP(K$8,'Curve Summary'!$A$7:$AG$54,7)</f>
        <v>28.25</v>
      </c>
      <c r="L15" s="204">
        <f>VLOOKUP(L$8,'Curve Summary'!$A$7:$AG$54,7)</f>
        <v>28.25</v>
      </c>
      <c r="M15" s="204">
        <f>VLOOKUP(M$8,'Curve Summary'!$A$7:$AG$54,7)</f>
        <v>28.5</v>
      </c>
      <c r="N15" s="204">
        <f>VLOOKUP(N$8,'Curve Summary'!$A$7:$AG$54,7)</f>
        <v>28.5</v>
      </c>
      <c r="O15" s="204">
        <f>VLOOKUP(O$8,'Curve Summary'!$A$7:$AG$54,7)</f>
        <v>28.5</v>
      </c>
      <c r="P15" s="204">
        <f>VLOOKUP(P$8,'Curve Summary'!$A$7:$AG$54,7)</f>
        <v>28.5</v>
      </c>
      <c r="Q15" s="204">
        <f>VLOOKUP(Q$8,'Curve Summary'!$A$7:$AG$54,7)</f>
        <v>28.5</v>
      </c>
      <c r="R15" s="204">
        <f>VLOOKUP(R$8,'Curve Summary'!$A$7:$AG$54,7)</f>
        <v>28.5</v>
      </c>
      <c r="S15" s="204">
        <f>VLOOKUP(S$8,'Curve Summary'!$A$7:$AG$54,7)</f>
        <v>28.5</v>
      </c>
      <c r="T15" s="204">
        <f>VLOOKUP(T$8,'Curve Summary'!$A$7:$AG$54,7)</f>
        <v>28.5</v>
      </c>
      <c r="U15" s="204">
        <f>VLOOKUP(U$8,'Curve Summary'!$A$7:$AG$54,7)</f>
        <v>28.5</v>
      </c>
      <c r="V15" s="204">
        <f>VLOOKUP(V$8,'Curve Summary'!$A$7:$AG$54,7)</f>
        <v>28.5</v>
      </c>
      <c r="W15" s="204">
        <f>VLOOKUP(W$8,'Curve Summary'!$A$7:$AG$54,7)</f>
        <v>28.5</v>
      </c>
      <c r="X15" s="204">
        <f>VLOOKUP(X$8,'Curve Summary'!$A$7:$AG$54,7)</f>
        <v>28.5</v>
      </c>
      <c r="Y15" s="204">
        <f>VLOOKUP(Y$8,'Curve Summary'!$A$7:$AG$54,7)</f>
        <v>28.5</v>
      </c>
      <c r="Z15" s="312">
        <f>VLOOKUP(Z$8,'Curve Summary'!$A$7:$AG$54,7)</f>
        <v>28.5</v>
      </c>
      <c r="AA15" s="204">
        <f>VLOOKUP(AA$8,'Curve Summary'!$A$7:$AG$54,7)</f>
        <v>28.5</v>
      </c>
      <c r="AB15" s="312">
        <f>VLOOKUP(AB$8,'Curve Summary'!$A$7:$AG$54,7)</f>
        <v>28.5</v>
      </c>
      <c r="AC15" s="361">
        <f t="shared" si="1"/>
        <v>28.05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28.05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79</v>
      </c>
      <c r="C18" s="319">
        <f>IF(ISNUMBER(VLOOKUP(C$8,'Curve Summary ALBERTA'!$A$7:$AG$54,18,FALSE)),VLOOKUP(C$8,'Curve Summary ALBERTA'!$A$7:$AG$54,18,FALSE),0)</f>
        <v>0</v>
      </c>
      <c r="D18" s="319">
        <f>IF(ISNUMBER(VLOOKUP(D$8,'Curve Summary ALBERTA'!$A$7:$AG$54,18,FALSE)),VLOOKUP(D$8,'Curve Summary ALBERTA'!$A$7:$AG$54,18,FALSE),0)</f>
        <v>57</v>
      </c>
      <c r="E18" s="319">
        <f>IF(ISNUMBER(VLOOKUP(E$8,'Curve Summary ALBERTA'!$A$7:$AG$54,18,FALSE)),VLOOKUP(E$8,'Curve Summary ALBERTA'!$A$7:$AG$54,18,FALSE),0)</f>
        <v>57</v>
      </c>
      <c r="F18" s="319">
        <f>IF(ISNUMBER(VLOOKUP(F$8,'Curve Summary ALBERTA'!$A$7:$AG$54,18,FALSE)),VLOOKUP(F$8,'Curve Summary ALBERTA'!$A$7:$AG$54,18,FALSE),0)</f>
        <v>47.5</v>
      </c>
      <c r="G18" s="319">
        <f>IF(ISNUMBER(VLOOKUP(G$8,'Curve Summary ALBERTA'!$A$7:$AG$54,18,FALSE)),VLOOKUP(G$8,'Curve Summary ALBERTA'!$A$7:$AG$54,18,FALSE),0)</f>
        <v>47.5</v>
      </c>
      <c r="H18" s="319">
        <f>IF(ISNUMBER(VLOOKUP(H$8,'Curve Summary ALBERTA'!$A$7:$AG$54,18,FALSE)),VLOOKUP(H$8,'Curve Summary ALBERTA'!$A$7:$AG$54,18,FALSE),0)</f>
        <v>47.5</v>
      </c>
      <c r="I18" s="319">
        <f>IF(ISNUMBER(VLOOKUP(I$8,'Curve Summary ALBERTA'!$A$7:$AG$54,18,FALSE)),VLOOKUP(I$8,'Curve Summary ALBERTA'!$A$7:$AG$54,18,FALSE),0)</f>
        <v>0</v>
      </c>
      <c r="J18" s="319">
        <f>IF(ISNUMBER(VLOOKUP(J$8,'Curve Summary ALBERTA'!$A$7:$AG$54,18,FALSE)),VLOOKUP(J$8,'Curve Summary ALBERTA'!$A$7:$AG$54,18,FALSE),0)</f>
        <v>47.5</v>
      </c>
      <c r="K18" s="319">
        <f>IF(ISNUMBER(VLOOKUP(K$8,'Curve Summary ALBERTA'!$A$7:$AG$54,18,FALSE)),VLOOKUP(K$8,'Curve Summary ALBERTA'!$A$7:$AG$54,18,FALSE),0)</f>
        <v>47.5</v>
      </c>
      <c r="L18" s="319">
        <f>IF(ISNUMBER(VLOOKUP(L$8,'Curve Summary ALBERTA'!$A$7:$AG$54,18,FALSE)),VLOOKUP(L$8,'Curve Summary ALBERTA'!$A$7:$AG$54,18,FALSE),0)</f>
        <v>47.5</v>
      </c>
      <c r="M18" s="319">
        <f>IF(ISNUMBER(VLOOKUP(M$8,'Curve Summary ALBERTA'!$A$7:$AG$54,18,FALSE)),VLOOKUP(M$8,'Curve Summary ALBERTA'!$A$7:$AG$54,18,FALSE),0)</f>
        <v>45.749996185302734</v>
      </c>
      <c r="N18" s="319">
        <f>IF(ISNUMBER(VLOOKUP(N$8,'Curve Summary ALBERTA'!$A$7:$AG$54,18,FALSE)),VLOOKUP(N$8,'Curve Summary ALBERTA'!$A$7:$AG$54,18,FALSE),0)</f>
        <v>45.749996185302734</v>
      </c>
      <c r="O18" s="319">
        <f>IF(ISNUMBER(VLOOKUP(O$8,'Curve Summary ALBERTA'!$A$7:$AG$54,18,FALSE)),VLOOKUP(O$8,'Curve Summary ALBERTA'!$A$7:$AG$54,18,FALSE),0)</f>
        <v>0</v>
      </c>
      <c r="P18" s="319">
        <f>IF(ISNUMBER(VLOOKUP(P$8,'Curve Summary ALBERTA'!$A$7:$AG$54,18,FALSE)),VLOOKUP(P$8,'Curve Summary ALBERTA'!$A$7:$AG$54,18,FALSE),0)</f>
        <v>45.749996185302734</v>
      </c>
      <c r="Q18" s="319">
        <f>IF(ISNUMBER(VLOOKUP(Q$8,'Curve Summary ALBERTA'!$A$7:$AG$54,18,FALSE)),VLOOKUP(Q$8,'Curve Summary ALBERTA'!$A$7:$AG$54,18,FALSE),0)</f>
        <v>45.749996185302734</v>
      </c>
      <c r="R18" s="319">
        <f>IF(ISNUMBER(VLOOKUP(R$8,'Curve Summary ALBERTA'!$A$7:$AG$54,18,FALSE)),VLOOKUP(R$8,'Curve Summary ALBERTA'!$A$7:$AG$54,18,FALSE),0)</f>
        <v>45.749996185302734</v>
      </c>
      <c r="S18" s="319">
        <f>IF(ISNUMBER(VLOOKUP(S$8,'Curve Summary ALBERTA'!$A$7:$AG$54,18,FALSE)),VLOOKUP(S$8,'Curve Summary ALBERTA'!$A$7:$AG$54,18,FALSE),0)</f>
        <v>45.749996185302734</v>
      </c>
      <c r="T18" s="319">
        <f>IF(ISNUMBER(VLOOKUP(T$8,'Curve Summary ALBERTA'!$A$7:$AG$54,18,FALSE)),VLOOKUP(T$8,'Curve Summary ALBERTA'!$A$7:$AG$54,18,FALSE),0)</f>
        <v>45.749996185302734</v>
      </c>
      <c r="U18" s="319">
        <f>IF(ISNUMBER(VLOOKUP(U$8,'Curve Summary ALBERTA'!$A$7:$AG$54,18,FALSE)),VLOOKUP(U$8,'Curve Summary ALBERTA'!$A$7:$AG$54,18,FALSE),0)</f>
        <v>0</v>
      </c>
      <c r="V18" s="319">
        <f>IF(ISNUMBER(VLOOKUP(V$8,'Curve Summary ALBERTA'!$A$7:$AG$54,18,FALSE)),VLOOKUP(V$8,'Curve Summary ALBERTA'!$A$7:$AG$54,18,FALSE),0)</f>
        <v>45.749996185302734</v>
      </c>
      <c r="W18" s="319">
        <f>IF(ISNUMBER(VLOOKUP(W$8,'Curve Summary ALBERTA'!$A$7:$AG$54,18,FALSE)),VLOOKUP(W$8,'Curve Summary ALBERTA'!$A$7:$AG$54,18,FALSE),0)</f>
        <v>45.749996185302734</v>
      </c>
      <c r="X18" s="319">
        <f>IF(ISNUMBER(VLOOKUP(X$8,'Curve Summary ALBERTA'!$A$7:$AG$54,18,FALSE)),VLOOKUP(X$8,'Curve Summary ALBERTA'!$A$7:$AG$54,18,FALSE),0)</f>
        <v>45.749996185302734</v>
      </c>
      <c r="Y18" s="319">
        <f>IF(ISNUMBER(VLOOKUP(Y$8,'Curve Summary ALBERTA'!$A$7:$AG$54,18,FALSE)),VLOOKUP(Y$8,'Curve Summary ALBERTA'!$A$7:$AG$54,18,FALSE),0)</f>
        <v>45.749996185302734</v>
      </c>
      <c r="Z18" s="319">
        <f>IF(ISNUMBER(VLOOKUP(Z$8,'Curve Summary ALBERTA'!$A$7:$AG$54,18,FALSE)),VLOOKUP(Z$8,'Curve Summary ALBERTA'!$A$7:$AG$54,18,FALSE),0)</f>
        <v>45.749996185302734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AVERAGE(B18:L18)</f>
        <v>43.454545454545453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43.454545454545453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-2</v>
      </c>
      <c r="C28" s="195">
        <f t="shared" si="2"/>
        <v>-2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-0.5</v>
      </c>
      <c r="N28" s="195">
        <f t="shared" si="2"/>
        <v>-0.5</v>
      </c>
      <c r="O28" s="195">
        <f t="shared" si="2"/>
        <v>-0.5</v>
      </c>
      <c r="P28" s="195">
        <f t="shared" si="2"/>
        <v>-0.5</v>
      </c>
      <c r="Q28" s="195">
        <f t="shared" si="2"/>
        <v>-0.5</v>
      </c>
      <c r="R28" s="195">
        <f t="shared" si="2"/>
        <v>-0.5</v>
      </c>
      <c r="S28" s="195">
        <f t="shared" si="2"/>
        <v>-0.5</v>
      </c>
      <c r="T28" s="195">
        <f t="shared" si="2"/>
        <v>-0.5</v>
      </c>
      <c r="U28" s="195">
        <f t="shared" si="2"/>
        <v>-0.5</v>
      </c>
      <c r="V28" s="195">
        <f t="shared" si="2"/>
        <v>-0.5</v>
      </c>
      <c r="W28" s="195">
        <f t="shared" si="2"/>
        <v>-0.5</v>
      </c>
      <c r="X28" s="195">
        <f t="shared" si="2"/>
        <v>-0.5</v>
      </c>
      <c r="Y28" s="195">
        <f t="shared" si="2"/>
        <v>-0.5</v>
      </c>
      <c r="Z28" s="195">
        <f t="shared" si="2"/>
        <v>-0.5</v>
      </c>
      <c r="AA28" s="195">
        <f t="shared" si="2"/>
        <v>-0.5</v>
      </c>
      <c r="AB28" s="195">
        <f t="shared" si="2"/>
        <v>-0.5</v>
      </c>
      <c r="AC28" s="357">
        <f t="shared" ref="AC28:AC33" si="4">AC9-AC47</f>
        <v>-0.36363636363636331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-2.6999999999999993</v>
      </c>
      <c r="C29" s="191">
        <f t="shared" si="5"/>
        <v>-2.6999999999999993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-0.5</v>
      </c>
      <c r="N29" s="191">
        <f t="shared" si="5"/>
        <v>-0.5</v>
      </c>
      <c r="O29" s="191">
        <f t="shared" si="5"/>
        <v>-0.5</v>
      </c>
      <c r="P29" s="191">
        <f t="shared" si="5"/>
        <v>-0.5</v>
      </c>
      <c r="Q29" s="191">
        <f t="shared" si="5"/>
        <v>-0.5</v>
      </c>
      <c r="R29" s="191">
        <f t="shared" si="5"/>
        <v>-0.5</v>
      </c>
      <c r="S29" s="191">
        <f t="shared" si="5"/>
        <v>-0.5</v>
      </c>
      <c r="T29" s="191">
        <f t="shared" si="5"/>
        <v>-0.5</v>
      </c>
      <c r="U29" s="191">
        <f t="shared" si="5"/>
        <v>-0.5</v>
      </c>
      <c r="V29" s="191">
        <f t="shared" si="5"/>
        <v>-0.5</v>
      </c>
      <c r="W29" s="191">
        <f t="shared" si="5"/>
        <v>-0.5</v>
      </c>
      <c r="X29" s="191">
        <f t="shared" si="5"/>
        <v>-0.5</v>
      </c>
      <c r="Y29" s="191">
        <f t="shared" si="5"/>
        <v>-0.5</v>
      </c>
      <c r="Z29" s="191">
        <f t="shared" si="5"/>
        <v>-0.5</v>
      </c>
      <c r="AA29" s="191">
        <f t="shared" si="5"/>
        <v>-0.5</v>
      </c>
      <c r="AB29" s="191">
        <f t="shared" si="5"/>
        <v>-0.5</v>
      </c>
      <c r="AC29" s="359">
        <f t="shared" si="4"/>
        <v>-0.51174242424242067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-2.1666666666664725E-2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-1.4875000000000007</v>
      </c>
      <c r="C31" s="191">
        <f t="shared" si="7"/>
        <v>-4.5500000000000007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-0.66948863636363853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-3.9166666666670125E-2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-1.3500000000000014</v>
      </c>
      <c r="C33" s="191">
        <f t="shared" si="9"/>
        <v>-1.3500000000000014</v>
      </c>
      <c r="D33" s="191">
        <f t="shared" si="9"/>
        <v>-0.25</v>
      </c>
      <c r="E33" s="191">
        <f t="shared" si="9"/>
        <v>-0.25</v>
      </c>
      <c r="F33" s="191">
        <f t="shared" si="3"/>
        <v>-0.25</v>
      </c>
      <c r="G33" s="191">
        <f t="shared" si="9"/>
        <v>-0.25</v>
      </c>
      <c r="H33" s="191">
        <f t="shared" si="9"/>
        <v>-0.25</v>
      </c>
      <c r="I33" s="191">
        <f t="shared" si="9"/>
        <v>-0.25</v>
      </c>
      <c r="J33" s="191">
        <f t="shared" si="9"/>
        <v>-0.25</v>
      </c>
      <c r="K33" s="191">
        <f t="shared" si="9"/>
        <v>-0.25</v>
      </c>
      <c r="L33" s="191">
        <f t="shared" si="9"/>
        <v>-0.25</v>
      </c>
      <c r="M33" s="191">
        <f t="shared" si="9"/>
        <v>-0.25</v>
      </c>
      <c r="N33" s="191">
        <f t="shared" si="9"/>
        <v>-0.25</v>
      </c>
      <c r="O33" s="191">
        <f t="shared" si="9"/>
        <v>-0.25</v>
      </c>
      <c r="P33" s="191">
        <f t="shared" si="9"/>
        <v>-0.25</v>
      </c>
      <c r="Q33" s="191">
        <f t="shared" si="9"/>
        <v>-0.25</v>
      </c>
      <c r="R33" s="191">
        <f t="shared" si="9"/>
        <v>-0.25</v>
      </c>
      <c r="S33" s="191">
        <f t="shared" si="9"/>
        <v>-0.25</v>
      </c>
      <c r="T33" s="191">
        <f t="shared" si="9"/>
        <v>-0.25</v>
      </c>
      <c r="U33" s="191">
        <f t="shared" si="9"/>
        <v>-0.25</v>
      </c>
      <c r="V33" s="191">
        <f t="shared" si="9"/>
        <v>-0.25</v>
      </c>
      <c r="W33" s="191">
        <f t="shared" si="9"/>
        <v>-0.25</v>
      </c>
      <c r="X33" s="191">
        <f t="shared" si="9"/>
        <v>-0.25</v>
      </c>
      <c r="Y33" s="191">
        <f t="shared" si="9"/>
        <v>-0.25</v>
      </c>
      <c r="Z33" s="191">
        <f t="shared" si="9"/>
        <v>-0.25</v>
      </c>
      <c r="AA33" s="191">
        <f t="shared" si="9"/>
        <v>-0.25</v>
      </c>
      <c r="AB33" s="191">
        <f t="shared" si="9"/>
        <v>-0.25</v>
      </c>
      <c r="AC33" s="359">
        <f t="shared" si="4"/>
        <v>-0.61666666666666714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-1.3500000000000014</v>
      </c>
      <c r="C34" s="204">
        <f t="shared" si="10"/>
        <v>-1.3500000000000014</v>
      </c>
      <c r="D34" s="204">
        <f t="shared" si="10"/>
        <v>-0.25</v>
      </c>
      <c r="E34" s="204">
        <f t="shared" si="10"/>
        <v>-0.25</v>
      </c>
      <c r="F34" s="204">
        <f t="shared" si="3"/>
        <v>-0.25</v>
      </c>
      <c r="G34" s="204">
        <f t="shared" si="10"/>
        <v>-0.25</v>
      </c>
      <c r="H34" s="204">
        <f t="shared" si="10"/>
        <v>-0.25</v>
      </c>
      <c r="I34" s="204">
        <f t="shared" si="10"/>
        <v>-0.25</v>
      </c>
      <c r="J34" s="204">
        <f t="shared" si="10"/>
        <v>-0.25</v>
      </c>
      <c r="K34" s="204">
        <f t="shared" si="10"/>
        <v>-0.25</v>
      </c>
      <c r="L34" s="204">
        <f t="shared" si="10"/>
        <v>-0.25</v>
      </c>
      <c r="M34" s="204">
        <f t="shared" si="10"/>
        <v>-0.25</v>
      </c>
      <c r="N34" s="204">
        <f t="shared" si="10"/>
        <v>-0.25</v>
      </c>
      <c r="O34" s="204">
        <f t="shared" si="10"/>
        <v>-0.25</v>
      </c>
      <c r="P34" s="204">
        <f t="shared" si="10"/>
        <v>-0.25</v>
      </c>
      <c r="Q34" s="204">
        <f t="shared" si="10"/>
        <v>-0.25</v>
      </c>
      <c r="R34" s="204">
        <f t="shared" si="10"/>
        <v>-0.25</v>
      </c>
      <c r="S34" s="204">
        <f t="shared" si="10"/>
        <v>-0.25</v>
      </c>
      <c r="T34" s="204">
        <f t="shared" si="10"/>
        <v>-0.25</v>
      </c>
      <c r="U34" s="204">
        <f t="shared" si="10"/>
        <v>-0.25</v>
      </c>
      <c r="V34" s="204">
        <f t="shared" si="10"/>
        <v>-0.25</v>
      </c>
      <c r="W34" s="204">
        <f t="shared" si="10"/>
        <v>-0.25</v>
      </c>
      <c r="X34" s="204">
        <f t="shared" si="10"/>
        <v>-0.25</v>
      </c>
      <c r="Y34" s="204">
        <f t="shared" si="10"/>
        <v>-0.25</v>
      </c>
      <c r="Z34" s="204">
        <f t="shared" si="10"/>
        <v>-0.25</v>
      </c>
      <c r="AA34" s="204">
        <f t="shared" si="10"/>
        <v>-0.25</v>
      </c>
      <c r="AB34" s="204">
        <f t="shared" si="10"/>
        <v>-0.25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32</v>
      </c>
      <c r="C37" s="204">
        <f>C18-C56</f>
        <v>0</v>
      </c>
      <c r="D37" s="204">
        <f>D18-D56</f>
        <v>10</v>
      </c>
      <c r="E37" s="204">
        <f>E18-E56</f>
        <v>10</v>
      </c>
      <c r="F37" s="204">
        <f t="shared" si="3"/>
        <v>0.5</v>
      </c>
      <c r="G37" s="204">
        <f t="shared" ref="G37:U37" si="11">G18-G56</f>
        <v>0.5</v>
      </c>
      <c r="H37" s="204">
        <f t="shared" si="11"/>
        <v>0.5</v>
      </c>
      <c r="I37" s="204">
        <f t="shared" si="11"/>
        <v>0</v>
      </c>
      <c r="J37" s="204">
        <f t="shared" si="11"/>
        <v>0.5</v>
      </c>
      <c r="K37" s="204">
        <f t="shared" si="11"/>
        <v>0.5</v>
      </c>
      <c r="L37" s="204">
        <f t="shared" si="11"/>
        <v>0.5</v>
      </c>
      <c r="M37" s="204">
        <f t="shared" si="11"/>
        <v>3.25</v>
      </c>
      <c r="N37" s="204">
        <f t="shared" si="11"/>
        <v>3.25</v>
      </c>
      <c r="O37" s="204">
        <f t="shared" si="11"/>
        <v>0</v>
      </c>
      <c r="P37" s="204">
        <f t="shared" si="11"/>
        <v>3.25</v>
      </c>
      <c r="Q37" s="204">
        <f t="shared" si="11"/>
        <v>3.25</v>
      </c>
      <c r="R37" s="204">
        <f t="shared" si="11"/>
        <v>3.25</v>
      </c>
      <c r="S37" s="204">
        <f t="shared" si="11"/>
        <v>3.25</v>
      </c>
      <c r="T37" s="204">
        <f t="shared" si="11"/>
        <v>3.25</v>
      </c>
      <c r="U37" s="204">
        <f t="shared" si="11"/>
        <v>0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3.25</v>
      </c>
      <c r="Y37" s="204">
        <f t="shared" si="12"/>
        <v>3.25</v>
      </c>
      <c r="Z37" s="204">
        <f t="shared" si="12"/>
        <v>3.25</v>
      </c>
      <c r="AA37" s="204">
        <f t="shared" si="12"/>
        <v>0</v>
      </c>
      <c r="AB37" s="204">
        <f t="shared" si="12"/>
        <v>0</v>
      </c>
      <c r="AC37" s="363">
        <f>AC18-AC56</f>
        <v>3.7045454545454533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37181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26</v>
      </c>
      <c r="L47" s="191">
        <v>26</v>
      </c>
      <c r="M47" s="191">
        <v>28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</v>
      </c>
      <c r="L48" s="191">
        <v>28</v>
      </c>
      <c r="M48" s="191">
        <v>28.75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28.020833333333332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28.5</v>
      </c>
      <c r="L49" s="191">
        <v>28.5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28</v>
      </c>
      <c r="AB49" s="350">
        <v>28</v>
      </c>
      <c r="AC49" s="400">
        <v>28.521666666666665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30.25</v>
      </c>
      <c r="D50" s="191">
        <v>27.1875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25.5</v>
      </c>
      <c r="J50" s="191">
        <v>27.1875</v>
      </c>
      <c r="K50" s="191">
        <v>27.1875</v>
      </c>
      <c r="L50" s="191">
        <v>27.1875</v>
      </c>
      <c r="M50" s="191">
        <v>24.9</v>
      </c>
      <c r="N50" s="191">
        <v>24.9</v>
      </c>
      <c r="O50" s="191">
        <v>24.899999618530298</v>
      </c>
      <c r="P50" s="191">
        <v>20.174999237060501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26</v>
      </c>
      <c r="V50" s="191">
        <v>20.174999237060501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26</v>
      </c>
      <c r="AB50" s="350">
        <v>26</v>
      </c>
      <c r="AC50" s="400">
        <v>27.433125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29.5</v>
      </c>
      <c r="L51" s="191">
        <v>29.5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29.53916666666667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27.5</v>
      </c>
      <c r="C52" s="191">
        <v>27.5</v>
      </c>
      <c r="D52" s="191">
        <v>27.5</v>
      </c>
      <c r="E52" s="191">
        <v>27.5</v>
      </c>
      <c r="F52" s="191">
        <v>27.5</v>
      </c>
      <c r="G52" s="191">
        <v>27.5</v>
      </c>
      <c r="H52" s="191">
        <v>27.5</v>
      </c>
      <c r="I52" s="191">
        <v>27.5</v>
      </c>
      <c r="J52" s="191">
        <v>27.5</v>
      </c>
      <c r="K52" s="191">
        <v>27.5</v>
      </c>
      <c r="L52" s="191">
        <v>27.5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27.666666666666668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28.5</v>
      </c>
      <c r="C53" s="191">
        <v>28.5</v>
      </c>
      <c r="D53" s="191">
        <v>28.5</v>
      </c>
      <c r="E53" s="191">
        <v>28.5</v>
      </c>
      <c r="F53" s="191">
        <v>28.5</v>
      </c>
      <c r="G53" s="191">
        <v>28.5</v>
      </c>
      <c r="H53" s="191">
        <v>28.5</v>
      </c>
      <c r="I53" s="191">
        <v>28.5</v>
      </c>
      <c r="J53" s="191">
        <v>28.5</v>
      </c>
      <c r="K53" s="191">
        <v>28.5</v>
      </c>
      <c r="L53" s="191">
        <v>28.5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28.666666666666668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47</v>
      </c>
      <c r="C56" s="191">
        <v>0</v>
      </c>
      <c r="D56" s="191">
        <v>47</v>
      </c>
      <c r="E56" s="191">
        <v>47</v>
      </c>
      <c r="F56" s="191">
        <v>47</v>
      </c>
      <c r="G56" s="191">
        <v>47</v>
      </c>
      <c r="H56" s="191">
        <v>47</v>
      </c>
      <c r="I56" s="191">
        <v>0</v>
      </c>
      <c r="J56" s="191">
        <v>47</v>
      </c>
      <c r="K56" s="191">
        <v>47</v>
      </c>
      <c r="L56" s="191">
        <v>47</v>
      </c>
      <c r="M56" s="191">
        <v>42.499996185302734</v>
      </c>
      <c r="N56" s="191">
        <v>42.499996185302734</v>
      </c>
      <c r="O56" s="191">
        <v>0</v>
      </c>
      <c r="P56" s="191">
        <v>42.499996185302734</v>
      </c>
      <c r="Q56" s="191">
        <v>42.499996185302734</v>
      </c>
      <c r="R56" s="191">
        <v>42.499996185302734</v>
      </c>
      <c r="S56" s="191">
        <v>42.499996185302734</v>
      </c>
      <c r="T56" s="191">
        <v>42.499996185302734</v>
      </c>
      <c r="U56" s="191">
        <v>0</v>
      </c>
      <c r="V56" s="191">
        <v>42.499996185302734</v>
      </c>
      <c r="W56" s="307">
        <v>42.499996185302734</v>
      </c>
      <c r="X56" s="350">
        <v>42.499996185302734</v>
      </c>
      <c r="Y56" s="350">
        <v>42.499996185302734</v>
      </c>
      <c r="Z56" s="350">
        <v>42.499996185302734</v>
      </c>
      <c r="AA56" s="350">
        <v>0</v>
      </c>
      <c r="AB56" s="350">
        <v>0</v>
      </c>
      <c r="AC56" s="400">
        <v>39.75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4" width="10" style="36" customWidth="1"/>
    <col min="15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37182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24</v>
      </c>
      <c r="E3" s="36">
        <v>8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24</v>
      </c>
      <c r="L3" s="36">
        <v>8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24</v>
      </c>
      <c r="S3" s="36">
        <v>8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24</v>
      </c>
      <c r="Z3" s="36">
        <v>8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24</v>
      </c>
      <c r="D5" s="36">
        <v>24</v>
      </c>
      <c r="E5" s="36">
        <v>8</v>
      </c>
      <c r="F5" s="36">
        <v>8</v>
      </c>
      <c r="G5" s="36">
        <v>8</v>
      </c>
      <c r="H5" s="36">
        <v>8</v>
      </c>
      <c r="I5" s="36">
        <v>8</v>
      </c>
      <c r="J5" s="36">
        <v>24</v>
      </c>
      <c r="K5" s="36">
        <v>24</v>
      </c>
      <c r="L5" s="36">
        <v>8</v>
      </c>
      <c r="M5" s="36">
        <v>8</v>
      </c>
      <c r="N5" s="36">
        <v>8</v>
      </c>
      <c r="O5" s="36">
        <v>8</v>
      </c>
      <c r="P5" s="36">
        <v>8</v>
      </c>
      <c r="Q5" s="36">
        <v>24</v>
      </c>
      <c r="R5" s="36">
        <v>24</v>
      </c>
      <c r="S5" s="36">
        <v>8</v>
      </c>
      <c r="T5" s="36">
        <v>8</v>
      </c>
      <c r="U5" s="36">
        <v>8</v>
      </c>
      <c r="V5" s="36">
        <v>8</v>
      </c>
      <c r="W5" s="36">
        <v>8</v>
      </c>
      <c r="X5" s="36">
        <v>24</v>
      </c>
      <c r="Y5" s="36">
        <v>24</v>
      </c>
      <c r="Z5" s="36">
        <v>8</v>
      </c>
      <c r="AA5" s="36">
        <v>8</v>
      </c>
      <c r="AB5" s="36">
        <v>8</v>
      </c>
      <c r="AC5" s="36">
        <v>8</v>
      </c>
      <c r="AD5" s="36">
        <v>8</v>
      </c>
      <c r="AE5" s="36">
        <v>24</v>
      </c>
      <c r="AF5" s="36">
        <v>24</v>
      </c>
    </row>
    <row r="6" spans="1:78" ht="12.75" x14ac:dyDescent="0.2">
      <c r="A6" s="278">
        <f>+'Power Price'!A6</f>
        <v>37182</v>
      </c>
    </row>
    <row r="7" spans="1:78" hidden="1" x14ac:dyDescent="0.2">
      <c r="B7" s="263">
        <f>WORKDAY(A2, 1, Holidays)</f>
        <v>37183</v>
      </c>
      <c r="C7" s="263">
        <f>B7+1</f>
        <v>37184</v>
      </c>
      <c r="D7" s="263">
        <f>C7+1</f>
        <v>37185</v>
      </c>
      <c r="E7" s="263">
        <f t="shared" ref="E7:AF7" si="0">D7+1</f>
        <v>37186</v>
      </c>
      <c r="F7" s="263">
        <f t="shared" si="0"/>
        <v>37187</v>
      </c>
      <c r="G7" s="263">
        <f t="shared" si="0"/>
        <v>37188</v>
      </c>
      <c r="H7" s="263">
        <f t="shared" si="0"/>
        <v>37189</v>
      </c>
      <c r="I7" s="263">
        <f t="shared" si="0"/>
        <v>37190</v>
      </c>
      <c r="J7" s="263">
        <f t="shared" si="0"/>
        <v>37191</v>
      </c>
      <c r="K7" s="263">
        <f t="shared" si="0"/>
        <v>37192</v>
      </c>
      <c r="L7" s="263">
        <f t="shared" si="0"/>
        <v>37193</v>
      </c>
      <c r="M7" s="263">
        <f t="shared" si="0"/>
        <v>37194</v>
      </c>
      <c r="N7" s="263">
        <f t="shared" si="0"/>
        <v>37195</v>
      </c>
      <c r="O7" s="263">
        <f t="shared" si="0"/>
        <v>37196</v>
      </c>
      <c r="P7" s="263">
        <f t="shared" si="0"/>
        <v>37197</v>
      </c>
      <c r="Q7" s="263">
        <f t="shared" si="0"/>
        <v>37198</v>
      </c>
      <c r="R7" s="263">
        <f t="shared" si="0"/>
        <v>37199</v>
      </c>
      <c r="S7" s="263">
        <f t="shared" si="0"/>
        <v>37200</v>
      </c>
      <c r="T7" s="263">
        <f t="shared" si="0"/>
        <v>37201</v>
      </c>
      <c r="U7" s="263">
        <f t="shared" si="0"/>
        <v>37202</v>
      </c>
      <c r="V7" s="263">
        <f t="shared" si="0"/>
        <v>37203</v>
      </c>
      <c r="W7" s="263">
        <f t="shared" si="0"/>
        <v>37204</v>
      </c>
      <c r="X7" s="263">
        <f t="shared" si="0"/>
        <v>37205</v>
      </c>
      <c r="Y7" s="263">
        <f t="shared" si="0"/>
        <v>37206</v>
      </c>
      <c r="Z7" s="263">
        <f t="shared" si="0"/>
        <v>37207</v>
      </c>
      <c r="AA7" s="263">
        <f t="shared" si="0"/>
        <v>37208</v>
      </c>
      <c r="AB7" s="263">
        <f t="shared" si="0"/>
        <v>37209</v>
      </c>
      <c r="AC7" s="263">
        <f t="shared" si="0"/>
        <v>37210</v>
      </c>
      <c r="AD7" s="263">
        <f t="shared" si="0"/>
        <v>37211</v>
      </c>
      <c r="AE7" s="263">
        <f t="shared" si="0"/>
        <v>37212</v>
      </c>
      <c r="AF7" s="263">
        <f t="shared" si="0"/>
        <v>37213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37183</v>
      </c>
      <c r="C8" s="272">
        <f t="shared" si="1"/>
        <v>37184</v>
      </c>
      <c r="D8" s="272">
        <f t="shared" si="1"/>
        <v>37185</v>
      </c>
      <c r="E8" s="272">
        <f t="shared" si="1"/>
        <v>37186</v>
      </c>
      <c r="F8" s="272">
        <f t="shared" si="1"/>
        <v>37187</v>
      </c>
      <c r="G8" s="272">
        <f t="shared" si="1"/>
        <v>37188</v>
      </c>
      <c r="H8" s="272">
        <f t="shared" si="1"/>
        <v>37189</v>
      </c>
      <c r="I8" s="272">
        <f t="shared" si="1"/>
        <v>37190</v>
      </c>
      <c r="J8" s="272">
        <f t="shared" si="1"/>
        <v>37191</v>
      </c>
      <c r="K8" s="272">
        <f t="shared" si="1"/>
        <v>37192</v>
      </c>
      <c r="L8" s="272">
        <f t="shared" si="1"/>
        <v>37193</v>
      </c>
      <c r="M8" s="272">
        <f t="shared" si="1"/>
        <v>37194</v>
      </c>
      <c r="N8" s="272">
        <f t="shared" si="1"/>
        <v>37195</v>
      </c>
      <c r="O8" s="272">
        <f t="shared" si="1"/>
        <v>37196</v>
      </c>
      <c r="P8" s="272">
        <f t="shared" si="1"/>
        <v>37197</v>
      </c>
      <c r="Q8" s="272">
        <f t="shared" si="1"/>
        <v>37198</v>
      </c>
      <c r="R8" s="272">
        <f t="shared" si="1"/>
        <v>37199</v>
      </c>
      <c r="S8" s="272">
        <f t="shared" si="1"/>
        <v>37200</v>
      </c>
      <c r="T8" s="272">
        <f t="shared" si="1"/>
        <v>37201</v>
      </c>
      <c r="U8" s="272">
        <f t="shared" si="1"/>
        <v>37202</v>
      </c>
      <c r="V8" s="272">
        <f t="shared" si="1"/>
        <v>37203</v>
      </c>
      <c r="W8" s="272">
        <f t="shared" si="1"/>
        <v>37204</v>
      </c>
      <c r="X8" s="272">
        <f t="shared" si="1"/>
        <v>37205</v>
      </c>
      <c r="Y8" s="272">
        <f t="shared" si="1"/>
        <v>37206</v>
      </c>
      <c r="Z8" s="272">
        <f t="shared" si="1"/>
        <v>37207</v>
      </c>
      <c r="AA8" s="272">
        <f t="shared" si="1"/>
        <v>37208</v>
      </c>
      <c r="AB8" s="272">
        <f t="shared" si="1"/>
        <v>37209</v>
      </c>
      <c r="AC8" s="272">
        <f>AC7</f>
        <v>37210</v>
      </c>
      <c r="AD8" s="272">
        <f>AD7</f>
        <v>37211</v>
      </c>
      <c r="AE8" s="272">
        <f>AE7</f>
        <v>37212</v>
      </c>
      <c r="AF8" s="272">
        <f>AF7</f>
        <v>37213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24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24.001000000000001</v>
      </c>
      <c r="AF9" s="258">
        <f>VLOOKUP(AF$8,'Off Peak Curve Sum'!$A$7:$AG$54,4)</f>
        <v>24.001000000000001</v>
      </c>
      <c r="AG9" s="438">
        <v>22.5</v>
      </c>
      <c r="AH9" s="95">
        <v>14.369999885559082</v>
      </c>
      <c r="AI9" s="96"/>
      <c r="AV9" s="96"/>
      <c r="AW9" s="96"/>
      <c r="AX9" s="96"/>
      <c r="AY9" s="96"/>
      <c r="AZ9" s="96">
        <v>22.5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22.25</v>
      </c>
      <c r="C10" s="22">
        <f>VLOOKUP(C$8,'Off Peak Curve Sum'!$A$7:$AG$54,3)</f>
        <v>22.25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24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22.911764705882351</v>
      </c>
      <c r="AH10" s="97">
        <v>7.4600000381469727</v>
      </c>
      <c r="AI10" s="96"/>
      <c r="AV10" s="96"/>
      <c r="AW10" s="96"/>
      <c r="AX10" s="96"/>
      <c r="AY10" s="96"/>
      <c r="AZ10" s="96">
        <v>22.911764705882351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23.5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28</v>
      </c>
      <c r="AF11" s="97">
        <f>VLOOKUP(AF$8,'Off Peak Curve Sum'!$A$7:$AG$54,5)</f>
        <v>21.940000534057599</v>
      </c>
      <c r="AG11" s="105">
        <v>24</v>
      </c>
      <c r="AH11" s="97"/>
      <c r="AI11" s="96"/>
      <c r="AV11" s="96"/>
      <c r="AW11" s="96"/>
      <c r="AX11" s="96"/>
      <c r="AY11" s="96"/>
      <c r="AZ11" s="96">
        <v>24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21.32</v>
      </c>
      <c r="C12" s="22">
        <f>VLOOKUP(C$8,'Off Peak Curve Sum'!$A$7:$AG$54,9)</f>
        <v>21.32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25.5</v>
      </c>
      <c r="K12" s="22">
        <f>VLOOKUP(K$8,'Off Peak Curve Sum'!$A$7:$AG$54,9)</f>
        <v>27.1875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18.608000000000001</v>
      </c>
      <c r="P12" s="22">
        <f>VLOOKUP(P$8,'Off Peak Curve Sum'!$A$7:$AG$54,9)</f>
        <v>18.608000000000001</v>
      </c>
      <c r="Q12" s="22">
        <f>VLOOKUP(Q$8,'Off Peak Curve Sum'!$A$7:$AG$54,9)</f>
        <v>24.899999618530298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26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26</v>
      </c>
      <c r="AF12" s="97">
        <f>VLOOKUP(AF$8,'Off Peak Curve Sum'!$A$7:$AG$54,9)</f>
        <v>20.174999237060501</v>
      </c>
      <c r="AG12" s="105">
        <v>26.397941176470589</v>
      </c>
      <c r="AH12" s="97"/>
      <c r="AI12" s="96"/>
      <c r="AV12" s="96"/>
      <c r="AW12" s="96"/>
      <c r="AX12" s="96"/>
      <c r="AY12" s="96"/>
      <c r="AZ12" s="96">
        <v>26.397941176470589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19.5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28.25</v>
      </c>
      <c r="AF13" s="97">
        <f>VLOOKUP(AF$8,'Off Peak Curve Sum'!$A$7:$AG$54,6)</f>
        <v>21.450000762939499</v>
      </c>
      <c r="AG13" s="105">
        <v>23.5</v>
      </c>
      <c r="AH13" s="97"/>
      <c r="AI13" s="96"/>
      <c r="AV13" s="96"/>
      <c r="AW13" s="96"/>
      <c r="AX13" s="96"/>
      <c r="AY13" s="96"/>
      <c r="AZ13" s="96">
        <v>23.5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21.35</v>
      </c>
      <c r="C14" s="22">
        <f>VLOOKUP(C$8,'Off Peak Curve Sum'!$A$7:$AG$54,2)</f>
        <v>21.35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21.482352941176469</v>
      </c>
      <c r="AH14" s="97"/>
      <c r="AI14" s="96"/>
      <c r="AV14" s="96"/>
      <c r="AW14" s="96"/>
      <c r="AX14" s="96"/>
      <c r="AY14" s="96"/>
      <c r="AZ14" s="96">
        <v>21.482352941176469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21.85</v>
      </c>
      <c r="C15" s="29">
        <f>VLOOKUP(C$8,'Off Peak Curve Sum'!$A$7:$AG$54,7)</f>
        <v>21.85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21.982352941176469</v>
      </c>
      <c r="AH15" s="97">
        <v>67.5</v>
      </c>
      <c r="AI15" s="96"/>
      <c r="AV15" s="96"/>
      <c r="AW15" s="96"/>
      <c r="AX15" s="96"/>
      <c r="AY15" s="96"/>
      <c r="AZ15" s="96">
        <v>21.982352941176469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26.004999160766602</v>
      </c>
      <c r="E18" s="253">
        <f>IF(ISNUMBER(VLOOKUP(E$8,'Off Peak Curve Sum'!$A$7:$AG$54,18,FALSE)),VLOOKUP(E$8,'Off Peak Curve Sum'!$A$7:$AG$54,18,FALSE),0)</f>
        <v>30</v>
      </c>
      <c r="F18" s="253">
        <f>IF(ISNUMBER(VLOOKUP(F$8,'Off Peak Curve Sum'!$A$7:$AG$54,18,FALSE)),VLOOKUP(F$8,'Off Peak Curve Sum'!$A$7:$AG$54,18,FALSE),0)</f>
        <v>30</v>
      </c>
      <c r="G18" s="253">
        <f>IF(ISNUMBER(VLOOKUP(G$8,'Off Peak Curve Sum'!$A$7:$AG$54,18,FALSE)),VLOOKUP(G$8,'Off Peak Curve Sum'!$A$7:$AG$54,18,FALSE),0)</f>
        <v>27</v>
      </c>
      <c r="H18" s="253">
        <f>IF(ISNUMBER(VLOOKUP(H$8,'Off Peak Curve Sum'!$A$7:$AG$54,18,FALSE)),VLOOKUP(H$8,'Off Peak Curve Sum'!$A$7:$AG$54,18,FALSE),0)</f>
        <v>27</v>
      </c>
      <c r="I18" s="253">
        <f>IF(ISNUMBER(VLOOKUP(I$8,'Off Peak Curve Sum'!$A$7:$AG$54,18,FALSE)),VLOOKUP(I$8,'Off Peak Curve Sum'!$A$7:$AG$54,18,FALSE),0)</f>
        <v>27.004999160766602</v>
      </c>
      <c r="J18" s="253">
        <f>IF(ISNUMBER(VLOOKUP(J$8,'Off Peak Curve Sum'!$A$7:$AG$54,18,FALSE)),VLOOKUP(J$8,'Off Peak Curve Sum'!$A$7:$AG$54,18,FALSE),0)</f>
        <v>26.997501373291016</v>
      </c>
      <c r="K18" s="253">
        <f>IF(ISNUMBER(VLOOKUP(K$8,'Off Peak Curve Sum'!$A$7:$AG$54,18,FALSE)),VLOOKUP(K$8,'Off Peak Curve Sum'!$A$7:$AG$54,18,FALSE),0)</f>
        <v>27.002500534057617</v>
      </c>
      <c r="L18" s="253">
        <f>IF(ISNUMBER(VLOOKUP(L$8,'Off Peak Curve Sum'!$A$7:$AG$54,18,FALSE)),VLOOKUP(L$8,'Off Peak Curve Sum'!$A$7:$AG$54,18,FALSE),0)</f>
        <v>27</v>
      </c>
      <c r="M18" s="253">
        <f>IF(ISNUMBER(VLOOKUP(M$8,'Off Peak Curve Sum'!$A$7:$AG$54,18,FALSE)),VLOOKUP(M$8,'Off Peak Curve Sum'!$A$7:$AG$54,18,FALSE),0)</f>
        <v>26.998849868774414</v>
      </c>
      <c r="N18" s="253">
        <f>IF(ISNUMBER(VLOOKUP(N$8,'Off Peak Curve Sum'!$A$7:$AG$54,18,FALSE)),VLOOKUP(N$8,'Off Peak Curve Sum'!$A$7:$AG$54,18,FALSE),0)</f>
        <v>27</v>
      </c>
      <c r="O18" s="253">
        <f>IF(ISNUMBER(VLOOKUP(O$8,'Off Peak Curve Sum'!$A$7:$AG$54,18,FALSE)),VLOOKUP(O$8,'Off Peak Curve Sum'!$A$7:$AG$54,18,FALSE),0)</f>
        <v>27.918847122192382</v>
      </c>
      <c r="P18" s="253">
        <f>IF(ISNUMBER(VLOOKUP(P$8,'Off Peak Curve Sum'!$A$7:$AG$54,18,FALSE)),VLOOKUP(P$8,'Off Peak Curve Sum'!$A$7:$AG$54,18,FALSE),0)</f>
        <v>27.922495880126952</v>
      </c>
      <c r="Q18" s="253">
        <f>IF(ISNUMBER(VLOOKUP(Q$8,'Off Peak Curve Sum'!$A$7:$AG$54,18,FALSE)),VLOOKUP(Q$8,'Off Peak Curve Sum'!$A$7:$AG$54,18,FALSE),0)</f>
        <v>27.922495880126952</v>
      </c>
      <c r="R18" s="253">
        <f>IF(ISNUMBER(VLOOKUP(R$8,'Off Peak Curve Sum'!$A$7:$AG$54,18,FALSE)),VLOOKUP(R$8,'Off Peak Curve Sum'!$A$7:$AG$54,18,FALSE),0)</f>
        <v>27.922495880126952</v>
      </c>
      <c r="S18" s="253">
        <f>IF(ISNUMBER(VLOOKUP(S$8,'Off Peak Curve Sum'!$A$7:$AG$54,18,FALSE)),VLOOKUP(S$8,'Off Peak Curve Sum'!$A$7:$AG$54,18,FALSE),0)</f>
        <v>27.919995346069335</v>
      </c>
      <c r="T18" s="253">
        <f>IF(ISNUMBER(VLOOKUP(T$8,'Off Peak Curve Sum'!$A$7:$AG$54,18,FALSE)),VLOOKUP(T$8,'Off Peak Curve Sum'!$A$7:$AG$54,18,FALSE),0)</f>
        <v>27.919997253417968</v>
      </c>
      <c r="U18" s="253">
        <f>IF(ISNUMBER(VLOOKUP(U$8,'Off Peak Curve Sum'!$A$7:$AG$54,18,FALSE)),VLOOKUP(U$8,'Off Peak Curve Sum'!$A$7:$AG$54,18,FALSE),0)</f>
        <v>27.919997253417968</v>
      </c>
      <c r="V18" s="253">
        <f>IF(ISNUMBER(VLOOKUP(V$8,'Off Peak Curve Sum'!$A$7:$AG$54,18,FALSE)),VLOOKUP(V$8,'Off Peak Curve Sum'!$A$7:$AG$54,18,FALSE),0)</f>
        <v>27.919997253417968</v>
      </c>
      <c r="W18" s="253">
        <f>IF(ISNUMBER(VLOOKUP(W$8,'Off Peak Curve Sum'!$A$7:$AG$54,18,FALSE)),VLOOKUP(W$8,'Off Peak Curve Sum'!$A$7:$AG$54,18,FALSE),0)</f>
        <v>27.919997253417968</v>
      </c>
      <c r="X18" s="253">
        <f>IF(ISNUMBER(VLOOKUP(X$8,'Off Peak Curve Sum'!$A$7:$AG$54,18,FALSE)),VLOOKUP(X$8,'Off Peak Curve Sum'!$A$7:$AG$54,18,FALSE),0)</f>
        <v>27.919997253417968</v>
      </c>
      <c r="Y18" s="253">
        <f>IF(ISNUMBER(VLOOKUP(Y$8,'Off Peak Curve Sum'!$A$7:$AG$54,18,FALSE)),VLOOKUP(Y$8,'Off Peak Curve Sum'!$A$7:$AG$54,18,FALSE),0)</f>
        <v>27.919997253417968</v>
      </c>
      <c r="Z18" s="253">
        <f>IF(ISNUMBER(VLOOKUP(Z$8,'Off Peak Curve Sum'!$A$7:$AG$54,18,FALSE)),VLOOKUP(Z$8,'Off Peak Curve Sum'!$A$7:$AG$54,18,FALSE),0)</f>
        <v>27.919997253417968</v>
      </c>
      <c r="AA18" s="253">
        <f>IF(ISNUMBER(VLOOKUP(AA$8,'Off Peak Curve Sum'!$A$7:$AG$54,18,FALSE)),VLOOKUP(AA$8,'Off Peak Curve Sum'!$A$7:$AG$54,18,FALSE),0)</f>
        <v>27.924998321533202</v>
      </c>
      <c r="AB18" s="253">
        <f>IF(ISNUMBER(VLOOKUP(AB$8,'Off Peak Curve Sum'!$A$7:$AG$54,18,FALSE)),VLOOKUP(AB$8,'Off Peak Curve Sum'!$A$7:$AG$54,18,FALSE),0)</f>
        <v>27.924998321533202</v>
      </c>
      <c r="AC18" s="253">
        <f>IF(ISNUMBER(VLOOKUP(AC$8,'Off Peak Curve Sum'!$A$7:$AG$54,18,FALSE)),VLOOKUP(AC$8,'Off Peak Curve Sum'!$A$7:$AG$54,18,FALSE),0)</f>
        <v>27.924998321533202</v>
      </c>
      <c r="AD18" s="253">
        <f>IF(ISNUMBER(VLOOKUP(AD$8,'Off Peak Curve Sum'!$A$7:$AG$54,18,FALSE)),VLOOKUP(AD$8,'Off Peak Curve Sum'!$A$7:$AG$54,18,FALSE),0)</f>
        <v>27.917498626708984</v>
      </c>
      <c r="AE18" s="253">
        <f>IF(ISNUMBER(VLOOKUP(AE$8,'Off Peak Curve Sum'!$A$7:$AG$54,18,FALSE)),VLOOKUP(AE$8,'Off Peak Curve Sum'!$A$7:$AG$54,18,FALSE),0)</f>
        <v>27.914999999999999</v>
      </c>
      <c r="AF18" s="253">
        <f>IF(ISNUMBER(VLOOKUP(AF$8,'Off Peak Curve Sum'!$A$7:$AG$54,18,FALSE)),VLOOKUP(AF$8,'Off Peak Curve Sum'!$A$7:$AG$54,18,FALSE),0)</f>
        <v>27.922499694824218</v>
      </c>
      <c r="AG18" s="440">
        <v>27.334231058756512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27.334231058756512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-3.9989999999999988</v>
      </c>
      <c r="AF28" s="73">
        <f t="shared" si="3"/>
        <v>-3.9989999999999988</v>
      </c>
      <c r="AG28" s="438">
        <f t="shared" si="2"/>
        <v>-1.3888888888889284E-2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-0.75</v>
      </c>
      <c r="C29" s="22">
        <f t="shared" si="4"/>
        <v>-0.75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-4.75</v>
      </c>
      <c r="AF29" s="22">
        <f t="shared" si="3"/>
        <v>-4.75</v>
      </c>
      <c r="AG29" s="105">
        <f t="shared" si="4"/>
        <v>-7.4346405228759238E-2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-6.0599994659424006</v>
      </c>
      <c r="AG30" s="105">
        <f t="shared" si="5"/>
        <v>-9.4444444444444997E-2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-5.8674999999999997</v>
      </c>
      <c r="C31" s="22">
        <f t="shared" si="6"/>
        <v>-8.93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-5.8250007629394993</v>
      </c>
      <c r="AG31" s="105">
        <f t="shared" si="6"/>
        <v>-0.67497549019607916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-6.7999992370605007</v>
      </c>
      <c r="AG32" s="105">
        <f t="shared" si="7"/>
        <v>-1.3888888888889284E-2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-0.14999999999999858</v>
      </c>
      <c r="C33" s="22">
        <f t="shared" si="8"/>
        <v>-0.14999999999999858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-3.1535947712420409E-2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-0.14999999999999858</v>
      </c>
      <c r="C34" s="29">
        <f t="shared" si="9"/>
        <v>-0.14999999999999858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8</v>
      </c>
      <c r="C37" s="253">
        <f t="shared" si="10"/>
        <v>0</v>
      </c>
      <c r="D37" s="253">
        <f t="shared" si="10"/>
        <v>0</v>
      </c>
      <c r="E37" s="253">
        <f t="shared" si="10"/>
        <v>4</v>
      </c>
      <c r="F37" s="253">
        <f t="shared" si="10"/>
        <v>4</v>
      </c>
      <c r="G37" s="253">
        <f t="shared" si="10"/>
        <v>1</v>
      </c>
      <c r="H37" s="253">
        <f t="shared" si="10"/>
        <v>1</v>
      </c>
      <c r="I37" s="253">
        <f t="shared" si="10"/>
        <v>1</v>
      </c>
      <c r="J37" s="253">
        <f t="shared" si="10"/>
        <v>1</v>
      </c>
      <c r="K37" s="253">
        <f t="shared" si="10"/>
        <v>1</v>
      </c>
      <c r="L37" s="253">
        <f t="shared" si="10"/>
        <v>1</v>
      </c>
      <c r="M37" s="253">
        <f t="shared" si="10"/>
        <v>1</v>
      </c>
      <c r="N37" s="253">
        <f t="shared" si="10"/>
        <v>1</v>
      </c>
      <c r="O37" s="253">
        <f t="shared" si="10"/>
        <v>0.53999908447265454</v>
      </c>
      <c r="P37" s="253">
        <f t="shared" si="10"/>
        <v>0.53999908447265454</v>
      </c>
      <c r="Q37" s="253">
        <f t="shared" si="10"/>
        <v>0.53999908447265454</v>
      </c>
      <c r="R37" s="253">
        <f t="shared" si="10"/>
        <v>0.53999908447265454</v>
      </c>
      <c r="S37" s="253">
        <f t="shared" si="10"/>
        <v>0.53999908447265454</v>
      </c>
      <c r="T37" s="253">
        <f t="shared" si="10"/>
        <v>0.53999908447265454</v>
      </c>
      <c r="U37" s="253">
        <f t="shared" si="10"/>
        <v>0.53999908447265454</v>
      </c>
      <c r="V37" s="253">
        <f t="shared" si="10"/>
        <v>0.53999908447265454</v>
      </c>
      <c r="W37" s="253">
        <f t="shared" si="10"/>
        <v>0.53999908447265454</v>
      </c>
      <c r="X37" s="253">
        <f t="shared" si="10"/>
        <v>0.53999908447265454</v>
      </c>
      <c r="Y37" s="253">
        <f t="shared" si="10"/>
        <v>0.53999908447265454</v>
      </c>
      <c r="Z37" s="253">
        <f t="shared" si="10"/>
        <v>0.53999908447265454</v>
      </c>
      <c r="AA37" s="253">
        <f t="shared" si="10"/>
        <v>0.53999908447265454</v>
      </c>
      <c r="AB37" s="253">
        <f t="shared" si="10"/>
        <v>0.53999908447265454</v>
      </c>
      <c r="AC37" s="253">
        <f>AC18-AC56</f>
        <v>0.53999908447265454</v>
      </c>
      <c r="AD37" s="253">
        <f>AD18-AD56</f>
        <v>0.53999908447265454</v>
      </c>
      <c r="AE37" s="253">
        <f>AE18-AE56</f>
        <v>0.53999908447265454</v>
      </c>
      <c r="AF37" s="253">
        <f>AF18-AF56</f>
        <v>27.922499694824218</v>
      </c>
      <c r="AG37" s="440">
        <f t="shared" si="10"/>
        <v>1.2422378135449961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37181</v>
      </c>
      <c r="B46" s="445">
        <v>37183</v>
      </c>
      <c r="C46" s="445">
        <v>37184</v>
      </c>
      <c r="D46" s="445">
        <v>37185</v>
      </c>
      <c r="E46" s="445">
        <v>37186</v>
      </c>
      <c r="F46" s="445">
        <v>37187</v>
      </c>
      <c r="G46" s="445">
        <v>37188</v>
      </c>
      <c r="H46" s="445">
        <v>37189</v>
      </c>
      <c r="I46" s="445">
        <v>37190</v>
      </c>
      <c r="J46" s="445">
        <v>37191</v>
      </c>
      <c r="K46" s="446">
        <v>37192</v>
      </c>
      <c r="L46" s="446">
        <v>37193</v>
      </c>
      <c r="M46" s="446">
        <v>37194</v>
      </c>
      <c r="N46" s="446">
        <v>37195</v>
      </c>
      <c r="O46" s="446">
        <v>37196</v>
      </c>
      <c r="P46" s="446">
        <v>37197</v>
      </c>
      <c r="Q46" s="446">
        <v>37198</v>
      </c>
      <c r="R46" s="446">
        <v>37199</v>
      </c>
      <c r="S46" s="446">
        <v>37200</v>
      </c>
      <c r="T46" s="446">
        <v>37201</v>
      </c>
      <c r="U46" s="446">
        <v>37202</v>
      </c>
      <c r="V46" s="446">
        <v>37203</v>
      </c>
      <c r="W46" s="446">
        <v>37204</v>
      </c>
      <c r="X46" s="446">
        <v>37205</v>
      </c>
      <c r="Y46" s="446">
        <v>37206</v>
      </c>
      <c r="Z46" s="446">
        <v>37207</v>
      </c>
      <c r="AA46" s="446">
        <v>37208</v>
      </c>
      <c r="AB46" s="446">
        <v>37209</v>
      </c>
      <c r="AC46" s="446">
        <v>37210</v>
      </c>
      <c r="AD46" s="446">
        <v>37211</v>
      </c>
      <c r="AE46" s="446">
        <v>37212</v>
      </c>
      <c r="AF46" s="446">
        <v>37213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22.5</v>
      </c>
      <c r="M47" s="22">
        <v>22.5</v>
      </c>
      <c r="N47" s="22">
        <v>22.5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28</v>
      </c>
      <c r="AF47" s="96">
        <v>28</v>
      </c>
      <c r="AG47" s="104">
        <v>22.513888888888889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28.75</v>
      </c>
      <c r="AF48" s="96">
        <v>28.75</v>
      </c>
      <c r="AG48" s="105">
        <v>22.986111111111111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24</v>
      </c>
      <c r="M49" s="22">
        <v>24</v>
      </c>
      <c r="N49" s="22">
        <v>24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28</v>
      </c>
      <c r="AF49" s="96">
        <v>28</v>
      </c>
      <c r="AG49" s="105">
        <v>24.094444444444445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30.25</v>
      </c>
      <c r="D50" s="22">
        <v>27.1875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25.5</v>
      </c>
      <c r="K50" s="22">
        <v>27.1875</v>
      </c>
      <c r="L50" s="22">
        <v>27.1875</v>
      </c>
      <c r="M50" s="22">
        <v>27.1875</v>
      </c>
      <c r="N50" s="22">
        <v>27.1875</v>
      </c>
      <c r="O50" s="22">
        <v>18.608000000000001</v>
      </c>
      <c r="P50" s="22">
        <v>18.608000000000001</v>
      </c>
      <c r="Q50" s="22">
        <v>24.899999618530298</v>
      </c>
      <c r="R50" s="22">
        <v>20.174999237060501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26</v>
      </c>
      <c r="Y50" s="96">
        <v>20.174999237060501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26</v>
      </c>
      <c r="AF50" s="96">
        <v>26</v>
      </c>
      <c r="AG50" s="105">
        <v>27.072916666666668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28.25</v>
      </c>
      <c r="AF51" s="96">
        <v>28.25</v>
      </c>
      <c r="AG51" s="105">
        <v>23.513888888888889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21.5</v>
      </c>
      <c r="M52" s="22">
        <v>21.5</v>
      </c>
      <c r="N52" s="22">
        <v>21.5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21.513888888888889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22</v>
      </c>
      <c r="M53" s="22">
        <v>22</v>
      </c>
      <c r="N53" s="22">
        <v>22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22.013888888888889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</v>
      </c>
      <c r="C56" s="22">
        <v>26</v>
      </c>
      <c r="D56" s="22">
        <v>26.004999160766602</v>
      </c>
      <c r="E56" s="22">
        <v>26</v>
      </c>
      <c r="F56" s="22">
        <v>26</v>
      </c>
      <c r="G56" s="22">
        <v>26</v>
      </c>
      <c r="H56" s="22">
        <v>26</v>
      </c>
      <c r="I56" s="22">
        <v>26.004999160766602</v>
      </c>
      <c r="J56" s="22">
        <v>25.997501373291016</v>
      </c>
      <c r="K56" s="22">
        <v>26.002500534057617</v>
      </c>
      <c r="L56" s="22">
        <v>26</v>
      </c>
      <c r="M56" s="22">
        <v>25.998849868774414</v>
      </c>
      <c r="N56" s="22">
        <v>26</v>
      </c>
      <c r="O56" s="22">
        <v>27.378848037719727</v>
      </c>
      <c r="P56" s="22">
        <v>27.382496795654298</v>
      </c>
      <c r="Q56" s="22">
        <v>27.382496795654298</v>
      </c>
      <c r="R56" s="22">
        <v>27.382496795654298</v>
      </c>
      <c r="S56" s="22">
        <v>27.379996261596681</v>
      </c>
      <c r="T56" s="22">
        <v>27.379998168945313</v>
      </c>
      <c r="U56" s="22">
        <v>27.379998168945313</v>
      </c>
      <c r="V56" s="22">
        <v>27.379998168945313</v>
      </c>
      <c r="W56" s="97">
        <v>27.379998168945313</v>
      </c>
      <c r="X56" s="96">
        <v>27.379998168945313</v>
      </c>
      <c r="Y56" s="96">
        <v>27.379998168945313</v>
      </c>
      <c r="Z56" s="96">
        <v>27.379998168945313</v>
      </c>
      <c r="AA56" s="96">
        <v>27.384999237060548</v>
      </c>
      <c r="AB56" s="96">
        <v>27.384999237060548</v>
      </c>
      <c r="AC56" s="96">
        <v>27.384999237060548</v>
      </c>
      <c r="AD56" s="96">
        <v>27.377499542236329</v>
      </c>
      <c r="AE56" s="96">
        <v>27.375000915527345</v>
      </c>
      <c r="AF56" s="96">
        <v>0</v>
      </c>
      <c r="AG56" s="105">
        <v>26.091993245211516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37183</v>
      </c>
      <c r="C97" s="272">
        <v>37184</v>
      </c>
      <c r="D97" s="272">
        <v>37185</v>
      </c>
      <c r="E97" s="272">
        <v>37186</v>
      </c>
      <c r="F97" s="272">
        <v>37187</v>
      </c>
      <c r="G97" s="272">
        <v>37188</v>
      </c>
      <c r="H97" s="272">
        <v>37189</v>
      </c>
      <c r="I97" s="272">
        <v>37190</v>
      </c>
      <c r="J97" s="272">
        <v>37191</v>
      </c>
      <c r="K97" s="272">
        <v>37192</v>
      </c>
      <c r="L97" s="272">
        <v>37193</v>
      </c>
      <c r="M97" s="272">
        <v>37194</v>
      </c>
      <c r="N97" s="272">
        <v>37195</v>
      </c>
      <c r="O97" s="272">
        <v>37196</v>
      </c>
      <c r="P97" s="272">
        <v>37197</v>
      </c>
      <c r="Q97" s="272">
        <v>37198</v>
      </c>
      <c r="R97" s="272">
        <v>37199</v>
      </c>
      <c r="S97" s="272">
        <v>37200</v>
      </c>
      <c r="T97" s="272">
        <v>37201</v>
      </c>
      <c r="U97" s="272">
        <v>37202</v>
      </c>
      <c r="V97" s="272">
        <v>37203</v>
      </c>
      <c r="W97" s="272">
        <v>37204</v>
      </c>
      <c r="X97" s="272">
        <v>37205</v>
      </c>
      <c r="Y97" s="272">
        <v>37206</v>
      </c>
      <c r="Z97" s="272">
        <v>37207</v>
      </c>
      <c r="AA97" s="272">
        <v>37208</v>
      </c>
      <c r="AB97" s="272">
        <v>37209</v>
      </c>
      <c r="AC97" s="73">
        <v>37210</v>
      </c>
      <c r="AD97" s="73">
        <v>37211</v>
      </c>
      <c r="AE97" s="73">
        <v>37212</v>
      </c>
      <c r="AF97" s="258">
        <v>37213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24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24.001000000000001</v>
      </c>
      <c r="AF98" s="97">
        <v>24.001000000000001</v>
      </c>
      <c r="AG98" s="36">
        <v>22.5</v>
      </c>
      <c r="AH98" s="36">
        <v>14.369999885559082</v>
      </c>
      <c r="AZ98" s="36">
        <v>22.513888888888889</v>
      </c>
    </row>
    <row r="99" spans="1:52" x14ac:dyDescent="0.2">
      <c r="A99" s="36" t="s">
        <v>140</v>
      </c>
      <c r="B99" s="269">
        <v>22.25</v>
      </c>
      <c r="C99" s="22">
        <v>22.25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24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23</v>
      </c>
      <c r="AH99" s="36">
        <v>7.4600000381469727</v>
      </c>
      <c r="AZ99" s="36">
        <v>22.986111111111111</v>
      </c>
    </row>
    <row r="100" spans="1:52" x14ac:dyDescent="0.2">
      <c r="A100" s="36" t="s">
        <v>142</v>
      </c>
      <c r="B100" s="134">
        <v>24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23.5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28</v>
      </c>
      <c r="AF100" s="97">
        <v>21.940000534057599</v>
      </c>
      <c r="AG100" s="36">
        <v>24</v>
      </c>
      <c r="AZ100" s="36">
        <v>24.094444444444445</v>
      </c>
    </row>
    <row r="101" spans="1:52" x14ac:dyDescent="0.2">
      <c r="A101" s="36" t="s">
        <v>144</v>
      </c>
      <c r="B101" s="134">
        <v>21.32</v>
      </c>
      <c r="C101" s="22">
        <v>21.32</v>
      </c>
      <c r="D101" s="22">
        <v>27.1875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25.5</v>
      </c>
      <c r="K101" s="22">
        <v>27.1875</v>
      </c>
      <c r="L101" s="22">
        <v>27.1875</v>
      </c>
      <c r="M101" s="22">
        <v>27.1875</v>
      </c>
      <c r="N101" s="22">
        <v>27.1875</v>
      </c>
      <c r="O101" s="22">
        <v>18.608000000000001</v>
      </c>
      <c r="P101" s="22">
        <v>18.608000000000001</v>
      </c>
      <c r="Q101" s="22">
        <v>24.899999618530298</v>
      </c>
      <c r="R101" s="22">
        <v>20.174999237060501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26</v>
      </c>
      <c r="Y101" s="22">
        <v>20.174999237060501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26</v>
      </c>
      <c r="AF101" s="97">
        <v>20.174999237060501</v>
      </c>
      <c r="AG101" s="36">
        <v>27.268382352941178</v>
      </c>
      <c r="AZ101" s="36">
        <v>27.072916666666668</v>
      </c>
    </row>
    <row r="102" spans="1:52" x14ac:dyDescent="0.2">
      <c r="A102" s="36" t="s">
        <v>143</v>
      </c>
      <c r="B102" s="134">
        <v>23.5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19.5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28.25</v>
      </c>
      <c r="AF102" s="97">
        <v>21.450000762939499</v>
      </c>
      <c r="AG102" s="36">
        <v>23.5</v>
      </c>
      <c r="AZ102" s="36">
        <v>23.513888888888889</v>
      </c>
    </row>
    <row r="103" spans="1:52" ht="12" thickBot="1" x14ac:dyDescent="0.25">
      <c r="A103" s="36" t="s">
        <v>141</v>
      </c>
      <c r="B103" s="134">
        <v>21.35</v>
      </c>
      <c r="C103" s="22">
        <v>21.35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18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21.5</v>
      </c>
      <c r="AZ103" s="36">
        <v>21.513888888888889</v>
      </c>
    </row>
    <row r="104" spans="1:52" ht="12" thickBot="1" x14ac:dyDescent="0.25">
      <c r="A104" s="36" t="s">
        <v>145</v>
      </c>
      <c r="B104" s="273">
        <v>21.85</v>
      </c>
      <c r="C104" s="29">
        <v>21.85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18.5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22</v>
      </c>
      <c r="AH104" s="36">
        <v>67.5</v>
      </c>
      <c r="AZ104" s="36">
        <v>22.013888888888889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26</v>
      </c>
      <c r="D107" s="36">
        <v>26.004999160766602</v>
      </c>
      <c r="E107" s="36">
        <v>30</v>
      </c>
      <c r="F107" s="36">
        <v>30</v>
      </c>
      <c r="G107" s="36">
        <v>27</v>
      </c>
      <c r="H107" s="36">
        <v>27</v>
      </c>
      <c r="I107" s="36">
        <v>27.004999160766602</v>
      </c>
      <c r="J107" s="36">
        <v>26.997501373291016</v>
      </c>
      <c r="K107" s="36">
        <v>27.002500534057617</v>
      </c>
      <c r="L107" s="36">
        <v>27</v>
      </c>
      <c r="M107" s="36">
        <v>26.998849868774414</v>
      </c>
      <c r="N107" s="36">
        <v>27</v>
      </c>
      <c r="O107" s="36">
        <v>27.918847122192382</v>
      </c>
      <c r="P107" s="36">
        <v>27.922495880126952</v>
      </c>
      <c r="Q107" s="36">
        <v>27.922495880126952</v>
      </c>
      <c r="R107" s="36">
        <v>27.922495880126952</v>
      </c>
      <c r="S107" s="36">
        <v>27.919995346069335</v>
      </c>
      <c r="T107" s="36">
        <v>27.919997253417968</v>
      </c>
      <c r="U107" s="36">
        <v>27.919997253417968</v>
      </c>
      <c r="V107" s="36">
        <v>27.919997253417968</v>
      </c>
      <c r="W107" s="36">
        <v>27.919997253417968</v>
      </c>
      <c r="X107" s="36">
        <v>27.919997253417968</v>
      </c>
      <c r="Y107" s="36">
        <v>27.919997253417968</v>
      </c>
      <c r="Z107" s="36">
        <v>27.919997253417968</v>
      </c>
      <c r="AA107" s="36">
        <v>27.924998321533202</v>
      </c>
      <c r="AB107" s="36">
        <v>27.924998321533202</v>
      </c>
      <c r="AC107" s="36">
        <v>27.924998321533202</v>
      </c>
      <c r="AD107" s="36">
        <v>27.917498626708984</v>
      </c>
      <c r="AE107" s="36">
        <v>27.914999999999999</v>
      </c>
      <c r="AF107" s="36">
        <v>27.922499694824218</v>
      </c>
      <c r="AG107" s="36">
        <v>26.000897725423176</v>
      </c>
      <c r="AH107" s="36">
        <v>44</v>
      </c>
      <c r="AK107" s="36" t="s">
        <v>203</v>
      </c>
      <c r="AZ107" s="36">
        <v>26.091993245211516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37182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4761.5831419694714</v>
      </c>
      <c r="D16" s="347">
        <f ca="1">+'Power Price'!D67</f>
        <v>5622.572071151094</v>
      </c>
      <c r="E16" s="347">
        <f>+'Power Price'!E67</f>
        <v>9697.6993044408773</v>
      </c>
      <c r="F16" s="410">
        <f ca="1">+'Power Price'!F67</f>
        <v>6693.9515058538136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10659.69428801287</v>
      </c>
      <c r="N16" s="347">
        <f>+'Power Price'!N67</f>
        <v>10000</v>
      </c>
      <c r="O16" s="347">
        <f>+'Power Price'!O67</f>
        <v>14947.612049061325</v>
      </c>
      <c r="P16" s="347">
        <f>+'Power Price'!P67</f>
        <v>13712.374581939799</v>
      </c>
      <c r="Q16" s="347">
        <f>+'Power Price'!Q67</f>
        <v>16182.849516182849</v>
      </c>
      <c r="R16" s="347">
        <f>+'Power Price'!R67</f>
        <v>13996.627318718382</v>
      </c>
      <c r="S16" s="347">
        <f>+'Power Price'!S67</f>
        <v>12060.356882803897</v>
      </c>
      <c r="T16" s="347">
        <f>+'Power Price'!T67</f>
        <v>12486.992715920916</v>
      </c>
      <c r="U16" s="347">
        <f>+'Power Price'!U67</f>
        <v>11480.4660726525</v>
      </c>
      <c r="V16" s="347">
        <f>+'Power Price'!V67</f>
        <v>12213.611859838276</v>
      </c>
      <c r="W16" s="410">
        <f>+'Power Price'!W67</f>
        <v>12558.834949409411</v>
      </c>
      <c r="X16" s="347">
        <f>+'Power Price'!X67</f>
        <v>11653.540483479834</v>
      </c>
      <c r="Y16" s="347">
        <f>+'Power Price'!Y67</f>
        <v>11094.069208888533</v>
      </c>
      <c r="Z16" s="347">
        <f>+'Power Price'!Z67</f>
        <v>10911.440175492889</v>
      </c>
      <c r="AA16" s="347">
        <f>+'Power Price'!AA67</f>
        <v>10475.19115524353</v>
      </c>
      <c r="AB16" s="347">
        <f>+'Power Price'!AB67</f>
        <v>10080.34365941662</v>
      </c>
      <c r="AC16" s="367">
        <f ca="1">+'Power Price'!AC67</f>
        <v>10662.175595242987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5109.4151019856818</v>
      </c>
      <c r="D17" s="341">
        <f ca="1">+'Power Price'!D68</f>
        <v>5775.9149458188513</v>
      </c>
      <c r="E17" s="341">
        <f>+'Power Price'!E68</f>
        <v>9764.5799892990908</v>
      </c>
      <c r="F17" s="411">
        <f ca="1">+'Power Price'!F68</f>
        <v>6883.3033457012089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11665.325824617859</v>
      </c>
      <c r="N17" s="341">
        <f>+'Power Price'!N68</f>
        <v>10892.857142857145</v>
      </c>
      <c r="O17" s="341">
        <f>+'Power Price'!O68</f>
        <v>15866.368040281082</v>
      </c>
      <c r="P17" s="341">
        <f>+'Power Price'!P68</f>
        <v>14715.71906354515</v>
      </c>
      <c r="Q17" s="341">
        <f>+'Power Price'!Q68</f>
        <v>17017.017017017013</v>
      </c>
      <c r="R17" s="341">
        <f>+'Power Price'!R68</f>
        <v>15177.065767284992</v>
      </c>
      <c r="S17" s="341">
        <f>+'Power Price'!S68</f>
        <v>11889.275447424576</v>
      </c>
      <c r="T17" s="341">
        <f>+'Power Price'!T68</f>
        <v>12313.562261533125</v>
      </c>
      <c r="U17" s="341">
        <f>+'Power Price'!U68</f>
        <v>11309.115832762165</v>
      </c>
      <c r="V17" s="341">
        <f>+'Power Price'!V68</f>
        <v>12045.148247978437</v>
      </c>
      <c r="W17" s="411">
        <f>+'Power Price'!W68</f>
        <v>12988.929629974509</v>
      </c>
      <c r="X17" s="341">
        <f>+'Power Price'!X68</f>
        <v>12164.542720235238</v>
      </c>
      <c r="Y17" s="341">
        <f>+'Power Price'!Y68</f>
        <v>11543.723394924475</v>
      </c>
      <c r="Z17" s="341">
        <f>+'Power Price'!Z68</f>
        <v>11420.216189273791</v>
      </c>
      <c r="AA17" s="341">
        <f>+'Power Price'!AA68</f>
        <v>11161.272653101349</v>
      </c>
      <c r="AB17" s="341">
        <f>+'Power Price'!AB68</f>
        <v>10985.091115480509</v>
      </c>
      <c r="AC17" s="368">
        <f ca="1">+'Power Price'!AC68</f>
        <v>11281.361451996589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5293.4621099554233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6964.8099944231435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12268.704746580852</v>
      </c>
      <c r="N18" s="341">
        <f>+'Power Price'!N69</f>
        <v>13214.285714285716</v>
      </c>
      <c r="O18" s="341">
        <f>+'Power Price'!O69</f>
        <v>16534.483201149866</v>
      </c>
      <c r="P18" s="341">
        <f>+'Power Price'!P69</f>
        <v>15384.615384615383</v>
      </c>
      <c r="Q18" s="341">
        <f>+'Power Price'!Q69</f>
        <v>17684.351017684348</v>
      </c>
      <c r="R18" s="341">
        <f>+'Power Price'!R69</f>
        <v>15008.431703204047</v>
      </c>
      <c r="S18" s="341">
        <f>+'Power Price'!S69</f>
        <v>12858.916117581408</v>
      </c>
      <c r="T18" s="341">
        <f>+'Power Price'!T69</f>
        <v>13180.714533472077</v>
      </c>
      <c r="U18" s="341">
        <f>+'Power Price'!U69</f>
        <v>12508.567511994515</v>
      </c>
      <c r="V18" s="341">
        <f>+'Power Price'!V69</f>
        <v>12887.466307277629</v>
      </c>
      <c r="W18" s="411">
        <f>+'Power Price'!W69</f>
        <v>13699.429175809986</v>
      </c>
      <c r="X18" s="341">
        <f>+'Power Price'!X69</f>
        <v>12917.299816367906</v>
      </c>
      <c r="Y18" s="341">
        <f>+'Power Price'!Y69</f>
        <v>12199.819202326296</v>
      </c>
      <c r="Z18" s="341">
        <f>+'Power Price'!Z69</f>
        <v>12103.345812462516</v>
      </c>
      <c r="AA18" s="341">
        <f>+'Power Price'!AA69</f>
        <v>11552.506803830702</v>
      </c>
      <c r="AB18" s="341">
        <f>+'Power Price'!AB69</f>
        <v>11015.933806985186</v>
      </c>
      <c r="AC18" s="368">
        <f ca="1">+'Power Price'!AC69</f>
        <v>11744.002887487623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4970.9577198433062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6159.3198214895774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11967.015285599357</v>
      </c>
      <c r="N19" s="341">
        <f>+'Power Price'!N70</f>
        <v>13035.714285714286</v>
      </c>
      <c r="O19" s="341">
        <f>+'Power Price'!O70</f>
        <v>16283.940015824071</v>
      </c>
      <c r="P19" s="341">
        <f>+'Power Price'!P70</f>
        <v>15133.779264214045</v>
      </c>
      <c r="Q19" s="341">
        <f>+'Power Price'!Q70</f>
        <v>17434.100767434098</v>
      </c>
      <c r="R19" s="341">
        <f>+'Power Price'!R70</f>
        <v>13575.042158516022</v>
      </c>
      <c r="S19" s="341">
        <f>+'Power Price'!S70</f>
        <v>12486.192556915483</v>
      </c>
      <c r="T19" s="341">
        <f>+'Power Price'!T70</f>
        <v>12573.707943114812</v>
      </c>
      <c r="U19" s="341">
        <f>+'Power Price'!U70</f>
        <v>12165.867032213844</v>
      </c>
      <c r="V19" s="341">
        <f>+'Power Price'!V70</f>
        <v>12719.00269541779</v>
      </c>
      <c r="W19" s="411">
        <f>+'Power Price'!W70</f>
        <v>13174.109284106704</v>
      </c>
      <c r="X19" s="341">
        <f>+'Power Price'!X70</f>
        <v>9247.0486632510183</v>
      </c>
      <c r="Y19" s="341">
        <f>+'Power Price'!Y70</f>
        <v>7828.1103249940616</v>
      </c>
      <c r="Z19" s="341">
        <f>+'Power Price'!Z70</f>
        <v>7122.4150538282265</v>
      </c>
      <c r="AA19" s="341">
        <f>+'Power Price'!AA70</f>
        <v>9251.0774726968957</v>
      </c>
      <c r="AB19" s="341">
        <f>+'Power Price'!AB70</f>
        <v>9702.1453692254672</v>
      </c>
      <c r="AC19" s="368">
        <f ca="1">+'Power Price'!AC70</f>
        <v>9153.8934615704038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5479.1976225854387</v>
      </c>
      <c r="D20" s="341">
        <f ca="1">+'Power Price'!D71</f>
        <v>5847.4749539971381</v>
      </c>
      <c r="E20" s="341">
        <f>+'Power Price'!E71</f>
        <v>9028.8924558587496</v>
      </c>
      <c r="F20" s="411">
        <f ca="1">+'Power Price'!F71</f>
        <v>6785.1883441471082</v>
      </c>
      <c r="G20" s="341">
        <f>+'Power Price'!G71</f>
        <v>10749.505278844908</v>
      </c>
      <c r="H20" s="341">
        <f>+'Power Price'!H71</f>
        <v>10842.237586423635</v>
      </c>
      <c r="I20" s="341">
        <f>+'Power Price'!I71</f>
        <v>10656.772971266182</v>
      </c>
      <c r="J20" s="341">
        <f>+'Power Price'!J71</f>
        <v>15796.09986070931</v>
      </c>
      <c r="K20" s="341">
        <f>+'Power Price'!K71</f>
        <v>14379.084967320261</v>
      </c>
      <c r="L20" s="341">
        <f>+'Power Price'!L71</f>
        <v>17213.114754098358</v>
      </c>
      <c r="M20" s="341">
        <f>+'Power Price'!M71</f>
        <v>13274.336283185839</v>
      </c>
      <c r="N20" s="341">
        <f>+'Power Price'!N71</f>
        <v>13928.571428571429</v>
      </c>
      <c r="O20" s="341">
        <f>+'Power Price'!O71</f>
        <v>16701.316701316697</v>
      </c>
      <c r="P20" s="341">
        <f>+'Power Price'!P71</f>
        <v>15384.615384615383</v>
      </c>
      <c r="Q20" s="341">
        <f>+'Power Price'!Q71</f>
        <v>18018.018018018014</v>
      </c>
      <c r="R20" s="341">
        <f>+'Power Price'!R71</f>
        <v>15345.699831365935</v>
      </c>
      <c r="S20" s="341">
        <f>+'Power Price'!S71</f>
        <v>13113.535954058163</v>
      </c>
      <c r="T20" s="341">
        <f>+'Power Price'!T71</f>
        <v>13180.714533472077</v>
      </c>
      <c r="U20" s="341">
        <f>+'Power Price'!U71</f>
        <v>12851.267991775188</v>
      </c>
      <c r="V20" s="341">
        <f>+'Power Price'!V71</f>
        <v>13308.625336927224</v>
      </c>
      <c r="W20" s="411">
        <f>+'Power Price'!W71</f>
        <v>13900.069749831775</v>
      </c>
      <c r="X20" s="341">
        <f>+'Power Price'!X71</f>
        <v>12965.71055458684</v>
      </c>
      <c r="Y20" s="341">
        <f>+'Power Price'!Y71</f>
        <v>12141.316045729518</v>
      </c>
      <c r="Z20" s="341">
        <f>+'Power Price'!Z71</f>
        <v>12063.240976822781</v>
      </c>
      <c r="AA20" s="341">
        <f>+'Power Price'!AA71</f>
        <v>11434.324759304311</v>
      </c>
      <c r="AB20" s="341">
        <f>+'Power Price'!AB71</f>
        <v>10860.266581193117</v>
      </c>
      <c r="AC20" s="368">
        <f ca="1">+'Power Price'!AC71</f>
        <v>11682.494326479866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5024.1456166419021</v>
      </c>
      <c r="D21" s="341">
        <f ca="1">+'Power Price'!D72</f>
        <v>5622.572071151094</v>
      </c>
      <c r="E21" s="341">
        <f>+'Power Price'!E72</f>
        <v>8493.8469769930434</v>
      </c>
      <c r="F21" s="411">
        <f ca="1">+'Power Price'!F72</f>
        <v>6380.1882215953474</v>
      </c>
      <c r="G21" s="341">
        <f>+'Power Price'!G72</f>
        <v>10080.197817014992</v>
      </c>
      <c r="H21" s="341">
        <f>+'Power Price'!H72</f>
        <v>10135.135135135135</v>
      </c>
      <c r="I21" s="341">
        <f>+'Power Price'!I72</f>
        <v>10025.260498894851</v>
      </c>
      <c r="J21" s="341">
        <f>+'Power Price'!J72</f>
        <v>15278.224222293655</v>
      </c>
      <c r="K21" s="341">
        <f>+'Power Price'!K72</f>
        <v>13616.557734204793</v>
      </c>
      <c r="L21" s="341">
        <f>+'Power Price'!L72</f>
        <v>16939.890710382515</v>
      </c>
      <c r="M21" s="341">
        <f>+'Power Price'!M72</f>
        <v>14078.841512469831</v>
      </c>
      <c r="N21" s="341">
        <f>+'Power Price'!N72</f>
        <v>15357.142857142857</v>
      </c>
      <c r="O21" s="341">
        <f>+'Power Price'!O72</f>
        <v>18329.603293371409</v>
      </c>
      <c r="P21" s="341">
        <f>+'Power Price'!P72</f>
        <v>16806.020066889629</v>
      </c>
      <c r="Q21" s="341">
        <f>+'Power Price'!Q72</f>
        <v>19853.186519853185</v>
      </c>
      <c r="R21" s="341">
        <f>+'Power Price'!R72</f>
        <v>16441.821247892076</v>
      </c>
      <c r="S21" s="341">
        <f>+'Power Price'!S72</f>
        <v>12062.281301490895</v>
      </c>
      <c r="T21" s="341">
        <f>+'Power Price'!T72</f>
        <v>12486.992715920916</v>
      </c>
      <c r="U21" s="341">
        <f>+'Power Price'!U72</f>
        <v>11823.166552433173</v>
      </c>
      <c r="V21" s="341">
        <f>+'Power Price'!V72</f>
        <v>11876.684636118598</v>
      </c>
      <c r="W21" s="411">
        <f>+'Power Price'!W72</f>
        <v>13999.862960028253</v>
      </c>
      <c r="X21" s="341">
        <f>+'Power Price'!X72</f>
        <v>12263.456018694909</v>
      </c>
      <c r="Y21" s="341">
        <f>+'Power Price'!Y72</f>
        <v>11426.72668500679</v>
      </c>
      <c r="Z21" s="341">
        <f>+'Power Price'!Z72</f>
        <v>11420.763919888919</v>
      </c>
      <c r="AA21" s="341">
        <f>+'Power Price'!AA72</f>
        <v>10834.479381663776</v>
      </c>
      <c r="AB21" s="341">
        <f>+'Power Price'!AB72</f>
        <v>10299.663131169806</v>
      </c>
      <c r="AC21" s="368">
        <f ca="1">+'Power Price'!AC72</f>
        <v>11133.767893954904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5209.8811292719165</v>
      </c>
      <c r="D22" s="343">
        <f ca="1">+'Power Price'!D73</f>
        <v>5827.0292373747698</v>
      </c>
      <c r="E22" s="343">
        <f>+'Power Price'!E73</f>
        <v>9028.8924558587496</v>
      </c>
      <c r="F22" s="412">
        <f ca="1">+'Power Price'!F73</f>
        <v>6688.6009408351456</v>
      </c>
      <c r="G22" s="343">
        <f>+'Power Price'!G73</f>
        <v>10513.246281727199</v>
      </c>
      <c r="H22" s="343">
        <f>+'Power Price'!H73</f>
        <v>10606.536769327467</v>
      </c>
      <c r="I22" s="343">
        <f>+'Power Price'!I73</f>
        <v>10419.955794126932</v>
      </c>
      <c r="J22" s="343">
        <f>+'Power Price'!J73</f>
        <v>16097.003464409441</v>
      </c>
      <c r="K22" s="343">
        <f>+'Power Price'!K73</f>
        <v>14161.220043572985</v>
      </c>
      <c r="L22" s="343">
        <f>+'Power Price'!L73</f>
        <v>18032.7868852459</v>
      </c>
      <c r="M22" s="343">
        <f>+'Power Price'!M73</f>
        <v>15285.599356395816</v>
      </c>
      <c r="N22" s="343">
        <f>+'Power Price'!N73</f>
        <v>17142.857142857141</v>
      </c>
      <c r="O22" s="343">
        <f>+'Power Price'!O73</f>
        <v>21168.506856912652</v>
      </c>
      <c r="P22" s="343">
        <f>+'Power Price'!P73</f>
        <v>19147.157190635451</v>
      </c>
      <c r="Q22" s="343">
        <f>+'Power Price'!Q73</f>
        <v>23189.856523189854</v>
      </c>
      <c r="R22" s="343">
        <f>+'Power Price'!R73</f>
        <v>18802.698145025297</v>
      </c>
      <c r="S22" s="343">
        <f>+'Power Price'!S73</f>
        <v>12804.417194470778</v>
      </c>
      <c r="T22" s="343">
        <f>+'Power Price'!T73</f>
        <v>13354.144987859869</v>
      </c>
      <c r="U22" s="343">
        <f>+'Power Price'!U73</f>
        <v>12508.567511994515</v>
      </c>
      <c r="V22" s="343">
        <f>+'Power Price'!V73</f>
        <v>12550.539083557953</v>
      </c>
      <c r="W22" s="412">
        <f>+'Power Price'!W73</f>
        <v>15331.96176233404</v>
      </c>
      <c r="X22" s="343">
        <f>+'Power Price'!X73</f>
        <v>13280.081521292504</v>
      </c>
      <c r="Y22" s="343">
        <f>+'Power Price'!Y73</f>
        <v>12341.227439504162</v>
      </c>
      <c r="Z22" s="343">
        <f>+'Power Price'!Z73</f>
        <v>12342.375452904755</v>
      </c>
      <c r="AA22" s="343">
        <f>+'Power Price'!AA73</f>
        <v>11657.82365517809</v>
      </c>
      <c r="AB22" s="343">
        <f>+'Power Price'!AB73</f>
        <v>11026.0246690856</v>
      </c>
      <c r="AC22" s="370">
        <f ca="1">+'Power Price'!AC73</f>
        <v>12011.989861944068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-67.54018641091443</v>
      </c>
      <c r="D30" s="341">
        <f ca="1">'Power Price'!D87</f>
        <v>-102.22858311183791</v>
      </c>
      <c r="E30" s="341">
        <f>'Power Price'!E87</f>
        <v>0</v>
      </c>
      <c r="F30" s="341">
        <f ca="1">'Power Price'!F87</f>
        <v>-56.589589840918052</v>
      </c>
      <c r="G30" s="341">
        <f>'Power Price'!G87</f>
        <v>0</v>
      </c>
      <c r="H30" s="341">
        <f>'Power Price'!H87</f>
        <v>0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-299.77634887712156</v>
      </c>
      <c r="N30" s="341">
        <f>'Power Price'!N87</f>
        <v>-358.86052534221017</v>
      </c>
      <c r="O30" s="341">
        <f>'Power Price'!O87</f>
        <v>-485.4184687225752</v>
      </c>
      <c r="P30" s="341">
        <f>'Power Price'!P87</f>
        <v>-435.31347879173882</v>
      </c>
      <c r="Q30" s="341">
        <f>'Power Price'!Q87</f>
        <v>-535.52345865341158</v>
      </c>
      <c r="R30" s="341">
        <f>'Power Price'!R87</f>
        <v>-483.48433515461329</v>
      </c>
      <c r="S30" s="341">
        <f>'Power Price'!S87</f>
        <v>-487.61163441355893</v>
      </c>
      <c r="T30" s="341">
        <f>'Power Price'!T87</f>
        <v>-434.75889929803452</v>
      </c>
      <c r="U30" s="341">
        <f>'Power Price'!U87</f>
        <v>-593.39756371113435</v>
      </c>
      <c r="V30" s="341">
        <f>'Power Price'!V87</f>
        <v>-434.67844023150792</v>
      </c>
      <c r="W30" s="341">
        <f>'Power Price'!W87</f>
        <v>-303.33020509042217</v>
      </c>
      <c r="X30" s="341">
        <f>'Power Price'!X87</f>
        <v>-351.04177028168851</v>
      </c>
      <c r="Y30" s="341">
        <f>'Power Price'!Y87</f>
        <v>-334.41561903008551</v>
      </c>
      <c r="Z30" s="341">
        <f>'Power Price'!Z87</f>
        <v>-320.015727276088</v>
      </c>
      <c r="AA30" s="341">
        <f>'Power Price'!AA87</f>
        <v>-285.9668783244324</v>
      </c>
      <c r="AB30" s="341">
        <f>'Power Price'!AB87</f>
        <v>-257.24239441180544</v>
      </c>
      <c r="AC30" s="341">
        <f ca="1">'Power Price'!AC87</f>
        <v>-281.03629972747149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-91.179251654733889</v>
      </c>
      <c r="D31" s="341">
        <f ca="1">'Power Price'!D88</f>
        <v>-102.22858311183791</v>
      </c>
      <c r="E31" s="341">
        <f>'Power Price'!E88</f>
        <v>0</v>
      </c>
      <c r="F31" s="341">
        <f ca="1">'Power Price'!F88</f>
        <v>-64.469278255523022</v>
      </c>
      <c r="G31" s="341">
        <f>'Power Price'!G88</f>
        <v>0</v>
      </c>
      <c r="H31" s="341">
        <f>'Power Price'!H88</f>
        <v>0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-328.05713650703547</v>
      </c>
      <c r="N31" s="341">
        <f>'Power Price'!N88</f>
        <v>-390.90164367633588</v>
      </c>
      <c r="O31" s="341">
        <f>'Power Price'!O88</f>
        <v>-515.1467226014247</v>
      </c>
      <c r="P31" s="341">
        <f>'Power Price'!P88</f>
        <v>-467.16568455698871</v>
      </c>
      <c r="Q31" s="341">
        <f>'Power Price'!Q88</f>
        <v>-563.12776064586069</v>
      </c>
      <c r="R31" s="341">
        <f>'Power Price'!R88</f>
        <v>-524.26012245680795</v>
      </c>
      <c r="S31" s="341">
        <f>'Power Price'!S88</f>
        <v>-481.53148073684679</v>
      </c>
      <c r="T31" s="341">
        <f>'Power Price'!T88</f>
        <v>-428.72058125223157</v>
      </c>
      <c r="U31" s="341">
        <f>'Power Price'!U88</f>
        <v>-587.19098541965104</v>
      </c>
      <c r="V31" s="341">
        <f>'Power Price'!V88</f>
        <v>-428.68287553865775</v>
      </c>
      <c r="W31" s="341">
        <f>'Power Price'!W88</f>
        <v>-313.22574696482661</v>
      </c>
      <c r="X31" s="341">
        <f>'Power Price'!X88</f>
        <v>-365.92234776817531</v>
      </c>
      <c r="Y31" s="341">
        <f>'Power Price'!Y88</f>
        <v>-347.54920308051987</v>
      </c>
      <c r="Z31" s="341">
        <f>'Power Price'!Z88</f>
        <v>-334.38586697309074</v>
      </c>
      <c r="AA31" s="341">
        <f>'Power Price'!AA88</f>
        <v>-304.00134368953695</v>
      </c>
      <c r="AB31" s="341">
        <f>'Power Price'!AB88</f>
        <v>-279.41343252273145</v>
      </c>
      <c r="AC31" s="341">
        <f ca="1">'Power Price'!AC88</f>
        <v>-296.82348965730125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0</v>
      </c>
      <c r="D32" s="341">
        <f ca="1">'Power Price'!D89</f>
        <v>0</v>
      </c>
      <c r="E32" s="341">
        <f>'Power Price'!E89</f>
        <v>0</v>
      </c>
      <c r="F32" s="341">
        <f ca="1">'Power Price'!F89</f>
        <v>0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-345.02560908498708</v>
      </c>
      <c r="N32" s="341">
        <f>'Power Price'!N89</f>
        <v>-474.20855134506382</v>
      </c>
      <c r="O32" s="341">
        <f>'Power Price'!O89</f>
        <v>-536.805845320152</v>
      </c>
      <c r="P32" s="341">
        <f>'Power Price'!P89</f>
        <v>-488.40048840048803</v>
      </c>
      <c r="Q32" s="341">
        <f>'Power Price'!Q89</f>
        <v>-585.21120223981416</v>
      </c>
      <c r="R32" s="341">
        <f>'Power Price'!R89</f>
        <v>-518.43500998506534</v>
      </c>
      <c r="S32" s="341">
        <f>'Power Price'!S89</f>
        <v>-368.10595282987924</v>
      </c>
      <c r="T32" s="341">
        <f>'Power Price'!T89</f>
        <v>-458.91217148126088</v>
      </c>
      <c r="U32" s="341">
        <f>'Power Price'!U89</f>
        <v>-186.74498800548281</v>
      </c>
      <c r="V32" s="341">
        <f>'Power Price'!V89</f>
        <v>-458.66069900289949</v>
      </c>
      <c r="W32" s="341">
        <f>'Power Price'!W89</f>
        <v>-293.62588048287944</v>
      </c>
      <c r="X32" s="341">
        <f>'Power Price'!X89</f>
        <v>-358.62720585910029</v>
      </c>
      <c r="Y32" s="341">
        <f>'Power Price'!Y89</f>
        <v>-340.76767617811493</v>
      </c>
      <c r="Z32" s="341">
        <f>'Power Price'!Z89</f>
        <v>-324.1124895427638</v>
      </c>
      <c r="AA32" s="341">
        <f>'Power Price'!AA89</f>
        <v>-287.7502399431396</v>
      </c>
      <c r="AB32" s="341">
        <f>'Power Price'!AB89</f>
        <v>-254.61592511873641</v>
      </c>
      <c r="AC32" s="341">
        <f ca="1">'Power Price'!AC89</f>
        <v>-279.3703511714757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-101.94346886397489</v>
      </c>
      <c r="D33" s="341">
        <f ca="1">'Power Price'!D90</f>
        <v>0</v>
      </c>
      <c r="E33" s="341">
        <f>'Power Price'!E90</f>
        <v>0</v>
      </c>
      <c r="F33" s="341">
        <f ca="1">'Power Price'!F90</f>
        <v>-33.981156287991325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-336.54137279601127</v>
      </c>
      <c r="N33" s="341">
        <f>'Power Price'!N90</f>
        <v>-467.80032767823832</v>
      </c>
      <c r="O33" s="341">
        <f>'Power Price'!O90</f>
        <v>-528.6836743006279</v>
      </c>
      <c r="P33" s="341">
        <f>'Power Price'!P90</f>
        <v>-480.43743695917692</v>
      </c>
      <c r="Q33" s="341">
        <f>'Power Price'!Q90</f>
        <v>-576.9299116420807</v>
      </c>
      <c r="R33" s="341">
        <f>'Power Price'!R90</f>
        <v>-468.92155397525494</v>
      </c>
      <c r="S33" s="341">
        <f>'Power Price'!S90</f>
        <v>-443.70341710874527</v>
      </c>
      <c r="T33" s="341">
        <f>'Power Price'!T90</f>
        <v>-437.77805832093873</v>
      </c>
      <c r="U33" s="341">
        <f>'Power Price'!U90</f>
        <v>-440.66705869524594</v>
      </c>
      <c r="V33" s="341">
        <f>'Power Price'!V90</f>
        <v>-452.66513431005296</v>
      </c>
      <c r="W33" s="341">
        <f>'Power Price'!W90</f>
        <v>-303.1075620548836</v>
      </c>
      <c r="X33" s="341">
        <f>'Power Price'!X90</f>
        <v>-269.27753786071662</v>
      </c>
      <c r="Y33" s="341">
        <f>'Power Price'!Y90</f>
        <v>-228.64491892255955</v>
      </c>
      <c r="Z33" s="341">
        <f>'Power Price'!Z90</f>
        <v>-201.16927003488127</v>
      </c>
      <c r="AA33" s="341">
        <f>'Power Price'!AA90</f>
        <v>-243.17553642268467</v>
      </c>
      <c r="AB33" s="341">
        <f>'Power Price'!AB90</f>
        <v>-237.75323522285544</v>
      </c>
      <c r="AC33" s="341">
        <f ca="1">'Power Price'!AC90</f>
        <v>-231.69643768687274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0</v>
      </c>
      <c r="D34" s="341">
        <f ca="1">'Power Price'!D91</f>
        <v>0</v>
      </c>
      <c r="E34" s="341">
        <f>'Power Price'!E91</f>
        <v>-200.64205457463686</v>
      </c>
      <c r="F34" s="341">
        <f ca="1">'Power Price'!F91</f>
        <v>-66.880684858212589</v>
      </c>
      <c r="G34" s="341">
        <f>'Power Price'!G91</f>
        <v>-118.03646855526131</v>
      </c>
      <c r="H34" s="341">
        <f>'Power Price'!H91</f>
        <v>-157.13387806410901</v>
      </c>
      <c r="I34" s="341">
        <f>'Power Price'!I91</f>
        <v>-78.939059046415423</v>
      </c>
      <c r="J34" s="341">
        <f>'Power Price'!J91</f>
        <v>-54.466230936819557</v>
      </c>
      <c r="K34" s="341">
        <f>'Power Price'!K91</f>
        <v>-108.93246187363911</v>
      </c>
      <c r="L34" s="341">
        <f>'Power Price'!L91</f>
        <v>0</v>
      </c>
      <c r="M34" s="341">
        <f>'Power Price'!M91</f>
        <v>-580.08886156188419</v>
      </c>
      <c r="N34" s="341">
        <f>'Power Price'!N91</f>
        <v>-684.82109825061889</v>
      </c>
      <c r="O34" s="341">
        <f>'Power Price'!O91</f>
        <v>-326.83914984621151</v>
      </c>
      <c r="P34" s="341">
        <f>'Power Price'!P91</f>
        <v>-402.13409778627283</v>
      </c>
      <c r="Q34" s="341">
        <f>'Power Price'!Q91</f>
        <v>-251.54420190614837</v>
      </c>
      <c r="R34" s="341">
        <f>'Power Price'!R91</f>
        <v>-268.39647009952205</v>
      </c>
      <c r="S34" s="341">
        <f>'Power Price'!S91</f>
        <v>-318.2519841038611</v>
      </c>
      <c r="T34" s="341">
        <f>'Power Price'!T91</f>
        <v>-369.17778526446273</v>
      </c>
      <c r="U34" s="341">
        <f>'Power Price'!U91</f>
        <v>-199.15814458844579</v>
      </c>
      <c r="V34" s="341">
        <f>'Power Price'!V91</f>
        <v>-386.42002245867843</v>
      </c>
      <c r="W34" s="341">
        <f>'Power Price'!W91</f>
        <v>-282.06607198656093</v>
      </c>
      <c r="X34" s="341">
        <f>'Power Price'!X91</f>
        <v>-365.88008715933574</v>
      </c>
      <c r="Y34" s="341">
        <f>'Power Price'!Y91</f>
        <v>-344.24788430788249</v>
      </c>
      <c r="Z34" s="341">
        <f>'Power Price'!Z91</f>
        <v>-328.89335788194512</v>
      </c>
      <c r="AA34" s="341">
        <f>'Power Price'!AA91</f>
        <v>-289.95071624829325</v>
      </c>
      <c r="AB34" s="341">
        <f>'Power Price'!AB91</f>
        <v>-255.91192793404116</v>
      </c>
      <c r="AC34" s="341">
        <f ca="1">'Power Price'!AC91</f>
        <v>-283.25979184592688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-83.580980683505913</v>
      </c>
      <c r="D35" s="341">
        <f ca="1">'Power Price'!D92</f>
        <v>-51.114291555918498</v>
      </c>
      <c r="E35" s="341">
        <f>'Power Price'!E92</f>
        <v>-200.64205457463868</v>
      </c>
      <c r="F35" s="341">
        <f ca="1">'Power Price'!F92</f>
        <v>-111.77910893801982</v>
      </c>
      <c r="G35" s="341">
        <f>'Power Price'!G92</f>
        <v>-118.03646855526313</v>
      </c>
      <c r="H35" s="341">
        <f>'Power Price'!H92</f>
        <v>-157.13387806411083</v>
      </c>
      <c r="I35" s="341">
        <f>'Power Price'!I92</f>
        <v>-78.939059046415423</v>
      </c>
      <c r="J35" s="341">
        <f>'Power Price'!J92</f>
        <v>-54.466230936817738</v>
      </c>
      <c r="K35" s="341">
        <f>'Power Price'!K92</f>
        <v>-108.93246187363911</v>
      </c>
      <c r="L35" s="341">
        <f>'Power Price'!L92</f>
        <v>0</v>
      </c>
      <c r="M35" s="341">
        <f>'Power Price'!M92</f>
        <v>-602.71349166581604</v>
      </c>
      <c r="N35" s="341">
        <f>'Power Price'!N92</f>
        <v>-736.08688758522112</v>
      </c>
      <c r="O35" s="341">
        <f>'Power Price'!O92</f>
        <v>-379.76586112161749</v>
      </c>
      <c r="P35" s="341">
        <f>'Power Price'!P92</f>
        <v>-447.25805595371276</v>
      </c>
      <c r="Q35" s="341">
        <f>'Power Price'!Q92</f>
        <v>-312.27366628952223</v>
      </c>
      <c r="R35" s="341">
        <f>'Power Price'!R92</f>
        <v>-306.25970116584358</v>
      </c>
      <c r="S35" s="341">
        <f>'Power Price'!S92</f>
        <v>-339.98590955735745</v>
      </c>
      <c r="T35" s="341">
        <f>'Power Price'!T92</f>
        <v>-345.02451308123636</v>
      </c>
      <c r="U35" s="341">
        <f>'Power Price'!U92</f>
        <v>-339.47549302137122</v>
      </c>
      <c r="V35" s="341">
        <f>'Power Price'!V92</f>
        <v>-335.45772256946839</v>
      </c>
      <c r="W35" s="341">
        <f>'Power Price'!W92</f>
        <v>-298.74086184760017</v>
      </c>
      <c r="X35" s="341">
        <f>'Power Price'!X92</f>
        <v>-357.11645549147033</v>
      </c>
      <c r="Y35" s="341">
        <f>'Power Price'!Y92</f>
        <v>-333.753982503511</v>
      </c>
      <c r="Z35" s="341">
        <f>'Power Price'!Z92</f>
        <v>-322.57411617284015</v>
      </c>
      <c r="AA35" s="341">
        <f>'Power Price'!AA92</f>
        <v>-284.79713236349562</v>
      </c>
      <c r="AB35" s="341">
        <f>'Power Price'!AB92</f>
        <v>-252.39554118705928</v>
      </c>
      <c r="AC35" s="341">
        <f ca="1">'Power Price'!AC92</f>
        <v>-281.37135347047661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-67.54018641091443</v>
      </c>
      <c r="D36" s="347">
        <f ca="1">+'Power Price'!D87</f>
        <v>-102.22858311183791</v>
      </c>
      <c r="E36" s="347">
        <f>+'Power Price'!E87</f>
        <v>0</v>
      </c>
      <c r="F36" s="410">
        <f ca="1">+'Power Price'!F87</f>
        <v>-56.589589840918052</v>
      </c>
      <c r="G36" s="347">
        <f>+'Power Price'!G87</f>
        <v>0</v>
      </c>
      <c r="H36" s="347">
        <f>+'Power Price'!H87</f>
        <v>0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-299.77634887712156</v>
      </c>
      <c r="N36" s="347">
        <f>+'Power Price'!N87</f>
        <v>-358.86052534221017</v>
      </c>
      <c r="O36" s="347">
        <f>+'Power Price'!O87</f>
        <v>-485.4184687225752</v>
      </c>
      <c r="P36" s="347">
        <f>+'Power Price'!P87</f>
        <v>-435.31347879173882</v>
      </c>
      <c r="Q36" s="347">
        <f>+'Power Price'!Q87</f>
        <v>-535.52345865341158</v>
      </c>
      <c r="R36" s="347">
        <f>+'Power Price'!R87</f>
        <v>-483.48433515461329</v>
      </c>
      <c r="S36" s="347">
        <f>+'Power Price'!S87</f>
        <v>-487.61163441355893</v>
      </c>
      <c r="T36" s="347">
        <f>+'Power Price'!T87</f>
        <v>-434.75889929803452</v>
      </c>
      <c r="U36" s="347">
        <f>+'Power Price'!U87</f>
        <v>-593.39756371113435</v>
      </c>
      <c r="V36" s="347">
        <f>+'Power Price'!V87</f>
        <v>-434.67844023150792</v>
      </c>
      <c r="W36" s="410">
        <f>+'Power Price'!W87</f>
        <v>-303.33020509042217</v>
      </c>
      <c r="X36" s="347">
        <f>+'Power Price'!X87</f>
        <v>-351.04177028168851</v>
      </c>
      <c r="Y36" s="347">
        <f>+'Power Price'!Y87</f>
        <v>-334.41561903008551</v>
      </c>
      <c r="Z36" s="347">
        <f>+'Power Price'!Z87</f>
        <v>-320.015727276088</v>
      </c>
      <c r="AA36" s="347">
        <f>+'Power Price'!AA87</f>
        <v>-285.9668783244324</v>
      </c>
      <c r="AB36" s="347">
        <f>+'Power Price'!AB87</f>
        <v>-257.24239441180544</v>
      </c>
      <c r="AC36" s="367">
        <f ca="1">+'Power Price'!AC87</f>
        <v>-281.03629972747149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-91.179251654733889</v>
      </c>
      <c r="D37" s="341">
        <f ca="1">+'Power Price'!D88</f>
        <v>-102.22858311183791</v>
      </c>
      <c r="E37" s="341">
        <f>+'Power Price'!E88</f>
        <v>0</v>
      </c>
      <c r="F37" s="411">
        <f ca="1">+'Power Price'!F88</f>
        <v>-64.469278255523022</v>
      </c>
      <c r="G37" s="341">
        <f>+'Power Price'!G88</f>
        <v>0</v>
      </c>
      <c r="H37" s="341">
        <f>+'Power Price'!H88</f>
        <v>0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-328.05713650703547</v>
      </c>
      <c r="N37" s="341">
        <f>+'Power Price'!N88</f>
        <v>-390.90164367633588</v>
      </c>
      <c r="O37" s="341">
        <f>+'Power Price'!O88</f>
        <v>-515.1467226014247</v>
      </c>
      <c r="P37" s="341">
        <f>+'Power Price'!P88</f>
        <v>-467.16568455698871</v>
      </c>
      <c r="Q37" s="341">
        <f>+'Power Price'!Q88</f>
        <v>-563.12776064586069</v>
      </c>
      <c r="R37" s="341">
        <f>+'Power Price'!R88</f>
        <v>-524.26012245680795</v>
      </c>
      <c r="S37" s="341">
        <f>+'Power Price'!S88</f>
        <v>-481.53148073684679</v>
      </c>
      <c r="T37" s="341">
        <f>+'Power Price'!T88</f>
        <v>-428.72058125223157</v>
      </c>
      <c r="U37" s="341">
        <f>+'Power Price'!U88</f>
        <v>-587.19098541965104</v>
      </c>
      <c r="V37" s="341">
        <f>+'Power Price'!V88</f>
        <v>-428.68287553865775</v>
      </c>
      <c r="W37" s="411">
        <f>+'Power Price'!W88</f>
        <v>-313.22574696482661</v>
      </c>
      <c r="X37" s="341">
        <f>+'Power Price'!X88</f>
        <v>-365.92234776817531</v>
      </c>
      <c r="Y37" s="341">
        <f>+'Power Price'!Y88</f>
        <v>-347.54920308051987</v>
      </c>
      <c r="Z37" s="341">
        <f>+'Power Price'!Z88</f>
        <v>-334.38586697309074</v>
      </c>
      <c r="AA37" s="341">
        <f>+'Power Price'!AA88</f>
        <v>-304.00134368953695</v>
      </c>
      <c r="AB37" s="341">
        <f>+'Power Price'!AB88</f>
        <v>-279.41343252273145</v>
      </c>
      <c r="AC37" s="368">
        <f ca="1">+'Power Price'!AC88</f>
        <v>-296.82348965730125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0</v>
      </c>
      <c r="D38" s="341">
        <f ca="1">+'Power Price'!D89</f>
        <v>0</v>
      </c>
      <c r="E38" s="341">
        <f>+'Power Price'!E89</f>
        <v>0</v>
      </c>
      <c r="F38" s="411">
        <f ca="1">+'Power Price'!F89</f>
        <v>0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-345.02560908498708</v>
      </c>
      <c r="N38" s="341">
        <f>+'Power Price'!N89</f>
        <v>-474.20855134506382</v>
      </c>
      <c r="O38" s="341">
        <f>+'Power Price'!O89</f>
        <v>-536.805845320152</v>
      </c>
      <c r="P38" s="341">
        <f>+'Power Price'!P89</f>
        <v>-488.40048840048803</v>
      </c>
      <c r="Q38" s="341">
        <f>+'Power Price'!Q89</f>
        <v>-585.21120223981416</v>
      </c>
      <c r="R38" s="341">
        <f>+'Power Price'!R89</f>
        <v>-518.43500998506534</v>
      </c>
      <c r="S38" s="341">
        <f>+'Power Price'!S89</f>
        <v>-368.10595282987924</v>
      </c>
      <c r="T38" s="341">
        <f>+'Power Price'!T89</f>
        <v>-458.91217148126088</v>
      </c>
      <c r="U38" s="341">
        <f>+'Power Price'!U89</f>
        <v>-186.74498800548281</v>
      </c>
      <c r="V38" s="341">
        <f>+'Power Price'!V89</f>
        <v>-458.66069900289949</v>
      </c>
      <c r="W38" s="411">
        <f>+'Power Price'!W89</f>
        <v>-293.62588048287944</v>
      </c>
      <c r="X38" s="341">
        <f>+'Power Price'!X89</f>
        <v>-358.62720585910029</v>
      </c>
      <c r="Y38" s="341">
        <f>+'Power Price'!Y89</f>
        <v>-340.76767617811493</v>
      </c>
      <c r="Z38" s="341">
        <f>+'Power Price'!Z89</f>
        <v>-324.1124895427638</v>
      </c>
      <c r="AA38" s="341">
        <f>+'Power Price'!AA89</f>
        <v>-287.7502399431396</v>
      </c>
      <c r="AB38" s="341">
        <f>+'Power Price'!AB89</f>
        <v>-254.61592511873641</v>
      </c>
      <c r="AC38" s="368">
        <f ca="1">+'Power Price'!AC89</f>
        <v>-279.3703511714757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-101.94346886397489</v>
      </c>
      <c r="D39" s="341">
        <f ca="1">+'Power Price'!D90</f>
        <v>0</v>
      </c>
      <c r="E39" s="341">
        <f>+'Power Price'!E90</f>
        <v>0</v>
      </c>
      <c r="F39" s="411">
        <f ca="1">+'Power Price'!F90</f>
        <v>-33.981156287991325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-336.54137279601127</v>
      </c>
      <c r="N39" s="341">
        <f>+'Power Price'!N90</f>
        <v>-467.80032767823832</v>
      </c>
      <c r="O39" s="341">
        <f>+'Power Price'!O90</f>
        <v>-528.6836743006279</v>
      </c>
      <c r="P39" s="341">
        <f>+'Power Price'!P90</f>
        <v>-480.43743695917692</v>
      </c>
      <c r="Q39" s="341">
        <f>+'Power Price'!Q90</f>
        <v>-576.9299116420807</v>
      </c>
      <c r="R39" s="341">
        <f>+'Power Price'!R90</f>
        <v>-468.92155397525494</v>
      </c>
      <c r="S39" s="341">
        <f>+'Power Price'!S90</f>
        <v>-443.70341710874527</v>
      </c>
      <c r="T39" s="341">
        <f>+'Power Price'!T90</f>
        <v>-437.77805832093873</v>
      </c>
      <c r="U39" s="341">
        <f>+'Power Price'!U90</f>
        <v>-440.66705869524594</v>
      </c>
      <c r="V39" s="341">
        <f>+'Power Price'!V90</f>
        <v>-452.66513431005296</v>
      </c>
      <c r="W39" s="411">
        <f>+'Power Price'!W90</f>
        <v>-303.1075620548836</v>
      </c>
      <c r="X39" s="341">
        <f>+'Power Price'!X90</f>
        <v>-269.27753786071662</v>
      </c>
      <c r="Y39" s="341">
        <f>+'Power Price'!Y90</f>
        <v>-228.64491892255955</v>
      </c>
      <c r="Z39" s="341">
        <f>+'Power Price'!Z90</f>
        <v>-201.16927003488127</v>
      </c>
      <c r="AA39" s="341">
        <f>+'Power Price'!AA90</f>
        <v>-243.17553642268467</v>
      </c>
      <c r="AB39" s="341">
        <f>+'Power Price'!AB90</f>
        <v>-237.75323522285544</v>
      </c>
      <c r="AC39" s="368">
        <f ca="1">+'Power Price'!AC90</f>
        <v>-231.69643768687274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0</v>
      </c>
      <c r="D40" s="341">
        <f ca="1">+'Power Price'!D91</f>
        <v>0</v>
      </c>
      <c r="E40" s="341">
        <f>+'Power Price'!E91</f>
        <v>-200.64205457463686</v>
      </c>
      <c r="F40" s="411">
        <f ca="1">+'Power Price'!F91</f>
        <v>-66.880684858212589</v>
      </c>
      <c r="G40" s="341">
        <f>+'Power Price'!G91</f>
        <v>-118.03646855526131</v>
      </c>
      <c r="H40" s="341">
        <f>+'Power Price'!H91</f>
        <v>-157.13387806410901</v>
      </c>
      <c r="I40" s="341">
        <f>+'Power Price'!I91</f>
        <v>-78.939059046415423</v>
      </c>
      <c r="J40" s="341">
        <f>+'Power Price'!J91</f>
        <v>-54.466230936819557</v>
      </c>
      <c r="K40" s="341">
        <f>+'Power Price'!K91</f>
        <v>-108.93246187363911</v>
      </c>
      <c r="L40" s="341">
        <f>+'Power Price'!L91</f>
        <v>0</v>
      </c>
      <c r="M40" s="341">
        <f>+'Power Price'!M91</f>
        <v>-580.08886156188419</v>
      </c>
      <c r="N40" s="341">
        <f>+'Power Price'!N91</f>
        <v>-684.82109825061889</v>
      </c>
      <c r="O40" s="341">
        <f>+'Power Price'!O91</f>
        <v>-326.83914984621151</v>
      </c>
      <c r="P40" s="341">
        <f>+'Power Price'!P91</f>
        <v>-402.13409778627283</v>
      </c>
      <c r="Q40" s="341">
        <f>+'Power Price'!Q91</f>
        <v>-251.54420190614837</v>
      </c>
      <c r="R40" s="341">
        <f>+'Power Price'!R91</f>
        <v>-268.39647009952205</v>
      </c>
      <c r="S40" s="341">
        <f>+'Power Price'!S91</f>
        <v>-318.2519841038611</v>
      </c>
      <c r="T40" s="341">
        <f>+'Power Price'!T91</f>
        <v>-369.17778526446273</v>
      </c>
      <c r="U40" s="341">
        <f>+'Power Price'!U91</f>
        <v>-199.15814458844579</v>
      </c>
      <c r="V40" s="341">
        <f>+'Power Price'!V91</f>
        <v>-386.42002245867843</v>
      </c>
      <c r="W40" s="411">
        <f>+'Power Price'!W91</f>
        <v>-282.06607198656093</v>
      </c>
      <c r="X40" s="341">
        <f>+'Power Price'!X91</f>
        <v>-365.88008715933574</v>
      </c>
      <c r="Y40" s="341">
        <f>+'Power Price'!Y91</f>
        <v>-344.24788430788249</v>
      </c>
      <c r="Z40" s="341">
        <f>+'Power Price'!Z91</f>
        <v>-328.89335788194512</v>
      </c>
      <c r="AA40" s="341">
        <f>+'Power Price'!AA91</f>
        <v>-289.95071624829325</v>
      </c>
      <c r="AB40" s="341">
        <f>+'Power Price'!AB91</f>
        <v>-255.91192793404116</v>
      </c>
      <c r="AC40" s="368">
        <f ca="1">+'Power Price'!AC91</f>
        <v>-283.25979184592688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-83.580980683505913</v>
      </c>
      <c r="D41" s="341">
        <f ca="1">+'Power Price'!D92</f>
        <v>-51.114291555918498</v>
      </c>
      <c r="E41" s="341">
        <f>+'Power Price'!E92</f>
        <v>-200.64205457463868</v>
      </c>
      <c r="F41" s="411">
        <f ca="1">+'Power Price'!F92</f>
        <v>-111.77910893801982</v>
      </c>
      <c r="G41" s="341">
        <f>+'Power Price'!G92</f>
        <v>-118.03646855526313</v>
      </c>
      <c r="H41" s="341">
        <f>+'Power Price'!H92</f>
        <v>-157.13387806411083</v>
      </c>
      <c r="I41" s="341">
        <f>+'Power Price'!I92</f>
        <v>-78.939059046415423</v>
      </c>
      <c r="J41" s="341">
        <f>+'Power Price'!J92</f>
        <v>-54.466230936817738</v>
      </c>
      <c r="K41" s="341">
        <f>+'Power Price'!K92</f>
        <v>-108.93246187363911</v>
      </c>
      <c r="L41" s="341">
        <f>+'Power Price'!L92</f>
        <v>0</v>
      </c>
      <c r="M41" s="341">
        <f>+'Power Price'!M92</f>
        <v>-602.71349166581604</v>
      </c>
      <c r="N41" s="341">
        <f>+'Power Price'!N92</f>
        <v>-736.08688758522112</v>
      </c>
      <c r="O41" s="341">
        <f>+'Power Price'!O92</f>
        <v>-379.76586112161749</v>
      </c>
      <c r="P41" s="341">
        <f>+'Power Price'!P92</f>
        <v>-447.25805595371276</v>
      </c>
      <c r="Q41" s="341">
        <f>+'Power Price'!Q92</f>
        <v>-312.27366628952223</v>
      </c>
      <c r="R41" s="341">
        <f>+'Power Price'!R92</f>
        <v>-306.25970116584358</v>
      </c>
      <c r="S41" s="341">
        <f>+'Power Price'!S92</f>
        <v>-339.98590955735745</v>
      </c>
      <c r="T41" s="341">
        <f>+'Power Price'!T92</f>
        <v>-345.02451308123636</v>
      </c>
      <c r="U41" s="341">
        <f>+'Power Price'!U92</f>
        <v>-339.47549302137122</v>
      </c>
      <c r="V41" s="341">
        <f>+'Power Price'!V92</f>
        <v>-335.45772256946839</v>
      </c>
      <c r="W41" s="411">
        <f>+'Power Price'!W92</f>
        <v>-298.74086184760017</v>
      </c>
      <c r="X41" s="341">
        <f>+'Power Price'!X92</f>
        <v>-357.11645549147033</v>
      </c>
      <c r="Y41" s="341">
        <f>+'Power Price'!Y92</f>
        <v>-333.753982503511</v>
      </c>
      <c r="Z41" s="341">
        <f>+'Power Price'!Z92</f>
        <v>-322.57411617284015</v>
      </c>
      <c r="AA41" s="341">
        <f>+'Power Price'!AA92</f>
        <v>-284.79713236349562</v>
      </c>
      <c r="AB41" s="341">
        <f>+'Power Price'!AB92</f>
        <v>-252.39554118705928</v>
      </c>
      <c r="AC41" s="368">
        <f ca="1">+'Power Price'!AC92</f>
        <v>-281.37135347047661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-83.580980683506823</v>
      </c>
      <c r="D42" s="343">
        <f ca="1">+'Power Price'!D93</f>
        <v>-51.114291555919408</v>
      </c>
      <c r="E42" s="343">
        <f>+'Power Price'!E93</f>
        <v>-200.64205457463686</v>
      </c>
      <c r="F42" s="412">
        <f ca="1">+'Power Price'!F93</f>
        <v>-111.77910893802164</v>
      </c>
      <c r="G42" s="343">
        <f>+'Power Price'!G93</f>
        <v>-118.03646855526495</v>
      </c>
      <c r="H42" s="343">
        <f>+'Power Price'!H93</f>
        <v>-157.13387806411083</v>
      </c>
      <c r="I42" s="343">
        <f>+'Power Price'!I93</f>
        <v>-78.939059046417242</v>
      </c>
      <c r="J42" s="343">
        <f>+'Power Price'!J93</f>
        <v>-54.466230936819557</v>
      </c>
      <c r="K42" s="343">
        <f>+'Power Price'!K93</f>
        <v>-108.93246187363729</v>
      </c>
      <c r="L42" s="343">
        <f>+'Power Price'!L93</f>
        <v>0</v>
      </c>
      <c r="M42" s="343">
        <f>+'Power Price'!M93</f>
        <v>-636.65043682171745</v>
      </c>
      <c r="N42" s="343">
        <f>+'Power Price'!N93</f>
        <v>-800.16912425347255</v>
      </c>
      <c r="O42" s="343">
        <f>+'Power Price'!O93</f>
        <v>-472.13537183262815</v>
      </c>
      <c r="P42" s="343">
        <f>+'Power Price'!P93</f>
        <v>-521.57986940595583</v>
      </c>
      <c r="Q42" s="343">
        <f>+'Power Price'!Q93</f>
        <v>-422.69087425929683</v>
      </c>
      <c r="R42" s="343">
        <f>+'Power Price'!R93</f>
        <v>-387.81127577023653</v>
      </c>
      <c r="S42" s="343">
        <f>+'Power Price'!S93</f>
        <v>-366.31929694614337</v>
      </c>
      <c r="T42" s="343">
        <f>+'Power Price'!T93</f>
        <v>-375.2161033102675</v>
      </c>
      <c r="U42" s="343">
        <f>+'Power Price'!U93</f>
        <v>-364.30180618730083</v>
      </c>
      <c r="V42" s="343">
        <f>+'Power Price'!V93</f>
        <v>-359.43998134085996</v>
      </c>
      <c r="W42" s="412">
        <f>+'Power Price'!W93</f>
        <v>-329.38955404193439</v>
      </c>
      <c r="X42" s="343">
        <f>+'Power Price'!X93</f>
        <v>-386.72097280669186</v>
      </c>
      <c r="Y42" s="343">
        <f>+'Power Price'!Y93</f>
        <v>-360.46489256811037</v>
      </c>
      <c r="Z42" s="343">
        <f>+'Power Price'!Z93</f>
        <v>-348.60460133150264</v>
      </c>
      <c r="AA42" s="343">
        <f>+'Power Price'!AA93</f>
        <v>-306.43971248060006</v>
      </c>
      <c r="AB42" s="343">
        <f>+'Power Price'!AB93</f>
        <v>-270.19519260525885</v>
      </c>
      <c r="AC42" s="370">
        <f ca="1">+'Power Price'!AC93</f>
        <v>-303.35075072333348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4179.0490341753339</v>
      </c>
      <c r="D53" s="191">
        <f ca="1">'Power Off-Peak Prices'!D67</f>
        <v>4845.7155462772653</v>
      </c>
      <c r="E53" s="191">
        <f>'Power Off-Peak Prices'!E67</f>
        <v>7781.8906680238551</v>
      </c>
      <c r="F53" s="391">
        <f ca="1">'Power Off-Peak Prices'!F67</f>
        <v>5602.2184161588184</v>
      </c>
      <c r="G53" s="191">
        <f>'Power Off-Peak Prices'!G67</f>
        <v>8112.7462005172547</v>
      </c>
      <c r="H53" s="191">
        <f>'Power Off-Peak Prices'!H67</f>
        <v>8647.4479846572867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8047.5276935453921</v>
      </c>
      <c r="N53" s="191">
        <f>'Power Off-Peak Prices'!N67</f>
        <v>7500.0000000000009</v>
      </c>
      <c r="O53" s="191">
        <f>'Power Off-Peak Prices'!O67</f>
        <v>10594.747062472816</v>
      </c>
      <c r="P53" s="191">
        <f>'Power Off-Peak Prices'!P67</f>
        <v>9844.8417802932854</v>
      </c>
      <c r="Q53" s="191">
        <f>'Power Off-Peak Prices'!Q67</f>
        <v>11344.652344652346</v>
      </c>
      <c r="R53" s="191">
        <f>'Power Off-Peak Prices'!R67</f>
        <v>9922.0067453625634</v>
      </c>
      <c r="S53" s="191">
        <f>'Power Off-Peak Prices'!S67</f>
        <v>9016.4651835156092</v>
      </c>
      <c r="T53" s="391">
        <f>'Power Off-Peak Prices'!T67</f>
        <v>9365.2445369406887</v>
      </c>
      <c r="U53" s="391">
        <f>'Power Off-Peak Prices'!U67</f>
        <v>7883.3736156704317</v>
      </c>
      <c r="V53" s="391">
        <f>'Power Off-Peak Prices'!V67</f>
        <v>9800.7773979357062</v>
      </c>
      <c r="W53" s="391">
        <f>'Power Off-Peak Prices'!W67</f>
        <v>9097.701099863727</v>
      </c>
      <c r="X53" s="391">
        <f>'Power Off-Peak Prices'!X67</f>
        <v>8171.5336202921471</v>
      </c>
      <c r="Y53" s="391">
        <f>'Power Off-Peak Prices'!Y67</f>
        <v>7743.8160740586527</v>
      </c>
      <c r="Z53" s="391">
        <f>'Power Off-Peak Prices'!Z67</f>
        <v>7603.4450576242434</v>
      </c>
      <c r="AA53" s="391">
        <f>'Power Off-Peak Prices'!AA67</f>
        <v>7259.458868394041</v>
      </c>
      <c r="AB53" s="391">
        <f>'Power Off-Peak Prices'!AB67</f>
        <v>6925.7510601300528</v>
      </c>
      <c r="AC53" s="391">
        <f ca="1">'Power Off-Peak Prices'!AC67</f>
        <v>7457.1909511779168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4255.5283629053401</v>
      </c>
      <c r="D54" s="191">
        <f ca="1">'Power Off-Peak Prices'!D68</f>
        <v>4855.3196526380352</v>
      </c>
      <c r="E54" s="191">
        <f>'Power Off-Peak Prices'!E68</f>
        <v>7779.3589894165389</v>
      </c>
      <c r="F54" s="391">
        <f ca="1">'Power Off-Peak Prices'!F68</f>
        <v>5630.0690016533044</v>
      </c>
      <c r="G54" s="191">
        <f>'Power Off-Peak Prices'!G68</f>
        <v>7951.3000163458</v>
      </c>
      <c r="H54" s="191">
        <f>'Power Off-Peak Prices'!H68</f>
        <v>8482.3284823284812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8643.1606741341257</v>
      </c>
      <c r="N54" s="191">
        <f>'Power Off-Peak Prices'!N68</f>
        <v>8035.7142857142862</v>
      </c>
      <c r="O54" s="191">
        <f>'Power Off-Peak Prices'!O68</f>
        <v>11089.363217661246</v>
      </c>
      <c r="P54" s="191">
        <f>'Power Off-Peak Prices'!P68</f>
        <v>10333.633479118429</v>
      </c>
      <c r="Q54" s="191">
        <f>'Power Off-Peak Prices'!Q68</f>
        <v>11845.092956204064</v>
      </c>
      <c r="R54" s="191">
        <f>'Power Off-Peak Prices'!R68</f>
        <v>10408.93760539629</v>
      </c>
      <c r="S54" s="191">
        <f>'Power Off-Peak Prices'!S68</f>
        <v>8973.0722446444179</v>
      </c>
      <c r="T54" s="391">
        <f>'Power Off-Peak Prices'!T68</f>
        <v>9885.5714755818844</v>
      </c>
      <c r="U54" s="391">
        <f>'Power Off-Peak Prices'!U68</f>
        <v>7580.0836910645367</v>
      </c>
      <c r="V54" s="391">
        <f>'Power Off-Peak Prices'!V68</f>
        <v>9453.5615672868316</v>
      </c>
      <c r="W54" s="391">
        <f>'Power Off-Peak Prices'!W68</f>
        <v>9321.8742274086344</v>
      </c>
      <c r="X54" s="391">
        <f>'Power Off-Peak Prices'!X68</f>
        <v>8621.6682722693167</v>
      </c>
      <c r="Y54" s="391">
        <f>'Power Off-Peak Prices'!Y68</f>
        <v>8083.813981298782</v>
      </c>
      <c r="Z54" s="391">
        <f>'Power Off-Peak Prices'!Z68</f>
        <v>8010.7697841444806</v>
      </c>
      <c r="AA54" s="391">
        <f>'Power Off-Peak Prices'!AA68</f>
        <v>7846.3578098891594</v>
      </c>
      <c r="AB54" s="391">
        <f>'Power Off-Peak Prices'!AB68</f>
        <v>7918.467440913294</v>
      </c>
      <c r="AC54" s="391">
        <f ca="1">'Power Off-Peak Prices'!AC68</f>
        <v>7994.5215069895303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4457.6523031203569</v>
      </c>
      <c r="D55" s="191">
        <f ca="1">'Power Off-Peak Prices'!D69</f>
        <v>4832.9208349065284</v>
      </c>
      <c r="E55" s="191">
        <f>'Power Off-Peak Prices'!E69</f>
        <v>7082.7363008782568</v>
      </c>
      <c r="F55" s="391">
        <f ca="1">'Power Off-Peak Prices'!F69</f>
        <v>5457.7698129683804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9677.300575530664</v>
      </c>
      <c r="N55" s="191">
        <f>'Power Off-Peak Prices'!N69</f>
        <v>9285.8035714285725</v>
      </c>
      <c r="O55" s="191">
        <f>'Power Off-Peak Prices'!O69</f>
        <v>10325.783258317631</v>
      </c>
      <c r="P55" s="191">
        <f>'Power Off-Peak Prices'!P69</f>
        <v>10307.872395163366</v>
      </c>
      <c r="Q55" s="191">
        <f>'Power Off-Peak Prices'!Q69</f>
        <v>10343.694121471899</v>
      </c>
      <c r="R55" s="191">
        <f>'Power Off-Peak Prices'!R69</f>
        <v>10061.129848229342</v>
      </c>
      <c r="S55" s="191">
        <f>'Power Off-Peak Prices'!S69</f>
        <v>9229.090990943645</v>
      </c>
      <c r="T55" s="391">
        <f>'Power Off-Peak Prices'!T69</f>
        <v>9018.4280975123856</v>
      </c>
      <c r="U55" s="391">
        <f>'Power Off-Peak Prices'!U69</f>
        <v>9246.1491288193065</v>
      </c>
      <c r="V55" s="391">
        <f>'Power Off-Peak Prices'!V69</f>
        <v>9422.6957464992447</v>
      </c>
      <c r="W55" s="391">
        <f>'Power Off-Peak Prices'!W69</f>
        <v>9688.6004545269552</v>
      </c>
      <c r="X55" s="391">
        <f>'Power Off-Peak Prices'!X69</f>
        <v>8195.9433559293666</v>
      </c>
      <c r="Y55" s="391">
        <f>'Power Off-Peak Prices'!Y69</f>
        <v>7769.8100206423214</v>
      </c>
      <c r="Z55" s="391">
        <f>'Power Off-Peak Prices'!Z69</f>
        <v>7648.9618135688524</v>
      </c>
      <c r="AA55" s="391">
        <f>'Power Off-Peak Prices'!AA69</f>
        <v>7295.0336558862055</v>
      </c>
      <c r="AB55" s="391">
        <f>'Power Off-Peak Prices'!AB69</f>
        <v>6963.9681112512035</v>
      </c>
      <c r="AC55" s="391">
        <f ca="1">'Power Off-Peak Prices'!AC69</f>
        <v>7537.0327407604027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4903.0351367887424</v>
      </c>
      <c r="D56" s="191">
        <f ca="1">'Power Off-Peak Prices'!D70</f>
        <v>4071.6998248028444</v>
      </c>
      <c r="E56" s="191">
        <f>'Power Off-Peak Prices'!E70</f>
        <v>6415.6846624646023</v>
      </c>
      <c r="F56" s="391">
        <f ca="1">'Power Off-Peak Prices'!F70</f>
        <v>5130.1398746853965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9688.7596179631564</v>
      </c>
      <c r="N56" s="191">
        <f>'Power Off-Peak Prices'!N70</f>
        <v>8928.4821428571431</v>
      </c>
      <c r="O56" s="191">
        <f>'Power Off-Peak Prices'!O70</f>
        <v>10242.664364905168</v>
      </c>
      <c r="P56" s="191">
        <f>'Power Off-Peak Prices'!P70</f>
        <v>10141.677386158992</v>
      </c>
      <c r="Q56" s="191">
        <f>'Power Off-Peak Prices'!Q70</f>
        <v>10343.651343651343</v>
      </c>
      <c r="R56" s="191">
        <f>'Power Off-Peak Prices'!R70</f>
        <v>9406.6188870151782</v>
      </c>
      <c r="S56" s="191">
        <f>'Power Off-Peak Prices'!S70</f>
        <v>8881.966281244755</v>
      </c>
      <c r="T56" s="391">
        <f>'Power Off-Peak Prices'!T70</f>
        <v>8671.3893113476879</v>
      </c>
      <c r="U56" s="391">
        <f>'Power Off-Peak Prices'!U70</f>
        <v>8899.0296165361997</v>
      </c>
      <c r="V56" s="391">
        <f>'Power Off-Peak Prices'!V70</f>
        <v>9075.4799158503738</v>
      </c>
      <c r="W56" s="391">
        <f>'Power Off-Peak Prices'!W70</f>
        <v>9271.9616956601858</v>
      </c>
      <c r="X56" s="391">
        <f>'Power Off-Peak Prices'!X70</f>
        <v>4935.7764875665443</v>
      </c>
      <c r="Y56" s="391">
        <f>'Power Off-Peak Prices'!Y70</f>
        <v>4427.4129619960058</v>
      </c>
      <c r="Z56" s="391">
        <f>'Power Off-Peak Prices'!Z70</f>
        <v>4320.3658260855855</v>
      </c>
      <c r="AA56" s="391">
        <f>'Power Off-Peak Prices'!AA70</f>
        <v>5050.5172379958649</v>
      </c>
      <c r="AB56" s="391">
        <f>'Power Off-Peak Prices'!AB70</f>
        <v>5133.5298094254686</v>
      </c>
      <c r="AC56" s="391">
        <f ca="1">'Power Off-Peak Prices'!AC70</f>
        <v>5226.9369820280608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4364.7845468053483</v>
      </c>
      <c r="D57" s="191">
        <f ca="1">'Power Off-Peak Prices'!D71</f>
        <v>4049.381796767655</v>
      </c>
      <c r="E57" s="191">
        <f>'Power Off-Peak Prices'!E71</f>
        <v>6193.099218311605</v>
      </c>
      <c r="F57" s="391">
        <f ca="1">'Power Off-Peak Prices'!F71</f>
        <v>4869.0885206282028</v>
      </c>
      <c r="G57" s="191">
        <f>'Power Off-Peak Prices'!G71</f>
        <v>7625.9355073837269</v>
      </c>
      <c r="H57" s="191">
        <f>'Power Off-Peak Prices'!H71</f>
        <v>7594.8524553175721</v>
      </c>
      <c r="I57" s="191">
        <f>'Power Off-Peak Prices'!I71</f>
        <v>7657.0185594498826</v>
      </c>
      <c r="J57" s="191">
        <f>'Power Off-Peak Prices'!J71</f>
        <v>11909.027186052537</v>
      </c>
      <c r="K57" s="191">
        <f>'Power Off-Peak Prices'!K71</f>
        <v>10566.544449758225</v>
      </c>
      <c r="L57" s="191">
        <f>'Power Off-Peak Prices'!L71</f>
        <v>13251.50992234685</v>
      </c>
      <c r="M57" s="191">
        <f>'Power Off-Peak Prices'!M71</f>
        <v>9744.404562988635</v>
      </c>
      <c r="N57" s="191">
        <f>'Power Off-Peak Prices'!N71</f>
        <v>8928.4821428571431</v>
      </c>
      <c r="O57" s="191">
        <f>'Power Off-Peak Prices'!O71</f>
        <v>10747.367116709369</v>
      </c>
      <c r="P57" s="191">
        <f>'Power Off-Peak Prices'!P71</f>
        <v>10483.59488894606</v>
      </c>
      <c r="Q57" s="191">
        <f>'Power Off-Peak Prices'!Q71</f>
        <v>11011.139344472678</v>
      </c>
      <c r="R57" s="191">
        <f>'Power Off-Peak Prices'!R71</f>
        <v>9163.1534569983141</v>
      </c>
      <c r="S57" s="191">
        <f>'Power Off-Peak Prices'!S71</f>
        <v>8742.2322022699864</v>
      </c>
      <c r="T57" s="391">
        <f>'Power Off-Peak Prices'!T71</f>
        <v>9191.8496580307183</v>
      </c>
      <c r="U57" s="391">
        <f>'Power Off-Peak Prices'!U71</f>
        <v>8511.0565996897658</v>
      </c>
      <c r="V57" s="391">
        <f>'Power Off-Peak Prices'!V71</f>
        <v>8523.7903490894751</v>
      </c>
      <c r="W57" s="391">
        <f>'Power Off-Peak Prices'!W71</f>
        <v>9392.0612757921772</v>
      </c>
      <c r="X57" s="391">
        <f>'Power Off-Peak Prices'!X71</f>
        <v>8350.8138552358669</v>
      </c>
      <c r="Y57" s="391">
        <f>'Power Off-Peak Prices'!Y71</f>
        <v>7858.6037975173795</v>
      </c>
      <c r="Z57" s="391">
        <f>'Power Off-Peak Prices'!Z71</f>
        <v>7759.9962933573843</v>
      </c>
      <c r="AA57" s="391">
        <f>'Power Off-Peak Prices'!AA71</f>
        <v>7369.0351745736743</v>
      </c>
      <c r="AB57" s="391">
        <f>'Power Off-Peak Prices'!AB71</f>
        <v>7002.3033825668499</v>
      </c>
      <c r="AC57" s="391">
        <f ca="1">'Power Off-Peak Prices'!AC71</f>
        <v>7572.9909122012987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3990.035836028319</v>
      </c>
      <c r="D58" s="358">
        <f ca="1">'Power Off-Peak Prices'!D72</f>
        <v>3664.2221480915541</v>
      </c>
      <c r="E58" s="358">
        <f>'Power Off-Peak Prices'!E72</f>
        <v>5721.6262772579566</v>
      </c>
      <c r="F58" s="391">
        <f ca="1">'Power Off-Peak Prices'!F72</f>
        <v>4458.6280871259432</v>
      </c>
      <c r="G58" s="191">
        <f>'Power Off-Peak Prices'!G72</f>
        <v>6993.490537878155</v>
      </c>
      <c r="H58" s="191">
        <f>'Power Off-Peak Prices'!H72</f>
        <v>6961.2644845202994</v>
      </c>
      <c r="I58" s="191">
        <f>'Power Off-Peak Prices'!I72</f>
        <v>7025.7165912360106</v>
      </c>
      <c r="J58" s="191">
        <f>'Power Off-Peak Prices'!J72</f>
        <v>10926.694821440762</v>
      </c>
      <c r="K58" s="191">
        <f>'Power Off-Peak Prices'!K72</f>
        <v>9695.063499654605</v>
      </c>
      <c r="L58" s="191">
        <f>'Power Off-Peak Prices'!L72</f>
        <v>12158.326143226919</v>
      </c>
      <c r="M58" s="191">
        <f>'Power Off-Peak Prices'!M72</f>
        <v>8867.7104606308149</v>
      </c>
      <c r="N58" s="191">
        <f>'Power Off-Peak Prices'!N72</f>
        <v>8214.375</v>
      </c>
      <c r="O58" s="191">
        <f>'Power Off-Peak Prices'!O72</f>
        <v>10720.015410316413</v>
      </c>
      <c r="P58" s="191">
        <f>'Power Off-Peak Prices'!P72</f>
        <v>10429.019809621817</v>
      </c>
      <c r="Q58" s="191">
        <f>'Power Off-Peak Prices'!Q72</f>
        <v>11011.011011011011</v>
      </c>
      <c r="R58" s="191">
        <f>'Power Off-Peak Prices'!R72</f>
        <v>9122.0910623946038</v>
      </c>
      <c r="S58" s="191">
        <f>'Power Off-Peak Prices'!S72</f>
        <v>8064.8944722121205</v>
      </c>
      <c r="T58" s="391">
        <f>'Power Off-Peak Prices'!T72</f>
        <v>8671.5582948673491</v>
      </c>
      <c r="U58" s="391">
        <f>'Power Off-Peak Prices'!U72</f>
        <v>7830.3452256412111</v>
      </c>
      <c r="V58" s="391">
        <f>'Power Off-Peak Prices'!V72</f>
        <v>7692.7798961278022</v>
      </c>
      <c r="W58" s="391">
        <f>'Power Off-Peak Prices'!W72</f>
        <v>8841.9994372773381</v>
      </c>
      <c r="X58" s="391">
        <f>'Power Off-Peak Prices'!X72</f>
        <v>7703.0091384417174</v>
      </c>
      <c r="Y58" s="391">
        <f>'Power Off-Peak Prices'!Y72</f>
        <v>7239.9284068251918</v>
      </c>
      <c r="Z58" s="391">
        <f>'Power Off-Peak Prices'!Z72</f>
        <v>7166.4197303367973</v>
      </c>
      <c r="AA58" s="391">
        <f>'Power Off-Peak Prices'!AA72</f>
        <v>6815.0550217765285</v>
      </c>
      <c r="AB58" s="391">
        <f>'Power Off-Peak Prices'!AB72</f>
        <v>6485.5584605701388</v>
      </c>
      <c r="AC58" s="391">
        <f ca="1">'Power Off-Peak Prices'!AC72</f>
        <v>7011.9772476407197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4179.0490341753339</v>
      </c>
      <c r="D59" s="347">
        <f ca="1">+'Power Off-Peak Prices'!D67</f>
        <v>4845.7155462772653</v>
      </c>
      <c r="E59" s="347">
        <f>+'Power Off-Peak Prices'!E67</f>
        <v>7781.8906680238551</v>
      </c>
      <c r="F59" s="410">
        <f ca="1">+'Power Off-Peak Prices'!F67</f>
        <v>5602.2184161588184</v>
      </c>
      <c r="G59" s="347">
        <f>+'Power Off-Peak Prices'!G67</f>
        <v>8112.7462005172547</v>
      </c>
      <c r="H59" s="347">
        <f>+'Power Off-Peak Prices'!H67</f>
        <v>8647.4479846572867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8047.5276935453921</v>
      </c>
      <c r="N59" s="347">
        <f>+'Power Off-Peak Prices'!N67</f>
        <v>7500.0000000000009</v>
      </c>
      <c r="O59" s="347">
        <f>+'Power Off-Peak Prices'!O67</f>
        <v>10594.747062472816</v>
      </c>
      <c r="P59" s="347">
        <f>+'Power Off-Peak Prices'!P67</f>
        <v>9844.8417802932854</v>
      </c>
      <c r="Q59" s="347">
        <f>+'Power Off-Peak Prices'!Q67</f>
        <v>11344.652344652346</v>
      </c>
      <c r="R59" s="347">
        <f>+'Power Off-Peak Prices'!R67</f>
        <v>9922.0067453625634</v>
      </c>
      <c r="S59" s="347">
        <f>+'Power Off-Peak Prices'!S67</f>
        <v>9016.4651835156092</v>
      </c>
      <c r="T59" s="347">
        <f>+'Power Off-Peak Prices'!T67</f>
        <v>9365.2445369406887</v>
      </c>
      <c r="U59" s="347">
        <f>+'Power Off-Peak Prices'!U67</f>
        <v>7883.3736156704317</v>
      </c>
      <c r="V59" s="347">
        <f>+'Power Off-Peak Prices'!V67</f>
        <v>9800.7773979357062</v>
      </c>
      <c r="W59" s="410">
        <f>+'Power Off-Peak Prices'!W67</f>
        <v>9097.701099863727</v>
      </c>
      <c r="X59" s="347">
        <f>+'Power Off-Peak Prices'!X67</f>
        <v>8171.5336202921471</v>
      </c>
      <c r="Y59" s="347">
        <f>+'Power Off-Peak Prices'!Y67</f>
        <v>7743.8160740586527</v>
      </c>
      <c r="Z59" s="347">
        <f>+'Power Off-Peak Prices'!Z67</f>
        <v>7603.4450576242434</v>
      </c>
      <c r="AA59" s="347">
        <f>+'Power Off-Peak Prices'!AA67</f>
        <v>7259.458868394041</v>
      </c>
      <c r="AB59" s="347">
        <f>+'Power Off-Peak Prices'!AB67</f>
        <v>6925.7510601300528</v>
      </c>
      <c r="AC59" s="367">
        <f ca="1">+'Power Off-Peak Prices'!AC67</f>
        <v>7457.1909511779168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4255.5283629053401</v>
      </c>
      <c r="D60" s="341">
        <f ca="1">+'Power Off-Peak Prices'!D68</f>
        <v>4855.3196526380352</v>
      </c>
      <c r="E60" s="341">
        <f>+'Power Off-Peak Prices'!E68</f>
        <v>7779.3589894165389</v>
      </c>
      <c r="F60" s="411">
        <f ca="1">+'Power Off-Peak Prices'!F68</f>
        <v>5630.0690016533044</v>
      </c>
      <c r="G60" s="341">
        <f>+'Power Off-Peak Prices'!G68</f>
        <v>7951.3000163458</v>
      </c>
      <c r="H60" s="341">
        <f>+'Power Off-Peak Prices'!H68</f>
        <v>8482.3284823284812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8643.1606741341257</v>
      </c>
      <c r="N60" s="341">
        <f>+'Power Off-Peak Prices'!N68</f>
        <v>8035.7142857142862</v>
      </c>
      <c r="O60" s="341">
        <f>+'Power Off-Peak Prices'!O68</f>
        <v>11089.363217661246</v>
      </c>
      <c r="P60" s="341">
        <f>+'Power Off-Peak Prices'!P68</f>
        <v>10333.633479118429</v>
      </c>
      <c r="Q60" s="341">
        <f>+'Power Off-Peak Prices'!Q68</f>
        <v>11845.092956204064</v>
      </c>
      <c r="R60" s="341">
        <f>+'Power Off-Peak Prices'!R68</f>
        <v>10408.93760539629</v>
      </c>
      <c r="S60" s="341">
        <f>+'Power Off-Peak Prices'!S68</f>
        <v>8973.0722446444179</v>
      </c>
      <c r="T60" s="341">
        <f>+'Power Off-Peak Prices'!T68</f>
        <v>9885.5714755818844</v>
      </c>
      <c r="U60" s="341">
        <f>+'Power Off-Peak Prices'!U68</f>
        <v>7580.0836910645367</v>
      </c>
      <c r="V60" s="341">
        <f>+'Power Off-Peak Prices'!V68</f>
        <v>9453.5615672868316</v>
      </c>
      <c r="W60" s="411">
        <f>+'Power Off-Peak Prices'!W68</f>
        <v>9321.8742274086344</v>
      </c>
      <c r="X60" s="341">
        <f>+'Power Off-Peak Prices'!X68</f>
        <v>8621.6682722693167</v>
      </c>
      <c r="Y60" s="341">
        <f>+'Power Off-Peak Prices'!Y68</f>
        <v>8083.813981298782</v>
      </c>
      <c r="Z60" s="341">
        <f>+'Power Off-Peak Prices'!Z68</f>
        <v>8010.7697841444806</v>
      </c>
      <c r="AA60" s="341">
        <f>+'Power Off-Peak Prices'!AA68</f>
        <v>7846.3578098891594</v>
      </c>
      <c r="AB60" s="341">
        <f>+'Power Off-Peak Prices'!AB68</f>
        <v>7918.467440913294</v>
      </c>
      <c r="AC60" s="368">
        <f ca="1">+'Power Off-Peak Prices'!AC68</f>
        <v>7994.5215069895303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4457.6523031203569</v>
      </c>
      <c r="D61" s="341">
        <f ca="1">+'Power Off-Peak Prices'!D69</f>
        <v>4832.9208349065284</v>
      </c>
      <c r="E61" s="341">
        <f>+'Power Off-Peak Prices'!E69</f>
        <v>7082.7363008782568</v>
      </c>
      <c r="F61" s="411">
        <f ca="1">+'Power Off-Peak Prices'!F69</f>
        <v>5457.7698129683804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9677.300575530664</v>
      </c>
      <c r="N61" s="341">
        <f>+'Power Off-Peak Prices'!N69</f>
        <v>9285.8035714285725</v>
      </c>
      <c r="O61" s="341">
        <f>+'Power Off-Peak Prices'!O69</f>
        <v>10325.783258317631</v>
      </c>
      <c r="P61" s="341">
        <f>+'Power Off-Peak Prices'!P69</f>
        <v>10307.872395163366</v>
      </c>
      <c r="Q61" s="341">
        <f>+'Power Off-Peak Prices'!Q69</f>
        <v>10343.694121471899</v>
      </c>
      <c r="R61" s="341">
        <f>+'Power Off-Peak Prices'!R69</f>
        <v>10061.129848229342</v>
      </c>
      <c r="S61" s="341">
        <f>+'Power Off-Peak Prices'!S69</f>
        <v>9229.090990943645</v>
      </c>
      <c r="T61" s="341">
        <f>+'Power Off-Peak Prices'!T69</f>
        <v>9018.4280975123856</v>
      </c>
      <c r="U61" s="341">
        <f>+'Power Off-Peak Prices'!U69</f>
        <v>9246.1491288193065</v>
      </c>
      <c r="V61" s="341">
        <f>+'Power Off-Peak Prices'!V69</f>
        <v>9422.6957464992447</v>
      </c>
      <c r="W61" s="411">
        <f>+'Power Off-Peak Prices'!W69</f>
        <v>9688.6004545269552</v>
      </c>
      <c r="X61" s="341">
        <f>+'Power Off-Peak Prices'!X69</f>
        <v>8195.9433559293666</v>
      </c>
      <c r="Y61" s="341">
        <f>+'Power Off-Peak Prices'!Y69</f>
        <v>7769.8100206423214</v>
      </c>
      <c r="Z61" s="341">
        <f>+'Power Off-Peak Prices'!Z69</f>
        <v>7648.9618135688524</v>
      </c>
      <c r="AA61" s="341">
        <f>+'Power Off-Peak Prices'!AA69</f>
        <v>7295.0336558862055</v>
      </c>
      <c r="AB61" s="341">
        <f>+'Power Off-Peak Prices'!AB69</f>
        <v>6963.9681112512035</v>
      </c>
      <c r="AC61" s="368">
        <f ca="1">+'Power Off-Peak Prices'!AC69</f>
        <v>7537.0327407604027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4903.0351367887424</v>
      </c>
      <c r="D62" s="341">
        <f ca="1">+'Power Off-Peak Prices'!D70</f>
        <v>4071.6998248028444</v>
      </c>
      <c r="E62" s="341">
        <f>+'Power Off-Peak Prices'!E70</f>
        <v>6415.6846624646023</v>
      </c>
      <c r="F62" s="411">
        <f ca="1">+'Power Off-Peak Prices'!F70</f>
        <v>5130.1398746853965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9688.7596179631564</v>
      </c>
      <c r="N62" s="341">
        <f>+'Power Off-Peak Prices'!N70</f>
        <v>8928.4821428571431</v>
      </c>
      <c r="O62" s="341">
        <f>+'Power Off-Peak Prices'!O70</f>
        <v>10242.664364905168</v>
      </c>
      <c r="P62" s="341">
        <f>+'Power Off-Peak Prices'!P70</f>
        <v>10141.677386158992</v>
      </c>
      <c r="Q62" s="341">
        <f>+'Power Off-Peak Prices'!Q70</f>
        <v>10343.651343651343</v>
      </c>
      <c r="R62" s="341">
        <f>+'Power Off-Peak Prices'!R70</f>
        <v>9406.6188870151782</v>
      </c>
      <c r="S62" s="341">
        <f>+'Power Off-Peak Prices'!S70</f>
        <v>8881.966281244755</v>
      </c>
      <c r="T62" s="341">
        <f>+'Power Off-Peak Prices'!T70</f>
        <v>8671.3893113476879</v>
      </c>
      <c r="U62" s="341">
        <f>+'Power Off-Peak Prices'!U70</f>
        <v>8899.0296165361997</v>
      </c>
      <c r="V62" s="341">
        <f>+'Power Off-Peak Prices'!V70</f>
        <v>9075.4799158503738</v>
      </c>
      <c r="W62" s="411">
        <f>+'Power Off-Peak Prices'!W70</f>
        <v>9271.9616956601858</v>
      </c>
      <c r="X62" s="341">
        <f>+'Power Off-Peak Prices'!X70</f>
        <v>4935.7764875665443</v>
      </c>
      <c r="Y62" s="341">
        <f>+'Power Off-Peak Prices'!Y70</f>
        <v>4427.4129619960058</v>
      </c>
      <c r="Z62" s="341">
        <f>+'Power Off-Peak Prices'!Z70</f>
        <v>4320.3658260855855</v>
      </c>
      <c r="AA62" s="341">
        <f>+'Power Off-Peak Prices'!AA70</f>
        <v>5050.5172379958649</v>
      </c>
      <c r="AB62" s="341">
        <f>+'Power Off-Peak Prices'!AB70</f>
        <v>5133.5298094254686</v>
      </c>
      <c r="AC62" s="368">
        <f ca="1">+'Power Off-Peak Prices'!AC70</f>
        <v>5226.9369820280608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4364.7845468053483</v>
      </c>
      <c r="D63" s="341">
        <f ca="1">+'Power Off-Peak Prices'!D71</f>
        <v>4049.381796767655</v>
      </c>
      <c r="E63" s="341">
        <f>+'Power Off-Peak Prices'!E71</f>
        <v>6193.099218311605</v>
      </c>
      <c r="F63" s="411">
        <f ca="1">+'Power Off-Peak Prices'!F71</f>
        <v>4869.0885206282028</v>
      </c>
      <c r="G63" s="341">
        <f>+'Power Off-Peak Prices'!G71</f>
        <v>7625.9355073837269</v>
      </c>
      <c r="H63" s="341">
        <f>+'Power Off-Peak Prices'!H71</f>
        <v>7594.8524553175721</v>
      </c>
      <c r="I63" s="341">
        <f>+'Power Off-Peak Prices'!I71</f>
        <v>7657.0185594498826</v>
      </c>
      <c r="J63" s="341">
        <f>+'Power Off-Peak Prices'!J71</f>
        <v>11909.027186052537</v>
      </c>
      <c r="K63" s="341">
        <f>+'Power Off-Peak Prices'!K71</f>
        <v>10566.544449758225</v>
      </c>
      <c r="L63" s="341">
        <f>+'Power Off-Peak Prices'!L71</f>
        <v>13251.50992234685</v>
      </c>
      <c r="M63" s="341">
        <f>+'Power Off-Peak Prices'!M71</f>
        <v>9744.404562988635</v>
      </c>
      <c r="N63" s="341">
        <f>+'Power Off-Peak Prices'!N71</f>
        <v>8928.4821428571431</v>
      </c>
      <c r="O63" s="341">
        <f>+'Power Off-Peak Prices'!O71</f>
        <v>10747.367116709369</v>
      </c>
      <c r="P63" s="341">
        <f>+'Power Off-Peak Prices'!P71</f>
        <v>10483.59488894606</v>
      </c>
      <c r="Q63" s="341">
        <f>+'Power Off-Peak Prices'!Q71</f>
        <v>11011.139344472678</v>
      </c>
      <c r="R63" s="341">
        <f>+'Power Off-Peak Prices'!R71</f>
        <v>9163.1534569983141</v>
      </c>
      <c r="S63" s="341">
        <f>+'Power Off-Peak Prices'!S71</f>
        <v>8742.2322022699864</v>
      </c>
      <c r="T63" s="341">
        <f>+'Power Off-Peak Prices'!T71</f>
        <v>9191.8496580307183</v>
      </c>
      <c r="U63" s="341">
        <f>+'Power Off-Peak Prices'!U71</f>
        <v>8511.0565996897658</v>
      </c>
      <c r="V63" s="341">
        <f>+'Power Off-Peak Prices'!V71</f>
        <v>8523.7903490894751</v>
      </c>
      <c r="W63" s="411">
        <f>+'Power Off-Peak Prices'!W71</f>
        <v>9392.0612757921772</v>
      </c>
      <c r="X63" s="341">
        <f>+'Power Off-Peak Prices'!X71</f>
        <v>8350.8138552358669</v>
      </c>
      <c r="Y63" s="341">
        <f>+'Power Off-Peak Prices'!Y71</f>
        <v>7858.6037975173795</v>
      </c>
      <c r="Z63" s="341">
        <f>+'Power Off-Peak Prices'!Z71</f>
        <v>7759.9962933573843</v>
      </c>
      <c r="AA63" s="341">
        <f>+'Power Off-Peak Prices'!AA71</f>
        <v>7369.0351745736743</v>
      </c>
      <c r="AB63" s="341">
        <f>+'Power Off-Peak Prices'!AB71</f>
        <v>7002.3033825668499</v>
      </c>
      <c r="AC63" s="368">
        <f ca="1">+'Power Off-Peak Prices'!AC71</f>
        <v>7572.9909122012987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3990.035836028319</v>
      </c>
      <c r="D64" s="341">
        <f ca="1">+'Power Off-Peak Prices'!D72</f>
        <v>3664.2221480915541</v>
      </c>
      <c r="E64" s="341">
        <f>+'Power Off-Peak Prices'!E72</f>
        <v>5721.6262772579566</v>
      </c>
      <c r="F64" s="411">
        <f ca="1">+'Power Off-Peak Prices'!F72</f>
        <v>4458.6280871259432</v>
      </c>
      <c r="G64" s="341">
        <f>+'Power Off-Peak Prices'!G72</f>
        <v>6993.490537878155</v>
      </c>
      <c r="H64" s="341">
        <f>+'Power Off-Peak Prices'!H72</f>
        <v>6961.2644845202994</v>
      </c>
      <c r="I64" s="341">
        <f>+'Power Off-Peak Prices'!I72</f>
        <v>7025.7165912360106</v>
      </c>
      <c r="J64" s="341">
        <f>+'Power Off-Peak Prices'!J72</f>
        <v>10926.694821440762</v>
      </c>
      <c r="K64" s="341">
        <f>+'Power Off-Peak Prices'!K72</f>
        <v>9695.063499654605</v>
      </c>
      <c r="L64" s="341">
        <f>+'Power Off-Peak Prices'!L72</f>
        <v>12158.326143226919</v>
      </c>
      <c r="M64" s="341">
        <f>+'Power Off-Peak Prices'!M72</f>
        <v>8867.7104606308149</v>
      </c>
      <c r="N64" s="341">
        <f>+'Power Off-Peak Prices'!N72</f>
        <v>8214.375</v>
      </c>
      <c r="O64" s="341">
        <f>+'Power Off-Peak Prices'!O72</f>
        <v>10720.015410316413</v>
      </c>
      <c r="P64" s="341">
        <f>+'Power Off-Peak Prices'!P72</f>
        <v>10429.019809621817</v>
      </c>
      <c r="Q64" s="341">
        <f>+'Power Off-Peak Prices'!Q72</f>
        <v>11011.011011011011</v>
      </c>
      <c r="R64" s="341">
        <f>+'Power Off-Peak Prices'!R72</f>
        <v>9122.0910623946038</v>
      </c>
      <c r="S64" s="341">
        <f>+'Power Off-Peak Prices'!S72</f>
        <v>8064.8944722121205</v>
      </c>
      <c r="T64" s="341">
        <f>+'Power Off-Peak Prices'!T72</f>
        <v>8671.5582948673491</v>
      </c>
      <c r="U64" s="341">
        <f>+'Power Off-Peak Prices'!U72</f>
        <v>7830.3452256412111</v>
      </c>
      <c r="V64" s="341">
        <f>+'Power Off-Peak Prices'!V72</f>
        <v>7692.7798961278022</v>
      </c>
      <c r="W64" s="411">
        <f>+'Power Off-Peak Prices'!W72</f>
        <v>8841.9994372773381</v>
      </c>
      <c r="X64" s="341">
        <f>+'Power Off-Peak Prices'!X72</f>
        <v>7703.0091384417174</v>
      </c>
      <c r="Y64" s="341">
        <f>+'Power Off-Peak Prices'!Y72</f>
        <v>7239.9284068251918</v>
      </c>
      <c r="Z64" s="341">
        <f>+'Power Off-Peak Prices'!Z72</f>
        <v>7166.4197303367973</v>
      </c>
      <c r="AA64" s="341">
        <f>+'Power Off-Peak Prices'!AA72</f>
        <v>6815.0550217765285</v>
      </c>
      <c r="AB64" s="341">
        <f>+'Power Off-Peak Prices'!AB72</f>
        <v>6485.5584605701388</v>
      </c>
      <c r="AC64" s="368">
        <f ca="1">+'Power Off-Peak Prices'!AC72</f>
        <v>7011.9772476407197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4104.7548291233279</v>
      </c>
      <c r="D65" s="343">
        <f ca="1">+'Power Off-Peak Prices'!D73</f>
        <v>3770.7550925975747</v>
      </c>
      <c r="E65" s="343">
        <f>+'Power Off-Peak Prices'!E73</f>
        <v>5923.8995680486496</v>
      </c>
      <c r="F65" s="412">
        <f ca="1">+'Power Off-Peak Prices'!F73</f>
        <v>4599.8031632565171</v>
      </c>
      <c r="G65" s="343">
        <f>+'Power Off-Peak Prices'!G73</f>
        <v>7164.5267815126317</v>
      </c>
      <c r="H65" s="343">
        <f>+'Power Off-Peak Prices'!H73</f>
        <v>7148.6164160582775</v>
      </c>
      <c r="I65" s="343">
        <f>+'Power Off-Peak Prices'!I73</f>
        <v>7180.437146966985</v>
      </c>
      <c r="J65" s="343">
        <f>+'Power Off-Peak Prices'!J73</f>
        <v>11246.176110452507</v>
      </c>
      <c r="K65" s="343">
        <f>+'Power Off-Peak Prices'!K73</f>
        <v>9902.6196928635945</v>
      </c>
      <c r="L65" s="343">
        <f>+'Power Off-Peak Prices'!L73</f>
        <v>12589.732528041417</v>
      </c>
      <c r="M65" s="343">
        <f>+'Power Off-Peak Prices'!M73</f>
        <v>9347.3193473193478</v>
      </c>
      <c r="N65" s="343">
        <f>+'Power Off-Peak Prices'!N73</f>
        <v>8884.0178571428587</v>
      </c>
      <c r="O65" s="343">
        <f>+'Power Off-Peak Prices'!O73</f>
        <v>11848.297595826396</v>
      </c>
      <c r="P65" s="343">
        <f>+'Power Off-Peak Prices'!P73</f>
        <v>11359.471743418233</v>
      </c>
      <c r="Q65" s="343">
        <f>+'Power Off-Peak Prices'!Q73</f>
        <v>12337.123448234559</v>
      </c>
      <c r="R65" s="343">
        <f>+'Power Off-Peak Prices'!R73</f>
        <v>10007.419898819562</v>
      </c>
      <c r="S65" s="343">
        <f>+'Power Off-Peak Prices'!S73</f>
        <v>8354.8745734939639</v>
      </c>
      <c r="T65" s="343">
        <f>+'Power Off-Peak Prices'!T73</f>
        <v>9016.1957362789835</v>
      </c>
      <c r="U65" s="343">
        <f>+'Power Off-Peak Prices'!U73</f>
        <v>8100.898235994373</v>
      </c>
      <c r="V65" s="343">
        <f>+'Power Off-Peak Prices'!V73</f>
        <v>7947.5297482085325</v>
      </c>
      <c r="W65" s="412">
        <f>+'Power Off-Peak Prices'!W73</f>
        <v>9363.1165210741165</v>
      </c>
      <c r="X65" s="343">
        <f>+'Power Off-Peak Prices'!X73</f>
        <v>8099.2651797686385</v>
      </c>
      <c r="Y65" s="343">
        <f>+'Power Off-Peak Prices'!Y73</f>
        <v>7594.5752284250766</v>
      </c>
      <c r="Z65" s="343">
        <f>+'Power Off-Peak Prices'!Z73</f>
        <v>7522.9159607008105</v>
      </c>
      <c r="AA65" s="343">
        <f>+'Power Off-Peak Prices'!AA73</f>
        <v>7135.3325182377912</v>
      </c>
      <c r="AB65" s="343">
        <f>+'Power Off-Peak Prices'!AB73</f>
        <v>6767.7196139837615</v>
      </c>
      <c r="AC65" s="370">
        <f ca="1">+'Power Off-Peak Prices'!AC73</f>
        <v>7354.0331673701357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-2.5796598976385212</v>
      </c>
      <c r="D73" s="341">
        <f ca="1">'Power Off-Peak Prices'!D87</f>
        <v>-80.260198646277786</v>
      </c>
      <c r="E73" s="341">
        <f>'Power Off-Peak Prices'!E87</f>
        <v>-3.2624724321976828E-2</v>
      </c>
      <c r="F73" s="393">
        <f ca="1">'Power Off-Peak Prices'!F87</f>
        <v>-27.624161089412155</v>
      </c>
      <c r="G73" s="341">
        <f>'Power Off-Peak Prices'!G87</f>
        <v>-1.6116295186293428E-2</v>
      </c>
      <c r="H73" s="341">
        <f>'Power Off-Peak Prices'!H87</f>
        <v>-3.2232590372586856E-2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-226.31591528580884</v>
      </c>
      <c r="N73" s="341">
        <f>'Power Off-Peak Prices'!N87</f>
        <v>-269.14539400665763</v>
      </c>
      <c r="O73" s="341">
        <f>'Power Off-Peak Prices'!O87</f>
        <v>-343.97615871297603</v>
      </c>
      <c r="P73" s="341">
        <f>'Power Off-Peak Prices'!P87</f>
        <v>-312.53465969184981</v>
      </c>
      <c r="Q73" s="341">
        <f>'Power Off-Peak Prices'!Q87</f>
        <v>-375.41765773410043</v>
      </c>
      <c r="R73" s="341">
        <f>'Power Off-Peak Prices'!R87</f>
        <v>-342.73505505613866</v>
      </c>
      <c r="S73" s="341">
        <f>'Power Off-Peak Prices'!S87</f>
        <v>-428.73133251690342</v>
      </c>
      <c r="T73" s="393">
        <f>'Power Off-Peak Prices'!T87</f>
        <v>-326.0691744735268</v>
      </c>
      <c r="U73" s="393">
        <f>'Power Off-Peak Prices'!U87</f>
        <v>-611.31836997549817</v>
      </c>
      <c r="V73" s="393">
        <f>'Power Off-Peak Prices'!V87</f>
        <v>-348.8064531016862</v>
      </c>
      <c r="W73" s="393">
        <f>'Power Off-Peak Prices'!W87</f>
        <v>-237.49820576950879</v>
      </c>
      <c r="X73" s="393">
        <f>'Power Off-Peak Prices'!X87</f>
        <v>-263.04468218219608</v>
      </c>
      <c r="Y73" s="393">
        <f>'Power Off-Peak Prices'!Y87</f>
        <v>-244.77232892652137</v>
      </c>
      <c r="Z73" s="393">
        <f>'Power Off-Peak Prices'!Z87</f>
        <v>-235.84283798185788</v>
      </c>
      <c r="AA73" s="393">
        <f>'Power Off-Peak Prices'!AA87</f>
        <v>-211.12958298074136</v>
      </c>
      <c r="AB73" s="393">
        <f>'Power Off-Peak Prices'!AB87</f>
        <v>-188.07899518669637</v>
      </c>
      <c r="AC73" s="393">
        <f ca="1">'Power Off-Peak Prices'!AC87</f>
        <v>-210.30056785466331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-13.808767687362888</v>
      </c>
      <c r="D74" s="341">
        <f ca="1">'Power Off-Peak Prices'!D88</f>
        <v>-75.057301811059915</v>
      </c>
      <c r="E74" s="341">
        <f>'Power Off-Peak Prices'!E88</f>
        <v>0</v>
      </c>
      <c r="F74" s="393">
        <f ca="1">'Power Off-Peak Prices'!F88</f>
        <v>-29.622023166141844</v>
      </c>
      <c r="G74" s="341">
        <f>'Power Off-Peak Prices'!G88</f>
        <v>-1.6116295186293428E-2</v>
      </c>
      <c r="H74" s="341">
        <f>'Power Off-Peak Prices'!H88</f>
        <v>-3.2232590372586856E-2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-243.06655328417037</v>
      </c>
      <c r="N74" s="341">
        <f>'Power Off-Peak Prices'!N88</f>
        <v>-288.37006500713323</v>
      </c>
      <c r="O74" s="341">
        <f>'Power Off-Peak Prices'!O88</f>
        <v>-360.01505678109788</v>
      </c>
      <c r="P74" s="341">
        <f>'Power Off-Peak Prices'!P88</f>
        <v>-328.05185647995131</v>
      </c>
      <c r="Q74" s="341">
        <f>'Power Off-Peak Prices'!Q88</f>
        <v>-391.97825708224627</v>
      </c>
      <c r="R74" s="341">
        <f>'Power Off-Peak Prices'!R88</f>
        <v>-359.55506731829337</v>
      </c>
      <c r="S74" s="341">
        <f>'Power Off-Peak Prices'!S88</f>
        <v>-409.51375412254311</v>
      </c>
      <c r="T74" s="393">
        <f>'Power Off-Peak Prices'!T88</f>
        <v>-344.18536724028672</v>
      </c>
      <c r="U74" s="393">
        <f>'Power Off-Peak Prices'!U88</f>
        <v>-547.90673955747297</v>
      </c>
      <c r="V74" s="393">
        <f>'Power Off-Peak Prices'!V88</f>
        <v>-336.44915556987326</v>
      </c>
      <c r="W74" s="393">
        <f>'Power Off-Peak Prices'!W88</f>
        <v>-238.12145943273572</v>
      </c>
      <c r="X74" s="393">
        <f>'Power Off-Peak Prices'!X88</f>
        <v>-271.07866609694065</v>
      </c>
      <c r="Y74" s="393">
        <f>'Power Off-Peak Prices'!Y88</f>
        <v>-251.70236674317221</v>
      </c>
      <c r="Z74" s="393">
        <f>'Power Off-Peak Prices'!Z88</f>
        <v>-243.94548951792603</v>
      </c>
      <c r="AA74" s="393">
        <f>'Power Off-Peak Prices'!AA88</f>
        <v>-222.86182910856496</v>
      </c>
      <c r="AB74" s="393">
        <f>'Power Off-Peak Prices'!AB88</f>
        <v>-209.46023744272406</v>
      </c>
      <c r="AC74" s="393">
        <f ca="1">'Power Off-Peak Prices'!AC88</f>
        <v>-220.20805005268539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-17.541687303945764</v>
      </c>
      <c r="D75" s="341">
        <f ca="1">'Power Off-Peak Prices'!D89</f>
        <v>55.327188143946842</v>
      </c>
      <c r="E75" s="341">
        <f>'Power Off-Peak Prices'!E89</f>
        <v>0</v>
      </c>
      <c r="F75" s="393">
        <f ca="1">'Power Off-Peak Prices'!F89</f>
        <v>12.595166946666723</v>
      </c>
      <c r="G75" s="341">
        <f>'Power Off-Peak Prices'!G89</f>
        <v>0</v>
      </c>
      <c r="H75" s="341">
        <f>'Power Off-Peak Prices'!H89</f>
        <v>0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-272.1490649859752</v>
      </c>
      <c r="N75" s="341">
        <f>'Power Off-Peak Prices'!N89</f>
        <v>-333.2308347867438</v>
      </c>
      <c r="O75" s="341">
        <f>'Power Off-Peak Prices'!O89</f>
        <v>-334.76397761965018</v>
      </c>
      <c r="P75" s="341">
        <f>'Power Off-Peak Prices'!P89</f>
        <v>-327.23404429090078</v>
      </c>
      <c r="Q75" s="341">
        <f>'Power Off-Peak Prices'!Q89</f>
        <v>-342.29391094839775</v>
      </c>
      <c r="R75" s="341">
        <f>'Power Off-Peak Prices'!R89</f>
        <v>-347.5407728453265</v>
      </c>
      <c r="S75" s="341">
        <f>'Power Off-Peak Prices'!S89</f>
        <v>-331.64858616744459</v>
      </c>
      <c r="T75" s="393">
        <f>'Power Off-Peak Prices'!T89</f>
        <v>-313.99408666859381</v>
      </c>
      <c r="U75" s="393">
        <f>'Power Off-Peak Prices'!U89</f>
        <v>-345.60102070222456</v>
      </c>
      <c r="V75" s="393">
        <f>'Power Off-Peak Prices'!V89</f>
        <v>-335.35065113151359</v>
      </c>
      <c r="W75" s="393">
        <f>'Power Off-Peak Prices'!W89</f>
        <v>-223.83827378989008</v>
      </c>
      <c r="X75" s="393">
        <f>'Power Off-Peak Prices'!X89</f>
        <v>-239.45017231058773</v>
      </c>
      <c r="Y75" s="393">
        <f>'Power Off-Peak Prices'!Y89</f>
        <v>-227.54765811955531</v>
      </c>
      <c r="Z75" s="393">
        <f>'Power Off-Peak Prices'!Z89</f>
        <v>-216.72845465461432</v>
      </c>
      <c r="AA75" s="393">
        <f>'Power Off-Peak Prices'!AA89</f>
        <v>-192.41593257542718</v>
      </c>
      <c r="AB75" s="393">
        <f>'Power Off-Peak Prices'!AB89</f>
        <v>-171.26489140004651</v>
      </c>
      <c r="AC75" s="393">
        <f ca="1">'Power Off-Peak Prices'!AC89</f>
        <v>-190.82778039530876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-125.36691868426442</v>
      </c>
      <c r="D76" s="341">
        <f ca="1">'Power Off-Peak Prices'!D90</f>
        <v>10.222847638289295</v>
      </c>
      <c r="E76" s="341">
        <f>'Power Off-Peak Prices'!E90</f>
        <v>0</v>
      </c>
      <c r="F76" s="393">
        <f ca="1">'Power Off-Peak Prices'!F90</f>
        <v>-38.381357015325193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-272.4713209352758</v>
      </c>
      <c r="N76" s="341">
        <f>'Power Off-Peak Prices'!N90</f>
        <v>-320.40797922942693</v>
      </c>
      <c r="O76" s="341">
        <f>'Power Off-Peak Prices'!O90</f>
        <v>-332.12525380109219</v>
      </c>
      <c r="P76" s="341">
        <f>'Power Off-Peak Prices'!P90</f>
        <v>-321.95801225901596</v>
      </c>
      <c r="Q76" s="341">
        <f>'Power Off-Peak Prices'!Q90</f>
        <v>-342.29249534316841</v>
      </c>
      <c r="R76" s="341">
        <f>'Power Off-Peak Prices'!R90</f>
        <v>-324.93205506437516</v>
      </c>
      <c r="S76" s="341">
        <f>'Power Off-Peak Prices'!S90</f>
        <v>-315.7472070960066</v>
      </c>
      <c r="T76" s="393">
        <f>'Power Off-Peak Prices'!T90</f>
        <v>-301.91125743026896</v>
      </c>
      <c r="U76" s="393">
        <f>'Power Off-Peak Prices'!U90</f>
        <v>-322.33701025805931</v>
      </c>
      <c r="V76" s="393">
        <f>'Power Off-Peak Prices'!V90</f>
        <v>-322.993353599697</v>
      </c>
      <c r="W76" s="393">
        <f>'Power Off-Peak Prices'!W90</f>
        <v>-213.32764473331918</v>
      </c>
      <c r="X76" s="393">
        <f>'Power Off-Peak Prices'!X90</f>
        <v>-143.73166924974976</v>
      </c>
      <c r="Y76" s="393">
        <f>'Power Off-Peak Prices'!Y90</f>
        <v>-129.31671063706381</v>
      </c>
      <c r="Z76" s="393">
        <f>'Power Off-Peak Prices'!Z90</f>
        <v>-122.02670483941347</v>
      </c>
      <c r="AA76" s="393">
        <f>'Power Off-Peak Prices'!AA90</f>
        <v>-132.75883184271152</v>
      </c>
      <c r="AB76" s="393">
        <f>'Power Off-Peak Prices'!AB90</f>
        <v>-125.79829242460619</v>
      </c>
      <c r="AC76" s="393">
        <f ca="1">'Power Off-Peak Prices'!AC90</f>
        <v>-133.43664839997109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-2.5796598976403402</v>
      </c>
      <c r="D77" s="341">
        <f ca="1">'Power Off-Peak Prices'!D91</f>
        <v>7.4357949813452251</v>
      </c>
      <c r="E77" s="341">
        <f>'Power Off-Peak Prices'!E91</f>
        <v>7.4253872554772897</v>
      </c>
      <c r="F77" s="393">
        <f ca="1">'Power Off-Peak Prices'!F91</f>
        <v>4.0938407797275431</v>
      </c>
      <c r="G77" s="341">
        <f>'Power Off-Peak Prices'!G91</f>
        <v>2.9732083818189494</v>
      </c>
      <c r="H77" s="341">
        <f>'Power Off-Peak Prices'!H91</f>
        <v>6.0516688423658707</v>
      </c>
      <c r="I77" s="341">
        <f>'Power Off-Peak Prices'!I91</f>
        <v>-0.10525207872706233</v>
      </c>
      <c r="J77" s="341">
        <f>'Power Off-Peak Prices'!J91</f>
        <v>5.8451564907954889E-2</v>
      </c>
      <c r="K77" s="341">
        <f>'Power Off-Peak Prices'!K91</f>
        <v>0.11690312981590978</v>
      </c>
      <c r="L77" s="341">
        <f>'Power Off-Peak Prices'!L91</f>
        <v>0</v>
      </c>
      <c r="M77" s="341">
        <f>'Power Off-Peak Prices'!M91</f>
        <v>-266.07241523027733</v>
      </c>
      <c r="N77" s="341">
        <f>'Power Off-Peak Prices'!N91</f>
        <v>-320.40797922942693</v>
      </c>
      <c r="O77" s="341">
        <f>'Power Off-Peak Prices'!O91</f>
        <v>-350.25140754239874</v>
      </c>
      <c r="P77" s="341">
        <f>'Power Off-Peak Prices'!P91</f>
        <v>-336.27203961651867</v>
      </c>
      <c r="Q77" s="341">
        <f>'Power Off-Peak Prices'!Q91</f>
        <v>-364.23077546828063</v>
      </c>
      <c r="R77" s="341">
        <f>'Power Off-Peak Prices'!R91</f>
        <v>-326.33537761438674</v>
      </c>
      <c r="S77" s="341">
        <f>'Power Off-Peak Prices'!S91</f>
        <v>-315.21222653523</v>
      </c>
      <c r="T77" s="393">
        <f>'Power Off-Peak Prices'!T91</f>
        <v>-319.9584668427342</v>
      </c>
      <c r="U77" s="393">
        <f>'Power Off-Peak Prices'!U91</f>
        <v>-318.97479983176527</v>
      </c>
      <c r="V77" s="393">
        <f>'Power Off-Peak Prices'!V91</f>
        <v>-306.7034129311869</v>
      </c>
      <c r="W77" s="393">
        <f>'Power Off-Peak Prices'!W91</f>
        <v>-217.30399707659308</v>
      </c>
      <c r="X77" s="393">
        <f>'Power Off-Peak Prices'!X91</f>
        <v>-243.69694193636496</v>
      </c>
      <c r="Y77" s="393">
        <f>'Power Off-Peak Prices'!Y91</f>
        <v>-229.94925858947227</v>
      </c>
      <c r="Z77" s="393">
        <f>'Power Off-Peak Prices'!Z91</f>
        <v>-219.63842035896687</v>
      </c>
      <c r="AA77" s="393">
        <f>'Power Off-Peak Prices'!AA91</f>
        <v>-194.13056471689015</v>
      </c>
      <c r="AB77" s="393">
        <f>'Power Off-Peak Prices'!AB91</f>
        <v>-172.00435489436222</v>
      </c>
      <c r="AC77" s="393">
        <f ca="1">'Power Off-Peak Prices'!AC91</f>
        <v>-191.92971226236205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-5.8573454146385302</v>
      </c>
      <c r="D78" s="341">
        <f ca="1">'Power Off-Peak Prices'!D92</f>
        <v>-32.083633741888207</v>
      </c>
      <c r="E78" s="341">
        <f>'Power Off-Peak Prices'!E92</f>
        <v>7.4253872554772897</v>
      </c>
      <c r="F78" s="393">
        <f ca="1">'Power Off-Peak Prices'!F92</f>
        <v>-10.171863967016179</v>
      </c>
      <c r="G78" s="341">
        <f>'Power Off-Peak Prices'!G92</f>
        <v>3.0960024736696141</v>
      </c>
      <c r="H78" s="341">
        <f>'Power Off-Peak Prices'!H92</f>
        <v>6.0516688423667802</v>
      </c>
      <c r="I78" s="341">
        <f>'Power Off-Peak Prices'!I92</f>
        <v>0.14033610497244808</v>
      </c>
      <c r="J78" s="341">
        <f>'Power Off-Peak Prices'!J92</f>
        <v>0.1115893511869217</v>
      </c>
      <c r="K78" s="341">
        <f>'Power Off-Peak Prices'!K92</f>
        <v>0.2231787023756624</v>
      </c>
      <c r="L78" s="341">
        <f>'Power Off-Peak Prices'!L92</f>
        <v>0</v>
      </c>
      <c r="M78" s="341">
        <f>'Power Off-Peak Prices'!M92</f>
        <v>-241.41765966355888</v>
      </c>
      <c r="N78" s="341">
        <f>'Power Off-Peak Prices'!N92</f>
        <v>-294.78149278579258</v>
      </c>
      <c r="O78" s="341">
        <f>'Power Off-Peak Prices'!O92</f>
        <v>-349.50231698423886</v>
      </c>
      <c r="P78" s="341">
        <f>'Power Off-Peak Prices'!P92</f>
        <v>-334.50410607601225</v>
      </c>
      <c r="Q78" s="341">
        <f>'Power Off-Peak Prices'!Q92</f>
        <v>-364.50052789246183</v>
      </c>
      <c r="R78" s="341">
        <f>'Power Off-Peak Prices'!R92</f>
        <v>-324.8733479333805</v>
      </c>
      <c r="S78" s="341">
        <f>'Power Off-Peak Prices'!S92</f>
        <v>-288.63853680281045</v>
      </c>
      <c r="T78" s="393">
        <f>'Power Off-Peak Prices'!T92</f>
        <v>-301.84351270531261</v>
      </c>
      <c r="U78" s="393">
        <f>'Power Off-Peak Prices'!U92</f>
        <v>-287.02917627266561</v>
      </c>
      <c r="V78" s="393">
        <f>'Power Off-Peak Prices'!V92</f>
        <v>-277.0429214304495</v>
      </c>
      <c r="W78" s="393">
        <f>'Power Off-Peak Prices'!W92</f>
        <v>-203.99830281919822</v>
      </c>
      <c r="X78" s="393">
        <f>'Power Off-Peak Prices'!X92</f>
        <v>-224.31452568877557</v>
      </c>
      <c r="Y78" s="393">
        <f>'Power Off-Peak Prices'!Y92</f>
        <v>-211.48302435628284</v>
      </c>
      <c r="Z78" s="393">
        <f>'Power Off-Peak Prices'!Z92</f>
        <v>-202.42252652859588</v>
      </c>
      <c r="AA78" s="393">
        <f>'Power Off-Peak Prices'!AA92</f>
        <v>-179.15385699534181</v>
      </c>
      <c r="AB78" s="393">
        <f>'Power Off-Peak Prices'!AB92</f>
        <v>-158.94859577506304</v>
      </c>
      <c r="AC78" s="393">
        <f ca="1">'Power Off-Peak Prices'!AC92</f>
        <v>-177.7775590567835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-2.5796598976385212</v>
      </c>
      <c r="D79" s="347">
        <f ca="1">+'Power Off-Peak Prices'!D87</f>
        <v>-80.260198646277786</v>
      </c>
      <c r="E79" s="347">
        <f>+'Power Off-Peak Prices'!E87</f>
        <v>-3.2624724321976828E-2</v>
      </c>
      <c r="F79" s="410">
        <f ca="1">+'Power Off-Peak Prices'!F87</f>
        <v>-27.624161089412155</v>
      </c>
      <c r="G79" s="347">
        <f>+'Power Off-Peak Prices'!G87</f>
        <v>-1.6116295186293428E-2</v>
      </c>
      <c r="H79" s="347">
        <f>+'Power Off-Peak Prices'!H87</f>
        <v>-3.2232590372586856E-2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-226.31591528580884</v>
      </c>
      <c r="N79" s="347">
        <f>+'Power Off-Peak Prices'!N87</f>
        <v>-269.14539400665763</v>
      </c>
      <c r="O79" s="347">
        <f>+'Power Off-Peak Prices'!O87</f>
        <v>-343.97615871297603</v>
      </c>
      <c r="P79" s="347">
        <f>+'Power Off-Peak Prices'!P87</f>
        <v>-312.53465969184981</v>
      </c>
      <c r="Q79" s="347">
        <f>+'Power Off-Peak Prices'!Q87</f>
        <v>-375.41765773410043</v>
      </c>
      <c r="R79" s="347">
        <f>+'Power Off-Peak Prices'!R87</f>
        <v>-342.73505505613866</v>
      </c>
      <c r="S79" s="347">
        <f>+'Power Off-Peak Prices'!S87</f>
        <v>-428.73133251690342</v>
      </c>
      <c r="T79" s="347">
        <f>+'Power Off-Peak Prices'!T87</f>
        <v>-326.0691744735268</v>
      </c>
      <c r="U79" s="347">
        <f>+'Power Off-Peak Prices'!U87</f>
        <v>-611.31836997549817</v>
      </c>
      <c r="V79" s="347">
        <f>+'Power Off-Peak Prices'!V87</f>
        <v>-348.8064531016862</v>
      </c>
      <c r="W79" s="410">
        <f>+'Power Off-Peak Prices'!W87</f>
        <v>-237.49820576950879</v>
      </c>
      <c r="X79" s="347">
        <f>+'Power Off-Peak Prices'!X87</f>
        <v>-263.04468218219608</v>
      </c>
      <c r="Y79" s="347">
        <f>+'Power Off-Peak Prices'!Y87</f>
        <v>-244.77232892652137</v>
      </c>
      <c r="Z79" s="347">
        <f>+'Power Off-Peak Prices'!Z87</f>
        <v>-235.84283798185788</v>
      </c>
      <c r="AA79" s="347">
        <f>+'Power Off-Peak Prices'!AA87</f>
        <v>-211.12958298074136</v>
      </c>
      <c r="AB79" s="347">
        <f>+'Power Off-Peak Prices'!AB87</f>
        <v>-188.07899518669637</v>
      </c>
      <c r="AC79" s="367">
        <f ca="1">+'Power Off-Peak Prices'!AC87</f>
        <v>-210.30056785466331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-13.808767687362888</v>
      </c>
      <c r="D80" s="341">
        <f ca="1">+'Power Off-Peak Prices'!D88</f>
        <v>-75.057301811059915</v>
      </c>
      <c r="E80" s="341">
        <f>+'Power Off-Peak Prices'!E88</f>
        <v>0</v>
      </c>
      <c r="F80" s="411">
        <f ca="1">+'Power Off-Peak Prices'!F88</f>
        <v>-29.622023166141844</v>
      </c>
      <c r="G80" s="341">
        <f>+'Power Off-Peak Prices'!G88</f>
        <v>-1.6116295186293428E-2</v>
      </c>
      <c r="H80" s="341">
        <f>+'Power Off-Peak Prices'!H88</f>
        <v>-3.2232590372586856E-2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-243.06655328417037</v>
      </c>
      <c r="N80" s="341">
        <f>+'Power Off-Peak Prices'!N88</f>
        <v>-288.37006500713323</v>
      </c>
      <c r="O80" s="341">
        <f>+'Power Off-Peak Prices'!O88</f>
        <v>-360.01505678109788</v>
      </c>
      <c r="P80" s="341">
        <f>+'Power Off-Peak Prices'!P88</f>
        <v>-328.05185647995131</v>
      </c>
      <c r="Q80" s="341">
        <f>+'Power Off-Peak Prices'!Q88</f>
        <v>-391.97825708224627</v>
      </c>
      <c r="R80" s="341">
        <f>+'Power Off-Peak Prices'!R88</f>
        <v>-359.55506731829337</v>
      </c>
      <c r="S80" s="341">
        <f>+'Power Off-Peak Prices'!S88</f>
        <v>-409.51375412254311</v>
      </c>
      <c r="T80" s="341">
        <f>+'Power Off-Peak Prices'!T88</f>
        <v>-344.18536724028672</v>
      </c>
      <c r="U80" s="341">
        <f>+'Power Off-Peak Prices'!U88</f>
        <v>-547.90673955747297</v>
      </c>
      <c r="V80" s="341">
        <f>+'Power Off-Peak Prices'!V88</f>
        <v>-336.44915556987326</v>
      </c>
      <c r="W80" s="411">
        <f>+'Power Off-Peak Prices'!W88</f>
        <v>-238.12145943273572</v>
      </c>
      <c r="X80" s="341">
        <f>+'Power Off-Peak Prices'!X88</f>
        <v>-271.07866609694065</v>
      </c>
      <c r="Y80" s="341">
        <f>+'Power Off-Peak Prices'!Y88</f>
        <v>-251.70236674317221</v>
      </c>
      <c r="Z80" s="341">
        <f>+'Power Off-Peak Prices'!Z88</f>
        <v>-243.94548951792603</v>
      </c>
      <c r="AA80" s="341">
        <f>+'Power Off-Peak Prices'!AA88</f>
        <v>-222.86182910856496</v>
      </c>
      <c r="AB80" s="341">
        <f>+'Power Off-Peak Prices'!AB88</f>
        <v>-209.46023744272406</v>
      </c>
      <c r="AC80" s="368">
        <f ca="1">+'Power Off-Peak Prices'!AC88</f>
        <v>-220.20805005268539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-17.541687303945764</v>
      </c>
      <c r="D81" s="341">
        <f ca="1">+'Power Off-Peak Prices'!D89</f>
        <v>55.327188143946842</v>
      </c>
      <c r="E81" s="341">
        <f>+'Power Off-Peak Prices'!E89</f>
        <v>0</v>
      </c>
      <c r="F81" s="411">
        <f ca="1">+'Power Off-Peak Prices'!F89</f>
        <v>12.595166946666723</v>
      </c>
      <c r="G81" s="341">
        <f>+'Power Off-Peak Prices'!G89</f>
        <v>0</v>
      </c>
      <c r="H81" s="341">
        <f>+'Power Off-Peak Prices'!H89</f>
        <v>0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-272.1490649859752</v>
      </c>
      <c r="N81" s="341">
        <f>+'Power Off-Peak Prices'!N89</f>
        <v>-333.2308347867438</v>
      </c>
      <c r="O81" s="341">
        <f>+'Power Off-Peak Prices'!O89</f>
        <v>-334.76397761965018</v>
      </c>
      <c r="P81" s="341">
        <f>+'Power Off-Peak Prices'!P89</f>
        <v>-327.23404429090078</v>
      </c>
      <c r="Q81" s="341">
        <f>+'Power Off-Peak Prices'!Q89</f>
        <v>-342.29391094839775</v>
      </c>
      <c r="R81" s="341">
        <f>+'Power Off-Peak Prices'!R89</f>
        <v>-347.5407728453265</v>
      </c>
      <c r="S81" s="341">
        <f>+'Power Off-Peak Prices'!S89</f>
        <v>-331.64858616744459</v>
      </c>
      <c r="T81" s="341">
        <f>+'Power Off-Peak Prices'!T89</f>
        <v>-313.99408666859381</v>
      </c>
      <c r="U81" s="341">
        <f>+'Power Off-Peak Prices'!U89</f>
        <v>-345.60102070222456</v>
      </c>
      <c r="V81" s="341">
        <f>+'Power Off-Peak Prices'!V89</f>
        <v>-335.35065113151359</v>
      </c>
      <c r="W81" s="411">
        <f>+'Power Off-Peak Prices'!W89</f>
        <v>-223.83827378989008</v>
      </c>
      <c r="X81" s="341">
        <f>+'Power Off-Peak Prices'!X89</f>
        <v>-239.45017231058773</v>
      </c>
      <c r="Y81" s="341">
        <f>+'Power Off-Peak Prices'!Y89</f>
        <v>-227.54765811955531</v>
      </c>
      <c r="Z81" s="341">
        <f>+'Power Off-Peak Prices'!Z89</f>
        <v>-216.72845465461432</v>
      </c>
      <c r="AA81" s="341">
        <f>+'Power Off-Peak Prices'!AA89</f>
        <v>-192.41593257542718</v>
      </c>
      <c r="AB81" s="341">
        <f>+'Power Off-Peak Prices'!AB89</f>
        <v>-171.26489140004651</v>
      </c>
      <c r="AC81" s="368">
        <f ca="1">+'Power Off-Peak Prices'!AC89</f>
        <v>-190.82778039530876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-125.36691868426442</v>
      </c>
      <c r="D82" s="341">
        <f ca="1">+'Power Off-Peak Prices'!D90</f>
        <v>10.222847638289295</v>
      </c>
      <c r="E82" s="341">
        <f>+'Power Off-Peak Prices'!E90</f>
        <v>0</v>
      </c>
      <c r="F82" s="411">
        <f ca="1">+'Power Off-Peak Prices'!F90</f>
        <v>-38.381357015325193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-272.4713209352758</v>
      </c>
      <c r="N82" s="341">
        <f>+'Power Off-Peak Prices'!N90</f>
        <v>-320.40797922942693</v>
      </c>
      <c r="O82" s="341">
        <f>+'Power Off-Peak Prices'!O90</f>
        <v>-332.12525380109219</v>
      </c>
      <c r="P82" s="341">
        <f>+'Power Off-Peak Prices'!P90</f>
        <v>-321.95801225901596</v>
      </c>
      <c r="Q82" s="341">
        <f>+'Power Off-Peak Prices'!Q90</f>
        <v>-342.29249534316841</v>
      </c>
      <c r="R82" s="341">
        <f>+'Power Off-Peak Prices'!R90</f>
        <v>-324.93205506437516</v>
      </c>
      <c r="S82" s="341">
        <f>+'Power Off-Peak Prices'!S90</f>
        <v>-315.7472070960066</v>
      </c>
      <c r="T82" s="341">
        <f>+'Power Off-Peak Prices'!T90</f>
        <v>-301.91125743026896</v>
      </c>
      <c r="U82" s="341">
        <f>+'Power Off-Peak Prices'!U90</f>
        <v>-322.33701025805931</v>
      </c>
      <c r="V82" s="341">
        <f>+'Power Off-Peak Prices'!V90</f>
        <v>-322.993353599697</v>
      </c>
      <c r="W82" s="411">
        <f>+'Power Off-Peak Prices'!W90</f>
        <v>-213.32764473331918</v>
      </c>
      <c r="X82" s="341">
        <f>+'Power Off-Peak Prices'!X90</f>
        <v>-143.73166924974976</v>
      </c>
      <c r="Y82" s="341">
        <f>+'Power Off-Peak Prices'!Y90</f>
        <v>-129.31671063706381</v>
      </c>
      <c r="Z82" s="341">
        <f>+'Power Off-Peak Prices'!Z90</f>
        <v>-122.02670483941347</v>
      </c>
      <c r="AA82" s="341">
        <f>+'Power Off-Peak Prices'!AA90</f>
        <v>-132.75883184271152</v>
      </c>
      <c r="AB82" s="341">
        <f>+'Power Off-Peak Prices'!AB90</f>
        <v>-125.79829242460619</v>
      </c>
      <c r="AC82" s="368">
        <f ca="1">+'Power Off-Peak Prices'!AC90</f>
        <v>-133.43664839997109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-2.5796598976403402</v>
      </c>
      <c r="D83" s="341">
        <f ca="1">+'Power Off-Peak Prices'!D91</f>
        <v>7.4357949813452251</v>
      </c>
      <c r="E83" s="341">
        <f>+'Power Off-Peak Prices'!E91</f>
        <v>7.4253872554772897</v>
      </c>
      <c r="F83" s="411">
        <f ca="1">+'Power Off-Peak Prices'!F91</f>
        <v>4.0938407797275431</v>
      </c>
      <c r="G83" s="341">
        <f>+'Power Off-Peak Prices'!G91</f>
        <v>2.9732083818189494</v>
      </c>
      <c r="H83" s="341">
        <f>+'Power Off-Peak Prices'!H91</f>
        <v>6.0516688423658707</v>
      </c>
      <c r="I83" s="341">
        <f>+'Power Off-Peak Prices'!I91</f>
        <v>-0.10525207872706233</v>
      </c>
      <c r="J83" s="341">
        <f>+'Power Off-Peak Prices'!J91</f>
        <v>5.8451564907954889E-2</v>
      </c>
      <c r="K83" s="341">
        <f>+'Power Off-Peak Prices'!K91</f>
        <v>0.11690312981590978</v>
      </c>
      <c r="L83" s="341">
        <f>+'Power Off-Peak Prices'!L91</f>
        <v>0</v>
      </c>
      <c r="M83" s="341">
        <f>+'Power Off-Peak Prices'!M91</f>
        <v>-266.07241523027733</v>
      </c>
      <c r="N83" s="341">
        <f>+'Power Off-Peak Prices'!N91</f>
        <v>-320.40797922942693</v>
      </c>
      <c r="O83" s="341">
        <f>+'Power Off-Peak Prices'!O91</f>
        <v>-350.25140754239874</v>
      </c>
      <c r="P83" s="341">
        <f>+'Power Off-Peak Prices'!P91</f>
        <v>-336.27203961651867</v>
      </c>
      <c r="Q83" s="341">
        <f>+'Power Off-Peak Prices'!Q91</f>
        <v>-364.23077546828063</v>
      </c>
      <c r="R83" s="341">
        <f>+'Power Off-Peak Prices'!R91</f>
        <v>-326.33537761438674</v>
      </c>
      <c r="S83" s="341">
        <f>+'Power Off-Peak Prices'!S91</f>
        <v>-315.21222653523</v>
      </c>
      <c r="T83" s="341">
        <f>+'Power Off-Peak Prices'!T91</f>
        <v>-319.9584668427342</v>
      </c>
      <c r="U83" s="341">
        <f>+'Power Off-Peak Prices'!U91</f>
        <v>-318.97479983176527</v>
      </c>
      <c r="V83" s="341">
        <f>+'Power Off-Peak Prices'!V91</f>
        <v>-306.7034129311869</v>
      </c>
      <c r="W83" s="411">
        <f>+'Power Off-Peak Prices'!W91</f>
        <v>-217.30399707659308</v>
      </c>
      <c r="X83" s="341">
        <f>+'Power Off-Peak Prices'!X91</f>
        <v>-243.69694193636496</v>
      </c>
      <c r="Y83" s="341">
        <f>+'Power Off-Peak Prices'!Y91</f>
        <v>-229.94925858947227</v>
      </c>
      <c r="Z83" s="341">
        <f>+'Power Off-Peak Prices'!Z91</f>
        <v>-219.63842035896687</v>
      </c>
      <c r="AA83" s="341">
        <f>+'Power Off-Peak Prices'!AA91</f>
        <v>-194.13056471689015</v>
      </c>
      <c r="AB83" s="341">
        <f>+'Power Off-Peak Prices'!AB91</f>
        <v>-172.00435489436222</v>
      </c>
      <c r="AC83" s="368">
        <f ca="1">+'Power Off-Peak Prices'!AC91</f>
        <v>-191.92971226236205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-5.8573454146385302</v>
      </c>
      <c r="D84" s="341">
        <f ca="1">+'Power Off-Peak Prices'!D92</f>
        <v>-32.083633741888207</v>
      </c>
      <c r="E84" s="341">
        <f>+'Power Off-Peak Prices'!E92</f>
        <v>7.4253872554772897</v>
      </c>
      <c r="F84" s="411">
        <f ca="1">+'Power Off-Peak Prices'!F92</f>
        <v>-10.171863967016179</v>
      </c>
      <c r="G84" s="341">
        <f>+'Power Off-Peak Prices'!G92</f>
        <v>3.0960024736696141</v>
      </c>
      <c r="H84" s="341">
        <f>+'Power Off-Peak Prices'!H92</f>
        <v>6.0516688423667802</v>
      </c>
      <c r="I84" s="341">
        <f>+'Power Off-Peak Prices'!I92</f>
        <v>0.14033610497244808</v>
      </c>
      <c r="J84" s="341">
        <f>+'Power Off-Peak Prices'!J92</f>
        <v>0.1115893511869217</v>
      </c>
      <c r="K84" s="341">
        <f>+'Power Off-Peak Prices'!K92</f>
        <v>0.2231787023756624</v>
      </c>
      <c r="L84" s="341">
        <f>+'Power Off-Peak Prices'!L92</f>
        <v>0</v>
      </c>
      <c r="M84" s="341">
        <f>+'Power Off-Peak Prices'!M92</f>
        <v>-241.41765966355888</v>
      </c>
      <c r="N84" s="341">
        <f>+'Power Off-Peak Prices'!N92</f>
        <v>-294.78149278579258</v>
      </c>
      <c r="O84" s="341">
        <f>+'Power Off-Peak Prices'!O92</f>
        <v>-349.50231698423886</v>
      </c>
      <c r="P84" s="341">
        <f>+'Power Off-Peak Prices'!P92</f>
        <v>-334.50410607601225</v>
      </c>
      <c r="Q84" s="341">
        <f>+'Power Off-Peak Prices'!Q92</f>
        <v>-364.50052789246183</v>
      </c>
      <c r="R84" s="341">
        <f>+'Power Off-Peak Prices'!R92</f>
        <v>-324.8733479333805</v>
      </c>
      <c r="S84" s="341">
        <f>+'Power Off-Peak Prices'!S92</f>
        <v>-288.63853680281045</v>
      </c>
      <c r="T84" s="341">
        <f>+'Power Off-Peak Prices'!T92</f>
        <v>-301.84351270531261</v>
      </c>
      <c r="U84" s="341">
        <f>+'Power Off-Peak Prices'!U92</f>
        <v>-287.02917627266561</v>
      </c>
      <c r="V84" s="341">
        <f>+'Power Off-Peak Prices'!V92</f>
        <v>-277.0429214304495</v>
      </c>
      <c r="W84" s="411">
        <f>+'Power Off-Peak Prices'!W92</f>
        <v>-203.99830281919822</v>
      </c>
      <c r="X84" s="341">
        <f>+'Power Off-Peak Prices'!X92</f>
        <v>-224.31452568877557</v>
      </c>
      <c r="Y84" s="341">
        <f>+'Power Off-Peak Prices'!Y92</f>
        <v>-211.48302435628284</v>
      </c>
      <c r="Z84" s="341">
        <f>+'Power Off-Peak Prices'!Z92</f>
        <v>-202.42252652859588</v>
      </c>
      <c r="AA84" s="341">
        <f>+'Power Off-Peak Prices'!AA92</f>
        <v>-179.15385699534181</v>
      </c>
      <c r="AB84" s="341">
        <f>+'Power Off-Peak Prices'!AB92</f>
        <v>-158.94859577506304</v>
      </c>
      <c r="AC84" s="368">
        <f ca="1">+'Power Off-Peak Prices'!AC92</f>
        <v>-177.7775590567835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-4.6433878157513391</v>
      </c>
      <c r="D85" s="343">
        <f ca="1">+'Power Off-Peak Prices'!D93</f>
        <v>-23.474910953523249</v>
      </c>
      <c r="E85" s="343">
        <f>+'Power Off-Peak Prices'!E93</f>
        <v>7.4253872554781992</v>
      </c>
      <c r="F85" s="412">
        <f ca="1">+'Power Off-Peak Prices'!F93</f>
        <v>-6.8976371712651599</v>
      </c>
      <c r="G85" s="343">
        <f>+'Power Off-Peak Prices'!G93</f>
        <v>3.0960024736696141</v>
      </c>
      <c r="H85" s="343">
        <f>+'Power Off-Peak Prices'!H93</f>
        <v>6.0516688423667802</v>
      </c>
      <c r="I85" s="343">
        <f>+'Power Off-Peak Prices'!I93</f>
        <v>0.14033610497153859</v>
      </c>
      <c r="J85" s="343">
        <f>+'Power Off-Peak Prices'!J93</f>
        <v>0.11158935118874069</v>
      </c>
      <c r="K85" s="343">
        <f>+'Power Off-Peak Prices'!K93</f>
        <v>0.22317870237384341</v>
      </c>
      <c r="L85" s="343">
        <f>+'Power Off-Peak Prices'!L93</f>
        <v>0</v>
      </c>
      <c r="M85" s="343">
        <f>+'Power Off-Peak Prices'!M93</f>
        <v>-254.90541991782629</v>
      </c>
      <c r="N85" s="343">
        <f>+'Power Off-Peak Prices'!N93</f>
        <v>-318.81233153638641</v>
      </c>
      <c r="O85" s="343">
        <f>+'Power Off-Peak Prices'!O93</f>
        <v>-386.21327636938258</v>
      </c>
      <c r="P85" s="343">
        <f>+'Power Off-Peak Prices'!P93</f>
        <v>-364.04226270446816</v>
      </c>
      <c r="Q85" s="343">
        <f>+'Power Off-Peak Prices'!Q93</f>
        <v>-408.38429003429701</v>
      </c>
      <c r="R85" s="343">
        <f>+'Power Off-Peak Prices'!R93</f>
        <v>-355.4551884100274</v>
      </c>
      <c r="S85" s="343">
        <f>+'Power Off-Peak Prices'!S93</f>
        <v>-298.92705210273925</v>
      </c>
      <c r="T85" s="343">
        <f>+'Power Off-Peak Prices'!T93</f>
        <v>-313.8427344630054</v>
      </c>
      <c r="U85" s="343">
        <f>+'Power Off-Peak Prices'!U93</f>
        <v>-296.82903673290093</v>
      </c>
      <c r="V85" s="343">
        <f>+'Power Off-Peak Prices'!V93</f>
        <v>-286.1093851123178</v>
      </c>
      <c r="W85" s="412">
        <f>+'Power Off-Peak Prices'!W93</f>
        <v>-215.98807194957953</v>
      </c>
      <c r="X85" s="343">
        <f>+'Power Off-Peak Prices'!X93</f>
        <v>-235.85365077146434</v>
      </c>
      <c r="Y85" s="343">
        <f>+'Power Off-Peak Prices'!Y93</f>
        <v>-221.84161543438313</v>
      </c>
      <c r="Z85" s="343">
        <f>+'Power Off-Peak Prices'!Z93</f>
        <v>-212.49159522095852</v>
      </c>
      <c r="AA85" s="343">
        <f>+'Power Off-Peak Prices'!AA93</f>
        <v>-187.57273060611442</v>
      </c>
      <c r="AB85" s="343">
        <f>+'Power Off-Peak Prices'!AB93</f>
        <v>-165.86301774312506</v>
      </c>
      <c r="AC85" s="370">
        <f ca="1">+'Power Off-Peak Prices'!AC93</f>
        <v>-186.2972434617368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37182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37183</v>
      </c>
      <c r="C5" s="421">
        <f>+'Power Desk Daily Price'!C8</f>
        <v>37184</v>
      </c>
      <c r="D5" s="421">
        <f>+'Power Desk Daily Price'!D8</f>
        <v>37186</v>
      </c>
      <c r="E5" s="421">
        <f>+'Power Desk Daily Price'!E8</f>
        <v>37187</v>
      </c>
      <c r="F5" s="421">
        <f>+'Power Desk Daily Price'!F8</f>
        <v>37188</v>
      </c>
      <c r="G5" s="421">
        <f>+'Power Desk Daily Price'!G8</f>
        <v>37189</v>
      </c>
      <c r="H5" s="421">
        <f>+'Power Desk Daily Price'!H8</f>
        <v>37190</v>
      </c>
      <c r="I5" s="421">
        <f>+'Power Desk Daily Price'!I8</f>
        <v>37191</v>
      </c>
      <c r="J5" s="421">
        <f>+'Power Desk Daily Price'!J8</f>
        <v>37193</v>
      </c>
      <c r="K5" s="421">
        <f>+'Power Desk Daily Price'!K8</f>
        <v>37194</v>
      </c>
      <c r="L5" s="421">
        <f>+'Power Desk Daily Price'!L8</f>
        <v>37195</v>
      </c>
      <c r="M5" s="421">
        <f>+'Power Desk Daily Price'!M8</f>
        <v>37196</v>
      </c>
      <c r="N5" s="421">
        <f>+'Power Desk Daily Price'!N8</f>
        <v>37197</v>
      </c>
      <c r="O5" s="421">
        <f>+'Power Desk Daily Price'!O8</f>
        <v>37198</v>
      </c>
      <c r="P5" s="421">
        <f>+'Power Desk Daily Price'!P8</f>
        <v>37200</v>
      </c>
      <c r="Q5" s="421">
        <f>+'Power Desk Daily Price'!Q8</f>
        <v>37201</v>
      </c>
      <c r="R5" s="421">
        <f>+'Power Desk Daily Price'!R8</f>
        <v>37202</v>
      </c>
      <c r="S5" s="421">
        <f>+'Power Desk Daily Price'!S8</f>
        <v>37203</v>
      </c>
      <c r="T5" s="421">
        <f>+'Power Desk Daily Price'!T8</f>
        <v>37204</v>
      </c>
      <c r="U5" s="421">
        <f>+'Power Desk Daily Price'!U8</f>
        <v>37205</v>
      </c>
      <c r="V5" s="421">
        <f>+'Power Desk Daily Price'!V8</f>
        <v>37207</v>
      </c>
      <c r="W5" s="421">
        <f>+'Power Desk Daily Price'!W8</f>
        <v>37208</v>
      </c>
      <c r="X5" s="421">
        <f>+'Power Desk Daily Price'!X8</f>
        <v>37209</v>
      </c>
      <c r="Y5" s="421">
        <f>+'Power Desk Daily Price'!Y8</f>
        <v>37210</v>
      </c>
      <c r="Z5" s="421">
        <f>+'Power Desk Daily Price'!Z8</f>
        <v>37211</v>
      </c>
      <c r="AA5" s="421">
        <f>+'Power Desk Daily Price'!AA8</f>
        <v>37212</v>
      </c>
      <c r="AB5" s="421">
        <f>+'Power Desk Daily Price'!AB8</f>
        <v>37214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24</v>
      </c>
      <c r="C6" s="424">
        <f>+'Power Desk Daily Price'!C9</f>
        <v>24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27.5</v>
      </c>
      <c r="N6" s="424">
        <f>+'Power Desk Daily Price'!N9</f>
        <v>27.5</v>
      </c>
      <c r="O6" s="424">
        <f>+'Power Desk Daily Price'!O9</f>
        <v>27.5</v>
      </c>
      <c r="P6" s="424">
        <f>+'Power Desk Daily Price'!P9</f>
        <v>27.5</v>
      </c>
      <c r="Q6" s="424">
        <f>+'Power Desk Daily Price'!Q9</f>
        <v>27.5</v>
      </c>
      <c r="R6" s="424">
        <f>+'Power Desk Daily Price'!R9</f>
        <v>27.5</v>
      </c>
      <c r="S6" s="424">
        <f>+'Power Desk Daily Price'!S9</f>
        <v>27.5</v>
      </c>
      <c r="T6" s="424">
        <f>+'Power Desk Daily Price'!T9</f>
        <v>27.5</v>
      </c>
      <c r="U6" s="424">
        <f>+'Power Desk Daily Price'!U9</f>
        <v>27.5</v>
      </c>
      <c r="V6" s="424">
        <f>+'Power Desk Daily Price'!V9</f>
        <v>27.5</v>
      </c>
      <c r="W6" s="424">
        <f>+'Power Desk Daily Price'!W9</f>
        <v>27.5</v>
      </c>
      <c r="X6" s="424">
        <f>+'Power Desk Daily Price'!X9</f>
        <v>27.5</v>
      </c>
      <c r="Y6" s="424">
        <f>+'Power Desk Daily Price'!Y9</f>
        <v>27.5</v>
      </c>
      <c r="Z6" s="424">
        <f>+'Power Desk Daily Price'!Z9</f>
        <v>27.5</v>
      </c>
      <c r="AA6" s="424">
        <f>+'Power Desk Daily Price'!AA9</f>
        <v>27.5</v>
      </c>
      <c r="AB6" s="424">
        <f>+'Power Desk Daily Price'!AB9</f>
        <v>27.5</v>
      </c>
      <c r="AC6" s="431">
        <f>+'Power Desk Daily Price'!AC9</f>
        <v>25.636363636363637</v>
      </c>
      <c r="AD6" s="377"/>
      <c r="AE6" s="377"/>
      <c r="AF6" s="377"/>
      <c r="AG6" s="431">
        <f>+'Power Desk Daily Price'!AC9</f>
        <v>25.636363636363637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25.3</v>
      </c>
      <c r="C7" s="426">
        <f>+'Power Desk Daily Price'!C10</f>
        <v>25.3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28.25</v>
      </c>
      <c r="N7" s="426">
        <f>+'Power Desk Daily Price'!N10</f>
        <v>28.25</v>
      </c>
      <c r="O7" s="426">
        <f>+'Power Desk Daily Price'!O10</f>
        <v>28.25</v>
      </c>
      <c r="P7" s="426">
        <f>+'Power Desk Daily Price'!P10</f>
        <v>28.25</v>
      </c>
      <c r="Q7" s="426">
        <f>+'Power Desk Daily Price'!Q10</f>
        <v>28.25</v>
      </c>
      <c r="R7" s="426">
        <f>+'Power Desk Daily Price'!R10</f>
        <v>28.25</v>
      </c>
      <c r="S7" s="426">
        <f>+'Power Desk Daily Price'!S10</f>
        <v>28.25</v>
      </c>
      <c r="T7" s="426">
        <f>+'Power Desk Daily Price'!T10</f>
        <v>28.25</v>
      </c>
      <c r="U7" s="426">
        <f>+'Power Desk Daily Price'!U10</f>
        <v>28.25</v>
      </c>
      <c r="V7" s="426">
        <f>+'Power Desk Daily Price'!V10</f>
        <v>28.25</v>
      </c>
      <c r="W7" s="426">
        <f>+'Power Desk Daily Price'!W10</f>
        <v>28.25</v>
      </c>
      <c r="X7" s="426">
        <f>+'Power Desk Daily Price'!X10</f>
        <v>28.25</v>
      </c>
      <c r="Y7" s="426">
        <f>+'Power Desk Daily Price'!Y10</f>
        <v>28.25</v>
      </c>
      <c r="Z7" s="426">
        <f>+'Power Desk Daily Price'!Z10</f>
        <v>28.25</v>
      </c>
      <c r="AA7" s="426">
        <f>+'Power Desk Daily Price'!AA10</f>
        <v>28.25</v>
      </c>
      <c r="AB7" s="426">
        <f>+'Power Desk Daily Price'!AB10</f>
        <v>28.25</v>
      </c>
      <c r="AC7" s="432">
        <f>+'Power Desk Daily Price'!AC10</f>
        <v>27.509090909090911</v>
      </c>
      <c r="AD7" s="377"/>
      <c r="AE7" s="377"/>
      <c r="AF7" s="377"/>
      <c r="AG7" s="432">
        <f>+'Power Desk Daily Price'!AC10</f>
        <v>27.509090909090911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28.5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29.25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28</v>
      </c>
      <c r="AB8" s="426">
        <f>+'Power Desk Daily Price'!AB11</f>
        <v>28</v>
      </c>
      <c r="AC8" s="432">
        <f>+'Power Desk Daily Price'!AC11</f>
        <v>28.5</v>
      </c>
      <c r="AD8" s="377"/>
      <c r="AE8" s="377"/>
      <c r="AF8" s="377"/>
      <c r="AG8" s="432">
        <f>+'Power Desk Daily Price'!AC11</f>
        <v>28.5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25.7</v>
      </c>
      <c r="C9" s="426">
        <f>+'Power Desk Daily Price'!C12</f>
        <v>25.7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25.5</v>
      </c>
      <c r="J9" s="426">
        <f>+'Power Desk Daily Price'!J12</f>
        <v>27.1875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24.9</v>
      </c>
      <c r="N9" s="426">
        <f>+'Power Desk Daily Price'!N12</f>
        <v>24.9</v>
      </c>
      <c r="O9" s="426">
        <f>+'Power Desk Daily Price'!O12</f>
        <v>24.899999618530298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26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26</v>
      </c>
      <c r="AB9" s="426">
        <f>+'Power Desk Daily Price'!AB12</f>
        <v>26</v>
      </c>
      <c r="AC9" s="432">
        <f>+'Power Desk Daily Price'!AC12</f>
        <v>26.763636363636362</v>
      </c>
      <c r="AD9" s="377"/>
      <c r="AE9" s="377"/>
      <c r="AF9" s="377"/>
      <c r="AG9" s="432">
        <f>+'Power Desk Daily Price'!AC12</f>
        <v>26.763636363636362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29.5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28.6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</v>
      </c>
      <c r="AD10" s="377"/>
      <c r="AE10" s="377"/>
      <c r="AF10" s="377"/>
      <c r="AG10" s="432">
        <f>+'Power Desk Daily Price'!AC13</f>
        <v>29.5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26.15</v>
      </c>
      <c r="C11" s="426">
        <f>+'Power Desk Daily Price'!C14</f>
        <v>26.15</v>
      </c>
      <c r="D11" s="426">
        <f>+'Power Desk Daily Price'!D14</f>
        <v>27.25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27.25</v>
      </c>
      <c r="K11" s="426">
        <f>+'Power Desk Daily Price'!K14</f>
        <v>27.25</v>
      </c>
      <c r="L11" s="426">
        <f>+'Power Desk Daily Price'!L14</f>
        <v>27.25</v>
      </c>
      <c r="M11" s="426">
        <f>+'Power Desk Daily Price'!M14</f>
        <v>27.5</v>
      </c>
      <c r="N11" s="426">
        <f>+'Power Desk Daily Price'!N14</f>
        <v>27.5</v>
      </c>
      <c r="O11" s="426">
        <f>+'Power Desk Daily Price'!O14</f>
        <v>27.5</v>
      </c>
      <c r="P11" s="426">
        <f>+'Power Desk Daily Price'!P14</f>
        <v>27.5</v>
      </c>
      <c r="Q11" s="426">
        <f>+'Power Desk Daily Price'!Q14</f>
        <v>27.5</v>
      </c>
      <c r="R11" s="426">
        <f>+'Power Desk Daily Price'!R14</f>
        <v>27.5</v>
      </c>
      <c r="S11" s="426">
        <f>+'Power Desk Daily Price'!S14</f>
        <v>27.5</v>
      </c>
      <c r="T11" s="426">
        <f>+'Power Desk Daily Price'!T14</f>
        <v>27.5</v>
      </c>
      <c r="U11" s="426">
        <f>+'Power Desk Daily Price'!U14</f>
        <v>27.5</v>
      </c>
      <c r="V11" s="426">
        <f>+'Power Desk Daily Price'!V14</f>
        <v>27.5</v>
      </c>
      <c r="W11" s="426">
        <f>+'Power Desk Daily Price'!W14</f>
        <v>27.5</v>
      </c>
      <c r="X11" s="426">
        <f>+'Power Desk Daily Price'!X14</f>
        <v>27.5</v>
      </c>
      <c r="Y11" s="426">
        <f>+'Power Desk Daily Price'!Y14</f>
        <v>27.5</v>
      </c>
      <c r="Z11" s="426">
        <f>+'Power Desk Daily Price'!Z14</f>
        <v>27.5</v>
      </c>
      <c r="AA11" s="426">
        <f>+'Power Desk Daily Price'!AA14</f>
        <v>27.5</v>
      </c>
      <c r="AB11" s="426">
        <f>+'Power Desk Daily Price'!AB14</f>
        <v>27.5</v>
      </c>
      <c r="AC11" s="432">
        <f>+'Power Desk Daily Price'!AC14</f>
        <v>27.05</v>
      </c>
      <c r="AD11" s="377"/>
      <c r="AE11" s="377"/>
      <c r="AF11" s="377"/>
      <c r="AG11" s="432">
        <f>+'Power Desk Daily Price'!AC14</f>
        <v>27.05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27.15</v>
      </c>
      <c r="C12" s="428">
        <f>+'Power Desk Daily Price'!C15</f>
        <v>27.15</v>
      </c>
      <c r="D12" s="428">
        <f>+'Power Desk Daily Price'!D15</f>
        <v>28.25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28.25</v>
      </c>
      <c r="K12" s="428">
        <f>+'Power Desk Daily Price'!K15</f>
        <v>28.25</v>
      </c>
      <c r="L12" s="428">
        <f>+'Power Desk Daily Price'!L15</f>
        <v>28.25</v>
      </c>
      <c r="M12" s="428">
        <f>+'Power Desk Daily Price'!M15</f>
        <v>28.5</v>
      </c>
      <c r="N12" s="428">
        <f>+'Power Desk Daily Price'!N15</f>
        <v>28.5</v>
      </c>
      <c r="O12" s="428">
        <f>+'Power Desk Daily Price'!O15</f>
        <v>28.5</v>
      </c>
      <c r="P12" s="428">
        <f>+'Power Desk Daily Price'!P15</f>
        <v>28.5</v>
      </c>
      <c r="Q12" s="428">
        <f>+'Power Desk Daily Price'!Q15</f>
        <v>28.5</v>
      </c>
      <c r="R12" s="428">
        <f>+'Power Desk Daily Price'!R15</f>
        <v>28.5</v>
      </c>
      <c r="S12" s="428">
        <f>+'Power Desk Daily Price'!S15</f>
        <v>28.5</v>
      </c>
      <c r="T12" s="428">
        <f>+'Power Desk Daily Price'!T15</f>
        <v>28.5</v>
      </c>
      <c r="U12" s="428">
        <f>+'Power Desk Daily Price'!U15</f>
        <v>28.5</v>
      </c>
      <c r="V12" s="428">
        <f>+'Power Desk Daily Price'!V15</f>
        <v>28.5</v>
      </c>
      <c r="W12" s="428">
        <f>+'Power Desk Daily Price'!W15</f>
        <v>28.5</v>
      </c>
      <c r="X12" s="428">
        <f>+'Power Desk Daily Price'!X15</f>
        <v>28.5</v>
      </c>
      <c r="Y12" s="428">
        <f>+'Power Desk Daily Price'!Y15</f>
        <v>28.5</v>
      </c>
      <c r="Z12" s="428">
        <f>+'Power Desk Daily Price'!Z15</f>
        <v>28.5</v>
      </c>
      <c r="AA12" s="428">
        <f>+'Power Desk Daily Price'!AA15</f>
        <v>28.5</v>
      </c>
      <c r="AB12" s="428">
        <f>+'Power Desk Daily Price'!AB15</f>
        <v>28.5</v>
      </c>
      <c r="AC12" s="433">
        <f>+'Power Desk Daily Price'!AC15</f>
        <v>28.05</v>
      </c>
      <c r="AD12" s="377"/>
      <c r="AE12" s="377"/>
      <c r="AF12" s="377"/>
      <c r="AG12" s="433">
        <f>+'Power Desk Daily Price'!AC15</f>
        <v>28.05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79</v>
      </c>
      <c r="C16" s="430">
        <f>+'Power Desk Daily Price'!C18</f>
        <v>0</v>
      </c>
      <c r="D16" s="430">
        <f>+'Power Desk Daily Price'!D18</f>
        <v>57</v>
      </c>
      <c r="E16" s="430">
        <f>+'Power Desk Daily Price'!E18</f>
        <v>57</v>
      </c>
      <c r="F16" s="430">
        <f>+'Power Desk Daily Price'!F18</f>
        <v>47.5</v>
      </c>
      <c r="G16" s="430">
        <f>+'Power Desk Daily Price'!G18</f>
        <v>47.5</v>
      </c>
      <c r="H16" s="430">
        <f>+'Power Desk Daily Price'!H18</f>
        <v>47.5</v>
      </c>
      <c r="I16" s="430">
        <f>+'Power Desk Daily Price'!I18</f>
        <v>0</v>
      </c>
      <c r="J16" s="430">
        <f>+'Power Desk Daily Price'!J18</f>
        <v>47.5</v>
      </c>
      <c r="K16" s="430">
        <f>+'Power Desk Daily Price'!K18</f>
        <v>47.5</v>
      </c>
      <c r="L16" s="430">
        <f>+'Power Desk Daily Price'!L18</f>
        <v>47.5</v>
      </c>
      <c r="M16" s="430">
        <f>+'Power Desk Daily Price'!M18</f>
        <v>45.749996185302734</v>
      </c>
      <c r="N16" s="430">
        <f>+'Power Desk Daily Price'!N18</f>
        <v>45.749996185302734</v>
      </c>
      <c r="O16" s="430">
        <f>+'Power Desk Daily Price'!O18</f>
        <v>0</v>
      </c>
      <c r="P16" s="430">
        <f>+'Power Desk Daily Price'!P18</f>
        <v>45.749996185302734</v>
      </c>
      <c r="Q16" s="430">
        <f>+'Power Desk Daily Price'!Q18</f>
        <v>45.749996185302734</v>
      </c>
      <c r="R16" s="430">
        <f>+'Power Desk Daily Price'!R18</f>
        <v>45.749996185302734</v>
      </c>
      <c r="S16" s="430">
        <f>+'Power Desk Daily Price'!S18</f>
        <v>45.749996185302734</v>
      </c>
      <c r="T16" s="430">
        <f>+'Power Desk Daily Price'!T18</f>
        <v>45.749996185302734</v>
      </c>
      <c r="U16" s="430">
        <f>+'Power Desk Daily Price'!U18</f>
        <v>0</v>
      </c>
      <c r="V16" s="430">
        <f>+'Power Desk Daily Price'!V18</f>
        <v>45.749996185302734</v>
      </c>
      <c r="W16" s="430">
        <f>+'Power Desk Daily Price'!W18</f>
        <v>45.749996185302734</v>
      </c>
      <c r="X16" s="430">
        <f>+'Power Desk Daily Price'!X18</f>
        <v>45.749996185302734</v>
      </c>
      <c r="Y16" s="430">
        <f>+'Power Desk Daily Price'!Y18</f>
        <v>45.749996185302734</v>
      </c>
      <c r="Z16" s="430">
        <f>+'Power Desk Daily Price'!Z18</f>
        <v>45.749996185302734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43.454545454545453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43.454545454545453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37183</v>
      </c>
      <c r="C20" s="421">
        <f>+'OP.Power Desk Daily Price'!C8</f>
        <v>37184</v>
      </c>
      <c r="D20" s="421">
        <f>+'OP.Power Desk Daily Price'!D8</f>
        <v>37185</v>
      </c>
      <c r="E20" s="421">
        <f>+'OP.Power Desk Daily Price'!E8</f>
        <v>37186</v>
      </c>
      <c r="F20" s="421">
        <f>+'OP.Power Desk Daily Price'!F8</f>
        <v>37187</v>
      </c>
      <c r="G20" s="421">
        <f>+'OP.Power Desk Daily Price'!G8</f>
        <v>37188</v>
      </c>
      <c r="H20" s="421">
        <f>+'OP.Power Desk Daily Price'!H8</f>
        <v>37189</v>
      </c>
      <c r="I20" s="421">
        <f>+'OP.Power Desk Daily Price'!I8</f>
        <v>37190</v>
      </c>
      <c r="J20" s="421">
        <f>+'OP.Power Desk Daily Price'!J8</f>
        <v>37191</v>
      </c>
      <c r="K20" s="421">
        <f>+'OP.Power Desk Daily Price'!K8</f>
        <v>37192</v>
      </c>
      <c r="L20" s="421">
        <f>+'OP.Power Desk Daily Price'!L8</f>
        <v>37193</v>
      </c>
      <c r="M20" s="421">
        <f>+'OP.Power Desk Daily Price'!M8</f>
        <v>37194</v>
      </c>
      <c r="N20" s="421">
        <f>+'OP.Power Desk Daily Price'!N8</f>
        <v>37195</v>
      </c>
      <c r="O20" s="421">
        <f>+'OP.Power Desk Daily Price'!O8</f>
        <v>37196</v>
      </c>
      <c r="P20" s="421">
        <f>+'OP.Power Desk Daily Price'!P8</f>
        <v>37197</v>
      </c>
      <c r="Q20" s="421">
        <f>+'OP.Power Desk Daily Price'!Q8</f>
        <v>37198</v>
      </c>
      <c r="R20" s="421">
        <f>+'OP.Power Desk Daily Price'!R8</f>
        <v>37199</v>
      </c>
      <c r="S20" s="421">
        <f>+'OP.Power Desk Daily Price'!S8</f>
        <v>37200</v>
      </c>
      <c r="T20" s="421">
        <f>+'OP.Power Desk Daily Price'!T8</f>
        <v>37201</v>
      </c>
      <c r="U20" s="421">
        <f>+'OP.Power Desk Daily Price'!U8</f>
        <v>37202</v>
      </c>
      <c r="V20" s="421">
        <f>+'OP.Power Desk Daily Price'!V8</f>
        <v>37203</v>
      </c>
      <c r="W20" s="421">
        <f>+'OP.Power Desk Daily Price'!W8</f>
        <v>37204</v>
      </c>
      <c r="X20" s="421">
        <f>+'OP.Power Desk Daily Price'!X8</f>
        <v>37205</v>
      </c>
      <c r="Y20" s="421">
        <f>+'OP.Power Desk Daily Price'!Y8</f>
        <v>37206</v>
      </c>
      <c r="Z20" s="421">
        <f>+'OP.Power Desk Daily Price'!Z8</f>
        <v>37207</v>
      </c>
      <c r="AA20" s="421">
        <f>+'OP.Power Desk Daily Price'!AA8</f>
        <v>37208</v>
      </c>
      <c r="AB20" s="421">
        <f>+'OP.Power Desk Daily Price'!AB8</f>
        <v>37209</v>
      </c>
      <c r="AC20" s="421">
        <f>+'OP.Power Desk Daily Price'!AC8</f>
        <v>37210</v>
      </c>
      <c r="AD20" s="421">
        <f>+'OP.Power Desk Daily Price'!AD8</f>
        <v>37211</v>
      </c>
      <c r="AE20" s="421">
        <f>+'OP.Power Desk Daily Price'!AE8</f>
        <v>37212</v>
      </c>
      <c r="AF20" s="421">
        <f>+'OP.Power Desk Daily Price'!AF8</f>
        <v>37213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22.5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24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24.001000000000001</v>
      </c>
      <c r="AF21" s="424">
        <f>+'OP.Power Desk Daily Price'!AF9</f>
        <v>24.001000000000001</v>
      </c>
      <c r="AG21" s="431">
        <f>+'OP.Power Desk Daily Price'!AG9</f>
        <v>22.5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22.25</v>
      </c>
      <c r="C22" s="426">
        <f>+'OP.Power Desk Daily Price'!C10</f>
        <v>22.25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24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22.911764705882351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24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23.5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28</v>
      </c>
      <c r="AF23" s="426">
        <f>+'OP.Power Desk Daily Price'!AF11</f>
        <v>21.940000534057599</v>
      </c>
      <c r="AG23" s="432">
        <f>+'OP.Power Desk Daily Price'!AG11</f>
        <v>24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21.32</v>
      </c>
      <c r="C24" s="426">
        <f>+'OP.Power Desk Daily Price'!C12</f>
        <v>21.32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25.5</v>
      </c>
      <c r="K24" s="426">
        <f>+'OP.Power Desk Daily Price'!K12</f>
        <v>27.1875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18.608000000000001</v>
      </c>
      <c r="P24" s="426">
        <f>+'OP.Power Desk Daily Price'!P12</f>
        <v>18.608000000000001</v>
      </c>
      <c r="Q24" s="426">
        <f>+'OP.Power Desk Daily Price'!Q12</f>
        <v>24.899999618530298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26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26</v>
      </c>
      <c r="AF24" s="426">
        <f>+'OP.Power Desk Daily Price'!AF12</f>
        <v>20.174999237060501</v>
      </c>
      <c r="AG24" s="432">
        <f>+'OP.Power Desk Daily Price'!AG12</f>
        <v>26.397941176470589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19.5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28.25</v>
      </c>
      <c r="AF25" s="426">
        <f>+'OP.Power Desk Daily Price'!AF13</f>
        <v>21.450000762939499</v>
      </c>
      <c r="AG25" s="432">
        <f>+'OP.Power Desk Daily Price'!AG13</f>
        <v>23.5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21.35</v>
      </c>
      <c r="C26" s="426">
        <f>+'OP.Power Desk Daily Price'!C14</f>
        <v>21.35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21.482352941176469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21.85</v>
      </c>
      <c r="C27" s="428">
        <f>+'OP.Power Desk Daily Price'!C15</f>
        <v>21.85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21.982352941176469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26</v>
      </c>
      <c r="D30" s="430">
        <f>+'OP.Power Desk Daily Price'!D18</f>
        <v>26.004999160766602</v>
      </c>
      <c r="E30" s="430">
        <f>+'OP.Power Desk Daily Price'!E18</f>
        <v>30</v>
      </c>
      <c r="F30" s="430">
        <f>+'OP.Power Desk Daily Price'!F18</f>
        <v>30</v>
      </c>
      <c r="G30" s="430">
        <f>+'OP.Power Desk Daily Price'!G18</f>
        <v>27</v>
      </c>
      <c r="H30" s="430">
        <f>+'OP.Power Desk Daily Price'!H18</f>
        <v>27</v>
      </c>
      <c r="I30" s="430">
        <f>+'OP.Power Desk Daily Price'!I18</f>
        <v>27.004999160766602</v>
      </c>
      <c r="J30" s="430">
        <f>+'OP.Power Desk Daily Price'!J18</f>
        <v>26.997501373291016</v>
      </c>
      <c r="K30" s="430">
        <f>+'OP.Power Desk Daily Price'!K18</f>
        <v>27.002500534057617</v>
      </c>
      <c r="L30" s="430">
        <f>+'OP.Power Desk Daily Price'!L18</f>
        <v>27</v>
      </c>
      <c r="M30" s="430">
        <f>+'OP.Power Desk Daily Price'!M18</f>
        <v>26.998849868774414</v>
      </c>
      <c r="N30" s="430">
        <f>+'OP.Power Desk Daily Price'!N18</f>
        <v>27</v>
      </c>
      <c r="O30" s="430">
        <f>+'OP.Power Desk Daily Price'!O18</f>
        <v>27.918847122192382</v>
      </c>
      <c r="P30" s="430">
        <f>+'OP.Power Desk Daily Price'!P18</f>
        <v>27.922495880126952</v>
      </c>
      <c r="Q30" s="430">
        <f>+'OP.Power Desk Daily Price'!Q18</f>
        <v>27.922495880126952</v>
      </c>
      <c r="R30" s="430">
        <f>+'OP.Power Desk Daily Price'!R18</f>
        <v>27.922495880126952</v>
      </c>
      <c r="S30" s="430">
        <f>+'OP.Power Desk Daily Price'!S18</f>
        <v>27.919995346069335</v>
      </c>
      <c r="T30" s="430">
        <f>+'OP.Power Desk Daily Price'!T18</f>
        <v>27.919997253417968</v>
      </c>
      <c r="U30" s="430">
        <f>+'OP.Power Desk Daily Price'!U18</f>
        <v>27.919997253417968</v>
      </c>
      <c r="V30" s="430">
        <f>+'OP.Power Desk Daily Price'!V18</f>
        <v>27.919997253417968</v>
      </c>
      <c r="W30" s="430">
        <f>+'OP.Power Desk Daily Price'!W18</f>
        <v>27.919997253417968</v>
      </c>
      <c r="X30" s="430">
        <f>+'OP.Power Desk Daily Price'!X18</f>
        <v>27.919997253417968</v>
      </c>
      <c r="Y30" s="430">
        <f>+'OP.Power Desk Daily Price'!Y18</f>
        <v>27.919997253417968</v>
      </c>
      <c r="Z30" s="430">
        <f>+'OP.Power Desk Daily Price'!Z18</f>
        <v>27.919997253417968</v>
      </c>
      <c r="AA30" s="430">
        <f>+'OP.Power Desk Daily Price'!AA18</f>
        <v>27.924998321533202</v>
      </c>
      <c r="AB30" s="430">
        <f>+'OP.Power Desk Daily Price'!AB18</f>
        <v>27.924998321533202</v>
      </c>
      <c r="AC30" s="430">
        <f>+'OP.Power Desk Daily Price'!AC18</f>
        <v>27.924998321533202</v>
      </c>
      <c r="AD30" s="430">
        <f>+'OP.Power Desk Daily Price'!AD18</f>
        <v>27.917498626708984</v>
      </c>
      <c r="AE30" s="430">
        <f>+'OP.Power Desk Daily Price'!AE18</f>
        <v>27.914999999999999</v>
      </c>
      <c r="AF30" s="430">
        <f>+'OP.Power Desk Daily Price'!AF18</f>
        <v>27.922499694824218</v>
      </c>
      <c r="AG30" s="434">
        <f>+'OP.Power Desk Daily Price'!AG18</f>
        <v>27.334231058756512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0.81</v>
      </c>
      <c r="H12" s="40">
        <f t="shared" si="2"/>
        <v>4.548</v>
      </c>
      <c r="I12" s="40">
        <f>[4]Curves!$G18</f>
        <v>1.02</v>
      </c>
      <c r="J12" s="40">
        <f t="shared" si="3"/>
        <v>4.758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1.1875</v>
      </c>
      <c r="H13" s="40">
        <f t="shared" si="2"/>
        <v>4.3695000000000004</v>
      </c>
      <c r="I13" s="40">
        <f>[4]Curves!$G19</f>
        <v>2.09</v>
      </c>
      <c r="J13" s="40">
        <f t="shared" si="3"/>
        <v>5.2720000000000002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1.1725000000000001</v>
      </c>
      <c r="H14" s="40">
        <f t="shared" si="2"/>
        <v>4.3395000000000001</v>
      </c>
      <c r="I14" s="40">
        <f>[4]Curves!$G20</f>
        <v>2</v>
      </c>
      <c r="J14" s="40">
        <f t="shared" si="3"/>
        <v>5.1669999999999998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0.63</v>
      </c>
      <c r="H15" s="40">
        <f t="shared" si="2"/>
        <v>2.9249999999999998</v>
      </c>
      <c r="I15" s="40">
        <f>[4]Curves!$G21</f>
        <v>0.73499999999999999</v>
      </c>
      <c r="J15" s="40">
        <f t="shared" si="3"/>
        <v>3.03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2.4860000000000002</v>
      </c>
      <c r="C17" s="118">
        <f>[4]Curves!$B23</f>
        <v>0.34</v>
      </c>
      <c r="D17" s="40">
        <f t="shared" si="0"/>
        <v>2.8260000000000001</v>
      </c>
      <c r="E17" s="40">
        <f>[4]Curves!$J23</f>
        <v>3.2500000000000001E-2</v>
      </c>
      <c r="F17" s="40">
        <f t="shared" si="1"/>
        <v>2.5185000000000004</v>
      </c>
      <c r="G17" s="40">
        <f>[4]Curves!$K23</f>
        <v>0.31</v>
      </c>
      <c r="H17" s="40">
        <f t="shared" si="2"/>
        <v>2.7960000000000003</v>
      </c>
      <c r="I17" s="40">
        <f>[4]Curves!$G23</f>
        <v>0.36</v>
      </c>
      <c r="J17" s="40">
        <f t="shared" si="3"/>
        <v>2.8460000000000001</v>
      </c>
    </row>
    <row r="18" spans="1:10" x14ac:dyDescent="0.2">
      <c r="A18" s="50">
        <f>[4]Curves!$A24</f>
        <v>37408</v>
      </c>
      <c r="B18" s="40">
        <f>[4]Curves!$E24</f>
        <v>2.8</v>
      </c>
      <c r="C18" s="118">
        <f>[4]Curves!$B24</f>
        <v>0.36499999999999999</v>
      </c>
      <c r="D18" s="40">
        <f t="shared" si="0"/>
        <v>3.165</v>
      </c>
      <c r="E18" s="40">
        <f>[4]Curves!$J24</f>
        <v>3.2500000000000001E-2</v>
      </c>
      <c r="F18" s="40">
        <f t="shared" si="1"/>
        <v>2.8325</v>
      </c>
      <c r="G18" s="40">
        <f>[4]Curves!$K24</f>
        <v>0.31</v>
      </c>
      <c r="H18" s="40">
        <f t="shared" si="2"/>
        <v>3.11</v>
      </c>
      <c r="I18" s="40">
        <f>[4]Curves!$G24</f>
        <v>0.35</v>
      </c>
      <c r="J18" s="40">
        <f t="shared" si="3"/>
        <v>3.15</v>
      </c>
    </row>
    <row r="19" spans="1:10" x14ac:dyDescent="0.2">
      <c r="A19" s="50">
        <f>[4]Curves!$A25</f>
        <v>37438</v>
      </c>
      <c r="B19" s="40">
        <f>[4]Curves!$E25</f>
        <v>2.99</v>
      </c>
      <c r="C19" s="118">
        <f>[4]Curves!$B25</f>
        <v>0.36</v>
      </c>
      <c r="D19" s="40">
        <f t="shared" si="0"/>
        <v>3.35</v>
      </c>
      <c r="E19" s="40">
        <f>[4]Curves!$J25</f>
        <v>3.2500000000000001E-2</v>
      </c>
      <c r="F19" s="40">
        <f t="shared" si="1"/>
        <v>3.0225000000000004</v>
      </c>
      <c r="G19" s="40">
        <f>[4]Curves!$K25</f>
        <v>0.32</v>
      </c>
      <c r="H19" s="40">
        <f t="shared" si="2"/>
        <v>3.31</v>
      </c>
      <c r="I19" s="40">
        <f>[4]Curves!$G25</f>
        <v>0.41</v>
      </c>
      <c r="J19" s="40">
        <f t="shared" si="3"/>
        <v>3.4000000000000004</v>
      </c>
    </row>
    <row r="20" spans="1:10" x14ac:dyDescent="0.2">
      <c r="A20" s="50">
        <f>[4]Curves!$A26</f>
        <v>37469</v>
      </c>
      <c r="B20" s="40">
        <f>[4]Curves!$E26</f>
        <v>2.9970000000000003</v>
      </c>
      <c r="C20" s="118">
        <f>[4]Curves!$B26</f>
        <v>0.36</v>
      </c>
      <c r="D20" s="40">
        <f t="shared" si="0"/>
        <v>3.3570000000000002</v>
      </c>
      <c r="E20" s="40">
        <f>[4]Curves!$J26</f>
        <v>8.5000000000000006E-2</v>
      </c>
      <c r="F20" s="40">
        <f t="shared" si="1"/>
        <v>3.0820000000000003</v>
      </c>
      <c r="G20" s="40">
        <f>[4]Curves!$K26</f>
        <v>0.32</v>
      </c>
      <c r="H20" s="40">
        <f t="shared" si="2"/>
        <v>3.3170000000000002</v>
      </c>
      <c r="I20" s="40">
        <f>[4]Curves!$G26</f>
        <v>0.41</v>
      </c>
      <c r="J20" s="40">
        <f t="shared" si="3"/>
        <v>3.4070000000000005</v>
      </c>
    </row>
    <row r="21" spans="1:10" s="83" customFormat="1" x14ac:dyDescent="0.2">
      <c r="A21" s="50">
        <f>[4]Curves!$A27</f>
        <v>37500</v>
      </c>
      <c r="B21" s="40">
        <f>[4]Curves!$E27</f>
        <v>2.9649999999999999</v>
      </c>
      <c r="C21" s="118">
        <f>[4]Curves!$B27</f>
        <v>0.35</v>
      </c>
      <c r="D21" s="40">
        <f t="shared" si="0"/>
        <v>3.3149999999999999</v>
      </c>
      <c r="E21" s="40">
        <f>[4]Curves!$J27</f>
        <v>0.12</v>
      </c>
      <c r="F21" s="40">
        <f t="shared" si="1"/>
        <v>3.085</v>
      </c>
      <c r="G21" s="40">
        <f>[4]Curves!$K27</f>
        <v>0.31</v>
      </c>
      <c r="H21" s="40">
        <f t="shared" si="2"/>
        <v>3.2749999999999999</v>
      </c>
      <c r="I21" s="40">
        <f>[4]Curves!$G27</f>
        <v>0.37</v>
      </c>
      <c r="J21" s="40">
        <f t="shared" si="3"/>
        <v>3.335</v>
      </c>
    </row>
    <row r="22" spans="1:10" s="83" customFormat="1" x14ac:dyDescent="0.2">
      <c r="A22" s="50">
        <f>[4]Curves!$A28</f>
        <v>37530</v>
      </c>
      <c r="B22" s="40">
        <f>[4]Curves!$E28</f>
        <v>2.883</v>
      </c>
      <c r="C22" s="118">
        <f>[4]Curves!$B28</f>
        <v>0.38</v>
      </c>
      <c r="D22" s="40">
        <f t="shared" si="0"/>
        <v>3.2629999999999999</v>
      </c>
      <c r="E22" s="40">
        <f>[4]Curves!$J28</f>
        <v>0.14499999999999999</v>
      </c>
      <c r="F22" s="40">
        <f t="shared" si="1"/>
        <v>3.028</v>
      </c>
      <c r="G22" s="40">
        <f>[4]Curves!$K28</f>
        <v>0.34</v>
      </c>
      <c r="H22" s="40">
        <f t="shared" si="2"/>
        <v>3.2229999999999999</v>
      </c>
      <c r="I22" s="40">
        <f>[4]Curves!$G28</f>
        <v>0.38</v>
      </c>
      <c r="J22" s="40">
        <f t="shared" si="3"/>
        <v>3.2629999999999999</v>
      </c>
    </row>
    <row r="23" spans="1:10" x14ac:dyDescent="0.2">
      <c r="A23" s="50">
        <f>[4]Curves!$A29</f>
        <v>37561</v>
      </c>
      <c r="B23" s="40">
        <f>[4]Curves!$E29</f>
        <v>2.9180000000000001</v>
      </c>
      <c r="C23" s="118">
        <f>[4]Curves!$B29</f>
        <v>0.38</v>
      </c>
      <c r="D23" s="40">
        <f t="shared" si="0"/>
        <v>3.298</v>
      </c>
      <c r="E23" s="40">
        <f>[4]Curves!$J29</f>
        <v>0.14000000000000001</v>
      </c>
      <c r="F23" s="40">
        <f t="shared" si="1"/>
        <v>3.0580000000000003</v>
      </c>
      <c r="G23" s="40">
        <f>[4]Curves!$K29</f>
        <v>0.47</v>
      </c>
      <c r="H23" s="40">
        <f t="shared" si="2"/>
        <v>3.3879999999999999</v>
      </c>
      <c r="I23" s="40">
        <f>[4]Curves!$G29</f>
        <v>0.59</v>
      </c>
      <c r="J23" s="40">
        <f t="shared" si="3"/>
        <v>3.508</v>
      </c>
    </row>
    <row r="24" spans="1:10" x14ac:dyDescent="0.2">
      <c r="A24" s="50">
        <f>[4]Curves!$A30</f>
        <v>37591</v>
      </c>
      <c r="B24" s="40">
        <f>[4]Curves!$E30</f>
        <v>2.968</v>
      </c>
      <c r="C24" s="118">
        <f>[4]Curves!$B30</f>
        <v>0.9</v>
      </c>
      <c r="D24" s="40">
        <f t="shared" si="0"/>
        <v>3.8679999999999999</v>
      </c>
      <c r="E24" s="40">
        <f>[4]Curves!$J30</f>
        <v>0.13500000000000001</v>
      </c>
      <c r="F24" s="40">
        <f t="shared" si="1"/>
        <v>3.1029999999999998</v>
      </c>
      <c r="G24" s="40">
        <f>[4]Curves!$K30</f>
        <v>0.79</v>
      </c>
      <c r="H24" s="40">
        <f t="shared" si="2"/>
        <v>3.758</v>
      </c>
      <c r="I24" s="40">
        <f>[4]Curves!$G30</f>
        <v>0.93</v>
      </c>
      <c r="J24" s="40">
        <f t="shared" si="3"/>
        <v>3.8980000000000001</v>
      </c>
    </row>
    <row r="25" spans="1:10" x14ac:dyDescent="0.2">
      <c r="A25" s="50">
        <f>[4]Curves!$A31</f>
        <v>37622</v>
      </c>
      <c r="B25" s="40">
        <f>[4]Curves!$E31</f>
        <v>3.0130000000000003</v>
      </c>
      <c r="C25" s="118">
        <f>[4]Curves!$B31</f>
        <v>1.1499999999999999</v>
      </c>
      <c r="D25" s="40">
        <f t="shared" si="0"/>
        <v>4.1630000000000003</v>
      </c>
      <c r="E25" s="40">
        <f>[4]Curves!$J31</f>
        <v>3.5000000000000003E-2</v>
      </c>
      <c r="F25" s="40">
        <f t="shared" si="1"/>
        <v>3.0480000000000005</v>
      </c>
      <c r="G25" s="40">
        <f>[4]Curves!$K31</f>
        <v>1.06</v>
      </c>
      <c r="H25" s="40">
        <f t="shared" si="2"/>
        <v>4.0730000000000004</v>
      </c>
      <c r="I25" s="40">
        <f>[4]Curves!$G31</f>
        <v>1.7849999999999999</v>
      </c>
      <c r="J25" s="40">
        <f t="shared" si="3"/>
        <v>4.798</v>
      </c>
    </row>
    <row r="26" spans="1:10" x14ac:dyDescent="0.2">
      <c r="A26" s="50">
        <f>[4]Curves!$A32</f>
        <v>37653</v>
      </c>
      <c r="B26" s="40">
        <f>[4]Curves!$E32</f>
        <v>3.0580000000000003</v>
      </c>
      <c r="C26" s="118">
        <f>[4]Curves!$B32</f>
        <v>1.1499999999999999</v>
      </c>
      <c r="D26" s="40">
        <f t="shared" si="0"/>
        <v>4.2080000000000002</v>
      </c>
      <c r="E26" s="40">
        <f>[4]Curves!$J32</f>
        <v>3.5000000000000003E-2</v>
      </c>
      <c r="F26" s="40">
        <f t="shared" si="1"/>
        <v>3.0930000000000004</v>
      </c>
      <c r="G26" s="40">
        <f>[4]Curves!$K32</f>
        <v>1.06</v>
      </c>
      <c r="H26" s="40">
        <f t="shared" si="2"/>
        <v>4.1180000000000003</v>
      </c>
      <c r="I26" s="40">
        <f>[4]Curves!$G32</f>
        <v>1.7849999999999999</v>
      </c>
      <c r="J26" s="40">
        <f t="shared" si="3"/>
        <v>4.843</v>
      </c>
    </row>
    <row r="27" spans="1:10" x14ac:dyDescent="0.2">
      <c r="A27" s="50">
        <f>[4]Curves!$A33</f>
        <v>37681</v>
      </c>
      <c r="B27" s="40">
        <f>[4]Curves!$E33</f>
        <v>3.0580000000000003</v>
      </c>
      <c r="C27" s="118">
        <f>[4]Curves!$B33</f>
        <v>0.65</v>
      </c>
      <c r="D27" s="40">
        <f t="shared" si="0"/>
        <v>3.7080000000000002</v>
      </c>
      <c r="E27" s="40">
        <f>[4]Curves!$J33</f>
        <v>3.5000000000000003E-2</v>
      </c>
      <c r="F27" s="40">
        <f t="shared" si="1"/>
        <v>3.0930000000000004</v>
      </c>
      <c r="G27" s="40">
        <f>[4]Curves!$K33</f>
        <v>0.56999999999999995</v>
      </c>
      <c r="H27" s="40">
        <f t="shared" si="2"/>
        <v>3.6280000000000001</v>
      </c>
      <c r="I27" s="40">
        <f>[4]Curves!$G33</f>
        <v>0.66</v>
      </c>
      <c r="J27" s="40">
        <f t="shared" si="3"/>
        <v>3.7180000000000004</v>
      </c>
    </row>
    <row r="28" spans="1:10" s="83" customFormat="1" x14ac:dyDescent="0.2">
      <c r="A28" s="50">
        <f>[4]Curves!$A34</f>
        <v>37712</v>
      </c>
      <c r="B28" s="40">
        <f>[4]Curves!$E34</f>
        <v>3.0830000000000002</v>
      </c>
      <c r="C28" s="118">
        <f>[4]Curves!$B34</f>
        <v>0.435</v>
      </c>
      <c r="D28" s="40">
        <f t="shared" si="0"/>
        <v>3.5180000000000002</v>
      </c>
      <c r="E28" s="40">
        <f>[4]Curves!$J34</f>
        <v>3.5000000000000003E-2</v>
      </c>
      <c r="F28" s="40">
        <f t="shared" si="1"/>
        <v>3.1180000000000003</v>
      </c>
      <c r="G28" s="40">
        <f>[4]Curves!$K34</f>
        <v>0.36</v>
      </c>
      <c r="H28" s="40">
        <f t="shared" si="2"/>
        <v>3.4430000000000001</v>
      </c>
      <c r="I28" s="40">
        <f>[4]Curves!$G34</f>
        <v>0.38</v>
      </c>
      <c r="J28" s="40">
        <f t="shared" si="3"/>
        <v>3.4630000000000001</v>
      </c>
    </row>
    <row r="29" spans="1:10" s="83" customFormat="1" x14ac:dyDescent="0.2">
      <c r="A29" s="50">
        <f>[4]Curves!$A35</f>
        <v>37742</v>
      </c>
      <c r="B29" s="40">
        <f>[4]Curves!$E35</f>
        <v>3.2630000000000003</v>
      </c>
      <c r="C29" s="118">
        <f>[4]Curves!$B35</f>
        <v>0.38500000000000001</v>
      </c>
      <c r="D29" s="40">
        <f t="shared" si="0"/>
        <v>3.6480000000000006</v>
      </c>
      <c r="E29" s="40">
        <f>[4]Curves!$J35</f>
        <v>3.5000000000000003E-2</v>
      </c>
      <c r="F29" s="40">
        <f t="shared" si="1"/>
        <v>3.2980000000000005</v>
      </c>
      <c r="G29" s="40">
        <f>[4]Curves!$K35</f>
        <v>0.32500000000000001</v>
      </c>
      <c r="H29" s="40">
        <f t="shared" si="2"/>
        <v>3.5880000000000005</v>
      </c>
      <c r="I29" s="40">
        <f>[4]Curves!$G35</f>
        <v>0.33</v>
      </c>
      <c r="J29" s="40">
        <f t="shared" si="3"/>
        <v>3.5930000000000004</v>
      </c>
    </row>
    <row r="30" spans="1:10" x14ac:dyDescent="0.2">
      <c r="A30" s="50">
        <f>[4]Curves!$A36</f>
        <v>37773</v>
      </c>
      <c r="B30" s="40">
        <f>[4]Curves!$E36</f>
        <v>3.4750000000000001</v>
      </c>
      <c r="C30" s="118">
        <f>[4]Curves!$B36</f>
        <v>0.38500000000000001</v>
      </c>
      <c r="D30" s="40">
        <f t="shared" si="0"/>
        <v>3.8600000000000003</v>
      </c>
      <c r="E30" s="40">
        <f>[4]Curves!$J36</f>
        <v>3.5000000000000003E-2</v>
      </c>
      <c r="F30" s="40">
        <f t="shared" si="1"/>
        <v>3.5100000000000002</v>
      </c>
      <c r="G30" s="40">
        <f>[4]Curves!$K36</f>
        <v>0.33500000000000002</v>
      </c>
      <c r="H30" s="40">
        <f t="shared" si="2"/>
        <v>3.81</v>
      </c>
      <c r="I30" s="40">
        <f>[4]Curves!$G36</f>
        <v>0.37</v>
      </c>
      <c r="J30" s="40">
        <f t="shared" si="3"/>
        <v>3.8450000000000002</v>
      </c>
    </row>
    <row r="31" spans="1:10" x14ac:dyDescent="0.2">
      <c r="A31" s="50">
        <f>[4]Curves!$A37</f>
        <v>37803</v>
      </c>
      <c r="B31" s="40">
        <f>[4]Curves!$E37</f>
        <v>3.593</v>
      </c>
      <c r="C31" s="118">
        <f>[4]Curves!$B37</f>
        <v>0.39750000000000002</v>
      </c>
      <c r="D31" s="40">
        <f t="shared" si="0"/>
        <v>3.9904999999999999</v>
      </c>
      <c r="E31" s="40">
        <f>[4]Curves!$J37</f>
        <v>3.5000000000000003E-2</v>
      </c>
      <c r="F31" s="40">
        <f t="shared" si="1"/>
        <v>3.6280000000000001</v>
      </c>
      <c r="G31" s="40">
        <f>[4]Curves!$K37</f>
        <v>0.35</v>
      </c>
      <c r="H31" s="40">
        <f t="shared" si="2"/>
        <v>3.9430000000000001</v>
      </c>
      <c r="I31" s="40">
        <f>[4]Curves!$G37</f>
        <v>0.41</v>
      </c>
      <c r="J31" s="40">
        <f t="shared" si="3"/>
        <v>4.0030000000000001</v>
      </c>
    </row>
    <row r="32" spans="1:10" x14ac:dyDescent="0.2">
      <c r="A32" s="50">
        <f>[4]Curves!$A38</f>
        <v>37834</v>
      </c>
      <c r="B32" s="40">
        <f>[4]Curves!$E38</f>
        <v>3.5030000000000001</v>
      </c>
      <c r="C32" s="118">
        <f>[4]Curves!$B38</f>
        <v>0.4</v>
      </c>
      <c r="D32" s="40">
        <f t="shared" si="0"/>
        <v>3.903</v>
      </c>
      <c r="E32" s="40">
        <f>[4]Curves!$J38</f>
        <v>0.13</v>
      </c>
      <c r="F32" s="40">
        <f t="shared" si="1"/>
        <v>3.633</v>
      </c>
      <c r="G32" s="40">
        <f>[4]Curves!$K38</f>
        <v>0.35</v>
      </c>
      <c r="H32" s="40">
        <f t="shared" si="2"/>
        <v>3.8530000000000002</v>
      </c>
      <c r="I32" s="40">
        <f>[4]Curves!$G38</f>
        <v>0.41</v>
      </c>
      <c r="J32" s="40">
        <f t="shared" si="3"/>
        <v>3.9130000000000003</v>
      </c>
    </row>
    <row r="33" spans="1:10" x14ac:dyDescent="0.2">
      <c r="A33" s="50">
        <f>[4]Curves!$A39</f>
        <v>37865</v>
      </c>
      <c r="B33" s="40">
        <f>[4]Curves!$E39</f>
        <v>3.4049999999999998</v>
      </c>
      <c r="C33" s="118">
        <f>[4]Curves!$B39</f>
        <v>0.39750000000000002</v>
      </c>
      <c r="D33" s="40">
        <f t="shared" si="0"/>
        <v>3.8024999999999998</v>
      </c>
      <c r="E33" s="40">
        <f>[4]Curves!$J39</f>
        <v>0.13</v>
      </c>
      <c r="F33" s="40">
        <f t="shared" si="1"/>
        <v>3.5349999999999997</v>
      </c>
      <c r="G33" s="40">
        <f>[4]Curves!$K39</f>
        <v>0.315</v>
      </c>
      <c r="H33" s="40">
        <f t="shared" si="2"/>
        <v>3.7199999999999998</v>
      </c>
      <c r="I33" s="40">
        <f>[4]Curves!$G39</f>
        <v>0.36</v>
      </c>
      <c r="J33" s="40">
        <f t="shared" si="3"/>
        <v>3.7649999999999997</v>
      </c>
    </row>
    <row r="34" spans="1:10" x14ac:dyDescent="0.2">
      <c r="A34" s="50">
        <f>[4]Curves!$A40</f>
        <v>37895</v>
      </c>
      <c r="B34" s="40">
        <f>[4]Curves!$E40</f>
        <v>3.286</v>
      </c>
      <c r="C34" s="118">
        <f>[4]Curves!$B40</f>
        <v>0.4</v>
      </c>
      <c r="D34" s="40">
        <f t="shared" si="0"/>
        <v>3.6859999999999999</v>
      </c>
      <c r="E34" s="40">
        <f>[4]Curves!$J40</f>
        <v>0.13</v>
      </c>
      <c r="F34" s="40">
        <f t="shared" si="1"/>
        <v>3.4159999999999999</v>
      </c>
      <c r="G34" s="40">
        <f>[4]Curves!$K40</f>
        <v>0.36</v>
      </c>
      <c r="H34" s="40">
        <f t="shared" si="2"/>
        <v>3.6459999999999999</v>
      </c>
      <c r="I34" s="40">
        <f>[4]Curves!$G40</f>
        <v>0.4</v>
      </c>
      <c r="J34" s="40">
        <f t="shared" si="3"/>
        <v>3.6859999999999999</v>
      </c>
    </row>
    <row r="35" spans="1:10" s="83" customFormat="1" x14ac:dyDescent="0.2">
      <c r="A35" s="50">
        <f>[4]Curves!$A41</f>
        <v>37926</v>
      </c>
      <c r="B35" s="40">
        <f>[4]Curves!$E41</f>
        <v>3.3010000000000002</v>
      </c>
      <c r="C35" s="118">
        <f>[4]Curves!$B41</f>
        <v>0.55000000000000004</v>
      </c>
      <c r="D35" s="40">
        <f t="shared" si="0"/>
        <v>3.851</v>
      </c>
      <c r="E35" s="40">
        <f>[4]Curves!$J41</f>
        <v>0.13</v>
      </c>
      <c r="F35" s="40">
        <f t="shared" si="1"/>
        <v>3.431</v>
      </c>
      <c r="G35" s="40">
        <f>[4]Curves!$K41</f>
        <v>0.46</v>
      </c>
      <c r="H35" s="40">
        <f t="shared" si="2"/>
        <v>3.7610000000000001</v>
      </c>
      <c r="I35" s="40">
        <f>[4]Curves!$G41</f>
        <v>0.72</v>
      </c>
      <c r="J35" s="40">
        <f t="shared" si="3"/>
        <v>4.0209999999999999</v>
      </c>
    </row>
    <row r="36" spans="1:10" s="83" customFormat="1" x14ac:dyDescent="0.2">
      <c r="A36" s="50">
        <f>[4]Curves!$A42</f>
        <v>37956</v>
      </c>
      <c r="B36" s="40">
        <f>[4]Curves!$E42</f>
        <v>3.331</v>
      </c>
      <c r="C36" s="118">
        <f>[4]Curves!$B42</f>
        <v>0.9</v>
      </c>
      <c r="D36" s="40">
        <f t="shared" si="0"/>
        <v>4.2309999999999999</v>
      </c>
      <c r="E36" s="40">
        <f>[4]Curves!$J42</f>
        <v>0.13</v>
      </c>
      <c r="F36" s="40">
        <f t="shared" si="1"/>
        <v>3.4609999999999999</v>
      </c>
      <c r="G36" s="40">
        <f>[4]Curves!$K42</f>
        <v>0.77</v>
      </c>
      <c r="H36" s="40">
        <f t="shared" si="2"/>
        <v>4.101</v>
      </c>
      <c r="I36" s="40">
        <f>[4]Curves!$G42</f>
        <v>0.97</v>
      </c>
      <c r="J36" s="40">
        <f t="shared" si="3"/>
        <v>4.3010000000000002</v>
      </c>
    </row>
    <row r="37" spans="1:10" x14ac:dyDescent="0.2">
      <c r="A37" s="50">
        <f>[4]Curves!$A43</f>
        <v>37987</v>
      </c>
      <c r="B37" s="40">
        <f>[4]Curves!$E43</f>
        <v>3.3580000000000001</v>
      </c>
      <c r="C37" s="118">
        <f>[4]Curves!$B43</f>
        <v>1.2</v>
      </c>
      <c r="D37" s="40">
        <f t="shared" si="0"/>
        <v>4.5579999999999998</v>
      </c>
      <c r="E37" s="40">
        <f>[4]Curves!$J43</f>
        <v>3.5000000000000003E-2</v>
      </c>
      <c r="F37" s="40">
        <f t="shared" si="1"/>
        <v>3.3930000000000002</v>
      </c>
      <c r="G37" s="40">
        <f>[4]Curves!$K43</f>
        <v>1.04</v>
      </c>
      <c r="H37" s="40">
        <f t="shared" si="2"/>
        <v>4.3979999999999997</v>
      </c>
      <c r="I37" s="40">
        <f>[4]Curves!$G43</f>
        <v>1.6</v>
      </c>
      <c r="J37" s="40">
        <f t="shared" si="3"/>
        <v>4.9580000000000002</v>
      </c>
    </row>
    <row r="38" spans="1:10" x14ac:dyDescent="0.2">
      <c r="A38" s="50">
        <f>[4]Curves!$A44</f>
        <v>38018</v>
      </c>
      <c r="B38" s="40">
        <f>[4]Curves!$E44</f>
        <v>3.39</v>
      </c>
      <c r="C38" s="118">
        <f>[4]Curves!$B44</f>
        <v>1.2</v>
      </c>
      <c r="D38" s="40">
        <f t="shared" si="0"/>
        <v>4.59</v>
      </c>
      <c r="E38" s="40">
        <f>[4]Curves!$J44</f>
        <v>3.5000000000000003E-2</v>
      </c>
      <c r="F38" s="40">
        <f t="shared" si="1"/>
        <v>3.4250000000000003</v>
      </c>
      <c r="G38" s="40">
        <f>[4]Curves!$K44</f>
        <v>1.04</v>
      </c>
      <c r="H38" s="40">
        <f t="shared" si="2"/>
        <v>4.43</v>
      </c>
      <c r="I38" s="40">
        <f>[4]Curves!$G44</f>
        <v>1.6</v>
      </c>
      <c r="J38" s="40">
        <f t="shared" si="3"/>
        <v>4.99</v>
      </c>
    </row>
    <row r="39" spans="1:10" x14ac:dyDescent="0.2">
      <c r="A39" s="50">
        <f>[4]Curves!$A45</f>
        <v>38047</v>
      </c>
      <c r="B39" s="40">
        <f>[4]Curves!$E45</f>
        <v>3.391</v>
      </c>
      <c r="C39" s="118">
        <f>[4]Curves!$B45</f>
        <v>0.65</v>
      </c>
      <c r="D39" s="40">
        <f t="shared" si="0"/>
        <v>4.0410000000000004</v>
      </c>
      <c r="E39" s="40">
        <f>[4]Curves!$J45</f>
        <v>3.5000000000000003E-2</v>
      </c>
      <c r="F39" s="40">
        <f t="shared" si="1"/>
        <v>3.4260000000000002</v>
      </c>
      <c r="G39" s="40">
        <f>[4]Curves!$K45</f>
        <v>0.54</v>
      </c>
      <c r="H39" s="40">
        <f t="shared" si="2"/>
        <v>3.931</v>
      </c>
      <c r="I39" s="40">
        <f>[4]Curves!$G45</f>
        <v>0.71</v>
      </c>
      <c r="J39" s="40">
        <f t="shared" si="3"/>
        <v>4.101</v>
      </c>
    </row>
    <row r="40" spans="1:10" x14ac:dyDescent="0.2">
      <c r="A40" s="50">
        <f>[4]Curves!$A46</f>
        <v>38078</v>
      </c>
      <c r="B40" s="40">
        <f>[4]Curves!$E46</f>
        <v>3.4060000000000001</v>
      </c>
      <c r="C40" s="118">
        <f>[4]Curves!$B46</f>
        <v>0.435</v>
      </c>
      <c r="D40" s="40">
        <f t="shared" si="0"/>
        <v>3.8410000000000002</v>
      </c>
      <c r="E40" s="40">
        <f>[4]Curves!$J46</f>
        <v>3.5000000000000003E-2</v>
      </c>
      <c r="F40" s="40">
        <f t="shared" si="1"/>
        <v>3.4410000000000003</v>
      </c>
      <c r="G40" s="40">
        <f>[4]Curves!$K46</f>
        <v>0.36</v>
      </c>
      <c r="H40" s="40">
        <f t="shared" si="2"/>
        <v>3.766</v>
      </c>
      <c r="I40" s="40">
        <f>[4]Curves!$G46</f>
        <v>0.38</v>
      </c>
      <c r="J40" s="40">
        <f t="shared" si="3"/>
        <v>3.786</v>
      </c>
    </row>
    <row r="41" spans="1:10" x14ac:dyDescent="0.2">
      <c r="A41" s="50">
        <f>[4]Curves!$A47</f>
        <v>38108</v>
      </c>
      <c r="B41" s="40">
        <f>[4]Curves!$E47</f>
        <v>3.577</v>
      </c>
      <c r="C41" s="118">
        <f>[4]Curves!$B47</f>
        <v>0.38500000000000001</v>
      </c>
      <c r="D41" s="40">
        <f t="shared" si="0"/>
        <v>3.9619999999999997</v>
      </c>
      <c r="E41" s="40">
        <f>[4]Curves!$J47</f>
        <v>3.5000000000000003E-2</v>
      </c>
      <c r="F41" s="40">
        <f t="shared" si="1"/>
        <v>3.6120000000000001</v>
      </c>
      <c r="G41" s="40">
        <f>[4]Curves!$K47</f>
        <v>0.32500000000000001</v>
      </c>
      <c r="H41" s="40">
        <f t="shared" si="2"/>
        <v>3.9020000000000001</v>
      </c>
      <c r="I41" s="40">
        <f>[4]Curves!$G47</f>
        <v>0.33</v>
      </c>
      <c r="J41" s="40">
        <f t="shared" si="3"/>
        <v>3.907</v>
      </c>
    </row>
    <row r="42" spans="1:10" x14ac:dyDescent="0.2">
      <c r="A42" s="50">
        <f>[4]Curves!$A48</f>
        <v>38139</v>
      </c>
      <c r="B42" s="40">
        <f>[4]Curves!$E48</f>
        <v>3.73</v>
      </c>
      <c r="C42" s="118">
        <f>[4]Curves!$B48</f>
        <v>0.38500000000000001</v>
      </c>
      <c r="D42" s="40">
        <f t="shared" si="0"/>
        <v>4.1150000000000002</v>
      </c>
      <c r="E42" s="40">
        <f>[4]Curves!$J48</f>
        <v>3.5000000000000003E-2</v>
      </c>
      <c r="F42" s="40">
        <f t="shared" si="1"/>
        <v>3.7650000000000001</v>
      </c>
      <c r="G42" s="40">
        <f>[4]Curves!$K48</f>
        <v>0.33500000000000002</v>
      </c>
      <c r="H42" s="40">
        <f t="shared" si="2"/>
        <v>4.0650000000000004</v>
      </c>
      <c r="I42" s="40">
        <f>[4]Curves!$G48</f>
        <v>0.37</v>
      </c>
      <c r="J42" s="40">
        <f t="shared" si="3"/>
        <v>4.0999999999999996</v>
      </c>
    </row>
    <row r="43" spans="1:10" x14ac:dyDescent="0.2">
      <c r="A43" s="50">
        <f>[4]Curves!$A49</f>
        <v>38169</v>
      </c>
      <c r="B43" s="40">
        <f>[4]Curves!$E49</f>
        <v>3.7850000000000001</v>
      </c>
      <c r="C43" s="118">
        <f>[4]Curves!$B49</f>
        <v>0.39750000000000002</v>
      </c>
      <c r="D43" s="40">
        <f t="shared" si="0"/>
        <v>4.1825000000000001</v>
      </c>
      <c r="E43" s="40">
        <f>[4]Curves!$J49</f>
        <v>3.5000000000000003E-2</v>
      </c>
      <c r="F43" s="40">
        <f t="shared" si="1"/>
        <v>3.8200000000000003</v>
      </c>
      <c r="G43" s="40">
        <f>[4]Curves!$K49</f>
        <v>0.35</v>
      </c>
      <c r="H43" s="40">
        <f t="shared" si="2"/>
        <v>4.1349999999999998</v>
      </c>
      <c r="I43" s="40">
        <f>[4]Curves!$G49</f>
        <v>0.41</v>
      </c>
      <c r="J43" s="40">
        <f t="shared" si="3"/>
        <v>4.1950000000000003</v>
      </c>
    </row>
    <row r="44" spans="1:10" x14ac:dyDescent="0.2">
      <c r="A44" s="50">
        <f>[4]Curves!$A50</f>
        <v>38200</v>
      </c>
      <c r="B44" s="40">
        <f>[4]Curves!$E50</f>
        <v>3.67</v>
      </c>
      <c r="C44" s="118">
        <f>[4]Curves!$B50</f>
        <v>0.4</v>
      </c>
      <c r="D44" s="40">
        <f t="shared" si="0"/>
        <v>4.07</v>
      </c>
      <c r="E44" s="40">
        <f>[4]Curves!$J50</f>
        <v>0.13</v>
      </c>
      <c r="F44" s="40">
        <f t="shared" si="1"/>
        <v>3.8</v>
      </c>
      <c r="G44" s="40">
        <f>[4]Curves!$K50</f>
        <v>0.35</v>
      </c>
      <c r="H44" s="40">
        <f t="shared" si="2"/>
        <v>4.0199999999999996</v>
      </c>
      <c r="I44" s="40">
        <f>[4]Curves!$G50</f>
        <v>0.41</v>
      </c>
      <c r="J44" s="40">
        <f t="shared" si="3"/>
        <v>4.08</v>
      </c>
    </row>
    <row r="45" spans="1:10" x14ac:dyDescent="0.2">
      <c r="A45" s="50">
        <f>[4]Curves!$A51</f>
        <v>38231</v>
      </c>
      <c r="B45" s="40">
        <f>[4]Curves!$E51</f>
        <v>3.5230000000000001</v>
      </c>
      <c r="C45" s="118">
        <f>[4]Curves!$B51</f>
        <v>0.39750000000000002</v>
      </c>
      <c r="D45" s="40">
        <f t="shared" si="0"/>
        <v>3.9205000000000001</v>
      </c>
      <c r="E45" s="40">
        <f>[4]Curves!$J51</f>
        <v>0.13</v>
      </c>
      <c r="F45" s="40">
        <f t="shared" si="1"/>
        <v>3.653</v>
      </c>
      <c r="G45" s="40">
        <f>[4]Curves!$K51</f>
        <v>0.315</v>
      </c>
      <c r="H45" s="40">
        <f t="shared" si="2"/>
        <v>3.8380000000000001</v>
      </c>
      <c r="I45" s="40">
        <f>[4]Curves!$G51</f>
        <v>0.36</v>
      </c>
      <c r="J45" s="40">
        <f t="shared" si="3"/>
        <v>3.883</v>
      </c>
    </row>
    <row r="46" spans="1:10" x14ac:dyDescent="0.2">
      <c r="A46" s="50">
        <f>[4]Curves!$A52</f>
        <v>38261</v>
      </c>
      <c r="B46" s="40">
        <f>[4]Curves!$E52</f>
        <v>3.3580000000000001</v>
      </c>
      <c r="C46" s="118">
        <f>[4]Curves!$B52</f>
        <v>0.4</v>
      </c>
      <c r="D46" s="40">
        <f t="shared" si="0"/>
        <v>3.758</v>
      </c>
      <c r="E46" s="40">
        <f>[4]Curves!$J52</f>
        <v>0.13</v>
      </c>
      <c r="F46" s="40">
        <f t="shared" si="1"/>
        <v>3.488</v>
      </c>
      <c r="G46" s="40">
        <f>[4]Curves!$K52</f>
        <v>0.36</v>
      </c>
      <c r="H46" s="40">
        <f t="shared" si="2"/>
        <v>3.718</v>
      </c>
      <c r="I46" s="40">
        <f>[4]Curves!$G52</f>
        <v>0.4</v>
      </c>
      <c r="J46" s="40">
        <f t="shared" si="3"/>
        <v>3.758</v>
      </c>
    </row>
    <row r="47" spans="1:10" x14ac:dyDescent="0.2">
      <c r="A47" s="50">
        <f>[4]Curves!$A53</f>
        <v>38292</v>
      </c>
      <c r="B47" s="40">
        <f>[4]Curves!$E53</f>
        <v>3.3530000000000002</v>
      </c>
      <c r="C47" s="118">
        <f>[4]Curves!$B53</f>
        <v>0.55000000000000004</v>
      </c>
      <c r="D47" s="40">
        <f t="shared" si="0"/>
        <v>3.9030000000000005</v>
      </c>
      <c r="E47" s="40">
        <f>[4]Curves!$J53</f>
        <v>0.13</v>
      </c>
      <c r="F47" s="40">
        <f t="shared" si="1"/>
        <v>3.4830000000000001</v>
      </c>
      <c r="G47" s="40">
        <f>[4]Curves!$K53</f>
        <v>0.46</v>
      </c>
      <c r="H47" s="40">
        <f t="shared" si="2"/>
        <v>3.8130000000000002</v>
      </c>
      <c r="I47" s="40">
        <f>[4]Curves!$G53</f>
        <v>0.72499999999999998</v>
      </c>
      <c r="J47" s="40">
        <f t="shared" si="3"/>
        <v>4.0780000000000003</v>
      </c>
    </row>
    <row r="48" spans="1:10" x14ac:dyDescent="0.2">
      <c r="A48" s="50">
        <f>[4]Curves!$A54</f>
        <v>38322</v>
      </c>
      <c r="B48" s="40">
        <f>[4]Curves!$E54</f>
        <v>3.391</v>
      </c>
      <c r="C48" s="118">
        <f>[4]Curves!$B54</f>
        <v>0.9</v>
      </c>
      <c r="D48" s="40">
        <f t="shared" si="0"/>
        <v>4.2910000000000004</v>
      </c>
      <c r="E48" s="40">
        <f>[4]Curves!$J54</f>
        <v>0.13</v>
      </c>
      <c r="F48" s="40">
        <f t="shared" si="1"/>
        <v>3.5209999999999999</v>
      </c>
      <c r="G48" s="40">
        <f>[4]Curves!$K54</f>
        <v>0.77</v>
      </c>
      <c r="H48" s="40">
        <f t="shared" si="2"/>
        <v>4.1609999999999996</v>
      </c>
      <c r="I48" s="40">
        <f>[4]Curves!$G54</f>
        <v>0.98</v>
      </c>
      <c r="J48" s="40">
        <f t="shared" si="3"/>
        <v>4.3710000000000004</v>
      </c>
    </row>
    <row r="49" spans="1:10" x14ac:dyDescent="0.2">
      <c r="A49" s="50">
        <f>[4]Curves!$A55</f>
        <v>38353</v>
      </c>
      <c r="B49" s="40">
        <f>[4]Curves!$E55</f>
        <v>3.4359999999999999</v>
      </c>
      <c r="C49" s="118">
        <f>[4]Curves!$B55</f>
        <v>1.2</v>
      </c>
      <c r="D49" s="40">
        <f t="shared" si="0"/>
        <v>4.6360000000000001</v>
      </c>
      <c r="E49" s="40">
        <f>[4]Curves!$J55</f>
        <v>4.4999999999999998E-2</v>
      </c>
      <c r="F49" s="40">
        <f t="shared" si="1"/>
        <v>3.4809999999999999</v>
      </c>
      <c r="G49" s="40">
        <f>[4]Curves!$K55</f>
        <v>1.04</v>
      </c>
      <c r="H49" s="40">
        <f t="shared" si="2"/>
        <v>4.476</v>
      </c>
      <c r="I49" s="40">
        <f>[4]Curves!$G55</f>
        <v>1.615</v>
      </c>
      <c r="J49" s="40">
        <f t="shared" si="3"/>
        <v>5.0510000000000002</v>
      </c>
    </row>
    <row r="50" spans="1:10" x14ac:dyDescent="0.2">
      <c r="A50" s="50">
        <f>[4]Curves!$A56</f>
        <v>38384</v>
      </c>
      <c r="B50" s="40">
        <f>[4]Curves!$E56</f>
        <v>3.4740000000000002</v>
      </c>
      <c r="C50" s="118">
        <f>[4]Curves!$B56</f>
        <v>1.2</v>
      </c>
      <c r="D50" s="40">
        <f t="shared" si="0"/>
        <v>4.6740000000000004</v>
      </c>
      <c r="E50" s="40">
        <f>[4]Curves!$J56</f>
        <v>4.4999999999999998E-2</v>
      </c>
      <c r="F50" s="40">
        <f t="shared" si="1"/>
        <v>3.5190000000000001</v>
      </c>
      <c r="G50" s="40">
        <f>[4]Curves!$K56</f>
        <v>1.04</v>
      </c>
      <c r="H50" s="40">
        <f t="shared" si="2"/>
        <v>4.5140000000000002</v>
      </c>
      <c r="I50" s="40">
        <f>[4]Curves!$G56</f>
        <v>1.615</v>
      </c>
      <c r="J50" s="40">
        <f t="shared" si="3"/>
        <v>5.0890000000000004</v>
      </c>
    </row>
    <row r="51" spans="1:10" x14ac:dyDescent="0.2">
      <c r="A51" s="50">
        <f>[4]Curves!$A57</f>
        <v>38412</v>
      </c>
      <c r="B51" s="40">
        <f>[4]Curves!$E57</f>
        <v>3.468</v>
      </c>
      <c r="C51" s="118">
        <f>[4]Curves!$B57</f>
        <v>0.65</v>
      </c>
      <c r="D51" s="40">
        <f t="shared" si="0"/>
        <v>4.1180000000000003</v>
      </c>
      <c r="E51" s="40">
        <f>[4]Curves!$J57</f>
        <v>4.4999999999999998E-2</v>
      </c>
      <c r="F51" s="40">
        <f t="shared" si="1"/>
        <v>3.5129999999999999</v>
      </c>
      <c r="G51" s="40">
        <f>[4]Curves!$K57</f>
        <v>0.54</v>
      </c>
      <c r="H51" s="40">
        <f t="shared" si="2"/>
        <v>4.008</v>
      </c>
      <c r="I51" s="40">
        <f>[4]Curves!$G57</f>
        <v>0.71499999999999997</v>
      </c>
      <c r="J51" s="40">
        <f t="shared" si="3"/>
        <v>4.1829999999999998</v>
      </c>
    </row>
    <row r="52" spans="1:10" x14ac:dyDescent="0.2">
      <c r="A52" s="50">
        <f>[4]Curves!$A58</f>
        <v>38443</v>
      </c>
      <c r="B52" s="40">
        <f>[4]Curves!$E58</f>
        <v>3.468</v>
      </c>
      <c r="C52" s="118">
        <f>[4]Curves!$B58</f>
        <v>0.435</v>
      </c>
      <c r="D52" s="40">
        <f t="shared" si="0"/>
        <v>3.903</v>
      </c>
      <c r="E52" s="40">
        <f>[4]Curves!$J58</f>
        <v>4.4999999999999998E-2</v>
      </c>
      <c r="F52" s="40">
        <f t="shared" si="1"/>
        <v>3.5129999999999999</v>
      </c>
      <c r="G52" s="40">
        <f>[4]Curves!$K58</f>
        <v>0.36</v>
      </c>
      <c r="H52" s="40">
        <f t="shared" si="2"/>
        <v>3.8279999999999998</v>
      </c>
      <c r="I52" s="40">
        <f>[4]Curves!$G58</f>
        <v>0.38</v>
      </c>
      <c r="J52" s="40">
        <f t="shared" si="3"/>
        <v>3.8479999999999999</v>
      </c>
    </row>
    <row r="53" spans="1:10" x14ac:dyDescent="0.2">
      <c r="A53" s="50">
        <f>[4]Curves!$A59</f>
        <v>38473</v>
      </c>
      <c r="B53" s="40">
        <f>[4]Curves!$E59</f>
        <v>3.6420000000000003</v>
      </c>
      <c r="C53" s="118">
        <f>[4]Curves!$B59</f>
        <v>0.38500000000000001</v>
      </c>
      <c r="D53" s="40">
        <f t="shared" si="0"/>
        <v>4.0270000000000001</v>
      </c>
      <c r="E53" s="40">
        <f>[4]Curves!$J59</f>
        <v>4.4999999999999998E-2</v>
      </c>
      <c r="F53" s="40">
        <f t="shared" si="1"/>
        <v>3.6870000000000003</v>
      </c>
      <c r="G53" s="40">
        <f>[4]Curves!$K59</f>
        <v>0.32500000000000001</v>
      </c>
      <c r="H53" s="40">
        <f t="shared" si="2"/>
        <v>3.9670000000000005</v>
      </c>
      <c r="I53" s="40">
        <f>[4]Curves!$G59</f>
        <v>0.33</v>
      </c>
      <c r="J53" s="40">
        <f t="shared" si="3"/>
        <v>3.9720000000000004</v>
      </c>
    </row>
    <row r="54" spans="1:10" x14ac:dyDescent="0.2">
      <c r="A54" s="50">
        <f>[4]Curves!$A60</f>
        <v>38504</v>
      </c>
      <c r="B54" s="40">
        <f>[4]Curves!$E60</f>
        <v>3.79</v>
      </c>
      <c r="C54" s="118">
        <f>[4]Curves!$B60</f>
        <v>0.38500000000000001</v>
      </c>
      <c r="D54" s="40">
        <f t="shared" si="0"/>
        <v>4.1749999999999998</v>
      </c>
      <c r="E54" s="40">
        <f>[4]Curves!$J60</f>
        <v>4.4999999999999998E-2</v>
      </c>
      <c r="F54" s="40">
        <f t="shared" si="1"/>
        <v>3.835</v>
      </c>
      <c r="G54" s="40">
        <f>[4]Curves!$K60</f>
        <v>0.33500000000000002</v>
      </c>
      <c r="H54" s="40">
        <f t="shared" si="2"/>
        <v>4.125</v>
      </c>
      <c r="I54" s="40">
        <f>[4]Curves!$G60</f>
        <v>0.37</v>
      </c>
      <c r="J54" s="40">
        <f t="shared" si="3"/>
        <v>4.16</v>
      </c>
    </row>
    <row r="55" spans="1:10" x14ac:dyDescent="0.2">
      <c r="A55" s="50">
        <f>[4]Curves!$A61</f>
        <v>38534</v>
      </c>
      <c r="B55" s="40">
        <f>[4]Curves!$E61</f>
        <v>3.8849999999999998</v>
      </c>
      <c r="C55" s="118">
        <f>[4]Curves!$B61</f>
        <v>0.39750000000000002</v>
      </c>
      <c r="D55" s="40">
        <f t="shared" si="0"/>
        <v>4.2824999999999998</v>
      </c>
      <c r="E55" s="40">
        <f>[4]Curves!$J61</f>
        <v>4.4999999999999998E-2</v>
      </c>
      <c r="F55" s="40">
        <f t="shared" si="1"/>
        <v>3.9299999999999997</v>
      </c>
      <c r="G55" s="40">
        <f>[4]Curves!$K61</f>
        <v>0.35</v>
      </c>
      <c r="H55" s="40">
        <f t="shared" si="2"/>
        <v>4.2349999999999994</v>
      </c>
      <c r="I55" s="40">
        <f>[4]Curves!$G61</f>
        <v>0.41</v>
      </c>
      <c r="J55" s="40">
        <f t="shared" si="3"/>
        <v>4.2949999999999999</v>
      </c>
    </row>
    <row r="56" spans="1:10" x14ac:dyDescent="0.2">
      <c r="A56" s="50">
        <f>[4]Curves!$A62</f>
        <v>38565</v>
      </c>
      <c r="B56" s="40">
        <f>[4]Curves!$E62</f>
        <v>3.77</v>
      </c>
      <c r="C56" s="118">
        <f>[4]Curves!$B62</f>
        <v>0.4</v>
      </c>
      <c r="D56" s="40">
        <f t="shared" si="0"/>
        <v>4.17</v>
      </c>
      <c r="E56" s="40">
        <f>[4]Curves!$J62</f>
        <v>0.13</v>
      </c>
      <c r="F56" s="40">
        <f t="shared" si="1"/>
        <v>3.9</v>
      </c>
      <c r="G56" s="40">
        <f>[4]Curves!$K62</f>
        <v>0.35</v>
      </c>
      <c r="H56" s="40">
        <f t="shared" si="2"/>
        <v>4.12</v>
      </c>
      <c r="I56" s="40">
        <f>[4]Curves!$G62</f>
        <v>0.41</v>
      </c>
      <c r="J56" s="40">
        <f t="shared" si="3"/>
        <v>4.18</v>
      </c>
    </row>
    <row r="57" spans="1:10" x14ac:dyDescent="0.2">
      <c r="A57" s="50">
        <f>[4]Curves!$A63</f>
        <v>38596</v>
      </c>
      <c r="B57" s="40">
        <f>[4]Curves!$E63</f>
        <v>3.6230000000000002</v>
      </c>
      <c r="C57" s="118">
        <f>[4]Curves!$B63</f>
        <v>0.39750000000000002</v>
      </c>
      <c r="D57" s="40">
        <f t="shared" si="0"/>
        <v>4.0205000000000002</v>
      </c>
      <c r="E57" s="40">
        <f>[4]Curves!$J63</f>
        <v>0.13</v>
      </c>
      <c r="F57" s="40">
        <f t="shared" si="1"/>
        <v>3.7530000000000001</v>
      </c>
      <c r="G57" s="40">
        <f>[4]Curves!$K63</f>
        <v>0.315</v>
      </c>
      <c r="H57" s="40">
        <f t="shared" si="2"/>
        <v>3.9380000000000002</v>
      </c>
      <c r="I57" s="40">
        <f>[4]Curves!$G63</f>
        <v>0.36</v>
      </c>
      <c r="J57" s="40">
        <f t="shared" si="3"/>
        <v>3.9830000000000001</v>
      </c>
    </row>
    <row r="58" spans="1:10" x14ac:dyDescent="0.2">
      <c r="A58" s="50">
        <f>[4]Curves!$A64</f>
        <v>38626</v>
      </c>
      <c r="B58" s="40">
        <f>[4]Curves!$E64</f>
        <v>3.4580000000000002</v>
      </c>
      <c r="C58" s="118">
        <f>[4]Curves!$B64</f>
        <v>0.4</v>
      </c>
      <c r="D58" s="40">
        <f t="shared" si="0"/>
        <v>3.8580000000000001</v>
      </c>
      <c r="E58" s="40">
        <f>[4]Curves!$J64</f>
        <v>0.13</v>
      </c>
      <c r="F58" s="40">
        <f t="shared" si="1"/>
        <v>3.5880000000000001</v>
      </c>
      <c r="G58" s="40">
        <f>[4]Curves!$K64</f>
        <v>0.36</v>
      </c>
      <c r="H58" s="40">
        <f t="shared" si="2"/>
        <v>3.8180000000000001</v>
      </c>
      <c r="I58" s="40">
        <f>[4]Curves!$G64</f>
        <v>0.4</v>
      </c>
      <c r="J58" s="40">
        <f t="shared" si="3"/>
        <v>3.8580000000000001</v>
      </c>
    </row>
    <row r="59" spans="1:10" x14ac:dyDescent="0.2">
      <c r="A59" s="50">
        <f>[4]Curves!$A65</f>
        <v>38657</v>
      </c>
      <c r="B59" s="40">
        <f>[4]Curves!$E65</f>
        <v>3.4530000000000003</v>
      </c>
      <c r="C59" s="118">
        <f>[4]Curves!$B65</f>
        <v>0.55500000000000005</v>
      </c>
      <c r="D59" s="40">
        <f t="shared" si="0"/>
        <v>4.008</v>
      </c>
      <c r="E59" s="40">
        <f>[4]Curves!$J65</f>
        <v>0.13</v>
      </c>
      <c r="F59" s="40">
        <f t="shared" si="1"/>
        <v>3.5830000000000002</v>
      </c>
      <c r="G59" s="40">
        <f>[4]Curves!$K65</f>
        <v>0.46</v>
      </c>
      <c r="H59" s="40">
        <f t="shared" si="2"/>
        <v>3.9130000000000003</v>
      </c>
      <c r="I59" s="40">
        <f>[4]Curves!$G65</f>
        <v>0.73</v>
      </c>
      <c r="J59" s="40">
        <f t="shared" si="3"/>
        <v>4.1829999999999998</v>
      </c>
    </row>
    <row r="60" spans="1:10" x14ac:dyDescent="0.2">
      <c r="A60" s="50">
        <f>[4]Curves!$A66</f>
        <v>38687</v>
      </c>
      <c r="B60" s="40">
        <f>[4]Curves!$E66</f>
        <v>3.4910000000000001</v>
      </c>
      <c r="C60" s="118">
        <f>[4]Curves!$B66</f>
        <v>0.91</v>
      </c>
      <c r="D60" s="40">
        <f t="shared" si="0"/>
        <v>4.4009999999999998</v>
      </c>
      <c r="E60" s="40">
        <f>[4]Curves!$J66</f>
        <v>0.13</v>
      </c>
      <c r="F60" s="40">
        <f t="shared" si="1"/>
        <v>3.621</v>
      </c>
      <c r="G60" s="40">
        <f>[4]Curves!$K66</f>
        <v>0.77</v>
      </c>
      <c r="H60" s="40">
        <f t="shared" si="2"/>
        <v>4.2610000000000001</v>
      </c>
      <c r="I60" s="40">
        <f>[4]Curves!$G66</f>
        <v>0.98</v>
      </c>
      <c r="J60" s="40">
        <f t="shared" si="3"/>
        <v>4.4710000000000001</v>
      </c>
    </row>
    <row r="61" spans="1:10" x14ac:dyDescent="0.2">
      <c r="A61" s="50">
        <f>[4]Curves!$A67</f>
        <v>38718</v>
      </c>
      <c r="B61" s="40">
        <f>[4]Curves!$E67</f>
        <v>3.536</v>
      </c>
      <c r="C61" s="118">
        <f>[4]Curves!$B67</f>
        <v>1.2150000000000001</v>
      </c>
      <c r="D61" s="40">
        <f t="shared" si="0"/>
        <v>4.7510000000000003</v>
      </c>
      <c r="E61" s="40">
        <f>[4]Curves!$J67</f>
        <v>4.4999999999999998E-2</v>
      </c>
      <c r="F61" s="40">
        <f t="shared" si="1"/>
        <v>3.581</v>
      </c>
      <c r="G61" s="40">
        <f>[4]Curves!$K67</f>
        <v>1.04</v>
      </c>
      <c r="H61" s="40">
        <f t="shared" si="2"/>
        <v>4.5760000000000005</v>
      </c>
      <c r="I61" s="40">
        <f>[4]Curves!$G67</f>
        <v>1.6</v>
      </c>
      <c r="J61" s="40">
        <f t="shared" si="3"/>
        <v>5.1360000000000001</v>
      </c>
    </row>
    <row r="62" spans="1:10" x14ac:dyDescent="0.2">
      <c r="A62" s="50">
        <f>[4]Curves!$A68</f>
        <v>38749</v>
      </c>
      <c r="B62" s="40">
        <f>[4]Curves!$E68</f>
        <v>3.5740000000000003</v>
      </c>
      <c r="C62" s="118">
        <f>[4]Curves!$B68</f>
        <v>1.2150000000000001</v>
      </c>
      <c r="D62" s="40">
        <f t="shared" si="0"/>
        <v>4.7890000000000006</v>
      </c>
      <c r="E62" s="40">
        <f>[4]Curves!$J68</f>
        <v>4.4999999999999998E-2</v>
      </c>
      <c r="F62" s="40">
        <f t="shared" si="1"/>
        <v>3.6190000000000002</v>
      </c>
      <c r="G62" s="40">
        <f>[4]Curves!$K68</f>
        <v>1.04</v>
      </c>
      <c r="H62" s="40">
        <f t="shared" si="2"/>
        <v>4.6140000000000008</v>
      </c>
      <c r="I62" s="40">
        <f>[4]Curves!$G68</f>
        <v>1.6</v>
      </c>
      <c r="J62" s="40">
        <f t="shared" si="3"/>
        <v>5.1740000000000004</v>
      </c>
    </row>
    <row r="63" spans="1:10" x14ac:dyDescent="0.2">
      <c r="A63" s="50">
        <f>[4]Curves!$A69</f>
        <v>38777</v>
      </c>
      <c r="B63" s="40">
        <f>[4]Curves!$E69</f>
        <v>3.5680000000000001</v>
      </c>
      <c r="C63" s="118">
        <f>[4]Curves!$B69</f>
        <v>0.65500000000000003</v>
      </c>
      <c r="D63" s="40">
        <f t="shared" si="0"/>
        <v>4.2229999999999999</v>
      </c>
      <c r="E63" s="40">
        <f>[4]Curves!$J69</f>
        <v>4.4999999999999998E-2</v>
      </c>
      <c r="F63" s="40">
        <f t="shared" si="1"/>
        <v>3.613</v>
      </c>
      <c r="G63" s="40">
        <f>[4]Curves!$K69</f>
        <v>0.54</v>
      </c>
      <c r="H63" s="40">
        <f t="shared" si="2"/>
        <v>4.1080000000000005</v>
      </c>
      <c r="I63" s="40">
        <f>[4]Curves!$G69</f>
        <v>0.72</v>
      </c>
      <c r="J63" s="40">
        <f t="shared" si="3"/>
        <v>4.2880000000000003</v>
      </c>
    </row>
    <row r="64" spans="1:10" x14ac:dyDescent="0.2">
      <c r="A64" s="50">
        <f>[4]Curves!$A70</f>
        <v>38808</v>
      </c>
      <c r="B64" s="40">
        <f>[4]Curves!$E70</f>
        <v>3.5680000000000001</v>
      </c>
      <c r="C64" s="118">
        <f>[4]Curves!$B70</f>
        <v>0.435</v>
      </c>
      <c r="D64" s="40">
        <f t="shared" si="0"/>
        <v>4.0030000000000001</v>
      </c>
      <c r="E64" s="40">
        <f>[4]Curves!$J70</f>
        <v>4.4999999999999998E-2</v>
      </c>
      <c r="F64" s="40">
        <f t="shared" si="1"/>
        <v>3.613</v>
      </c>
      <c r="G64" s="40">
        <f>[4]Curves!$K70</f>
        <v>0.36</v>
      </c>
      <c r="H64" s="40">
        <f t="shared" si="2"/>
        <v>3.9279999999999999</v>
      </c>
      <c r="I64" s="40">
        <f>[4]Curves!$G70</f>
        <v>0.38</v>
      </c>
      <c r="J64" s="40">
        <f t="shared" si="3"/>
        <v>3.948</v>
      </c>
    </row>
    <row r="65" spans="1:10" x14ac:dyDescent="0.2">
      <c r="A65" s="50">
        <f>[4]Curves!$A71</f>
        <v>38838</v>
      </c>
      <c r="B65" s="40">
        <f>[4]Curves!$E71</f>
        <v>3.742</v>
      </c>
      <c r="C65" s="118">
        <f>[4]Curves!$B71</f>
        <v>0.38500000000000001</v>
      </c>
      <c r="D65" s="40">
        <f t="shared" si="0"/>
        <v>4.1269999999999998</v>
      </c>
      <c r="E65" s="40">
        <f>[4]Curves!$J71</f>
        <v>4.4999999999999998E-2</v>
      </c>
      <c r="F65" s="40">
        <f t="shared" si="1"/>
        <v>3.7869999999999999</v>
      </c>
      <c r="G65" s="40">
        <f>[4]Curves!$K71</f>
        <v>0.32500000000000001</v>
      </c>
      <c r="H65" s="40">
        <f t="shared" si="2"/>
        <v>4.0670000000000002</v>
      </c>
      <c r="I65" s="40">
        <f>[4]Curves!$G71</f>
        <v>0.33</v>
      </c>
      <c r="J65" s="40">
        <f t="shared" si="3"/>
        <v>4.0720000000000001</v>
      </c>
    </row>
    <row r="66" spans="1:10" x14ac:dyDescent="0.2">
      <c r="A66" s="50">
        <f>[4]Curves!$A72</f>
        <v>38869</v>
      </c>
      <c r="B66" s="40">
        <f>[4]Curves!$E72</f>
        <v>3.89</v>
      </c>
      <c r="C66" s="118">
        <f>[4]Curves!$B72</f>
        <v>0.38500000000000001</v>
      </c>
      <c r="D66" s="40">
        <f t="shared" si="0"/>
        <v>4.2750000000000004</v>
      </c>
      <c r="E66" s="40">
        <f>[4]Curves!$J72</f>
        <v>4.4999999999999998E-2</v>
      </c>
      <c r="F66" s="40">
        <f t="shared" si="1"/>
        <v>3.9350000000000001</v>
      </c>
      <c r="G66" s="40">
        <f>[4]Curves!$K72</f>
        <v>0.33500000000000002</v>
      </c>
      <c r="H66" s="40">
        <f t="shared" si="2"/>
        <v>4.2250000000000005</v>
      </c>
      <c r="I66" s="40">
        <f>[4]Curves!$G72</f>
        <v>0.37</v>
      </c>
      <c r="J66" s="40">
        <f t="shared" si="3"/>
        <v>4.26</v>
      </c>
    </row>
    <row r="67" spans="1:10" x14ac:dyDescent="0.2">
      <c r="A67" s="50">
        <f>[4]Curves!$A73</f>
        <v>38899</v>
      </c>
      <c r="B67" s="40">
        <f>[4]Curves!$E73</f>
        <v>3.9874999999999998</v>
      </c>
      <c r="C67" s="118">
        <f>[4]Curves!$B73</f>
        <v>0.39750000000000002</v>
      </c>
      <c r="D67" s="40">
        <f t="shared" si="0"/>
        <v>4.3849999999999998</v>
      </c>
      <c r="E67" s="40">
        <f>[4]Curves!$J73</f>
        <v>4.4999999999999998E-2</v>
      </c>
      <c r="F67" s="40">
        <f t="shared" si="1"/>
        <v>4.0324999999999998</v>
      </c>
      <c r="G67" s="40">
        <f>[4]Curves!$K73</f>
        <v>0.35</v>
      </c>
      <c r="H67" s="40">
        <f t="shared" si="2"/>
        <v>4.3374999999999995</v>
      </c>
      <c r="I67" s="40">
        <f>[4]Curves!$G73</f>
        <v>0.41</v>
      </c>
      <c r="J67" s="40">
        <f t="shared" si="3"/>
        <v>4.3975</v>
      </c>
    </row>
    <row r="68" spans="1:10" x14ac:dyDescent="0.2">
      <c r="A68" s="50">
        <f>[4]Curves!$A74</f>
        <v>38930</v>
      </c>
      <c r="B68" s="40">
        <f>[4]Curves!$E74</f>
        <v>3.8725000000000001</v>
      </c>
      <c r="C68" s="118">
        <f>[4]Curves!$B74</f>
        <v>0.4</v>
      </c>
      <c r="D68" s="40">
        <f t="shared" si="0"/>
        <v>4.2725</v>
      </c>
      <c r="E68" s="40">
        <f>[4]Curves!$J74</f>
        <v>0.13</v>
      </c>
      <c r="F68" s="40">
        <f t="shared" si="1"/>
        <v>4.0025000000000004</v>
      </c>
      <c r="G68" s="40">
        <f>[4]Curves!$K74</f>
        <v>0.35</v>
      </c>
      <c r="H68" s="40">
        <f t="shared" si="2"/>
        <v>4.2225000000000001</v>
      </c>
      <c r="I68" s="40">
        <f>[4]Curves!$G74</f>
        <v>0.41</v>
      </c>
      <c r="J68" s="40">
        <f t="shared" si="3"/>
        <v>4.2824999999999998</v>
      </c>
    </row>
    <row r="69" spans="1:10" x14ac:dyDescent="0.2">
      <c r="A69" s="50">
        <f>[4]Curves!$A75</f>
        <v>38961</v>
      </c>
      <c r="B69" s="40">
        <f>[4]Curves!$E75</f>
        <v>3.7255000000000003</v>
      </c>
      <c r="C69" s="118">
        <f>[4]Curves!$B75</f>
        <v>0.39750000000000002</v>
      </c>
      <c r="D69" s="40">
        <f t="shared" si="0"/>
        <v>4.1230000000000002</v>
      </c>
      <c r="E69" s="40">
        <f>[4]Curves!$J75</f>
        <v>0.13</v>
      </c>
      <c r="F69" s="40">
        <f t="shared" si="1"/>
        <v>3.8555000000000001</v>
      </c>
      <c r="G69" s="40">
        <f>[4]Curves!$K75</f>
        <v>0.315</v>
      </c>
      <c r="H69" s="40">
        <f t="shared" si="2"/>
        <v>4.0405000000000006</v>
      </c>
      <c r="I69" s="40">
        <f>[4]Curves!$G75</f>
        <v>0.36</v>
      </c>
      <c r="J69" s="40">
        <f t="shared" si="3"/>
        <v>4.0855000000000006</v>
      </c>
    </row>
    <row r="70" spans="1:10" x14ac:dyDescent="0.2">
      <c r="A70" s="50">
        <f>[4]Curves!$A76</f>
        <v>38991</v>
      </c>
      <c r="B70" s="40">
        <f>[4]Curves!$E76</f>
        <v>3.5605000000000002</v>
      </c>
      <c r="C70" s="118">
        <f>[4]Curves!$B76</f>
        <v>0.4</v>
      </c>
      <c r="D70" s="40">
        <f t="shared" si="0"/>
        <v>3.9605000000000001</v>
      </c>
      <c r="E70" s="40">
        <f>[4]Curves!$J76</f>
        <v>0.13</v>
      </c>
      <c r="F70" s="40">
        <f t="shared" si="1"/>
        <v>3.6905000000000001</v>
      </c>
      <c r="G70" s="40">
        <f>[4]Curves!$K76</f>
        <v>0.36</v>
      </c>
      <c r="H70" s="40">
        <f t="shared" si="2"/>
        <v>3.9205000000000001</v>
      </c>
      <c r="I70" s="40">
        <f>[4]Curves!$G76</f>
        <v>0.4</v>
      </c>
      <c r="J70" s="40">
        <f t="shared" si="3"/>
        <v>3.9605000000000001</v>
      </c>
    </row>
    <row r="71" spans="1:10" x14ac:dyDescent="0.2">
      <c r="A71" s="50">
        <f>[4]Curves!$A77</f>
        <v>39022</v>
      </c>
      <c r="B71" s="40">
        <f>[4]Curves!$E77</f>
        <v>3.5555000000000003</v>
      </c>
      <c r="C71" s="118">
        <f>[4]Curves!$B77</f>
        <v>0.55500000000000005</v>
      </c>
      <c r="D71" s="40">
        <f t="shared" si="0"/>
        <v>4.1105</v>
      </c>
      <c r="E71" s="40">
        <f>[4]Curves!$J77</f>
        <v>0.13</v>
      </c>
      <c r="F71" s="40">
        <f t="shared" si="1"/>
        <v>3.6855000000000002</v>
      </c>
      <c r="G71" s="40">
        <f>[4]Curves!$K77</f>
        <v>0.46</v>
      </c>
      <c r="H71" s="40">
        <f t="shared" si="2"/>
        <v>4.0155000000000003</v>
      </c>
      <c r="I71" s="40">
        <f>[4]Curves!$G77</f>
        <v>0.73</v>
      </c>
      <c r="J71" s="40">
        <f t="shared" si="3"/>
        <v>4.2855000000000008</v>
      </c>
    </row>
    <row r="72" spans="1:10" x14ac:dyDescent="0.2">
      <c r="A72" s="50">
        <f>[4]Curves!$A78</f>
        <v>39052</v>
      </c>
      <c r="B72" s="40">
        <f>[4]Curves!$E78</f>
        <v>3.5935000000000001</v>
      </c>
      <c r="C72" s="118">
        <f>[4]Curves!$B78</f>
        <v>0.91</v>
      </c>
      <c r="D72" s="40">
        <f t="shared" ref="D72:D124" si="4">B72+C72</f>
        <v>4.5034999999999998</v>
      </c>
      <c r="E72" s="40">
        <f>[4]Curves!$J78</f>
        <v>0.13</v>
      </c>
      <c r="F72" s="40">
        <f t="shared" ref="F72:F124" si="5">B72+E72</f>
        <v>3.7235</v>
      </c>
      <c r="G72" s="40">
        <f>[4]Curves!$K78</f>
        <v>0.77</v>
      </c>
      <c r="H72" s="40">
        <f t="shared" ref="H72:H124" si="6">B72+G72</f>
        <v>4.3635000000000002</v>
      </c>
      <c r="I72" s="40">
        <f>[4]Curves!$G78</f>
        <v>0.98</v>
      </c>
      <c r="J72" s="40">
        <f t="shared" ref="J72:J124" si="7">B72+I72</f>
        <v>4.5735000000000001</v>
      </c>
    </row>
    <row r="73" spans="1:10" x14ac:dyDescent="0.2">
      <c r="A73" s="50">
        <f>[4]Curves!$A79</f>
        <v>39083</v>
      </c>
      <c r="B73" s="40">
        <f>[4]Curves!$E79</f>
        <v>3.6385000000000001</v>
      </c>
      <c r="C73" s="118">
        <f>[4]Curves!$B79</f>
        <v>1.2150000000000001</v>
      </c>
      <c r="D73" s="40">
        <f t="shared" si="4"/>
        <v>4.8535000000000004</v>
      </c>
      <c r="E73" s="40">
        <f>[4]Curves!$J79</f>
        <v>4.4999999999999998E-2</v>
      </c>
      <c r="F73" s="40">
        <f t="shared" si="5"/>
        <v>3.6835</v>
      </c>
      <c r="G73" s="40">
        <f>[4]Curves!$K79</f>
        <v>1.04</v>
      </c>
      <c r="H73" s="40">
        <f t="shared" si="6"/>
        <v>4.6784999999999997</v>
      </c>
      <c r="I73" s="40">
        <f>[4]Curves!$G79</f>
        <v>1.6</v>
      </c>
      <c r="J73" s="40">
        <f t="shared" si="7"/>
        <v>5.2385000000000002</v>
      </c>
    </row>
    <row r="74" spans="1:10" x14ac:dyDescent="0.2">
      <c r="A74" s="50">
        <f>[4]Curves!$A80</f>
        <v>39114</v>
      </c>
      <c r="B74" s="40">
        <f>[4]Curves!$E80</f>
        <v>3.6765000000000003</v>
      </c>
      <c r="C74" s="118">
        <f>[4]Curves!$B80</f>
        <v>1.2150000000000001</v>
      </c>
      <c r="D74" s="40">
        <f t="shared" si="4"/>
        <v>4.8915000000000006</v>
      </c>
      <c r="E74" s="40">
        <f>[4]Curves!$J80</f>
        <v>4.4999999999999998E-2</v>
      </c>
      <c r="F74" s="40">
        <f t="shared" si="5"/>
        <v>3.7215000000000003</v>
      </c>
      <c r="G74" s="40">
        <f>[4]Curves!$K80</f>
        <v>1.04</v>
      </c>
      <c r="H74" s="40">
        <f t="shared" si="6"/>
        <v>4.7164999999999999</v>
      </c>
      <c r="I74" s="40">
        <f>[4]Curves!$G80</f>
        <v>1.6</v>
      </c>
      <c r="J74" s="40">
        <f t="shared" si="7"/>
        <v>5.2765000000000004</v>
      </c>
    </row>
    <row r="75" spans="1:10" x14ac:dyDescent="0.2">
      <c r="A75" s="50">
        <f>[4]Curves!$A81</f>
        <v>39142</v>
      </c>
      <c r="B75" s="40">
        <f>[4]Curves!$E81</f>
        <v>3.6705000000000001</v>
      </c>
      <c r="C75" s="118">
        <f>[4]Curves!$B81</f>
        <v>0.65500000000000003</v>
      </c>
      <c r="D75" s="40">
        <f t="shared" si="4"/>
        <v>4.3254999999999999</v>
      </c>
      <c r="E75" s="40">
        <f>[4]Curves!$J81</f>
        <v>4.4999999999999998E-2</v>
      </c>
      <c r="F75" s="40">
        <f t="shared" si="5"/>
        <v>3.7155</v>
      </c>
      <c r="G75" s="40">
        <f>[4]Curves!$K81</f>
        <v>0.54</v>
      </c>
      <c r="H75" s="40">
        <f t="shared" si="6"/>
        <v>4.2104999999999997</v>
      </c>
      <c r="I75" s="40">
        <f>[4]Curves!$G81</f>
        <v>0.72</v>
      </c>
      <c r="J75" s="40">
        <f t="shared" si="7"/>
        <v>4.3905000000000003</v>
      </c>
    </row>
    <row r="76" spans="1:10" x14ac:dyDescent="0.2">
      <c r="A76" s="50">
        <f>[4]Curves!$A82</f>
        <v>39173</v>
      </c>
      <c r="B76" s="40">
        <f>[4]Curves!$E82</f>
        <v>3.6705000000000001</v>
      </c>
      <c r="C76" s="118">
        <f>[4]Curves!$B82</f>
        <v>0.435</v>
      </c>
      <c r="D76" s="40">
        <f t="shared" si="4"/>
        <v>4.1055000000000001</v>
      </c>
      <c r="E76" s="40">
        <f>[4]Curves!$J82</f>
        <v>4.4999999999999998E-2</v>
      </c>
      <c r="F76" s="40">
        <f t="shared" si="5"/>
        <v>3.7155</v>
      </c>
      <c r="G76" s="40">
        <f>[4]Curves!$K82</f>
        <v>0.36</v>
      </c>
      <c r="H76" s="40">
        <f t="shared" si="6"/>
        <v>4.0305</v>
      </c>
      <c r="I76" s="40">
        <f>[4]Curves!$G82</f>
        <v>0.38</v>
      </c>
      <c r="J76" s="40">
        <f t="shared" si="7"/>
        <v>4.0505000000000004</v>
      </c>
    </row>
    <row r="77" spans="1:10" x14ac:dyDescent="0.2">
      <c r="A77" s="50">
        <f>[4]Curves!$A83</f>
        <v>39203</v>
      </c>
      <c r="B77" s="40">
        <f>[4]Curves!$E83</f>
        <v>3.8445</v>
      </c>
      <c r="C77" s="118">
        <f>[4]Curves!$B83</f>
        <v>0.38500000000000001</v>
      </c>
      <c r="D77" s="40">
        <f t="shared" si="4"/>
        <v>4.2294999999999998</v>
      </c>
      <c r="E77" s="40">
        <f>[4]Curves!$J83</f>
        <v>4.4999999999999998E-2</v>
      </c>
      <c r="F77" s="40">
        <f t="shared" si="5"/>
        <v>3.8895</v>
      </c>
      <c r="G77" s="40">
        <f>[4]Curves!$K83</f>
        <v>0.32500000000000001</v>
      </c>
      <c r="H77" s="40">
        <f t="shared" si="6"/>
        <v>4.1695000000000002</v>
      </c>
      <c r="I77" s="40">
        <f>[4]Curves!$G83</f>
        <v>0.33</v>
      </c>
      <c r="J77" s="40">
        <f t="shared" si="7"/>
        <v>4.1745000000000001</v>
      </c>
    </row>
    <row r="78" spans="1:10" x14ac:dyDescent="0.2">
      <c r="A78" s="50">
        <f>[4]Curves!$A84</f>
        <v>39234</v>
      </c>
      <c r="B78" s="40">
        <f>[4]Curves!$E84</f>
        <v>3.9925000000000002</v>
      </c>
      <c r="C78" s="118">
        <f>[4]Curves!$B84</f>
        <v>0.38500000000000001</v>
      </c>
      <c r="D78" s="40">
        <f t="shared" si="4"/>
        <v>4.3775000000000004</v>
      </c>
      <c r="E78" s="40">
        <f>[4]Curves!$J84</f>
        <v>4.4999999999999998E-2</v>
      </c>
      <c r="F78" s="40">
        <f t="shared" si="5"/>
        <v>4.0375000000000005</v>
      </c>
      <c r="G78" s="40">
        <f>[4]Curves!$K84</f>
        <v>0.33500000000000002</v>
      </c>
      <c r="H78" s="40">
        <f t="shared" si="6"/>
        <v>4.3275000000000006</v>
      </c>
      <c r="I78" s="40">
        <f>[4]Curves!$G84</f>
        <v>0.37</v>
      </c>
      <c r="J78" s="40">
        <f t="shared" si="7"/>
        <v>4.3624999999999998</v>
      </c>
    </row>
    <row r="79" spans="1:10" x14ac:dyDescent="0.2">
      <c r="A79" s="50">
        <f>[4]Curves!$A85</f>
        <v>39264</v>
      </c>
      <c r="B79" s="40">
        <f>[4]Curves!$E85</f>
        <v>4.0925000000000002</v>
      </c>
      <c r="C79" s="118">
        <f>[4]Curves!$B85</f>
        <v>0.39750000000000002</v>
      </c>
      <c r="D79" s="40">
        <f t="shared" si="4"/>
        <v>4.49</v>
      </c>
      <c r="E79" s="40">
        <f>[4]Curves!$J85</f>
        <v>4.4999999999999998E-2</v>
      </c>
      <c r="F79" s="40">
        <f t="shared" si="5"/>
        <v>4.1375000000000002</v>
      </c>
      <c r="G79" s="40">
        <f>[4]Curves!$K85</f>
        <v>0.35</v>
      </c>
      <c r="H79" s="40">
        <f t="shared" si="6"/>
        <v>4.4424999999999999</v>
      </c>
      <c r="I79" s="40">
        <f>[4]Curves!$G85</f>
        <v>0.41</v>
      </c>
      <c r="J79" s="40">
        <f t="shared" si="7"/>
        <v>4.5025000000000004</v>
      </c>
    </row>
    <row r="80" spans="1:10" x14ac:dyDescent="0.2">
      <c r="A80" s="50">
        <f>[4]Curves!$A86</f>
        <v>39295</v>
      </c>
      <c r="B80" s="40">
        <f>[4]Curves!$E86</f>
        <v>3.9775</v>
      </c>
      <c r="C80" s="118">
        <f>[4]Curves!$B86</f>
        <v>0.4</v>
      </c>
      <c r="D80" s="40">
        <f t="shared" si="4"/>
        <v>4.3775000000000004</v>
      </c>
      <c r="E80" s="40">
        <f>[4]Curves!$J86</f>
        <v>0.13</v>
      </c>
      <c r="F80" s="40">
        <f t="shared" si="5"/>
        <v>4.1074999999999999</v>
      </c>
      <c r="G80" s="40">
        <f>[4]Curves!$K86</f>
        <v>0.35</v>
      </c>
      <c r="H80" s="40">
        <f t="shared" si="6"/>
        <v>4.3274999999999997</v>
      </c>
      <c r="I80" s="40">
        <f>[4]Curves!$G86</f>
        <v>0.41</v>
      </c>
      <c r="J80" s="40">
        <f t="shared" si="7"/>
        <v>4.3875000000000002</v>
      </c>
    </row>
    <row r="81" spans="1:10" x14ac:dyDescent="0.2">
      <c r="A81" s="50">
        <f>[4]Curves!$A87</f>
        <v>39326</v>
      </c>
      <c r="B81" s="40">
        <f>[4]Curves!$E87</f>
        <v>3.8305000000000002</v>
      </c>
      <c r="C81" s="118">
        <f>[4]Curves!$B87</f>
        <v>0.39750000000000002</v>
      </c>
      <c r="D81" s="40">
        <f t="shared" si="4"/>
        <v>4.2280000000000006</v>
      </c>
      <c r="E81" s="40">
        <f>[4]Curves!$J87</f>
        <v>0.13</v>
      </c>
      <c r="F81" s="40">
        <f t="shared" si="5"/>
        <v>3.9605000000000001</v>
      </c>
      <c r="G81" s="40">
        <f>[4]Curves!$K87</f>
        <v>0.315</v>
      </c>
      <c r="H81" s="40">
        <f t="shared" si="6"/>
        <v>4.1455000000000002</v>
      </c>
      <c r="I81" s="40">
        <f>[4]Curves!$G87</f>
        <v>0.36</v>
      </c>
      <c r="J81" s="40">
        <f t="shared" si="7"/>
        <v>4.1905000000000001</v>
      </c>
    </row>
    <row r="82" spans="1:10" x14ac:dyDescent="0.2">
      <c r="A82" s="50">
        <f>[4]Curves!$A88</f>
        <v>39356</v>
      </c>
      <c r="B82" s="40">
        <f>[4]Curves!$E88</f>
        <v>3.6655000000000002</v>
      </c>
      <c r="C82" s="118">
        <f>[4]Curves!$B88</f>
        <v>0.4</v>
      </c>
      <c r="D82" s="40">
        <f t="shared" si="4"/>
        <v>4.0655000000000001</v>
      </c>
      <c r="E82" s="40">
        <f>[4]Curves!$J88</f>
        <v>0.13</v>
      </c>
      <c r="F82" s="40">
        <f t="shared" si="5"/>
        <v>3.7955000000000001</v>
      </c>
      <c r="G82" s="40">
        <f>[4]Curves!$K88</f>
        <v>0.36</v>
      </c>
      <c r="H82" s="40">
        <f t="shared" si="6"/>
        <v>4.0255000000000001</v>
      </c>
      <c r="I82" s="40">
        <f>[4]Curves!$G88</f>
        <v>0.4</v>
      </c>
      <c r="J82" s="40">
        <f t="shared" si="7"/>
        <v>4.0655000000000001</v>
      </c>
    </row>
    <row r="83" spans="1:10" x14ac:dyDescent="0.2">
      <c r="A83" s="50">
        <f>[4]Curves!$A89</f>
        <v>39387</v>
      </c>
      <c r="B83" s="40">
        <f>[4]Curves!$E89</f>
        <v>3.6605000000000003</v>
      </c>
      <c r="C83" s="118">
        <f>[4]Curves!$B89</f>
        <v>0.55500000000000005</v>
      </c>
      <c r="D83" s="40">
        <f t="shared" si="4"/>
        <v>4.2155000000000005</v>
      </c>
      <c r="E83" s="40">
        <f>[4]Curves!$J89</f>
        <v>0.13</v>
      </c>
      <c r="F83" s="40">
        <f t="shared" si="5"/>
        <v>3.7905000000000002</v>
      </c>
      <c r="G83" s="40">
        <f>[4]Curves!$K89</f>
        <v>0.46</v>
      </c>
      <c r="H83" s="40">
        <f t="shared" si="6"/>
        <v>4.1205000000000007</v>
      </c>
      <c r="I83" s="40">
        <f>[4]Curves!$G89</f>
        <v>0.73</v>
      </c>
      <c r="J83" s="40">
        <f t="shared" si="7"/>
        <v>4.3905000000000003</v>
      </c>
    </row>
    <row r="84" spans="1:10" x14ac:dyDescent="0.2">
      <c r="A84" s="50">
        <f>[4]Curves!$A90</f>
        <v>39417</v>
      </c>
      <c r="B84" s="40">
        <f>[4]Curves!$E90</f>
        <v>3.6985000000000001</v>
      </c>
      <c r="C84" s="118">
        <f>[4]Curves!$B90</f>
        <v>0.91</v>
      </c>
      <c r="D84" s="40">
        <f t="shared" si="4"/>
        <v>4.6085000000000003</v>
      </c>
      <c r="E84" s="40">
        <f>[4]Curves!$J90</f>
        <v>0.13</v>
      </c>
      <c r="F84" s="40">
        <f t="shared" si="5"/>
        <v>3.8285</v>
      </c>
      <c r="G84" s="40">
        <f>[4]Curves!$K90</f>
        <v>0.77</v>
      </c>
      <c r="H84" s="40">
        <f t="shared" si="6"/>
        <v>4.4685000000000006</v>
      </c>
      <c r="I84" s="40">
        <f>[4]Curves!$G90</f>
        <v>0.98</v>
      </c>
      <c r="J84" s="40">
        <f t="shared" si="7"/>
        <v>4.6784999999999997</v>
      </c>
    </row>
    <row r="85" spans="1:10" x14ac:dyDescent="0.2">
      <c r="A85" s="50">
        <f>[4]Curves!$A91</f>
        <v>39448</v>
      </c>
      <c r="B85" s="40">
        <f>[4]Curves!$E91</f>
        <v>3.7435</v>
      </c>
      <c r="C85" s="118">
        <f>[4]Curves!$B91</f>
        <v>1.2150000000000001</v>
      </c>
      <c r="D85" s="40">
        <f t="shared" si="4"/>
        <v>4.9584999999999999</v>
      </c>
      <c r="E85" s="40">
        <f>[4]Curves!$J91</f>
        <v>4.4999999999999998E-2</v>
      </c>
      <c r="F85" s="40">
        <f t="shared" si="5"/>
        <v>3.7885</v>
      </c>
      <c r="G85" s="40">
        <f>[4]Curves!$K91</f>
        <v>1.04</v>
      </c>
      <c r="H85" s="40">
        <f t="shared" si="6"/>
        <v>4.7835000000000001</v>
      </c>
      <c r="I85" s="40">
        <f>[4]Curves!$G91</f>
        <v>1.6</v>
      </c>
      <c r="J85" s="40">
        <f t="shared" si="7"/>
        <v>5.3435000000000006</v>
      </c>
    </row>
    <row r="86" spans="1:10" x14ac:dyDescent="0.2">
      <c r="A86" s="50">
        <f>[4]Curves!$A92</f>
        <v>39479</v>
      </c>
      <c r="B86" s="40">
        <f>[4]Curves!$E92</f>
        <v>3.7815000000000003</v>
      </c>
      <c r="C86" s="118">
        <f>[4]Curves!$B92</f>
        <v>1.2150000000000001</v>
      </c>
      <c r="D86" s="40">
        <f t="shared" si="4"/>
        <v>4.9965000000000002</v>
      </c>
      <c r="E86" s="40">
        <f>[4]Curves!$J92</f>
        <v>4.4999999999999998E-2</v>
      </c>
      <c r="F86" s="40">
        <f t="shared" si="5"/>
        <v>3.8265000000000002</v>
      </c>
      <c r="G86" s="40">
        <f>[4]Curves!$K92</f>
        <v>1.04</v>
      </c>
      <c r="H86" s="40">
        <f t="shared" si="6"/>
        <v>4.8215000000000003</v>
      </c>
      <c r="I86" s="40">
        <f>[4]Curves!$G92</f>
        <v>1.6</v>
      </c>
      <c r="J86" s="40">
        <f t="shared" si="7"/>
        <v>5.3815000000000008</v>
      </c>
    </row>
    <row r="87" spans="1:10" x14ac:dyDescent="0.2">
      <c r="A87" s="50">
        <f>[4]Curves!$A93</f>
        <v>39508</v>
      </c>
      <c r="B87" s="40">
        <f>[4]Curves!$E93</f>
        <v>3.7755000000000001</v>
      </c>
      <c r="C87" s="118">
        <f>[4]Curves!$B93</f>
        <v>0.65500000000000003</v>
      </c>
      <c r="D87" s="40">
        <f t="shared" si="4"/>
        <v>4.4305000000000003</v>
      </c>
      <c r="E87" s="40">
        <f>[4]Curves!$J93</f>
        <v>4.4999999999999998E-2</v>
      </c>
      <c r="F87" s="40">
        <f t="shared" si="5"/>
        <v>3.8205</v>
      </c>
      <c r="G87" s="40">
        <f>[4]Curves!$K93</f>
        <v>0.54</v>
      </c>
      <c r="H87" s="40">
        <f t="shared" si="6"/>
        <v>4.3155000000000001</v>
      </c>
      <c r="I87" s="40">
        <f>[4]Curves!$G93</f>
        <v>0.72</v>
      </c>
      <c r="J87" s="40">
        <f t="shared" si="7"/>
        <v>4.4954999999999998</v>
      </c>
    </row>
    <row r="88" spans="1:10" x14ac:dyDescent="0.2">
      <c r="A88" s="50">
        <f>[4]Curves!$A94</f>
        <v>39539</v>
      </c>
      <c r="B88" s="40">
        <f>[4]Curves!$E94</f>
        <v>3.7755000000000001</v>
      </c>
      <c r="C88" s="118">
        <f>[4]Curves!$B94</f>
        <v>0.435</v>
      </c>
      <c r="D88" s="40">
        <f t="shared" si="4"/>
        <v>4.2104999999999997</v>
      </c>
      <c r="E88" s="40">
        <f>[4]Curves!$J94</f>
        <v>4.4999999999999998E-2</v>
      </c>
      <c r="F88" s="40">
        <f t="shared" si="5"/>
        <v>3.8205</v>
      </c>
      <c r="G88" s="40">
        <f>[4]Curves!$K94</f>
        <v>0.36</v>
      </c>
      <c r="H88" s="40">
        <f t="shared" si="6"/>
        <v>4.1355000000000004</v>
      </c>
      <c r="I88" s="40">
        <f>[4]Curves!$G94</f>
        <v>0.38</v>
      </c>
      <c r="J88" s="40">
        <f t="shared" si="7"/>
        <v>4.1555</v>
      </c>
    </row>
    <row r="89" spans="1:10" x14ac:dyDescent="0.2">
      <c r="A89" s="50">
        <f>[4]Curves!$A95</f>
        <v>39569</v>
      </c>
      <c r="B89" s="40">
        <f>[4]Curves!$E95</f>
        <v>3.9495</v>
      </c>
      <c r="C89" s="118">
        <f>[4]Curves!$B95</f>
        <v>0.38500000000000001</v>
      </c>
      <c r="D89" s="40">
        <f t="shared" si="4"/>
        <v>4.3345000000000002</v>
      </c>
      <c r="E89" s="40">
        <f>[4]Curves!$J95</f>
        <v>4.4999999999999998E-2</v>
      </c>
      <c r="F89" s="40">
        <f t="shared" si="5"/>
        <v>3.9944999999999999</v>
      </c>
      <c r="G89" s="40">
        <f>[4]Curves!$K95</f>
        <v>0.32500000000000001</v>
      </c>
      <c r="H89" s="40">
        <f t="shared" si="6"/>
        <v>4.2744999999999997</v>
      </c>
      <c r="I89" s="40">
        <f>[4]Curves!$G95</f>
        <v>0.33</v>
      </c>
      <c r="J89" s="40">
        <f t="shared" si="7"/>
        <v>4.2794999999999996</v>
      </c>
    </row>
    <row r="90" spans="1:10" x14ac:dyDescent="0.2">
      <c r="A90" s="50">
        <f>[4]Curves!$A96</f>
        <v>39600</v>
      </c>
      <c r="B90" s="40">
        <f>[4]Curves!$E96</f>
        <v>4.0975000000000001</v>
      </c>
      <c r="C90" s="118">
        <f>[4]Curves!$B96</f>
        <v>0.38500000000000001</v>
      </c>
      <c r="D90" s="40">
        <f t="shared" si="4"/>
        <v>4.4824999999999999</v>
      </c>
      <c r="E90" s="40">
        <f>[4]Curves!$J96</f>
        <v>4.4999999999999998E-2</v>
      </c>
      <c r="F90" s="40">
        <f t="shared" si="5"/>
        <v>4.1425000000000001</v>
      </c>
      <c r="G90" s="40">
        <f>[4]Curves!$K96</f>
        <v>0.33500000000000002</v>
      </c>
      <c r="H90" s="40">
        <f t="shared" si="6"/>
        <v>4.4325000000000001</v>
      </c>
      <c r="I90" s="40">
        <f>[4]Curves!$G96</f>
        <v>0.37</v>
      </c>
      <c r="J90" s="40">
        <f t="shared" si="7"/>
        <v>4.4675000000000002</v>
      </c>
    </row>
    <row r="91" spans="1:10" x14ac:dyDescent="0.2">
      <c r="A91" s="50">
        <f>[4]Curves!$A97</f>
        <v>39630</v>
      </c>
      <c r="B91" s="40">
        <f>[4]Curves!$E97</f>
        <v>4.2</v>
      </c>
      <c r="C91" s="118">
        <f>[4]Curves!$B97</f>
        <v>0.39750000000000002</v>
      </c>
      <c r="D91" s="40">
        <f t="shared" si="4"/>
        <v>4.5975000000000001</v>
      </c>
      <c r="E91" s="40">
        <f>[4]Curves!$J97</f>
        <v>4.4999999999999998E-2</v>
      </c>
      <c r="F91" s="40">
        <f t="shared" si="5"/>
        <v>4.2450000000000001</v>
      </c>
      <c r="G91" s="40">
        <f>[4]Curves!$K97</f>
        <v>0.35</v>
      </c>
      <c r="H91" s="40">
        <f t="shared" si="6"/>
        <v>4.55</v>
      </c>
      <c r="I91" s="40">
        <f>[4]Curves!$G97</f>
        <v>0.41</v>
      </c>
      <c r="J91" s="40">
        <f t="shared" si="7"/>
        <v>4.6100000000000003</v>
      </c>
    </row>
    <row r="92" spans="1:10" x14ac:dyDescent="0.2">
      <c r="A92" s="50">
        <f>[4]Curves!$A98</f>
        <v>39661</v>
      </c>
      <c r="B92" s="40">
        <f>[4]Curves!$E98</f>
        <v>4.085</v>
      </c>
      <c r="C92" s="118">
        <f>[4]Curves!$B98</f>
        <v>0.4</v>
      </c>
      <c r="D92" s="40">
        <f t="shared" si="4"/>
        <v>4.4850000000000003</v>
      </c>
      <c r="E92" s="40">
        <f>[4]Curves!$J98</f>
        <v>0.13</v>
      </c>
      <c r="F92" s="40">
        <f t="shared" si="5"/>
        <v>4.2149999999999999</v>
      </c>
      <c r="G92" s="40">
        <f>[4]Curves!$K98</f>
        <v>0.35</v>
      </c>
      <c r="H92" s="40">
        <f t="shared" si="6"/>
        <v>4.4349999999999996</v>
      </c>
      <c r="I92" s="40">
        <f>[4]Curves!$G98</f>
        <v>0.41</v>
      </c>
      <c r="J92" s="40">
        <f t="shared" si="7"/>
        <v>4.4950000000000001</v>
      </c>
    </row>
    <row r="93" spans="1:10" x14ac:dyDescent="0.2">
      <c r="A93" s="50">
        <f>[4]Curves!$A99</f>
        <v>39692</v>
      </c>
      <c r="B93" s="40">
        <f>[4]Curves!$E99</f>
        <v>3.9380000000000002</v>
      </c>
      <c r="C93" s="118">
        <f>[4]Curves!$B99</f>
        <v>0.39750000000000002</v>
      </c>
      <c r="D93" s="40">
        <f t="shared" si="4"/>
        <v>4.3355000000000006</v>
      </c>
      <c r="E93" s="40">
        <f>[4]Curves!$J99</f>
        <v>0.13</v>
      </c>
      <c r="F93" s="40">
        <f t="shared" si="5"/>
        <v>4.0680000000000005</v>
      </c>
      <c r="G93" s="40">
        <f>[4]Curves!$K99</f>
        <v>0.315</v>
      </c>
      <c r="H93" s="40">
        <f t="shared" si="6"/>
        <v>4.2530000000000001</v>
      </c>
      <c r="I93" s="40">
        <f>[4]Curves!$G99</f>
        <v>0.36</v>
      </c>
      <c r="J93" s="40">
        <f t="shared" si="7"/>
        <v>4.298</v>
      </c>
    </row>
    <row r="94" spans="1:10" x14ac:dyDescent="0.2">
      <c r="A94" s="50">
        <f>[4]Curves!$A100</f>
        <v>39722</v>
      </c>
      <c r="B94" s="40">
        <f>[4]Curves!$E100</f>
        <v>3.7730000000000001</v>
      </c>
      <c r="C94" s="118">
        <f>[4]Curves!$B100</f>
        <v>0.4</v>
      </c>
      <c r="D94" s="40">
        <f t="shared" si="4"/>
        <v>4.173</v>
      </c>
      <c r="E94" s="40">
        <f>[4]Curves!$J100</f>
        <v>0.13</v>
      </c>
      <c r="F94" s="40">
        <f t="shared" si="5"/>
        <v>3.903</v>
      </c>
      <c r="G94" s="40">
        <f>[4]Curves!$K100</f>
        <v>0.36</v>
      </c>
      <c r="H94" s="40">
        <f t="shared" si="6"/>
        <v>4.133</v>
      </c>
      <c r="I94" s="40">
        <f>[4]Curves!$G100</f>
        <v>0.4</v>
      </c>
      <c r="J94" s="40">
        <f t="shared" si="7"/>
        <v>4.173</v>
      </c>
    </row>
    <row r="95" spans="1:10" x14ac:dyDescent="0.2">
      <c r="A95" s="50">
        <f>[4]Curves!$A101</f>
        <v>39753</v>
      </c>
      <c r="B95" s="40">
        <f>[4]Curves!$E101</f>
        <v>3.7680000000000002</v>
      </c>
      <c r="C95" s="118">
        <f>[4]Curves!$B101</f>
        <v>0.55500000000000005</v>
      </c>
      <c r="D95" s="40">
        <f t="shared" si="4"/>
        <v>4.3230000000000004</v>
      </c>
      <c r="E95" s="40">
        <f>[4]Curves!$J101</f>
        <v>0.13</v>
      </c>
      <c r="F95" s="40">
        <f t="shared" si="5"/>
        <v>3.8980000000000001</v>
      </c>
      <c r="G95" s="40">
        <f>[4]Curves!$K101</f>
        <v>0.46</v>
      </c>
      <c r="H95" s="40">
        <f t="shared" si="6"/>
        <v>4.2280000000000006</v>
      </c>
      <c r="I95" s="40">
        <f>[4]Curves!$G101</f>
        <v>0.73</v>
      </c>
      <c r="J95" s="40">
        <f t="shared" si="7"/>
        <v>4.4980000000000002</v>
      </c>
    </row>
    <row r="96" spans="1:10" x14ac:dyDescent="0.2">
      <c r="A96" s="50">
        <f>[4]Curves!$A102</f>
        <v>39783</v>
      </c>
      <c r="B96" s="40">
        <f>[4]Curves!$E102</f>
        <v>3.806</v>
      </c>
      <c r="C96" s="118">
        <f>[4]Curves!$B102</f>
        <v>0.91</v>
      </c>
      <c r="D96" s="40">
        <f t="shared" si="4"/>
        <v>4.7160000000000002</v>
      </c>
      <c r="E96" s="40">
        <f>[4]Curves!$J102</f>
        <v>0.13</v>
      </c>
      <c r="F96" s="40">
        <f t="shared" si="5"/>
        <v>3.9359999999999999</v>
      </c>
      <c r="G96" s="40">
        <f>[4]Curves!$K102</f>
        <v>0.77</v>
      </c>
      <c r="H96" s="40">
        <f t="shared" si="6"/>
        <v>4.5760000000000005</v>
      </c>
      <c r="I96" s="40">
        <f>[4]Curves!$G102</f>
        <v>0.98</v>
      </c>
      <c r="J96" s="40">
        <f t="shared" si="7"/>
        <v>4.7859999999999996</v>
      </c>
    </row>
    <row r="97" spans="1:10" x14ac:dyDescent="0.2">
      <c r="A97" s="50">
        <f>[4]Curves!$A103</f>
        <v>39814</v>
      </c>
      <c r="B97" s="40">
        <f>[4]Curves!$E103</f>
        <v>3.851</v>
      </c>
      <c r="C97" s="118">
        <f>[4]Curves!$B103</f>
        <v>1.2150000000000001</v>
      </c>
      <c r="D97" s="40">
        <f t="shared" si="4"/>
        <v>5.0659999999999998</v>
      </c>
      <c r="E97" s="40">
        <f>[4]Curves!$J103</f>
        <v>4.4999999999999998E-2</v>
      </c>
      <c r="F97" s="40">
        <f t="shared" si="5"/>
        <v>3.8959999999999999</v>
      </c>
      <c r="G97" s="40">
        <f>[4]Curves!$K103</f>
        <v>1.04</v>
      </c>
      <c r="H97" s="40">
        <f t="shared" si="6"/>
        <v>4.891</v>
      </c>
      <c r="I97" s="40">
        <f>[4]Curves!$G103</f>
        <v>1.6</v>
      </c>
      <c r="J97" s="40">
        <f t="shared" si="7"/>
        <v>5.4510000000000005</v>
      </c>
    </row>
    <row r="98" spans="1:10" x14ac:dyDescent="0.2">
      <c r="A98" s="50">
        <f>[4]Curves!$A104</f>
        <v>39845</v>
      </c>
      <c r="B98" s="40">
        <f>[4]Curves!$E104</f>
        <v>3.8890000000000002</v>
      </c>
      <c r="C98" s="118">
        <f>[4]Curves!$B104</f>
        <v>1.2150000000000001</v>
      </c>
      <c r="D98" s="40">
        <f t="shared" si="4"/>
        <v>5.1040000000000001</v>
      </c>
      <c r="E98" s="40">
        <f>[4]Curves!$J104</f>
        <v>4.4999999999999998E-2</v>
      </c>
      <c r="F98" s="40">
        <f t="shared" si="5"/>
        <v>3.9340000000000002</v>
      </c>
      <c r="G98" s="40">
        <f>[4]Curves!$K104</f>
        <v>1.04</v>
      </c>
      <c r="H98" s="40">
        <f t="shared" si="6"/>
        <v>4.9290000000000003</v>
      </c>
      <c r="I98" s="40">
        <f>[4]Curves!$G104</f>
        <v>1.6</v>
      </c>
      <c r="J98" s="40">
        <f t="shared" si="7"/>
        <v>5.4890000000000008</v>
      </c>
    </row>
    <row r="99" spans="1:10" x14ac:dyDescent="0.2">
      <c r="A99" s="50">
        <f>[4]Curves!$A105</f>
        <v>39873</v>
      </c>
      <c r="B99" s="40">
        <f>[4]Curves!$E105</f>
        <v>3.883</v>
      </c>
      <c r="C99" s="118">
        <f>[4]Curves!$B105</f>
        <v>0.65500000000000003</v>
      </c>
      <c r="D99" s="40">
        <f t="shared" si="4"/>
        <v>4.5380000000000003</v>
      </c>
      <c r="E99" s="40">
        <f>[4]Curves!$J105</f>
        <v>4.4999999999999998E-2</v>
      </c>
      <c r="F99" s="40">
        <f t="shared" si="5"/>
        <v>3.9279999999999999</v>
      </c>
      <c r="G99" s="40">
        <f>[4]Curves!$K105</f>
        <v>0.54</v>
      </c>
      <c r="H99" s="40">
        <f t="shared" si="6"/>
        <v>4.423</v>
      </c>
      <c r="I99" s="40">
        <f>[4]Curves!$G105</f>
        <v>0.72</v>
      </c>
      <c r="J99" s="40">
        <f t="shared" si="7"/>
        <v>4.6029999999999998</v>
      </c>
    </row>
    <row r="100" spans="1:10" x14ac:dyDescent="0.2">
      <c r="A100" s="50">
        <f>[4]Curves!$A106</f>
        <v>39904</v>
      </c>
      <c r="B100" s="40">
        <f>[4]Curves!$E106</f>
        <v>3.883</v>
      </c>
      <c r="C100" s="118">
        <f>[4]Curves!$B106</f>
        <v>0.435</v>
      </c>
      <c r="D100" s="40">
        <f t="shared" si="4"/>
        <v>4.3179999999999996</v>
      </c>
      <c r="E100" s="40">
        <f>[4]Curves!$J106</f>
        <v>4.4999999999999998E-2</v>
      </c>
      <c r="F100" s="40">
        <f t="shared" si="5"/>
        <v>3.9279999999999999</v>
      </c>
      <c r="G100" s="40">
        <f>[4]Curves!$K106</f>
        <v>0.36</v>
      </c>
      <c r="H100" s="40">
        <f t="shared" si="6"/>
        <v>4.2430000000000003</v>
      </c>
      <c r="I100" s="40">
        <f>[4]Curves!$G106</f>
        <v>0.38</v>
      </c>
      <c r="J100" s="40">
        <f t="shared" si="7"/>
        <v>4.2629999999999999</v>
      </c>
    </row>
    <row r="101" spans="1:10" x14ac:dyDescent="0.2">
      <c r="A101" s="50">
        <f>[4]Curves!$A107</f>
        <v>39934</v>
      </c>
      <c r="B101" s="40">
        <f>[4]Curves!$E107</f>
        <v>4.0570000000000004</v>
      </c>
      <c r="C101" s="118">
        <f>[4]Curves!$B107</f>
        <v>0.38500000000000001</v>
      </c>
      <c r="D101" s="40">
        <f t="shared" si="4"/>
        <v>4.4420000000000002</v>
      </c>
      <c r="E101" s="40">
        <f>[4]Curves!$J107</f>
        <v>4.4999999999999998E-2</v>
      </c>
      <c r="F101" s="40">
        <f t="shared" si="5"/>
        <v>4.1020000000000003</v>
      </c>
      <c r="G101" s="40">
        <f>[4]Curves!$K107</f>
        <v>0.32500000000000001</v>
      </c>
      <c r="H101" s="40">
        <f t="shared" si="6"/>
        <v>4.3820000000000006</v>
      </c>
      <c r="I101" s="40">
        <f>[4]Curves!$G107</f>
        <v>0.33</v>
      </c>
      <c r="J101" s="40">
        <f t="shared" si="7"/>
        <v>4.3870000000000005</v>
      </c>
    </row>
    <row r="102" spans="1:10" x14ac:dyDescent="0.2">
      <c r="A102" s="50">
        <f>[4]Curves!$A108</f>
        <v>39965</v>
      </c>
      <c r="B102" s="40">
        <f>[4]Curves!$E108</f>
        <v>4.2050000000000001</v>
      </c>
      <c r="C102" s="118">
        <f>[4]Curves!$B108</f>
        <v>0.38500000000000001</v>
      </c>
      <c r="D102" s="40">
        <f t="shared" si="4"/>
        <v>4.59</v>
      </c>
      <c r="E102" s="40">
        <f>[4]Curves!$J108</f>
        <v>4.4999999999999998E-2</v>
      </c>
      <c r="F102" s="40">
        <f t="shared" si="5"/>
        <v>4.25</v>
      </c>
      <c r="G102" s="40">
        <f>[4]Curves!$K108</f>
        <v>0.33500000000000002</v>
      </c>
      <c r="H102" s="40">
        <f t="shared" si="6"/>
        <v>4.54</v>
      </c>
      <c r="I102" s="40">
        <f>[4]Curves!$G108</f>
        <v>0.37</v>
      </c>
      <c r="J102" s="40">
        <f t="shared" si="7"/>
        <v>4.5750000000000002</v>
      </c>
    </row>
    <row r="103" spans="1:10" x14ac:dyDescent="0.2">
      <c r="A103" s="50">
        <f>[4]Curves!$A109</f>
        <v>39995</v>
      </c>
      <c r="B103" s="40">
        <f>[4]Curves!$E109</f>
        <v>4.3099999999999996</v>
      </c>
      <c r="C103" s="118">
        <f>[4]Curves!$B109</f>
        <v>0.39750000000000002</v>
      </c>
      <c r="D103" s="40">
        <f t="shared" si="4"/>
        <v>4.7074999999999996</v>
      </c>
      <c r="E103" s="40">
        <f>[4]Curves!$J109</f>
        <v>4.4999999999999998E-2</v>
      </c>
      <c r="F103" s="40">
        <f t="shared" si="5"/>
        <v>4.3549999999999995</v>
      </c>
      <c r="G103" s="40">
        <f>[4]Curves!$K109</f>
        <v>0.35</v>
      </c>
      <c r="H103" s="40">
        <f t="shared" si="6"/>
        <v>4.6599999999999993</v>
      </c>
      <c r="I103" s="40">
        <f>[4]Curves!$G109</f>
        <v>0.41</v>
      </c>
      <c r="J103" s="40">
        <f t="shared" si="7"/>
        <v>4.72</v>
      </c>
    </row>
    <row r="104" spans="1:10" x14ac:dyDescent="0.2">
      <c r="A104" s="50">
        <f>[4]Curves!$A110</f>
        <v>40026</v>
      </c>
      <c r="B104" s="40">
        <f>[4]Curves!$E110</f>
        <v>4.1950000000000003</v>
      </c>
      <c r="C104" s="118">
        <f>[4]Curves!$B110</f>
        <v>0.4</v>
      </c>
      <c r="D104" s="40">
        <f t="shared" si="4"/>
        <v>4.5950000000000006</v>
      </c>
      <c r="E104" s="40">
        <f>[4]Curves!$J110</f>
        <v>0.13</v>
      </c>
      <c r="F104" s="40">
        <f t="shared" si="5"/>
        <v>4.3250000000000002</v>
      </c>
      <c r="G104" s="40">
        <f>[4]Curves!$K110</f>
        <v>0.35</v>
      </c>
      <c r="H104" s="40">
        <f t="shared" si="6"/>
        <v>4.5449999999999999</v>
      </c>
      <c r="I104" s="40">
        <f>[4]Curves!$G110</f>
        <v>0.41</v>
      </c>
      <c r="J104" s="40">
        <f t="shared" si="7"/>
        <v>4.6050000000000004</v>
      </c>
    </row>
    <row r="105" spans="1:10" x14ac:dyDescent="0.2">
      <c r="A105" s="50">
        <f>[4]Curves!$A111</f>
        <v>40057</v>
      </c>
      <c r="B105" s="40">
        <f>[4]Curves!$E111</f>
        <v>4.048</v>
      </c>
      <c r="C105" s="118">
        <f>[4]Curves!$B111</f>
        <v>0.39750000000000002</v>
      </c>
      <c r="D105" s="40">
        <f t="shared" si="4"/>
        <v>4.4455</v>
      </c>
      <c r="E105" s="40">
        <f>[4]Curves!$J111</f>
        <v>0.13</v>
      </c>
      <c r="F105" s="40">
        <f t="shared" si="5"/>
        <v>4.1779999999999999</v>
      </c>
      <c r="G105" s="40">
        <f>[4]Curves!$K111</f>
        <v>0.315</v>
      </c>
      <c r="H105" s="40">
        <f t="shared" si="6"/>
        <v>4.3630000000000004</v>
      </c>
      <c r="I105" s="40">
        <f>[4]Curves!$G111</f>
        <v>0.36</v>
      </c>
      <c r="J105" s="40">
        <f t="shared" si="7"/>
        <v>4.4080000000000004</v>
      </c>
    </row>
    <row r="106" spans="1:10" x14ac:dyDescent="0.2">
      <c r="A106" s="50">
        <f>[4]Curves!$A112</f>
        <v>40087</v>
      </c>
      <c r="B106" s="40">
        <f>[4]Curves!$E112</f>
        <v>3.883</v>
      </c>
      <c r="C106" s="118">
        <f>[4]Curves!$B112</f>
        <v>0.4</v>
      </c>
      <c r="D106" s="40">
        <f t="shared" si="4"/>
        <v>4.2830000000000004</v>
      </c>
      <c r="E106" s="40">
        <f>[4]Curves!$J112</f>
        <v>0.13</v>
      </c>
      <c r="F106" s="40">
        <f t="shared" si="5"/>
        <v>4.0129999999999999</v>
      </c>
      <c r="G106" s="40">
        <f>[4]Curves!$K112</f>
        <v>0.36</v>
      </c>
      <c r="H106" s="40">
        <f t="shared" si="6"/>
        <v>4.2430000000000003</v>
      </c>
      <c r="I106" s="40">
        <f>[4]Curves!$G112</f>
        <v>0.4</v>
      </c>
      <c r="J106" s="40">
        <f t="shared" si="7"/>
        <v>4.2830000000000004</v>
      </c>
    </row>
    <row r="107" spans="1:10" x14ac:dyDescent="0.2">
      <c r="A107" s="50">
        <f>[4]Curves!$A113</f>
        <v>40118</v>
      </c>
      <c r="B107" s="40">
        <f>[4]Curves!$E113</f>
        <v>3.8780000000000001</v>
      </c>
      <c r="C107" s="118">
        <f>[4]Curves!$B113</f>
        <v>0.55500000000000005</v>
      </c>
      <c r="D107" s="40">
        <f t="shared" si="4"/>
        <v>4.4329999999999998</v>
      </c>
      <c r="E107" s="40">
        <f>[4]Curves!$J113</f>
        <v>0.13</v>
      </c>
      <c r="F107" s="40">
        <f t="shared" si="5"/>
        <v>4.008</v>
      </c>
      <c r="G107" s="40">
        <f>[4]Curves!$K113</f>
        <v>0.46</v>
      </c>
      <c r="H107" s="40">
        <f t="shared" si="6"/>
        <v>4.3380000000000001</v>
      </c>
      <c r="I107" s="40">
        <f>[4]Curves!$G113</f>
        <v>0.73</v>
      </c>
      <c r="J107" s="40">
        <f t="shared" si="7"/>
        <v>4.6080000000000005</v>
      </c>
    </row>
    <row r="108" spans="1:10" x14ac:dyDescent="0.2">
      <c r="A108" s="50">
        <f>[4]Curves!$A114</f>
        <v>40148</v>
      </c>
      <c r="B108" s="40">
        <f>[4]Curves!$E114</f>
        <v>3.9160000000000004</v>
      </c>
      <c r="C108" s="118">
        <f>[4]Curves!$B114</f>
        <v>0.91</v>
      </c>
      <c r="D108" s="40">
        <f t="shared" si="4"/>
        <v>4.8260000000000005</v>
      </c>
      <c r="E108" s="40">
        <f>[4]Curves!$J114</f>
        <v>0.13</v>
      </c>
      <c r="F108" s="40">
        <f t="shared" si="5"/>
        <v>4.0460000000000003</v>
      </c>
      <c r="G108" s="40">
        <f>[4]Curves!$K114</f>
        <v>0.77</v>
      </c>
      <c r="H108" s="40">
        <f t="shared" si="6"/>
        <v>4.6859999999999999</v>
      </c>
      <c r="I108" s="40">
        <f>[4]Curves!$G114</f>
        <v>0.98</v>
      </c>
      <c r="J108" s="40">
        <f t="shared" si="7"/>
        <v>4.8960000000000008</v>
      </c>
    </row>
    <row r="109" spans="1:10" x14ac:dyDescent="0.2">
      <c r="A109" s="50">
        <f>[4]Curves!$A115</f>
        <v>40179</v>
      </c>
      <c r="B109" s="40">
        <f>[4]Curves!$E115</f>
        <v>3.9610000000000003</v>
      </c>
      <c r="C109" s="118">
        <f>[4]Curves!$B115</f>
        <v>1.2150000000000001</v>
      </c>
      <c r="D109" s="40">
        <f t="shared" si="4"/>
        <v>5.1760000000000002</v>
      </c>
      <c r="E109" s="40">
        <f>[4]Curves!$J115</f>
        <v>4.4999999999999998E-2</v>
      </c>
      <c r="F109" s="40">
        <f t="shared" si="5"/>
        <v>4.0060000000000002</v>
      </c>
      <c r="G109" s="40">
        <f>[4]Curves!$K115</f>
        <v>1.04</v>
      </c>
      <c r="H109" s="40">
        <f t="shared" si="6"/>
        <v>5.0010000000000003</v>
      </c>
      <c r="I109" s="40">
        <f>[4]Curves!$G115</f>
        <v>1.6</v>
      </c>
      <c r="J109" s="40">
        <f t="shared" si="7"/>
        <v>5.5609999999999999</v>
      </c>
    </row>
    <row r="110" spans="1:10" x14ac:dyDescent="0.2">
      <c r="A110" s="50">
        <f>[4]Curves!$A116</f>
        <v>40210</v>
      </c>
      <c r="B110" s="40">
        <f>[4]Curves!$E116</f>
        <v>3.9990000000000001</v>
      </c>
      <c r="C110" s="118">
        <f>[4]Curves!$B116</f>
        <v>1.2150000000000001</v>
      </c>
      <c r="D110" s="40">
        <f t="shared" si="4"/>
        <v>5.2140000000000004</v>
      </c>
      <c r="E110" s="40">
        <f>[4]Curves!$J116</f>
        <v>4.4999999999999998E-2</v>
      </c>
      <c r="F110" s="40">
        <f t="shared" si="5"/>
        <v>4.0440000000000005</v>
      </c>
      <c r="G110" s="40">
        <f>[4]Curves!$K116</f>
        <v>1.04</v>
      </c>
      <c r="H110" s="40">
        <f t="shared" si="6"/>
        <v>5.0389999999999997</v>
      </c>
      <c r="I110" s="40">
        <f>[4]Curves!$G116</f>
        <v>1.6</v>
      </c>
      <c r="J110" s="40">
        <f t="shared" si="7"/>
        <v>5.5990000000000002</v>
      </c>
    </row>
    <row r="111" spans="1:10" x14ac:dyDescent="0.2">
      <c r="A111" s="50">
        <f>[4]Curves!$A117</f>
        <v>40238</v>
      </c>
      <c r="B111" s="40">
        <f>[4]Curves!$E117</f>
        <v>3.9930000000000003</v>
      </c>
      <c r="C111" s="118">
        <f>[4]Curves!$B117</f>
        <v>0.65500000000000003</v>
      </c>
      <c r="D111" s="40">
        <f t="shared" si="4"/>
        <v>4.6480000000000006</v>
      </c>
      <c r="E111" s="40">
        <f>[4]Curves!$J117</f>
        <v>4.4999999999999998E-2</v>
      </c>
      <c r="F111" s="40">
        <f t="shared" si="5"/>
        <v>4.0380000000000003</v>
      </c>
      <c r="G111" s="40">
        <f>[4]Curves!$K117</f>
        <v>0.54</v>
      </c>
      <c r="H111" s="40">
        <f t="shared" si="6"/>
        <v>4.5330000000000004</v>
      </c>
      <c r="I111" s="40">
        <f>[4]Curves!$G117</f>
        <v>0.72</v>
      </c>
      <c r="J111" s="40">
        <f t="shared" si="7"/>
        <v>4.7130000000000001</v>
      </c>
    </row>
    <row r="112" spans="1:10" x14ac:dyDescent="0.2">
      <c r="A112" s="50">
        <f>[4]Curves!$A118</f>
        <v>40269</v>
      </c>
      <c r="B112" s="40">
        <f>[4]Curves!$E118</f>
        <v>3.9930000000000003</v>
      </c>
      <c r="C112" s="118">
        <f>[4]Curves!$B118</f>
        <v>0.435</v>
      </c>
      <c r="D112" s="40">
        <f t="shared" si="4"/>
        <v>4.4279999999999999</v>
      </c>
      <c r="E112" s="40">
        <f>[4]Curves!$J118</f>
        <v>4.4999999999999998E-2</v>
      </c>
      <c r="F112" s="40">
        <f t="shared" si="5"/>
        <v>4.0380000000000003</v>
      </c>
      <c r="G112" s="40">
        <f>[4]Curves!$K118</f>
        <v>0.36</v>
      </c>
      <c r="H112" s="40">
        <f t="shared" si="6"/>
        <v>4.3530000000000006</v>
      </c>
      <c r="I112" s="40">
        <f>[4]Curves!$G118</f>
        <v>0.38</v>
      </c>
      <c r="J112" s="40">
        <f t="shared" si="7"/>
        <v>4.3730000000000002</v>
      </c>
    </row>
    <row r="113" spans="1:10" x14ac:dyDescent="0.2">
      <c r="A113" s="50">
        <f>[4]Curves!$A119</f>
        <v>40299</v>
      </c>
      <c r="B113" s="40">
        <f>[4]Curves!$E119</f>
        <v>4.1669999999999998</v>
      </c>
      <c r="C113" s="118">
        <f>[4]Curves!$B119</f>
        <v>0.38500000000000001</v>
      </c>
      <c r="D113" s="40">
        <f t="shared" si="4"/>
        <v>4.5519999999999996</v>
      </c>
      <c r="E113" s="40">
        <f>[4]Curves!$J119</f>
        <v>4.4999999999999998E-2</v>
      </c>
      <c r="F113" s="40">
        <f t="shared" si="5"/>
        <v>4.2119999999999997</v>
      </c>
      <c r="G113" s="40">
        <f>[4]Curves!$K119</f>
        <v>0.32500000000000001</v>
      </c>
      <c r="H113" s="40">
        <f t="shared" si="6"/>
        <v>4.492</v>
      </c>
      <c r="I113" s="40">
        <f>[4]Curves!$G119</f>
        <v>0.33</v>
      </c>
      <c r="J113" s="40">
        <f t="shared" si="7"/>
        <v>4.4969999999999999</v>
      </c>
    </row>
    <row r="114" spans="1:10" x14ac:dyDescent="0.2">
      <c r="A114" s="50">
        <f>[4]Curves!$A120</f>
        <v>40330</v>
      </c>
      <c r="B114" s="40">
        <f>[4]Curves!$E120</f>
        <v>4.3150000000000004</v>
      </c>
      <c r="C114" s="118">
        <f>[4]Curves!$B120</f>
        <v>0.38500000000000001</v>
      </c>
      <c r="D114" s="40">
        <f t="shared" si="4"/>
        <v>4.7</v>
      </c>
      <c r="E114" s="40">
        <f>[4]Curves!$J120</f>
        <v>4.4999999999999998E-2</v>
      </c>
      <c r="F114" s="40">
        <f t="shared" si="5"/>
        <v>4.3600000000000003</v>
      </c>
      <c r="G114" s="40">
        <f>[4]Curves!$K120</f>
        <v>0.33500000000000002</v>
      </c>
      <c r="H114" s="40">
        <f t="shared" si="6"/>
        <v>4.6500000000000004</v>
      </c>
      <c r="I114" s="40">
        <f>[4]Curves!$G120</f>
        <v>0.37</v>
      </c>
      <c r="J114" s="40">
        <f t="shared" si="7"/>
        <v>4.6850000000000005</v>
      </c>
    </row>
    <row r="115" spans="1:10" x14ac:dyDescent="0.2">
      <c r="A115" s="50">
        <f>[4]Curves!$A121</f>
        <v>40360</v>
      </c>
      <c r="B115" s="40">
        <f>[4]Curves!$E121</f>
        <v>4.4225000000000003</v>
      </c>
      <c r="C115" s="118">
        <f>[4]Curves!$B121</f>
        <v>0.39750000000000002</v>
      </c>
      <c r="D115" s="40">
        <f t="shared" si="4"/>
        <v>4.82</v>
      </c>
      <c r="E115" s="40">
        <f>[4]Curves!$J121</f>
        <v>4.4999999999999998E-2</v>
      </c>
      <c r="F115" s="40">
        <f t="shared" si="5"/>
        <v>4.4675000000000002</v>
      </c>
      <c r="G115" s="40">
        <f>[4]Curves!$K121</f>
        <v>0.35</v>
      </c>
      <c r="H115" s="40">
        <f t="shared" si="6"/>
        <v>4.7725</v>
      </c>
      <c r="I115" s="40">
        <f>[4]Curves!$G121</f>
        <v>0.41</v>
      </c>
      <c r="J115" s="40">
        <f t="shared" si="7"/>
        <v>4.8325000000000005</v>
      </c>
    </row>
    <row r="116" spans="1:10" x14ac:dyDescent="0.2">
      <c r="A116" s="50">
        <f>[4]Curves!$A122</f>
        <v>40391</v>
      </c>
      <c r="B116" s="40">
        <f>[4]Curves!$E122</f>
        <v>4.3075000000000001</v>
      </c>
      <c r="C116" s="118">
        <f>[4]Curves!$B122</f>
        <v>0.4</v>
      </c>
      <c r="D116" s="40">
        <f t="shared" si="4"/>
        <v>4.7075000000000005</v>
      </c>
      <c r="E116" s="40">
        <f>[4]Curves!$J122</f>
        <v>0.13</v>
      </c>
      <c r="F116" s="40">
        <f t="shared" si="5"/>
        <v>4.4375</v>
      </c>
      <c r="G116" s="40">
        <f>[4]Curves!$K122</f>
        <v>0.35</v>
      </c>
      <c r="H116" s="40">
        <f t="shared" si="6"/>
        <v>4.6574999999999998</v>
      </c>
      <c r="I116" s="40">
        <f>[4]Curves!$G122</f>
        <v>0.41</v>
      </c>
      <c r="J116" s="40">
        <f t="shared" si="7"/>
        <v>4.7175000000000002</v>
      </c>
    </row>
    <row r="117" spans="1:10" x14ac:dyDescent="0.2">
      <c r="A117" s="50">
        <f>[4]Curves!$A123</f>
        <v>40422</v>
      </c>
      <c r="B117" s="40">
        <f>[4]Curves!$E123</f>
        <v>4.1604999999999999</v>
      </c>
      <c r="C117" s="118">
        <f>[4]Curves!$B123</f>
        <v>0.39750000000000002</v>
      </c>
      <c r="D117" s="40">
        <f t="shared" si="4"/>
        <v>4.5579999999999998</v>
      </c>
      <c r="E117" s="40">
        <f>[4]Curves!$J123</f>
        <v>0.13</v>
      </c>
      <c r="F117" s="40">
        <f t="shared" si="5"/>
        <v>4.2904999999999998</v>
      </c>
      <c r="G117" s="40">
        <f>[4]Curves!$K123</f>
        <v>0.315</v>
      </c>
      <c r="H117" s="40">
        <f t="shared" si="6"/>
        <v>4.4755000000000003</v>
      </c>
      <c r="I117" s="40">
        <f>[4]Curves!$G123</f>
        <v>0.36</v>
      </c>
      <c r="J117" s="40">
        <f t="shared" si="7"/>
        <v>4.5205000000000002</v>
      </c>
    </row>
    <row r="118" spans="1:10" x14ac:dyDescent="0.2">
      <c r="A118" s="50">
        <f>[4]Curves!$A124</f>
        <v>40452</v>
      </c>
      <c r="B118" s="40">
        <f>[4]Curves!$E124</f>
        <v>3.9955000000000003</v>
      </c>
      <c r="C118" s="118">
        <f>[4]Curves!$B124</f>
        <v>0.4</v>
      </c>
      <c r="D118" s="40">
        <f t="shared" si="4"/>
        <v>4.3955000000000002</v>
      </c>
      <c r="E118" s="40">
        <f>[4]Curves!$J124</f>
        <v>0.13</v>
      </c>
      <c r="F118" s="40">
        <f t="shared" si="5"/>
        <v>4.1255000000000006</v>
      </c>
      <c r="G118" s="40">
        <f>[4]Curves!$K124</f>
        <v>0.36</v>
      </c>
      <c r="H118" s="40">
        <f t="shared" si="6"/>
        <v>4.3555000000000001</v>
      </c>
      <c r="I118" s="40">
        <f>[4]Curves!$G124</f>
        <v>0.4</v>
      </c>
      <c r="J118" s="40">
        <f t="shared" si="7"/>
        <v>4.3955000000000002</v>
      </c>
    </row>
    <row r="119" spans="1:10" x14ac:dyDescent="0.2">
      <c r="A119" s="50">
        <f>[4]Curves!$A125</f>
        <v>40483</v>
      </c>
      <c r="B119" s="40">
        <f>[4]Curves!$E125</f>
        <v>3.9905000000000004</v>
      </c>
      <c r="C119" s="118">
        <f>[4]Curves!$B125</f>
        <v>0.55500000000000005</v>
      </c>
      <c r="D119" s="40">
        <f t="shared" si="4"/>
        <v>4.5455000000000005</v>
      </c>
      <c r="E119" s="40">
        <f>[4]Curves!$J125</f>
        <v>0.13</v>
      </c>
      <c r="F119" s="40">
        <f t="shared" si="5"/>
        <v>4.1205000000000007</v>
      </c>
      <c r="G119" s="40">
        <f>[4]Curves!$K125</f>
        <v>0.46</v>
      </c>
      <c r="H119" s="40">
        <f t="shared" si="6"/>
        <v>4.4505000000000008</v>
      </c>
      <c r="I119" s="40">
        <f>[4]Curves!$G125</f>
        <v>0.73</v>
      </c>
      <c r="J119" s="40">
        <f t="shared" si="7"/>
        <v>4.7205000000000004</v>
      </c>
    </row>
    <row r="120" spans="1:10" x14ac:dyDescent="0.2">
      <c r="A120" s="50">
        <f>[4]Curves!$A126</f>
        <v>40513</v>
      </c>
      <c r="B120" s="40">
        <f>[4]Curves!$E126</f>
        <v>4.0285000000000002</v>
      </c>
      <c r="C120" s="118">
        <f>[4]Curves!$B126</f>
        <v>0.91</v>
      </c>
      <c r="D120" s="40">
        <f t="shared" si="4"/>
        <v>4.9385000000000003</v>
      </c>
      <c r="E120" s="40">
        <f>[4]Curves!$J126</f>
        <v>0.13</v>
      </c>
      <c r="F120" s="40">
        <f t="shared" si="5"/>
        <v>4.1585000000000001</v>
      </c>
      <c r="G120" s="40">
        <f>[4]Curves!$K126</f>
        <v>0.77</v>
      </c>
      <c r="H120" s="40">
        <f t="shared" si="6"/>
        <v>4.7985000000000007</v>
      </c>
      <c r="I120" s="40">
        <f>[4]Curves!$G126</f>
        <v>0.98</v>
      </c>
      <c r="J120" s="40">
        <f t="shared" si="7"/>
        <v>5.0084999999999997</v>
      </c>
    </row>
    <row r="121" spans="1:10" x14ac:dyDescent="0.2">
      <c r="A121" s="50">
        <f>[4]Curves!$A127</f>
        <v>40544</v>
      </c>
      <c r="B121" s="40">
        <f>[4]Curves!$E127</f>
        <v>4.0735000000000001</v>
      </c>
      <c r="C121" s="118">
        <f>[4]Curves!$B127</f>
        <v>1.2150000000000001</v>
      </c>
      <c r="D121" s="40">
        <f t="shared" si="4"/>
        <v>5.2885</v>
      </c>
      <c r="E121" s="40">
        <f>[4]Curves!$J127</f>
        <v>4.4999999999999998E-2</v>
      </c>
      <c r="F121" s="40">
        <f t="shared" si="5"/>
        <v>4.1185</v>
      </c>
      <c r="G121" s="40">
        <f>[4]Curves!$K127</f>
        <v>1.04</v>
      </c>
      <c r="H121" s="40">
        <f t="shared" si="6"/>
        <v>5.1135000000000002</v>
      </c>
      <c r="I121" s="40">
        <f>[4]Curves!$G127</f>
        <v>1.6</v>
      </c>
      <c r="J121" s="40">
        <f t="shared" si="7"/>
        <v>5.6735000000000007</v>
      </c>
    </row>
    <row r="122" spans="1:10" x14ac:dyDescent="0.2">
      <c r="A122" s="50">
        <f>[4]Curves!$A128</f>
        <v>40575</v>
      </c>
      <c r="B122" s="40">
        <f>[4]Curves!$E128</f>
        <v>4.1115000000000004</v>
      </c>
      <c r="C122" s="118">
        <f>[4]Curves!$B128</f>
        <v>1.2150000000000001</v>
      </c>
      <c r="D122" s="40">
        <f t="shared" si="4"/>
        <v>5.3265000000000002</v>
      </c>
      <c r="E122" s="40">
        <f>[4]Curves!$J128</f>
        <v>4.4999999999999998E-2</v>
      </c>
      <c r="F122" s="40">
        <f t="shared" si="5"/>
        <v>4.1565000000000003</v>
      </c>
      <c r="G122" s="40">
        <f>[4]Curves!$K128</f>
        <v>1.04</v>
      </c>
      <c r="H122" s="40">
        <f t="shared" si="6"/>
        <v>5.1515000000000004</v>
      </c>
      <c r="I122" s="40">
        <f>[4]Curves!$G128</f>
        <v>1.6</v>
      </c>
      <c r="J122" s="40">
        <f t="shared" si="7"/>
        <v>5.7115000000000009</v>
      </c>
    </row>
    <row r="123" spans="1:10" x14ac:dyDescent="0.2">
      <c r="A123" s="50">
        <f>[4]Curves!$A129</f>
        <v>40603</v>
      </c>
      <c r="B123" s="40">
        <f>[4]Curves!$E129</f>
        <v>4.1055000000000001</v>
      </c>
      <c r="C123" s="118">
        <f>[4]Curves!$B129</f>
        <v>0.65500000000000003</v>
      </c>
      <c r="D123" s="40">
        <f t="shared" si="4"/>
        <v>4.7605000000000004</v>
      </c>
      <c r="E123" s="40">
        <f>[4]Curves!$J129</f>
        <v>4.4999999999999998E-2</v>
      </c>
      <c r="F123" s="40">
        <f t="shared" si="5"/>
        <v>4.1505000000000001</v>
      </c>
      <c r="G123" s="40">
        <f>[4]Curves!$K129</f>
        <v>0.54</v>
      </c>
      <c r="H123" s="40">
        <f t="shared" si="6"/>
        <v>4.6455000000000002</v>
      </c>
      <c r="I123" s="40">
        <f>[4]Curves!$G129</f>
        <v>0.72</v>
      </c>
      <c r="J123" s="40">
        <f t="shared" si="7"/>
        <v>4.8254999999999999</v>
      </c>
    </row>
    <row r="124" spans="1:10" x14ac:dyDescent="0.2">
      <c r="A124" s="50">
        <f>[4]Curves!$A130</f>
        <v>40634</v>
      </c>
      <c r="B124" s="40">
        <f>[4]Curves!$E130</f>
        <v>4.1055000000000001</v>
      </c>
      <c r="C124" s="118">
        <f>[4]Curves!$B130</f>
        <v>0.435</v>
      </c>
      <c r="D124" s="40">
        <f t="shared" si="4"/>
        <v>4.5404999999999998</v>
      </c>
      <c r="E124" s="40">
        <f>[4]Curves!$J130</f>
        <v>4.4999999999999998E-2</v>
      </c>
      <c r="F124" s="40">
        <f t="shared" si="5"/>
        <v>4.1505000000000001</v>
      </c>
      <c r="G124" s="40">
        <f>[4]Curves!$K130</f>
        <v>0.36</v>
      </c>
      <c r="H124" s="40">
        <f t="shared" si="6"/>
        <v>4.4655000000000005</v>
      </c>
      <c r="I124" s="40">
        <f>[4]Curves!$G130</f>
        <v>0.38</v>
      </c>
      <c r="J124" s="40">
        <f t="shared" si="7"/>
        <v>4.4855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37182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25.400833333333335</v>
      </c>
      <c r="D9" s="22">
        <f ca="1">IF(ISERROR(AVERAGE(OFFSET('Off Peak Curve Sum'!$D$6,1,0,13,1))),0,AVERAGE(OFFSET('Off Peak Curve Sum'!$D$6,1,0,13,1)))</f>
        <v>22.5</v>
      </c>
      <c r="E9" s="22">
        <f ca="1">IF(ISERROR((SUM(OFFSET('Off Peak Curve Sum'!$D$6,15,0,18,1))+ 12* 'Off Peak Curve Sum'!$D$38)/30), 'Off Peak Curve Sum'!$D$38,(SUM(OFFSET('Off Peak Curve Sum'!$D$6,15,0,18,1))+ 12* 'Off Peak Curve Sum'!$D$38)/30)</f>
        <v>24.000499999999995</v>
      </c>
      <c r="F9" s="22">
        <f>VLOOKUP(F$7,'Off Peak Curve Sum'!$A$7:$AG$161,4)</f>
        <v>29.702000000000002</v>
      </c>
      <c r="G9" s="23">
        <f t="shared" ref="G9:G15" ca="1" si="4">AVERAGE(D9,E9,F9)</f>
        <v>25.400833333333335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22.438000000000002</v>
      </c>
      <c r="S9" s="130">
        <f t="shared" si="6"/>
        <v>29.702000000000002</v>
      </c>
      <c r="T9" s="23">
        <f t="shared" ref="T9:T15" si="7">AVERAGE(AB9:AM9)</f>
        <v>25.129000000000001</v>
      </c>
      <c r="U9" s="23">
        <f t="shared" ref="U9:U15" si="8">AVERAGE(AN9:AY9)</f>
        <v>26.290000000000003</v>
      </c>
      <c r="V9" s="23">
        <f t="shared" ref="V9:V15" si="9">AVERAGE(AZ9:EE9)</f>
        <v>27.040107142857146</v>
      </c>
      <c r="W9" s="14"/>
      <c r="X9" s="64">
        <f t="shared" ref="X9:X15" ca="1" si="10">AVERAGE(D9:F9,AB9:EE9)</f>
        <v>26.708103603603607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22.438000000000002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23.403000000000002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23.957000000000001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24.374000000000002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24.754999999999999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25.086000000000002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25.217000000000002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25.49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25.934000000000001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25.504538461538463</v>
      </c>
      <c r="D10" s="22">
        <f ca="1">IF(ISERROR(AVERAGE(OFFSET('Off Peak Curve Sum'!$C$6,1,0,13,1))),0,AVERAGE(OFFSET('Off Peak Curve Sum'!$C$6,1,0,13,1)))</f>
        <v>22.884615384615383</v>
      </c>
      <c r="E10" s="22">
        <f ca="1">IF(ISERROR((SUM(OFFSET('Off Peak Curve Sum'!$C$6,15,0,18,1))+ 12* 'Off Peak Curve Sum'!$C$38)/30), 'Off Peak Curve Sum'!$C$38,(SUM(OFFSET('Off Peak Curve Sum'!$C$6,15,0,18,1))+ 12* 'Off Peak Curve Sum'!$C$38)/30)</f>
        <v>24</v>
      </c>
      <c r="F10" s="22">
        <f>VLOOKUP(F$7,'Off Peak Curve Sum'!$A$7:$AG$161,3)</f>
        <v>29.629000000000001</v>
      </c>
      <c r="G10" s="23">
        <f t="shared" ca="1" si="4"/>
        <v>25.504538461538463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21.417000000000002</v>
      </c>
      <c r="S10" s="131">
        <f t="shared" si="11"/>
        <v>28.46</v>
      </c>
      <c r="T10" s="23">
        <f t="shared" si="7"/>
        <v>25.664916666666667</v>
      </c>
      <c r="U10" s="23">
        <f t="shared" si="8"/>
        <v>27.816500000000005</v>
      </c>
      <c r="V10" s="23">
        <f t="shared" si="9"/>
        <v>29.425083333333337</v>
      </c>
      <c r="W10" s="71"/>
      <c r="X10" s="74">
        <f t="shared" ca="1" si="10"/>
        <v>28.738717255717258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21.417000000000002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26.175000000000001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26.37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26.714000000000002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27.113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27.851000000000003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28.979000000000003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30.18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31.318000000000001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24.613433339267306</v>
      </c>
      <c r="D11" s="22">
        <f ca="1">IF(ISERROR(AVERAGE(OFFSET('Off Peak Curve Sum'!$E$6,1,0,13,1))),0,AVERAGE(OFFSET('Off Peak Curve Sum'!$E$6,1,0,13,1)))</f>
        <v>24</v>
      </c>
      <c r="E11" s="22">
        <f ca="1">IF(ISERROR((SUM(OFFSET('Off Peak Curve Sum'!$E$6,15,0,18,1))+ 12* 'Off Peak Curve Sum'!$E$38)/30), 'Off Peak Curve Sum'!$E$38,(SUM(OFFSET('Off Peak Curve Sum'!$E$6,15,0,18,1))+ 12* 'Off Peak Curve Sum'!$E$38)/30)</f>
        <v>23.534300017801918</v>
      </c>
      <c r="F11" s="22">
        <f>VLOOKUP(F$7,'Off Peak Curve Sum'!$A$7:$AG$161,5)</f>
        <v>26.306000000000001</v>
      </c>
      <c r="G11" s="23">
        <f t="shared" ca="1" si="4"/>
        <v>24.613433339267306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26.875</v>
      </c>
      <c r="S11" s="131">
        <f t="shared" si="11"/>
        <v>27.734000000000002</v>
      </c>
      <c r="T11" s="23">
        <f t="shared" si="7"/>
        <v>26.557749999999999</v>
      </c>
      <c r="U11" s="23">
        <f t="shared" si="8"/>
        <v>25.469750000000001</v>
      </c>
      <c r="V11" s="23">
        <f t="shared" si="9"/>
        <v>26.38736904761905</v>
      </c>
      <c r="W11" s="71"/>
      <c r="X11" s="74">
        <f t="shared" ca="1" si="10"/>
        <v>26.258642342502721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26.875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25.75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26.073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26.209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26.389000000000003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26.573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26.519000000000002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26.741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27.239000000000001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23.28508877444796</v>
      </c>
      <c r="D12" s="22">
        <f ca="1">IF(ISERROR(AVERAGE(OFFSET('Off Peak Curve Sum'!$I$6,1,0,13,1))),0,AVERAGE(OFFSET('Off Peak Curve Sum'!$I$6,1,0,13,1)))</f>
        <v>26.154999999999998</v>
      </c>
      <c r="E12" s="22">
        <f ca="1">IF(ISERROR((SUM(OFFSET('Off Peak Curve Sum'!$I$6,15,0,18,1))+ 12* 'Off Peak Curve Sum'!$I$38)/30), 'Off Peak Curve Sum'!$I$38,(SUM(OFFSET('Off Peak Curve Sum'!$I$6,15,0,18,1))+ 12* 'Off Peak Curve Sum'!$I$38)/30)</f>
        <v>19.845266323343889</v>
      </c>
      <c r="F12" s="22">
        <f>VLOOKUP(F$7,'Off Peak Curve Sum'!$A$7:$AG$161,9)</f>
        <v>23.855</v>
      </c>
      <c r="G12" s="23">
        <f t="shared" ca="1" si="4"/>
        <v>23.28508877444796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17.462317714624721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21.842333341810441</v>
      </c>
      <c r="D13" s="22">
        <f ca="1">IF(ISERROR(AVERAGE(OFFSET('Off Peak Curve Sum'!$F$6,1,0,13,1))),0,AVERAGE(OFFSET('Off Peak Curve Sum'!$F$6,1,0,13,1)))</f>
        <v>23.5</v>
      </c>
      <c r="E13" s="22">
        <f ca="1">IF(ISERROR((SUM(OFFSET('Off Peak Curve Sum'!$F$6,15,0,18,1))+ 12* 'Off Peak Curve Sum'!$F$38)/30), 'Off Peak Curve Sum'!$F$38,(SUM(OFFSET('Off Peak Curve Sum'!$F$6,15,0,18,1))+ 12* 'Off Peak Curve Sum'!$F$38)/30)</f>
        <v>19.575000025431319</v>
      </c>
      <c r="F13" s="22">
        <f>VLOOKUP(F$7,'Off Peak Curve Sum'!$A$7:$AG$161,6)</f>
        <v>22.452000000000002</v>
      </c>
      <c r="G13" s="23">
        <f t="shared" ca="1" si="4"/>
        <v>21.842333341810441</v>
      </c>
      <c r="H13" s="131">
        <f t="shared" si="5"/>
        <v>23.726000000000003</v>
      </c>
      <c r="I13" s="131">
        <f t="shared" si="11"/>
        <v>23.946000000000002</v>
      </c>
      <c r="J13" s="131">
        <f t="shared" si="11"/>
        <v>24.089000000000002</v>
      </c>
      <c r="K13" s="131">
        <f t="shared" si="11"/>
        <v>24.417000000000002</v>
      </c>
      <c r="L13" s="131">
        <f t="shared" si="11"/>
        <v>24.089000000000002</v>
      </c>
      <c r="M13" s="131">
        <f t="shared" si="11"/>
        <v>23.583000000000002</v>
      </c>
      <c r="N13" s="131">
        <f t="shared" si="11"/>
        <v>30.532</v>
      </c>
      <c r="O13" s="131">
        <f t="shared" si="11"/>
        <v>31.065000000000001</v>
      </c>
      <c r="P13" s="131">
        <f t="shared" si="11"/>
        <v>24.85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23.903000000000002</v>
      </c>
      <c r="T13" s="23">
        <f t="shared" si="7"/>
        <v>25.345166666666671</v>
      </c>
      <c r="U13" s="23">
        <f t="shared" si="8"/>
        <v>26.075166666666671</v>
      </c>
      <c r="V13" s="23">
        <f t="shared" si="9"/>
        <v>26.859023809523798</v>
      </c>
      <c r="W13" s="71"/>
      <c r="X13" s="74">
        <f t="shared" ca="1" si="10"/>
        <v>26.475036036265145</v>
      </c>
      <c r="Y13" s="12"/>
      <c r="Z13" s="39"/>
      <c r="AA13" s="39"/>
      <c r="AB13" s="25">
        <f>VLOOKUP(AB$7,'Off Peak Curve Sum'!$A$7:$AG$161,6)</f>
        <v>23.726000000000003</v>
      </c>
      <c r="AC13" s="25">
        <f>VLOOKUP(AC$7,'Off Peak Curve Sum'!$A$7:$AG$161,6)</f>
        <v>23.946000000000002</v>
      </c>
      <c r="AD13" s="25">
        <f>VLOOKUP(AD$7,'Off Peak Curve Sum'!$A$7:$AG$161,6)</f>
        <v>24.089000000000002</v>
      </c>
      <c r="AE13" s="25">
        <f>VLOOKUP(AE$7,'Off Peak Curve Sum'!$A$7:$AG$161,6)</f>
        <v>24.417000000000002</v>
      </c>
      <c r="AF13" s="25">
        <f>VLOOKUP(AF$7,'Off Peak Curve Sum'!$A$7:$AG$161,6)</f>
        <v>24.089000000000002</v>
      </c>
      <c r="AG13" s="25">
        <f>VLOOKUP(AG$7,'Off Peak Curve Sum'!$A$7:$AG$161,6)</f>
        <v>23.583000000000002</v>
      </c>
      <c r="AH13" s="25">
        <f>VLOOKUP(AH$7,'Off Peak Curve Sum'!$A$7:$AG$161,6)</f>
        <v>30.532</v>
      </c>
      <c r="AI13" s="25">
        <f>VLOOKUP(AI$7,'Off Peak Curve Sum'!$A$7:$AG$161,6)</f>
        <v>31.065000000000001</v>
      </c>
      <c r="AJ13" s="25">
        <f>VLOOKUP(AJ$7,'Off Peak Curve Sum'!$A$7:$AG$161,6)</f>
        <v>24.85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23.903000000000002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25.89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19.900918803418804</v>
      </c>
      <c r="D14" s="22">
        <f ca="1">IF(ISERROR(AVERAGE(OFFSET('Off Peak Curve Sum'!$B$6,1,0,13,1))),0,AVERAGE(OFFSET('Off Peak Curve Sum'!$B$6,1,0,13,1)))</f>
        <v>21.476923076923075</v>
      </c>
      <c r="E14" s="22">
        <f ca="1">IF(ISERROR((SUM(OFFSET('Off Peak Curve Sum'!$B$6,15,0,18,1))+ 12* 'Off Peak Curve Sum'!$B$38)/30), 'Off Peak Curve Sum'!$B$38,(SUM(OFFSET('Off Peak Curve Sum'!$B$6,15,0,18,1))+ 12* 'Off Peak Curve Sum'!$B$38)/30)</f>
        <v>17.620833333333334</v>
      </c>
      <c r="F14" s="22">
        <f>VLOOKUP(F$7,'Off Peak Curve Sum'!$A$7:$AG$161,2)</f>
        <v>20.605</v>
      </c>
      <c r="G14" s="23">
        <f t="shared" ca="1" si="4"/>
        <v>19.900918803418804</v>
      </c>
      <c r="H14" s="131">
        <f t="shared" si="5"/>
        <v>21.625</v>
      </c>
      <c r="I14" s="131">
        <f t="shared" si="11"/>
        <v>21.804000000000002</v>
      </c>
      <c r="J14" s="131">
        <f t="shared" si="11"/>
        <v>21.867000000000001</v>
      </c>
      <c r="K14" s="131">
        <f t="shared" si="11"/>
        <v>21.983000000000001</v>
      </c>
      <c r="L14" s="131">
        <f t="shared" si="11"/>
        <v>20.96</v>
      </c>
      <c r="M14" s="131">
        <f t="shared" si="11"/>
        <v>19.917000000000002</v>
      </c>
      <c r="N14" s="131">
        <f t="shared" si="11"/>
        <v>29.504000000000001</v>
      </c>
      <c r="O14" s="131">
        <f t="shared" si="11"/>
        <v>30</v>
      </c>
      <c r="P14" s="131">
        <f t="shared" si="11"/>
        <v>23.875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23.310833333333335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24.264790598290592</v>
      </c>
      <c r="Y14" s="12"/>
      <c r="Z14" s="39"/>
      <c r="AA14" s="39"/>
      <c r="AB14" s="25">
        <f>VLOOKUP(AB$7,'Off Peak Curve Sum'!$A$7:$AG$161,2)</f>
        <v>21.625</v>
      </c>
      <c r="AC14" s="25">
        <f>VLOOKUP(AC$7,'Off Peak Curve Sum'!$A$7:$AG$161,2)</f>
        <v>21.804000000000002</v>
      </c>
      <c r="AD14" s="25">
        <f>VLOOKUP(AD$7,'Off Peak Curve Sum'!$A$7:$AG$161,2)</f>
        <v>21.867000000000001</v>
      </c>
      <c r="AE14" s="25">
        <f>VLOOKUP(AE$7,'Off Peak Curve Sum'!$A$7:$AG$161,2)</f>
        <v>21.983000000000001</v>
      </c>
      <c r="AF14" s="25">
        <f>VLOOKUP(AF$7,'Off Peak Curve Sum'!$A$7:$AG$161,2)</f>
        <v>20.96</v>
      </c>
      <c r="AG14" s="25">
        <f>VLOOKUP(AG$7,'Off Peak Curve Sum'!$A$7:$AG$161,2)</f>
        <v>19.917000000000002</v>
      </c>
      <c r="AH14" s="25">
        <f>VLOOKUP(AH$7,'Off Peak Curve Sum'!$A$7:$AG$161,2)</f>
        <v>29.504000000000001</v>
      </c>
      <c r="AI14" s="25">
        <f>VLOOKUP(AI$7,'Off Peak Curve Sum'!$A$7:$AG$161,2)</f>
        <v>30</v>
      </c>
      <c r="AJ14" s="25">
        <f>VLOOKUP(AJ$7,'Off Peak Curve Sum'!$A$7:$AG$161,2)</f>
        <v>23.875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20.567585470085472</v>
      </c>
      <c r="D15" s="22">
        <f ca="1">IF(ISERROR(AVERAGE(OFFSET('Off Peak Curve Sum'!$G$6,1,0,13,1))),0,AVERAGE(OFFSET('Off Peak Curve Sum'!$G$6,1,0,13,1)))</f>
        <v>21.976923076923075</v>
      </c>
      <c r="E15" s="22">
        <f ca="1">IF(ISERROR((SUM(OFFSET('Off Peak Curve Sum'!$G$6,15,0,18,1))+ 12* 'Off Peak Curve Sum'!$G$38)/30), 'Off Peak Curve Sum'!$G$38,(SUM(OFFSET('Off Peak Curve Sum'!$G$6,15,0,18,1))+ 12* 'Off Peak Curve Sum'!$G$38)/30)</f>
        <v>18.120833333333334</v>
      </c>
      <c r="F15" s="22">
        <f>VLOOKUP(F$7,'Off Peak Curve Sum'!$A$7:$AG$161,7)</f>
        <v>21.605</v>
      </c>
      <c r="G15" s="23">
        <f t="shared" ca="1" si="4"/>
        <v>20.567585470085472</v>
      </c>
      <c r="H15" s="131">
        <f t="shared" si="5"/>
        <v>22.375</v>
      </c>
      <c r="I15" s="131">
        <f t="shared" si="11"/>
        <v>22.434000000000001</v>
      </c>
      <c r="J15" s="131">
        <f t="shared" si="11"/>
        <v>22.497</v>
      </c>
      <c r="K15" s="131">
        <f t="shared" si="11"/>
        <v>22.983000000000001</v>
      </c>
      <c r="L15" s="131">
        <f t="shared" si="11"/>
        <v>22.46</v>
      </c>
      <c r="M15" s="131">
        <f t="shared" si="11"/>
        <v>22.417000000000002</v>
      </c>
      <c r="N15" s="131">
        <f t="shared" si="11"/>
        <v>33.004000000000005</v>
      </c>
      <c r="O15" s="131">
        <f t="shared" si="11"/>
        <v>35</v>
      </c>
      <c r="P15" s="131">
        <f t="shared" si="11"/>
        <v>27.375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25.165833333333335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25.864970778470767</v>
      </c>
      <c r="Y15" s="12"/>
      <c r="Z15" s="39"/>
      <c r="AB15" s="22">
        <f>VLOOKUP(AB$7,'Off Peak Curve Sum'!$A$7:$AG$161,7)</f>
        <v>22.375</v>
      </c>
      <c r="AC15" s="22">
        <f>VLOOKUP(AC$7,'Off Peak Curve Sum'!$A$7:$AG$161,7)</f>
        <v>22.434000000000001</v>
      </c>
      <c r="AD15" s="22">
        <f>VLOOKUP(AD$7,'Off Peak Curve Sum'!$A$7:$AG$161,7)</f>
        <v>22.497</v>
      </c>
      <c r="AE15" s="22">
        <f>VLOOKUP(AE$7,'Off Peak Curve Sum'!$A$7:$AG$161,7)</f>
        <v>22.983000000000001</v>
      </c>
      <c r="AF15" s="22">
        <f>VLOOKUP(AF$7,'Off Peak Curve Sum'!$A$7:$AG$161,7)</f>
        <v>22.46</v>
      </c>
      <c r="AG15" s="22">
        <f>VLOOKUP(AG$7,'Off Peak Curve Sum'!$A$7:$AG$161,7)</f>
        <v>22.417000000000002</v>
      </c>
      <c r="AH15" s="22">
        <f>VLOOKUP(AH$7,'Off Peak Curve Sum'!$A$7:$AG$161,7)</f>
        <v>33.004000000000005</v>
      </c>
      <c r="AI15" s="22">
        <f>VLOOKUP(AI$7,'Off Peak Curve Sum'!$A$7:$AG$161,7)</f>
        <v>35</v>
      </c>
      <c r="AJ15" s="22">
        <f>VLOOKUP(AJ$7,'Off Peak Curve Sum'!$A$7:$AG$161,7)</f>
        <v>27.375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28.465833285926774</v>
      </c>
      <c r="D18" s="22">
        <f ca="1">IF(ISERROR(AVERAGE(OFFSET('Off Peak Curve Sum'!$R$6,1,0,13,1))),0,AVERAGE(OFFSET('Off Peak Curve Sum'!$R$6,1,0,13,1)))</f>
        <v>27.846834622896633</v>
      </c>
      <c r="E18" s="22">
        <f ca="1">IF(ISERROR((SUM(OFFSET('Off Peak Curve Sum'!$R$6,15,0,18,1))+ 12* 'Off Peak Curve Sum'!$R$38)/30), 'Off Peak Curve Sum'!$R$38,(SUM(OFFSET('Off Peak Curve Sum'!$R$6,15,0,18,1))+ 12* 'Off Peak Curve Sum'!$R$38)/30)</f>
        <v>27.921665234883683</v>
      </c>
      <c r="F18" s="22">
        <f>VLOOKUP(F$7,'Off Peak Curve Sum'!$A$7:$AG$161,3)</f>
        <v>29.629000000000001</v>
      </c>
      <c r="G18" s="23">
        <f ca="1">AVERAGE(D18,E18,F18)</f>
        <v>28.465833285926774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21.417000000000002</v>
      </c>
      <c r="S18" s="131">
        <f t="shared" si="12"/>
        <v>28.46</v>
      </c>
      <c r="T18" s="23">
        <f>AVERAGE(AB18:AM18)</f>
        <v>25.664916666666667</v>
      </c>
      <c r="U18" s="23">
        <f>AVERAGE(AN18:AY18)</f>
        <v>27.816500000000005</v>
      </c>
      <c r="V18" s="23">
        <f>AVERAGE(AZ18:EE18)</f>
        <v>29.425083333333337</v>
      </c>
      <c r="W18" s="78"/>
      <c r="X18" s="65">
        <f ca="1">AVERAGE(D18:F18,AB18:EE18)</f>
        <v>28.818752250970995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21.417000000000002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26.175000000000001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26.37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26.714000000000002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27.113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27.851000000000003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28.979000000000003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30.18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31.318000000000001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29.583333333333332</v>
      </c>
      <c r="D28" s="73">
        <f ca="1">IF(ISERROR(AVERAGE(OFFSET('Sat Curve Sum'!$D$6,1,0,2,1))),0,AVERAGE(OFFSET('Sat Curve Sum'!$D$6,1,0,2,1)))</f>
        <v>25</v>
      </c>
      <c r="E28" s="73">
        <f ca="1">IF(ISERROR((SUM(OFFSET('Sat Curve Sum'!$D$6,3,0,3,1))+ 1* 'Sat Curve Sum Backup'!$D$9)/4), 'Sat Curve Sum Backup'!$D$9,(SUM(OFFSET('Sat Curve Sum'!$D$6,3,0,3,1))+ 1* 'Sat Curve Sum Backup'!$D$9)/4)</f>
        <v>27.5</v>
      </c>
      <c r="F28" s="73">
        <f>VLOOKUP(F$7,'Sat Curve Sum'!$A$7:$AG$161,4)</f>
        <v>36.25</v>
      </c>
      <c r="G28" s="72">
        <f t="shared" ref="G28:G34" ca="1" si="14">AVERAGE(D28,E28,F28)</f>
        <v>29.583333333333332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33.5</v>
      </c>
      <c r="S28" s="130">
        <f t="shared" si="16"/>
        <v>36.25</v>
      </c>
      <c r="T28" s="72">
        <f t="shared" ref="T28:T34" si="17">AVERAGE(AB28:AM28)</f>
        <v>35</v>
      </c>
      <c r="U28" s="72">
        <f t="shared" ref="U28:U34" si="18">AVERAGE(AN28:AY28)</f>
        <v>38.1875</v>
      </c>
      <c r="V28" s="86">
        <f t="shared" ref="V28:V34" si="19">AVERAGE(AZ28:EE28)</f>
        <v>39.984642857142866</v>
      </c>
      <c r="W28" s="14"/>
      <c r="X28" s="64">
        <f t="shared" ref="X28:X34" ca="1" si="20">AVERAGE(D28:F28,AB28:EE28)</f>
        <v>38.970360360360345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33.5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34.5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35.369999999999997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36.21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36.869999999999997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37.520000000000003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38.159999999999997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38.79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39.409999999999997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30.466666666666669</v>
      </c>
      <c r="D29" s="25">
        <f ca="1">IF(ISERROR(AVERAGE(OFFSET('Sat Curve Sum'!$C$6,1,0,2,1))),0,AVERAGE(OFFSET('Sat Curve Sum'!$C$6,1,0,2,1)))</f>
        <v>26.65</v>
      </c>
      <c r="E29" s="25">
        <f ca="1">IF(ISERROR((SUM(OFFSET('Sat Curve Sum'!$C$6,3,0,3,1))+ 1* 'Sat Curve Sum Backup'!$C$9)/4), 'Sat Curve Sum Backup'!$C$9,(SUM(OFFSET('Sat Curve Sum'!$C$6,3,0,3,1))+ 1* 'Sat Curve Sum Backup'!$C$9)/4)</f>
        <v>28.25</v>
      </c>
      <c r="F29" s="25">
        <f>VLOOKUP(F$7,'Sat Curve Sum'!$A$7:$AG$161,3)</f>
        <v>36.5</v>
      </c>
      <c r="G29" s="23">
        <f t="shared" ca="1" si="14"/>
        <v>30.466666666666669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</v>
      </c>
      <c r="S29" s="131">
        <f t="shared" si="21"/>
        <v>35.75</v>
      </c>
      <c r="T29" s="23">
        <f t="shared" si="17"/>
        <v>36.199999999999996</v>
      </c>
      <c r="U29" s="23">
        <f t="shared" si="18"/>
        <v>39.854166666666664</v>
      </c>
      <c r="V29" s="75">
        <f t="shared" si="19"/>
        <v>42.532738095238102</v>
      </c>
      <c r="W29" s="71"/>
      <c r="X29" s="74">
        <f t="shared" ca="1" si="20"/>
        <v>41.232432432432432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34.25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35.479999999999997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36.61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37.68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38.729999999999997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39.79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40.92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42.09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36.5</v>
      </c>
      <c r="S30" s="131">
        <f t="shared" si="21"/>
        <v>38.25</v>
      </c>
      <c r="T30" s="23">
        <f t="shared" si="17"/>
        <v>38.208333333333336</v>
      </c>
      <c r="U30" s="23">
        <f t="shared" si="18"/>
        <v>42.375</v>
      </c>
      <c r="V30" s="75">
        <f t="shared" si="19"/>
        <v>44.114047619047611</v>
      </c>
      <c r="W30" s="71"/>
      <c r="X30" s="74">
        <f t="shared" ca="1" si="20"/>
        <v>42.937094594594591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36.5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39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40.03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40.98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41.7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42.4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42.97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43.49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44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27.941666634877524</v>
      </c>
      <c r="D31" s="25">
        <f ca="1">IF(ISERROR(AVERAGE(OFFSET('Sat Curve Sum'!$I$6,1,0,2,1))),0,AVERAGE(OFFSET('Sat Curve Sum'!$I$6,1,0,2,1)))</f>
        <v>25.6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27.941666634877524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33.45878378292457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30.616666666666664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33.75</v>
      </c>
      <c r="G32" s="23">
        <f t="shared" ca="1" si="14"/>
        <v>30.616666666666664</v>
      </c>
      <c r="H32" s="131">
        <f t="shared" si="15"/>
        <v>34.5</v>
      </c>
      <c r="I32" s="131">
        <f t="shared" si="21"/>
        <v>33.75</v>
      </c>
      <c r="J32" s="131">
        <f t="shared" si="21"/>
        <v>33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38.770833333333336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42.703783783783777</v>
      </c>
      <c r="Y32" s="12"/>
      <c r="Z32" s="39"/>
      <c r="AA32" s="39"/>
      <c r="AB32" s="25">
        <f>VLOOKUP(AB$7,'Sat Curve Sum'!$A$7:$AG$161,6)</f>
        <v>34.5</v>
      </c>
      <c r="AC32" s="25">
        <f>VLOOKUP(AC$7,'Sat Curve Sum'!$A$7:$AG$161,6)</f>
        <v>33.75</v>
      </c>
      <c r="AD32" s="25">
        <f>VLOOKUP(AD$7,'Sat Curve Sum'!$A$7:$AG$161,6)</f>
        <v>33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28.650000000000002</v>
      </c>
      <c r="D33" s="25">
        <f ca="1">IF(ISERROR(AVERAGE(OFFSET('Sat Curve Sum'!$B$6,1,0,2,1))),0,AVERAGE(OFFSET('Sat Curve Sum'!$B$6,1,0,2,1)))</f>
        <v>26.7</v>
      </c>
      <c r="E33" s="25">
        <f ca="1">IF(ISERROR((SUM(OFFSET('Sat Curve Sum'!$B$6,3,0,3,1))+ 1* 'Sat Curve Sum Backup'!$B$9)/4), 'Sat Curve Sum Backup'!$B$9,(SUM(OFFSET('Sat Curve Sum'!$B$6,3,0,3,1))+ 1* 'Sat Curve Sum Backup'!$B$9)/4)</f>
        <v>27.5</v>
      </c>
      <c r="F33" s="25">
        <f>VLOOKUP(F$7,'Sat Curve Sum'!$A$7:$AG$161,2)</f>
        <v>31.75</v>
      </c>
      <c r="G33" s="23">
        <f t="shared" ca="1" si="14"/>
        <v>28.650000000000002</v>
      </c>
      <c r="H33" s="131">
        <f t="shared" si="15"/>
        <v>32.25</v>
      </c>
      <c r="I33" s="131">
        <f t="shared" si="21"/>
        <v>31.75</v>
      </c>
      <c r="J33" s="131">
        <f t="shared" si="21"/>
        <v>31.25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39.041666666666664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40.679909909909895</v>
      </c>
      <c r="Y33" s="12"/>
      <c r="Z33" s="39"/>
      <c r="AA33" s="39"/>
      <c r="AB33" s="25">
        <f>VLOOKUP(AB$7,'Sat Curve Sum'!$A$7:$AG$161,2)</f>
        <v>32.25</v>
      </c>
      <c r="AC33" s="25">
        <f>VLOOKUP(AC$7,'Sat Curve Sum'!$A$7:$AG$161,2)</f>
        <v>31.75</v>
      </c>
      <c r="AD33" s="25">
        <f>VLOOKUP(AD$7,'Sat Curve Sum'!$A$7:$AG$161,2)</f>
        <v>31.25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29.233333333333334</v>
      </c>
      <c r="D34" s="22">
        <f ca="1">IF(ISERROR(AVERAGE(OFFSET('Sat Curve Sum'!$G$6,1,0,2,1))),0,AVERAGE(OFFSET('Sat Curve Sum'!$G$6,1,0,2,1)))</f>
        <v>27.7</v>
      </c>
      <c r="E34" s="22">
        <f ca="1">IF(ISERROR((SUM(OFFSET('Sat Curve Sum'!$G$6,3,0,3,1))+ 1* 'Sat Curve Sum Backup'!$G$9)/4), 'Sat Curve Sum Backup'!$G$9,(SUM(OFFSET('Sat Curve Sum'!$G$6,3,0,3,1))+ 1* 'Sat Curve Sum Backup'!$G$9)/4)</f>
        <v>28.25</v>
      </c>
      <c r="F34" s="22">
        <f>VLOOKUP(F$7,'Sat Curve Sum'!$A$7:$AG$161,7)</f>
        <v>31.75</v>
      </c>
      <c r="G34" s="23">
        <f t="shared" ca="1" si="14"/>
        <v>29.233333333333334</v>
      </c>
      <c r="H34" s="131">
        <f t="shared" si="15"/>
        <v>32.25</v>
      </c>
      <c r="I34" s="131">
        <f t="shared" si="21"/>
        <v>31.75</v>
      </c>
      <c r="J34" s="131">
        <f t="shared" si="21"/>
        <v>31.25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39.041666666666664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40.695675675675659</v>
      </c>
      <c r="Y34" s="12"/>
      <c r="Z34" s="39"/>
      <c r="AB34" s="22">
        <f>VLOOKUP(AB$7,'Sat Curve Sum'!$A$7:$AG$161,7)</f>
        <v>32.25</v>
      </c>
      <c r="AC34" s="22">
        <f>VLOOKUP(AC$7,'Sat Curve Sum'!$A$7:$AG$161,7)</f>
        <v>31.75</v>
      </c>
      <c r="AD34" s="22">
        <f>VLOOKUP(AD$7,'Sat Curve Sum'!$A$7:$AG$161,7)</f>
        <v>31.25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32.072309300007497</v>
      </c>
      <c r="D37" s="22">
        <f ca="1">IF(ISERROR(AVERAGE(OFFSET('Sat Curve Sum'!$C$6,1,0,2,1))),0,AVERAGE(OFFSET('Sat Curve Sum'!$C$6,1,0,2,1)))</f>
        <v>26.65</v>
      </c>
      <c r="E37" s="22">
        <f ca="1">IF(ISERROR((SUM(OFFSET('Sat Curve Sum'!$C$6,3,0,3,1))+ 1* 'Sat Curve Sum Backup'!$C$9)/4), 'Sat Curve Sum Backup'!$C$9,(SUM(OFFSET('Sat Curve Sum'!$C$6,3,0,3,1))+ 1* 'Sat Curve Sum Backup'!$C$9)/4)</f>
        <v>28.25</v>
      </c>
      <c r="F37" s="22">
        <f>VLOOKUP(F$7,'Sat Curve Sum'!$A$7:$AG$161,18)</f>
        <v>41.316927900022492</v>
      </c>
      <c r="G37" s="23">
        <f ca="1">AVERAGE(D37,E37,F37)</f>
        <v>32.072309300007497</v>
      </c>
      <c r="H37" s="131">
        <f t="shared" ref="H37:S37" si="22">AB37</f>
        <v>48.980134657537711</v>
      </c>
      <c r="I37" s="131">
        <f t="shared" si="22"/>
        <v>48.653508307606934</v>
      </c>
      <c r="J37" s="131">
        <f t="shared" si="22"/>
        <v>47.770480970736052</v>
      </c>
      <c r="K37" s="131">
        <f t="shared" si="22"/>
        <v>44.694412535351795</v>
      </c>
      <c r="L37" s="131">
        <f t="shared" si="22"/>
        <v>45.365498257767214</v>
      </c>
      <c r="M37" s="131">
        <f t="shared" si="22"/>
        <v>46.31777637457234</v>
      </c>
      <c r="N37" s="131">
        <f t="shared" si="22"/>
        <v>45.288161873934826</v>
      </c>
      <c r="O37" s="131">
        <f t="shared" si="22"/>
        <v>46.10920283625812</v>
      </c>
      <c r="P37" s="131">
        <f t="shared" si="22"/>
        <v>46.118408166627887</v>
      </c>
      <c r="Q37" s="131">
        <f t="shared" si="22"/>
        <v>47.547197141254813</v>
      </c>
      <c r="R37" s="131">
        <f t="shared" si="22"/>
        <v>52.391846384136635</v>
      </c>
      <c r="S37" s="131">
        <f t="shared" si="22"/>
        <v>56.297495795175806</v>
      </c>
      <c r="T37" s="23">
        <f>AVERAGE(AB37:AM37)</f>
        <v>47.961176941746679</v>
      </c>
      <c r="U37" s="23">
        <f>AVERAGE(AN37:AY37)</f>
        <v>46.429347231982206</v>
      </c>
      <c r="V37" s="75">
        <f>AVERAGE(AZ37:EE37)</f>
        <v>42.196721843250408</v>
      </c>
      <c r="W37" s="71"/>
      <c r="X37" s="65">
        <f ca="1">AVERAGE(D37:F37,AB37:EE37)</f>
        <v>43.003854529890127</v>
      </c>
      <c r="Y37" s="12"/>
      <c r="Z37" s="39"/>
      <c r="AB37" s="22">
        <f>VLOOKUP(AB$7,'Sat Curve Sum'!$A$7:$AG$161,18)</f>
        <v>48.980134657537711</v>
      </c>
      <c r="AC37" s="22">
        <f>VLOOKUP(AC$7,'Sat Curve Sum'!$A$7:$AG$161,18)</f>
        <v>48.653508307606934</v>
      </c>
      <c r="AD37" s="22">
        <f>VLOOKUP(AD$7,'Sat Curve Sum'!$A$7:$AG$161,18)</f>
        <v>47.770480970736052</v>
      </c>
      <c r="AE37" s="22">
        <f>VLOOKUP(AE$7,'Sat Curve Sum'!$A$7:$AG$161,18)</f>
        <v>44.694412535351795</v>
      </c>
      <c r="AF37" s="22">
        <f>VLOOKUP(AF$7,'Sat Curve Sum'!$A$7:$AG$161,18)</f>
        <v>45.365498257767214</v>
      </c>
      <c r="AG37" s="22">
        <f>VLOOKUP(AG$7,'Sat Curve Sum'!$A$7:$AG$161,18)</f>
        <v>46.31777637457234</v>
      </c>
      <c r="AH37" s="22">
        <f>VLOOKUP(AH$7,'Sat Curve Sum'!$A$7:$AG$161,18)</f>
        <v>45.288161873934826</v>
      </c>
      <c r="AI37" s="22">
        <f>VLOOKUP(AI$7,'Sat Curve Sum'!$A$7:$AG$161,18)</f>
        <v>46.10920283625812</v>
      </c>
      <c r="AJ37" s="22">
        <f>VLOOKUP(AJ$7,'Sat Curve Sum'!$A$7:$AG$161,18)</f>
        <v>46.118408166627887</v>
      </c>
      <c r="AK37" s="22">
        <f>VLOOKUP(AK$7,'Sat Curve Sum'!$A$7:$AG$161,18)</f>
        <v>47.547197141254813</v>
      </c>
      <c r="AL37" s="22">
        <f>VLOOKUP(AL$7,'Sat Curve Sum'!$A$7:$AG$161,18)</f>
        <v>52.391846384136635</v>
      </c>
      <c r="AM37" s="22">
        <f>VLOOKUP(AM$7,'Sat Curve Sum'!$A$7:$AG$161,18)</f>
        <v>56.297495795175806</v>
      </c>
      <c r="AN37" s="22">
        <f>VLOOKUP(AN$7,'Sat Curve Sum'!$A$7:$AG$161,18)</f>
        <v>48.929182350659012</v>
      </c>
      <c r="AO37" s="22">
        <f>VLOOKUP(AO$7,'Sat Curve Sum'!$A$7:$AG$161,18)</f>
        <v>47.550863228210879</v>
      </c>
      <c r="AP37" s="22">
        <f>VLOOKUP(AP$7,'Sat Curve Sum'!$A$7:$AG$161,18)</f>
        <v>46.047504716094757</v>
      </c>
      <c r="AQ37" s="22">
        <f>VLOOKUP(AQ$7,'Sat Curve Sum'!$A$7:$AG$161,18)</f>
        <v>43.835359787622394</v>
      </c>
      <c r="AR37" s="22">
        <f>VLOOKUP(AR$7,'Sat Curve Sum'!$A$7:$AG$161,18)</f>
        <v>44.071939408143493</v>
      </c>
      <c r="AS37" s="22">
        <f>VLOOKUP(AS$7,'Sat Curve Sum'!$A$7:$AG$161,18)</f>
        <v>44.539200200215816</v>
      </c>
      <c r="AT37" s="22">
        <f>VLOOKUP(AT$7,'Sat Curve Sum'!$A$7:$AG$161,18)</f>
        <v>44.959400388991014</v>
      </c>
      <c r="AU37" s="22">
        <f>VLOOKUP(AU$7,'Sat Curve Sum'!$A$7:$AG$161,18)</f>
        <v>45.455978573298083</v>
      </c>
      <c r="AV37" s="22">
        <f>VLOOKUP(AV$7,'Sat Curve Sum'!$A$7:$AG$161,18)</f>
        <v>45.474208152732828</v>
      </c>
      <c r="AW37" s="22">
        <f>VLOOKUP(AW$7,'Sat Curve Sum'!$A$7:$AG$161,18)</f>
        <v>45.70829792806218</v>
      </c>
      <c r="AX37" s="22">
        <f>VLOOKUP(AX$7,'Sat Curve Sum'!$A$7:$AG$161,18)</f>
        <v>49.114393877606986</v>
      </c>
      <c r="AY37" s="22">
        <f>VLOOKUP(AY$7,'Sat Curve Sum'!$A$7:$AG$161,18)</f>
        <v>51.465838172149041</v>
      </c>
      <c r="AZ37" s="22">
        <f>VLOOKUP(AZ$7,'Sat Curve Sum'!$A$7:$AG$161,18)</f>
        <v>47.202965253621684</v>
      </c>
      <c r="BA37" s="22">
        <f>VLOOKUP(BA$7,'Sat Curve Sum'!$A$7:$AG$161,18)</f>
        <v>45.597226983729456</v>
      </c>
      <c r="BB37" s="22">
        <f>VLOOKUP(BB$7,'Sat Curve Sum'!$A$7:$AG$161,18)</f>
        <v>43.546628104239218</v>
      </c>
      <c r="BC37" s="22">
        <f>VLOOKUP(BC$7,'Sat Curve Sum'!$A$7:$AG$161,18)</f>
        <v>40.692483063257406</v>
      </c>
      <c r="BD37" s="22">
        <f>VLOOKUP(BD$7,'Sat Curve Sum'!$A$7:$AG$161,18)</f>
        <v>40.621092632471964</v>
      </c>
      <c r="BE37" s="22">
        <f>VLOOKUP(BE$7,'Sat Curve Sum'!$A$7:$AG$161,18)</f>
        <v>41.146649238817766</v>
      </c>
      <c r="BF37" s="22">
        <f>VLOOKUP(BF$7,'Sat Curve Sum'!$A$7:$AG$161,18)</f>
        <v>41.771056443332839</v>
      </c>
      <c r="BG37" s="22">
        <f>VLOOKUP(BG$7,'Sat Curve Sum'!$A$7:$AG$161,18)</f>
        <v>42.300116650057902</v>
      </c>
      <c r="BH37" s="22">
        <f>VLOOKUP(BH$7,'Sat Curve Sum'!$A$7:$AG$161,18)</f>
        <v>42.217471908060858</v>
      </c>
      <c r="BI37" s="22">
        <f>VLOOKUP(BI$7,'Sat Curve Sum'!$A$7:$AG$161,18)</f>
        <v>42.220211470586904</v>
      </c>
      <c r="BJ37" s="22">
        <f>VLOOKUP(BJ$7,'Sat Curve Sum'!$A$7:$AG$161,18)</f>
        <v>45.191840394541003</v>
      </c>
      <c r="BK37" s="22">
        <f>VLOOKUP(BK$7,'Sat Curve Sum'!$A$7:$AG$161,18)</f>
        <v>47.235923295079999</v>
      </c>
      <c r="BL37" s="22">
        <f>VLOOKUP(BL$7,'Sat Curve Sum'!$A$7:$AG$161,18)</f>
        <v>45.919157010383493</v>
      </c>
      <c r="BM37" s="22">
        <f>VLOOKUP(BM$7,'Sat Curve Sum'!$A$7:$AG$161,18)</f>
        <v>44.397175893887884</v>
      </c>
      <c r="BN37" s="22">
        <f>VLOOKUP(BN$7,'Sat Curve Sum'!$A$7:$AG$161,18)</f>
        <v>42.456094757730312</v>
      </c>
      <c r="BO37" s="22">
        <f>VLOOKUP(BO$7,'Sat Curve Sum'!$A$7:$AG$161,18)</f>
        <v>39.625285868341464</v>
      </c>
      <c r="BP37" s="22">
        <f>VLOOKUP(BP$7,'Sat Curve Sum'!$A$7:$AG$161,18)</f>
        <v>39.555365208154079</v>
      </c>
      <c r="BQ37" s="22">
        <f>VLOOKUP(BQ$7,'Sat Curve Sum'!$A$7:$AG$161,18)</f>
        <v>40.049413778466217</v>
      </c>
      <c r="BR37" s="22">
        <f>VLOOKUP(BR$7,'Sat Curve Sum'!$A$7:$AG$161,18)</f>
        <v>40.637079435939349</v>
      </c>
      <c r="BS37" s="22">
        <f>VLOOKUP(BS$7,'Sat Curve Sum'!$A$7:$AG$161,18)</f>
        <v>41.134457703397288</v>
      </c>
      <c r="BT37" s="22">
        <f>VLOOKUP(BT$7,'Sat Curve Sum'!$A$7:$AG$161,18)</f>
        <v>41.054131362267988</v>
      </c>
      <c r="BU37" s="22">
        <f>VLOOKUP(BU$7,'Sat Curve Sum'!$A$7:$AG$161,18)</f>
        <v>41.05368535751429</v>
      </c>
      <c r="BV37" s="22">
        <f>VLOOKUP(BV$7,'Sat Curve Sum'!$A$7:$AG$161,18)</f>
        <v>43.9304593718795</v>
      </c>
      <c r="BW37" s="22">
        <f>VLOOKUP(BW$7,'Sat Curve Sum'!$A$7:$AG$161,18)</f>
        <v>45.875520824002884</v>
      </c>
      <c r="BX37" s="22">
        <f>VLOOKUP(BX$7,'Sat Curve Sum'!$A$7:$AG$161,18)</f>
        <v>43.119126881327638</v>
      </c>
      <c r="BY37" s="22">
        <f>VLOOKUP(BY$7,'Sat Curve Sum'!$A$7:$AG$161,18)</f>
        <v>41.750336391313432</v>
      </c>
      <c r="BZ37" s="22">
        <f>VLOOKUP(BZ$7,'Sat Curve Sum'!$A$7:$AG$161,18)</f>
        <v>39.995719560273173</v>
      </c>
      <c r="CA37" s="22">
        <f>VLOOKUP(CA$7,'Sat Curve Sum'!$A$7:$AG$161,18)</f>
        <v>37.364651043502114</v>
      </c>
      <c r="CB37" s="22">
        <f>VLOOKUP(CB$7,'Sat Curve Sum'!$A$7:$AG$161,18)</f>
        <v>37.315418449930597</v>
      </c>
      <c r="CC37" s="22">
        <f>VLOOKUP(CC$7,'Sat Curve Sum'!$A$7:$AG$161,18)</f>
        <v>37.78366798316727</v>
      </c>
      <c r="CD37" s="22">
        <f>VLOOKUP(CD$7,'Sat Curve Sum'!$A$7:$AG$161,18)</f>
        <v>38.336292984426187</v>
      </c>
      <c r="CE37" s="22">
        <f>VLOOKUP(CE$7,'Sat Curve Sum'!$A$7:$AG$161,18)</f>
        <v>38.805782715073654</v>
      </c>
      <c r="CF37" s="22">
        <f>VLOOKUP(CF$7,'Sat Curve Sum'!$A$7:$AG$161,18)</f>
        <v>38.746531366956845</v>
      </c>
      <c r="CG37" s="22">
        <f>VLOOKUP(CG$7,'Sat Curve Sum'!$A$7:$AG$161,18)</f>
        <v>38.759342098317951</v>
      </c>
      <c r="CH37" s="22">
        <f>VLOOKUP(CH$7,'Sat Curve Sum'!$A$7:$AG$161,18)</f>
        <v>41.462036984930563</v>
      </c>
      <c r="CI37" s="22">
        <f>VLOOKUP(CI$7,'Sat Curve Sum'!$A$7:$AG$161,18)</f>
        <v>43.245797287010888</v>
      </c>
      <c r="CJ37" s="22">
        <f>VLOOKUP(CJ$7,'Sat Curve Sum'!$A$7:$AG$161,18)</f>
        <v>44.451911937804269</v>
      </c>
      <c r="CK37" s="22">
        <f>VLOOKUP(CK$7,'Sat Curve Sum'!$A$7:$AG$161,18)</f>
        <v>43.069690539034561</v>
      </c>
      <c r="CL37" s="22">
        <f>VLOOKUP(CL$7,'Sat Curve Sum'!$A$7:$AG$161,18)</f>
        <v>41.301802241471606</v>
      </c>
      <c r="CM37" s="22">
        <f>VLOOKUP(CM$7,'Sat Curve Sum'!$A$7:$AG$161,18)</f>
        <v>38.654957403209309</v>
      </c>
      <c r="CN37" s="22">
        <f>VLOOKUP(CN$7,'Sat Curve Sum'!$A$7:$AG$161,18)</f>
        <v>38.596503634808933</v>
      </c>
      <c r="CO37" s="22">
        <f>VLOOKUP(CO$7,'Sat Curve Sum'!$A$7:$AG$161,18)</f>
        <v>39.055820722168008</v>
      </c>
      <c r="CP37" s="22">
        <f>VLOOKUP(CP$7,'Sat Curve Sum'!$A$7:$AG$161,18)</f>
        <v>39.599358406087354</v>
      </c>
      <c r="CQ37" s="22">
        <f>VLOOKUP(CQ$7,'Sat Curve Sum'!$A$7:$AG$161,18)</f>
        <v>40.058644692155944</v>
      </c>
      <c r="CR37" s="22">
        <f>VLOOKUP(CR$7,'Sat Curve Sum'!$A$7:$AG$161,18)</f>
        <v>39.98802803587386</v>
      </c>
      <c r="CS37" s="22">
        <f>VLOOKUP(CS$7,'Sat Curve Sum'!$A$7:$AG$161,18)</f>
        <v>39.989556120096857</v>
      </c>
      <c r="CT37" s="22">
        <f>VLOOKUP(CT$7,'Sat Curve Sum'!$A$7:$AG$161,18)</f>
        <v>42.62864555195889</v>
      </c>
      <c r="CU37" s="22">
        <f>VLOOKUP(CU$7,'Sat Curve Sum'!$A$7:$AG$161,18)</f>
        <v>44.412684203055932</v>
      </c>
      <c r="CV37" s="22">
        <f>VLOOKUP(CV$7,'Sat Curve Sum'!$A$7:$AG$161,18)</f>
        <v>45.648810000988028</v>
      </c>
      <c r="CW37" s="22">
        <f>VLOOKUP(CW$7,'Sat Curve Sum'!$A$7:$AG$161,18)</f>
        <v>44.265177655593106</v>
      </c>
      <c r="CX37" s="22">
        <f>VLOOKUP(CX$7,'Sat Curve Sum'!$A$7:$AG$161,18)</f>
        <v>42.495851874376754</v>
      </c>
      <c r="CY37" s="22">
        <f>VLOOKUP(CY$7,'Sat Curve Sum'!$A$7:$AG$161,18)</f>
        <v>39.847111282922114</v>
      </c>
      <c r="CZ37" s="22">
        <f>VLOOKUP(CZ$7,'Sat Curve Sum'!$A$7:$AG$161,18)</f>
        <v>39.78801320905454</v>
      </c>
      <c r="DA37" s="22">
        <f>VLOOKUP(DA$7,'Sat Curve Sum'!$A$7:$AG$161,18)</f>
        <v>40.246885231619821</v>
      </c>
      <c r="DB37" s="22">
        <f>VLOOKUP(DB$7,'Sat Curve Sum'!$A$7:$AG$161,18)</f>
        <v>40.790015794292742</v>
      </c>
      <c r="DC37" s="22">
        <f>VLOOKUP(DC$7,'Sat Curve Sum'!$A$7:$AG$161,18)</f>
        <v>41.24882077789097</v>
      </c>
      <c r="DD37" s="22">
        <f>VLOOKUP(DD$7,'Sat Curve Sum'!$A$7:$AG$161,18)</f>
        <v>41.177508206622257</v>
      </c>
      <c r="DE37" s="22">
        <f>VLOOKUP(DE$7,'Sat Curve Sum'!$A$7:$AG$161,18)</f>
        <v>41.178388518260562</v>
      </c>
      <c r="DF37" s="22">
        <f>VLOOKUP(DF$7,'Sat Curve Sum'!$A$7:$AG$161,18)</f>
        <v>43.584064756815835</v>
      </c>
      <c r="DG37" s="22">
        <f>VLOOKUP(DG$7,'Sat Curve Sum'!$A$7:$AG$161,18)</f>
        <v>45.391502821993654</v>
      </c>
      <c r="DH37" s="22">
        <f>VLOOKUP(DH$7,'Sat Curve Sum'!$A$7:$AG$161,18)</f>
        <v>46.683487057178013</v>
      </c>
      <c r="DI37" s="22">
        <f>VLOOKUP(DI$7,'Sat Curve Sum'!$A$7:$AG$161,18)</f>
        <v>45.322075360028528</v>
      </c>
      <c r="DJ37" s="22">
        <f>VLOOKUP(DJ$7,'Sat Curve Sum'!$A$7:$AG$161,18)</f>
        <v>43.570651586042047</v>
      </c>
      <c r="DK37" s="22">
        <f>VLOOKUP(DK$7,'Sat Curve Sum'!$A$7:$AG$161,18)</f>
        <v>40.515173226697939</v>
      </c>
      <c r="DL37" s="22">
        <f>VLOOKUP(DL$7,'Sat Curve Sum'!$A$7:$AG$161,18)</f>
        <v>40.478320840465614</v>
      </c>
      <c r="DM37" s="22">
        <f>VLOOKUP(DM$7,'Sat Curve Sum'!$A$7:$AG$161,18)</f>
        <v>40.962835865201562</v>
      </c>
      <c r="DN37" s="22">
        <f>VLOOKUP(DN$7,'Sat Curve Sum'!$A$7:$AG$161,18)</f>
        <v>41.532279538319898</v>
      </c>
      <c r="DO37" s="22">
        <f>VLOOKUP(DO$7,'Sat Curve Sum'!$A$7:$AG$161,18)</f>
        <v>42.018908845785283</v>
      </c>
      <c r="DP37" s="22">
        <f>VLOOKUP(DP$7,'Sat Curve Sum'!$A$7:$AG$161,18)</f>
        <v>41.973303987261801</v>
      </c>
      <c r="DQ37" s="22">
        <f>VLOOKUP(DQ$7,'Sat Curve Sum'!$A$7:$AG$161,18)</f>
        <v>41.999958143927088</v>
      </c>
      <c r="DR37" s="22">
        <f>VLOOKUP(DR$7,'Sat Curve Sum'!$A$7:$AG$161,18)</f>
        <v>44.867864847592287</v>
      </c>
      <c r="DS37" s="22">
        <f>VLOOKUP(DS$7,'Sat Curve Sum'!$A$7:$AG$161,18)</f>
        <v>46.694645698793749</v>
      </c>
      <c r="DT37" s="22">
        <f>VLOOKUP(DT$7,'Sat Curve Sum'!$A$7:$AG$161,18)</f>
        <v>48.033208043025489</v>
      </c>
      <c r="DU37" s="22">
        <f>VLOOKUP(DU$7,'Sat Curve Sum'!$A$7:$AG$161,18)</f>
        <v>46.668285590006512</v>
      </c>
      <c r="DV37" s="22">
        <f>VLOOKUP(DV$7,'Sat Curve Sum'!$A$7:$AG$161,18)</f>
        <v>44.909385835079384</v>
      </c>
      <c r="DW37" s="22">
        <f>VLOOKUP(DW$7,'Sat Curve Sum'!$A$7:$AG$161,18)</f>
        <v>41.410216741323772</v>
      </c>
      <c r="DX37" s="22">
        <f>VLOOKUP(DX$7,'Sat Curve Sum'!$A$7:$AG$161,18)</f>
        <v>41.378593541825389</v>
      </c>
      <c r="DY37" s="22">
        <f>VLOOKUP(DY$7,'Sat Curve Sum'!$A$7:$AG$161,18)</f>
        <v>41.872726298552209</v>
      </c>
      <c r="DZ37" s="22">
        <f>VLOOKUP(DZ$7,'Sat Curve Sum'!$A$7:$AG$161,18)</f>
        <v>42.452427980850139</v>
      </c>
      <c r="EA37" s="22">
        <f>VLOOKUP(EA$7,'Sat Curve Sum'!$A$7:$AG$161,18)</f>
        <v>42.948966616859181</v>
      </c>
      <c r="EB37" s="22">
        <f>VLOOKUP(EB$7,'Sat Curve Sum'!$A$7:$AG$161,18)</f>
        <v>42.908902638063267</v>
      </c>
      <c r="EC37" s="22">
        <f>VLOOKUP(EC$7,'Sat Curve Sum'!$A$7:$AG$161,18)</f>
        <v>42.941521232142797</v>
      </c>
      <c r="ED37" s="22">
        <f>VLOOKUP(ED$7,'Sat Curve Sum'!$A$7:$AG$161,18)</f>
        <v>45.473094850681868</v>
      </c>
      <c r="EE37" s="22">
        <f>VLOOKUP(EE$7,'Sat Curve Sum'!$A$7:$AG$161,18)</f>
        <v>47.321851093182211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24.087500000000002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Sum'!$D$6,3,0,3,1))+ 2* 'Sun Curve Sum Backup'!$D$9)/5), 'Sun Curve Sum Backup'!$D$9,(SUM(OFFSET('Sun Curve Sum'!$D$6,3,0,3,1))+ 2* 'Sun Curve Sum Backup'!$D$9)/5)</f>
        <v>22.574999999999999</v>
      </c>
      <c r="F47" s="22">
        <f>VLOOKUP(F$7,'Sun Curve Sum'!$A$7:$AG$161,4)</f>
        <v>27.1875</v>
      </c>
      <c r="G47" s="23">
        <f t="shared" ref="G47:G53" ca="1" si="24">AVERAGE(D47,E47,F47)</f>
        <v>24.087500000000002</v>
      </c>
      <c r="H47" s="130">
        <f t="shared" ref="H47:H53" si="25">AB47</f>
        <v>27.1875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25.125</v>
      </c>
      <c r="S47" s="130">
        <f t="shared" si="26"/>
        <v>27.1875</v>
      </c>
      <c r="T47" s="23">
        <f t="shared" ref="T47:T53" si="27">AVERAGE(AB47:AM47)</f>
        <v>26.25</v>
      </c>
      <c r="U47" s="23">
        <f t="shared" ref="U47:U53" si="28">AVERAGE(AN47:AY47)</f>
        <v>28.640625</v>
      </c>
      <c r="V47" s="23">
        <f t="shared" ref="V47:V53" si="29">AVERAGE(AZ47:EE47)</f>
        <v>29.988511904761904</v>
      </c>
      <c r="W47" s="14"/>
      <c r="X47" s="64">
        <f t="shared" ref="X47:X53" ca="1" si="30">AVERAGE(D47:F47,AB47:EE47)</f>
        <v>29.279144144144144</v>
      </c>
      <c r="Y47" s="16"/>
      <c r="Z47" s="39"/>
      <c r="AB47" s="22">
        <f>VLOOKUP(AB$7,'Sun Curve Sum'!$A$7:$AG$161,4)</f>
        <v>27.1875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25.125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25.875</v>
      </c>
      <c r="AY47" s="22">
        <f>VLOOKUP(AY$7,'Sun Curve Sum'!$A$7:$AG$161,4)</f>
        <v>28.125</v>
      </c>
      <c r="AZ47" s="22">
        <f>VLOOKUP(AZ$7,'Sun Curve Sum'!$A$7:$AG$161,4)</f>
        <v>30.112500000000001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22.8675</v>
      </c>
      <c r="BF47" s="22">
        <f>VLOOKUP(BF$7,'Sun Curve Sum'!$A$7:$AG$161,4)</f>
        <v>34.627499999999998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26.528000000000002</v>
      </c>
      <c r="BK47" s="22">
        <f>VLOOKUP(BK$7,'Sun Curve Sum'!$A$7:$AG$161,4)</f>
        <v>28.5075</v>
      </c>
      <c r="BL47" s="22">
        <f>VLOOKUP(BL$7,'Sun Curve Sum'!$A$7:$AG$161,4)</f>
        <v>30.285</v>
      </c>
      <c r="BM47" s="22">
        <f>VLOOKUP(BM$7,'Sun Curve Sum'!$A$7:$AG$161,4)</f>
        <v>29.452500000000001</v>
      </c>
      <c r="BN47" s="22">
        <f>VLOOKUP(BN$7,'Sun Curve Sum'!$A$7:$AG$161,4)</f>
        <v>26.962499999999999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38.602499999999999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27.158000000000001</v>
      </c>
      <c r="BW47" s="22">
        <f>VLOOKUP(BW$7,'Sun Curve Sum'!$A$7:$AG$161,4)</f>
        <v>28.92</v>
      </c>
      <c r="BX47" s="22">
        <f>VLOOKUP(BX$7,'Sun Curve Sum'!$A$7:$AG$161,4)</f>
        <v>30.532499999999999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26.002500000000001</v>
      </c>
      <c r="CB47" s="22">
        <f>VLOOKUP(CB$7,'Sun Curve Sum'!$A$7:$AG$161,4)</f>
        <v>24.232500000000002</v>
      </c>
      <c r="CC47" s="22">
        <f>VLOOKUP(CC$7,'Sun Curve Sum'!$A$7:$AG$161,4)</f>
        <v>24.87</v>
      </c>
      <c r="CD47" s="22">
        <f>VLOOKUP(CD$7,'Sun Curve Sum'!$A$7:$AG$161,4)</f>
        <v>34.072499999999998</v>
      </c>
      <c r="CE47" s="22">
        <f>VLOOKUP(CE$7,'Sun Curve Sum'!$A$7:$AG$161,4)</f>
        <v>38.107500000000002</v>
      </c>
      <c r="CF47" s="22">
        <f>VLOOKUP(CF$7,'Sun Curve Sum'!$A$7:$AG$161,4)</f>
        <v>33.322499999999998</v>
      </c>
      <c r="CG47" s="22">
        <f>VLOOKUP(CG$7,'Sun Curve Sum'!$A$7:$AG$161,4)</f>
        <v>30.045000000000002</v>
      </c>
      <c r="CH47" s="22">
        <f>VLOOKUP(CH$7,'Sun Curve Sum'!$A$7:$AG$161,4)</f>
        <v>27.653000000000002</v>
      </c>
      <c r="CI47" s="22">
        <f>VLOOKUP(CI$7,'Sun Curve Sum'!$A$7:$AG$161,4)</f>
        <v>29.295000000000002</v>
      </c>
      <c r="CJ47" s="22">
        <f>VLOOKUP(CJ$7,'Sun Curve Sum'!$A$7:$AG$161,4)</f>
        <v>30.787500000000001</v>
      </c>
      <c r="CK47" s="22">
        <f>VLOOKUP(CK$7,'Sun Curve Sum'!$A$7:$AG$161,4)</f>
        <v>30.0975</v>
      </c>
      <c r="CL47" s="22">
        <f>VLOOKUP(CL$7,'Sun Curve Sum'!$A$7:$AG$161,4)</f>
        <v>28.035</v>
      </c>
      <c r="CM47" s="22">
        <f>VLOOKUP(CM$7,'Sun Curve Sum'!$A$7:$AG$161,4)</f>
        <v>26.662500000000001</v>
      </c>
      <c r="CN47" s="22">
        <f>VLOOKUP(CN$7,'Sun Curve Sum'!$A$7:$AG$161,4)</f>
        <v>25.057500000000001</v>
      </c>
      <c r="CO47" s="22">
        <f>VLOOKUP(CO$7,'Sun Curve Sum'!$A$7:$AG$161,4)</f>
        <v>25.635000000000002</v>
      </c>
      <c r="CP47" s="22">
        <f>VLOOKUP(CP$7,'Sun Curve Sum'!$A$7:$AG$161,4)</f>
        <v>34.012500000000003</v>
      </c>
      <c r="CQ47" s="22">
        <f>VLOOKUP(CQ$7,'Sun Curve Sum'!$A$7:$AG$161,4)</f>
        <v>37.6875</v>
      </c>
      <c r="CR47" s="22">
        <f>VLOOKUP(CR$7,'Sun Curve Sum'!$A$7:$AG$161,4)</f>
        <v>33.33</v>
      </c>
      <c r="CS47" s="22">
        <f>VLOOKUP(CS$7,'Sun Curve Sum'!$A$7:$AG$161,4)</f>
        <v>30.352499999999999</v>
      </c>
      <c r="CT47" s="22">
        <f>VLOOKUP(CT$7,'Sun Curve Sum'!$A$7:$AG$161,4)</f>
        <v>28.14</v>
      </c>
      <c r="CU47" s="22">
        <f>VLOOKUP(CU$7,'Sun Curve Sum'!$A$7:$AG$161,4)</f>
        <v>29.67</v>
      </c>
      <c r="CV47" s="22">
        <f>VLOOKUP(CV$7,'Sun Curve Sum'!$A$7:$AG$161,4)</f>
        <v>31.102499999999999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27.262499999999999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34.1175</v>
      </c>
      <c r="DC47" s="22">
        <f>VLOOKUP(DC$7,'Sun Curve Sum'!$A$7:$AG$161,4)</f>
        <v>37.537500000000001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28.62</v>
      </c>
      <c r="DG47" s="22">
        <f>VLOOKUP(DG$7,'Sun Curve Sum'!$A$7:$AG$161,4)</f>
        <v>30.067499999999999</v>
      </c>
      <c r="DH47" s="22">
        <f>VLOOKUP(DH$7,'Sun Curve Sum'!$A$7:$AG$161,4)</f>
        <v>31.425000000000001</v>
      </c>
      <c r="DI47" s="22">
        <f>VLOOKUP(DI$7,'Sun Curve Sum'!$A$7:$AG$161,4)</f>
        <v>30.8325</v>
      </c>
      <c r="DJ47" s="22">
        <f>VLOOKUP(DJ$7,'Sun Curve Sum'!$A$7:$AG$161,4)</f>
        <v>29.04</v>
      </c>
      <c r="DK47" s="22">
        <f>VLOOKUP(DK$7,'Sun Curve Sum'!$A$7:$AG$161,4)</f>
        <v>27.8475</v>
      </c>
      <c r="DL47" s="22">
        <f>VLOOKUP(DL$7,'Sun Curve Sum'!$A$7:$AG$161,4)</f>
        <v>26.46</v>
      </c>
      <c r="DM47" s="22">
        <f>VLOOKUP(DM$7,'Sun Curve Sum'!$A$7:$AG$161,4)</f>
        <v>26.962499999999999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33.637500000000003</v>
      </c>
      <c r="DQ47" s="22">
        <f>VLOOKUP(DQ$7,'Sun Curve Sum'!$A$7:$AG$161,4)</f>
        <v>31.057500000000001</v>
      </c>
      <c r="DR47" s="22">
        <f>VLOOKUP(DR$7,'Sun Curve Sum'!$A$7:$AG$161,4)</f>
        <v>29.093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27.127500000000001</v>
      </c>
      <c r="DY47" s="22">
        <f>VLOOKUP(DY$7,'Sun Curve Sum'!$A$7:$AG$161,4)</f>
        <v>27.592500000000001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33.817500000000003</v>
      </c>
      <c r="EC47" s="22">
        <f>VLOOKUP(EC$7,'Sun Curve Sum'!$A$7:$AG$161,4)</f>
        <v>31.41</v>
      </c>
      <c r="ED47" s="22">
        <f>VLOOKUP(ED$7,'Sun Curve Sum'!$A$7:$AG$161,4)</f>
        <v>29.558</v>
      </c>
      <c r="EE47" s="22">
        <f>VLOOKUP(EE$7,'Sun Curve Sum'!$A$7:$AG$161,4)</f>
        <v>30.862500000000001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24.391666666666666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Sum'!$C$6,3,0,3,1))+ 2* 'Sun Curve Sum Backup'!$C$9)/5), 'Sun Curve Sum Backup'!$C$9,(SUM(OFFSET('Sun Curve Sum'!$C$6,3,0,3,1))+ 2* 'Sun Curve Sum Backup'!$C$9)/5)</f>
        <v>22.8</v>
      </c>
      <c r="F48" s="25">
        <f>VLOOKUP(F$7,'Sun Curve Sum'!$A$7:$AG$161,3)</f>
        <v>27.375</v>
      </c>
      <c r="G48" s="23">
        <f t="shared" ca="1" si="24"/>
        <v>24.391666666666666</v>
      </c>
      <c r="H48" s="131">
        <f t="shared" si="25"/>
        <v>27.1875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24.75</v>
      </c>
      <c r="S48" s="131">
        <f t="shared" si="31"/>
        <v>26.8125</v>
      </c>
      <c r="T48" s="23">
        <f t="shared" si="27"/>
        <v>27.150000000000002</v>
      </c>
      <c r="U48" s="23">
        <f t="shared" si="28"/>
        <v>29.890666666666664</v>
      </c>
      <c r="V48" s="23">
        <f t="shared" si="29"/>
        <v>31.899577380952397</v>
      </c>
      <c r="W48" s="71"/>
      <c r="X48" s="74">
        <f t="shared" ca="1" si="30"/>
        <v>30.966013513513531</v>
      </c>
      <c r="Y48" s="16"/>
      <c r="Z48" s="39"/>
      <c r="AB48" s="25">
        <f>VLOOKUP(AB$7,'Sun Curve Sum'!$A$7:$AG$161,3)</f>
        <v>27.1875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24.75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25.688000000000002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26.61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27.458000000000002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30.3825</v>
      </c>
      <c r="BZ48" s="25">
        <f>VLOOKUP(BZ$7,'Sun Curve Sum'!$A$7:$AG$161,3)</f>
        <v>28.2225</v>
      </c>
      <c r="CA48" s="25">
        <f>VLOOKUP(CA$7,'Sun Curve Sum'!$A$7:$AG$161,3)</f>
        <v>28.357500000000002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37.147500000000001</v>
      </c>
      <c r="CE48" s="25">
        <f>VLOOKUP(CE$7,'Sun Curve Sum'!$A$7:$AG$161,3)</f>
        <v>40.717500000000001</v>
      </c>
      <c r="CF48" s="25">
        <f>VLOOKUP(CF$7,'Sun Curve Sum'!$A$7:$AG$161,3)</f>
        <v>35.887500000000003</v>
      </c>
      <c r="CG48" s="25">
        <f>VLOOKUP(CG$7,'Sun Curve Sum'!$A$7:$AG$161,3)</f>
        <v>30.6675</v>
      </c>
      <c r="CH48" s="25">
        <f>VLOOKUP(CH$7,'Sun Curve Sum'!$A$7:$AG$161,3)</f>
        <v>28.26</v>
      </c>
      <c r="CI48" s="25">
        <f>VLOOKUP(CI$7,'Sun Curve Sum'!$A$7:$AG$161,3)</f>
        <v>29.9175</v>
      </c>
      <c r="CJ48" s="25">
        <f>VLOOKUP(CJ$7,'Sun Curve Sum'!$A$7:$AG$161,3)</f>
        <v>31.702500000000001</v>
      </c>
      <c r="CK48" s="25">
        <f>VLOOKUP(CK$7,'Sun Curve Sum'!$A$7:$AG$161,3)</f>
        <v>31.012499999999999</v>
      </c>
      <c r="CL48" s="25">
        <f>VLOOKUP(CL$7,'Sun Curve Sum'!$A$7:$AG$161,3)</f>
        <v>29.032499999999999</v>
      </c>
      <c r="CM48" s="25">
        <f>VLOOKUP(CM$7,'Sun Curve Sum'!$A$7:$AG$161,3)</f>
        <v>29.1525</v>
      </c>
      <c r="CN48" s="25">
        <f>VLOOKUP(CN$7,'Sun Curve Sum'!$A$7:$AG$161,3)</f>
        <v>27.524999999999999</v>
      </c>
      <c r="CO48" s="25">
        <f>VLOOKUP(CO$7,'Sun Curve Sum'!$A$7:$AG$161,3)</f>
        <v>28.1175</v>
      </c>
      <c r="CP48" s="25">
        <f>VLOOKUP(CP$7,'Sun Curve Sum'!$A$7:$AG$161,3)</f>
        <v>37.215000000000003</v>
      </c>
      <c r="CQ48" s="25">
        <f>VLOOKUP(CQ$7,'Sun Curve Sum'!$A$7:$AG$161,3)</f>
        <v>40.4925</v>
      </c>
      <c r="CR48" s="25">
        <f>VLOOKUP(CR$7,'Sun Curve Sum'!$A$7:$AG$161,3)</f>
        <v>36.067500000000003</v>
      </c>
      <c r="CS48" s="25">
        <f>VLOOKUP(CS$7,'Sun Curve Sum'!$A$7:$AG$161,3)</f>
        <v>31.29</v>
      </c>
      <c r="CT48" s="25">
        <f>VLOOKUP(CT$7,'Sun Curve Sum'!$A$7:$AG$161,3)</f>
        <v>29.048000000000002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31.6875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37.522500000000001</v>
      </c>
      <c r="DC48" s="25">
        <f>VLOOKUP(DC$7,'Sun Curve Sum'!$A$7:$AG$161,3)</f>
        <v>40.597499999999997</v>
      </c>
      <c r="DD48" s="25">
        <f>VLOOKUP(DD$7,'Sun Curve Sum'!$A$7:$AG$161,3)</f>
        <v>36.442500000000003</v>
      </c>
      <c r="DE48" s="25">
        <f>VLOOKUP(DE$7,'Sun Curve Sum'!$A$7:$AG$161,3)</f>
        <v>31.965</v>
      </c>
      <c r="DF48" s="25">
        <f>VLOOKUP(DF$7,'Sun Curve Sum'!$A$7:$AG$161,3)</f>
        <v>29.843</v>
      </c>
      <c r="DG48" s="25">
        <f>VLOOKUP(DG$7,'Sun Curve Sum'!$A$7:$AG$161,3)</f>
        <v>31.32</v>
      </c>
      <c r="DH48" s="25">
        <f>VLOOKUP(DH$7,'Sun Curve Sum'!$A$7:$AG$161,3)</f>
        <v>33.052500000000002</v>
      </c>
      <c r="DI48" s="25">
        <f>VLOOKUP(DI$7,'Sun Curve Sum'!$A$7:$AG$161,3)</f>
        <v>32.445</v>
      </c>
      <c r="DJ48" s="25">
        <f>VLOOKUP(DJ$7,'Sun Curve Sum'!$A$7:$AG$161,3)</f>
        <v>30.697500000000002</v>
      </c>
      <c r="DK48" s="25">
        <f>VLOOKUP(DK$7,'Sun Curve Sum'!$A$7:$AG$161,3)</f>
        <v>30.81</v>
      </c>
      <c r="DL48" s="25">
        <f>VLOOKUP(DL$7,'Sun Curve Sum'!$A$7:$AG$161,3)</f>
        <v>29.377500000000001</v>
      </c>
      <c r="DM48" s="25">
        <f>VLOOKUP(DM$7,'Sun Curve Sum'!$A$7:$AG$161,3)</f>
        <v>29.9025</v>
      </c>
      <c r="DN48" s="25">
        <f>VLOOKUP(DN$7,'Sun Curve Sum'!$A$7:$AG$161,3)</f>
        <v>37.935000000000002</v>
      </c>
      <c r="DO48" s="25">
        <f>VLOOKUP(DO$7,'Sun Curve Sum'!$A$7:$AG$161,3)</f>
        <v>40.822499999999998</v>
      </c>
      <c r="DP48" s="25">
        <f>VLOOKUP(DP$7,'Sun Curve Sum'!$A$7:$AG$161,3)</f>
        <v>36.922499999999999</v>
      </c>
      <c r="DQ48" s="25">
        <f>VLOOKUP(DQ$7,'Sun Curve Sum'!$A$7:$AG$161,3)</f>
        <v>32.707500000000003</v>
      </c>
      <c r="DR48" s="25">
        <f>VLOOKUP(DR$7,'Sun Curve Sum'!$A$7:$AG$161,3)</f>
        <v>30.69</v>
      </c>
      <c r="DS48" s="25">
        <f>VLOOKUP(DS$7,'Sun Curve Sum'!$A$7:$AG$161,3)</f>
        <v>32.107500000000002</v>
      </c>
      <c r="DT48" s="25">
        <f>VLOOKUP(DT$7,'Sun Curve Sum'!$A$7:$AG$161,3)</f>
        <v>33.802500000000002</v>
      </c>
      <c r="DU48" s="25">
        <f>VLOOKUP(DU$7,'Sun Curve Sum'!$A$7:$AG$161,3)</f>
        <v>33.232500000000002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30.352499999999999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41.122500000000002</v>
      </c>
      <c r="EB48" s="25">
        <f>VLOOKUP(EB$7,'Sun Curve Sum'!$A$7:$AG$161,3)</f>
        <v>37.447499999999998</v>
      </c>
      <c r="EC48" s="25">
        <f>VLOOKUP(EC$7,'Sun Curve Sum'!$A$7:$AG$161,3)</f>
        <v>33.487499999999997</v>
      </c>
      <c r="ED48" s="25">
        <f>VLOOKUP(ED$7,'Sun Curve Sum'!$A$7:$AG$161,3)</f>
        <v>31.568000000000001</v>
      </c>
      <c r="EE48" s="25">
        <f>VLOOKUP(EE$7,'Sun Curve Sum'!$A$7:$AG$161,3)</f>
        <v>32.917499999999997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25.008666666666667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Sum'!$E$6,3,0,3,1))+ 2* 'Sun Curve Sum Backup'!$E$9)/5), 'Sun Curve Sum Backup'!$E$9,(SUM(OFFSET('Sun Curve Sum'!$E$6,3,0,3,1))+ 2* 'Sun Curve Sum Backup'!$E$9)/5)</f>
        <v>24.026</v>
      </c>
      <c r="F49" s="25">
        <f>VLOOKUP(F$7,'Sun Curve Sum'!$A$7:$AG$161,5)</f>
        <v>27</v>
      </c>
      <c r="G49" s="23">
        <f t="shared" ca="1" si="24"/>
        <v>25.008666666666667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27.375</v>
      </c>
      <c r="S49" s="131">
        <f t="shared" si="31"/>
        <v>28.6875</v>
      </c>
      <c r="T49" s="23">
        <f t="shared" si="27"/>
        <v>28.65625</v>
      </c>
      <c r="U49" s="23">
        <f t="shared" si="28"/>
        <v>31.78125</v>
      </c>
      <c r="V49" s="23">
        <f t="shared" si="29"/>
        <v>33.085529761904773</v>
      </c>
      <c r="W49" s="71"/>
      <c r="X49" s="74">
        <f t="shared" ca="1" si="30"/>
        <v>32.247391891891901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27.375</v>
      </c>
      <c r="AM49" s="25">
        <f>VLOOKUP(AM$7,'Sun Curve Sum'!$A$7:$AG$161,5)</f>
        <v>28.6875</v>
      </c>
      <c r="AN49" s="25">
        <f>VLOOKUP(AN$7,'Sun Curve Sum'!$A$7:$AG$161,5)</f>
        <v>30.1875</v>
      </c>
      <c r="AO49" s="25">
        <f>VLOOKUP(AO$7,'Sun Curve Sum'!$A$7:$AG$161,5)</f>
        <v>29.4375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37.3125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29.25</v>
      </c>
      <c r="AY49" s="25">
        <f>VLOOKUP(AY$7,'Sun Curve Sum'!$A$7:$AG$161,5)</f>
        <v>30.1875</v>
      </c>
      <c r="AZ49" s="25">
        <f>VLOOKUP(AZ$7,'Sun Curve Sum'!$A$7:$AG$161,5)</f>
        <v>30.7425</v>
      </c>
      <c r="BA49" s="25">
        <f>VLOOKUP(BA$7,'Sun Curve Sum'!$A$7:$AG$161,5)</f>
        <v>30.0975</v>
      </c>
      <c r="BB49" s="25">
        <f>VLOOKUP(BB$7,'Sun Curve Sum'!$A$7:$AG$161,5)</f>
        <v>28.9725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30.262499999999999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39.607500000000002</v>
      </c>
      <c r="BI49" s="25">
        <f>VLOOKUP(BI$7,'Sun Curve Sum'!$A$7:$AG$161,5)</f>
        <v>30.585000000000001</v>
      </c>
      <c r="BJ49" s="25">
        <f>VLOOKUP(BJ$7,'Sun Curve Sum'!$A$7:$AG$161,5)</f>
        <v>30.023</v>
      </c>
      <c r="BK49" s="25">
        <f>VLOOKUP(BK$7,'Sun Curve Sum'!$A$7:$AG$161,5)</f>
        <v>30.75</v>
      </c>
      <c r="BL49" s="25">
        <f>VLOOKUP(BL$7,'Sun Curve Sum'!$A$7:$AG$161,5)</f>
        <v>31.267499999999998</v>
      </c>
      <c r="BM49" s="25">
        <f>VLOOKUP(BM$7,'Sun Curve Sum'!$A$7:$AG$161,5)</f>
        <v>30.712499999999999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36.532499999999999</v>
      </c>
      <c r="BS49" s="25">
        <f>VLOOKUP(BS$7,'Sun Curve Sum'!$A$7:$AG$161,5)</f>
        <v>41.647500000000001</v>
      </c>
      <c r="BT49" s="25">
        <f>VLOOKUP(BT$7,'Sun Curve Sum'!$A$7:$AG$161,5)</f>
        <v>38.887500000000003</v>
      </c>
      <c r="BU49" s="25">
        <f>VLOOKUP(BU$7,'Sun Curve Sum'!$A$7:$AG$161,5)</f>
        <v>31.14</v>
      </c>
      <c r="BV49" s="25">
        <f>VLOOKUP(BV$7,'Sun Curve Sum'!$A$7:$AG$161,5)</f>
        <v>30.734999999999999</v>
      </c>
      <c r="BW49" s="25">
        <f>VLOOKUP(BW$7,'Sun Curve Sum'!$A$7:$AG$161,5)</f>
        <v>31.274999999999999</v>
      </c>
      <c r="BX49" s="25">
        <f>VLOOKUP(BX$7,'Sun Curve Sum'!$A$7:$AG$161,5)</f>
        <v>31.702500000000001</v>
      </c>
      <c r="BY49" s="25">
        <f>VLOOKUP(BY$7,'Sun Curve Sum'!$A$7:$AG$161,5)</f>
        <v>31.2</v>
      </c>
      <c r="BZ49" s="25">
        <f>VLOOKUP(BZ$7,'Sun Curve Sum'!$A$7:$AG$161,5)</f>
        <v>30.322500000000002</v>
      </c>
      <c r="CA49" s="25">
        <f>VLOOKUP(CA$7,'Sun Curve Sum'!$A$7:$AG$161,5)</f>
        <v>29.0625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41.152500000000003</v>
      </c>
      <c r="CF49" s="25">
        <f>VLOOKUP(CF$7,'Sun Curve Sum'!$A$7:$AG$161,5)</f>
        <v>38.6325</v>
      </c>
      <c r="CG49" s="25">
        <f>VLOOKUP(CG$7,'Sun Curve Sum'!$A$7:$AG$161,5)</f>
        <v>31.59</v>
      </c>
      <c r="CH49" s="25">
        <f>VLOOKUP(CH$7,'Sun Curve Sum'!$A$7:$AG$161,5)</f>
        <v>31.274999999999999</v>
      </c>
      <c r="CI49" s="25">
        <f>VLOOKUP(CI$7,'Sun Curve Sum'!$A$7:$AG$161,5)</f>
        <v>31.717500000000001</v>
      </c>
      <c r="CJ49" s="25">
        <f>VLOOKUP(CJ$7,'Sun Curve Sum'!$A$7:$AG$161,5)</f>
        <v>32.137500000000003</v>
      </c>
      <c r="CK49" s="25">
        <f>VLOOKUP(CK$7,'Sun Curve Sum'!$A$7:$AG$161,5)</f>
        <v>31.68</v>
      </c>
      <c r="CL49" s="25">
        <f>VLOOKUP(CL$7,'Sun Curve Sum'!$A$7:$AG$161,5)</f>
        <v>30.877500000000001</v>
      </c>
      <c r="CM49" s="25">
        <f>VLOOKUP(CM$7,'Sun Curve Sum'!$A$7:$AG$161,5)</f>
        <v>29.737500000000001</v>
      </c>
      <c r="CN49" s="25">
        <f>VLOOKUP(CN$7,'Sun Curve Sum'!$A$7:$AG$161,5)</f>
        <v>29.737500000000001</v>
      </c>
      <c r="CO49" s="25">
        <f>VLOOKUP(CO$7,'Sun Curve Sum'!$A$7:$AG$161,5)</f>
        <v>31.8</v>
      </c>
      <c r="CP49" s="25">
        <f>VLOOKUP(CP$7,'Sun Curve Sum'!$A$7:$AG$161,5)</f>
        <v>36.487499999999997</v>
      </c>
      <c r="CQ49" s="25">
        <f>VLOOKUP(CQ$7,'Sun Curve Sum'!$A$7:$AG$161,5)</f>
        <v>40.725000000000001</v>
      </c>
      <c r="CR49" s="25">
        <f>VLOOKUP(CR$7,'Sun Curve Sum'!$A$7:$AG$161,5)</f>
        <v>38.4375</v>
      </c>
      <c r="CS49" s="25">
        <f>VLOOKUP(CS$7,'Sun Curve Sum'!$A$7:$AG$161,5)</f>
        <v>32.032499999999999</v>
      </c>
      <c r="CT49" s="25">
        <f>VLOOKUP(CT$7,'Sun Curve Sum'!$A$7:$AG$161,5)</f>
        <v>31.8</v>
      </c>
      <c r="CU49" s="25">
        <f>VLOOKUP(CU$7,'Sun Curve Sum'!$A$7:$AG$161,5)</f>
        <v>32.152500000000003</v>
      </c>
      <c r="CV49" s="25">
        <f>VLOOKUP(CV$7,'Sun Curve Sum'!$A$7:$AG$161,5)</f>
        <v>32.505000000000003</v>
      </c>
      <c r="CW49" s="25">
        <f>VLOOKUP(CW$7,'Sun Curve Sum'!$A$7:$AG$161,5)</f>
        <v>32.077500000000001</v>
      </c>
      <c r="CX49" s="25">
        <f>VLOOKUP(CX$7,'Sun Curve Sum'!$A$7:$AG$161,5)</f>
        <v>31.335000000000001</v>
      </c>
      <c r="CY49" s="25">
        <f>VLOOKUP(CY$7,'Sun Curve Sum'!$A$7:$AG$161,5)</f>
        <v>30.2775</v>
      </c>
      <c r="CZ49" s="25">
        <f>VLOOKUP(CZ$7,'Sun Curve Sum'!$A$7:$AG$161,5)</f>
        <v>30.2775</v>
      </c>
      <c r="DA49" s="25">
        <f>VLOOKUP(DA$7,'Sun Curve Sum'!$A$7:$AG$161,5)</f>
        <v>32.19</v>
      </c>
      <c r="DB49" s="25">
        <f>VLOOKUP(DB$7,'Sun Curve Sum'!$A$7:$AG$161,5)</f>
        <v>36.547499999999999</v>
      </c>
      <c r="DC49" s="25">
        <f>VLOOKUP(DC$7,'Sun Curve Sum'!$A$7:$AG$161,5)</f>
        <v>40.477499999999999</v>
      </c>
      <c r="DD49" s="25">
        <f>VLOOKUP(DD$7,'Sun Curve Sum'!$A$7:$AG$161,5)</f>
        <v>38.354999999999997</v>
      </c>
      <c r="DE49" s="25">
        <f>VLOOKUP(DE$7,'Sun Curve Sum'!$A$7:$AG$161,5)</f>
        <v>32.407499999999999</v>
      </c>
      <c r="DF49" s="25">
        <f>VLOOKUP(DF$7,'Sun Curve Sum'!$A$7:$AG$161,5)</f>
        <v>32.227000000000004</v>
      </c>
      <c r="DG49" s="25">
        <f>VLOOKUP(DG$7,'Sun Curve Sum'!$A$7:$AG$161,5)</f>
        <v>32.512500000000003</v>
      </c>
      <c r="DH49" s="25">
        <f>VLOOKUP(DH$7,'Sun Curve Sum'!$A$7:$AG$161,5)</f>
        <v>32.827500000000001</v>
      </c>
      <c r="DI49" s="25">
        <f>VLOOKUP(DI$7,'Sun Curve Sum'!$A$7:$AG$161,5)</f>
        <v>32.4375</v>
      </c>
      <c r="DJ49" s="25">
        <f>VLOOKUP(DJ$7,'Sun Curve Sum'!$A$7:$AG$161,5)</f>
        <v>31.747499999999999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32.542499999999997</v>
      </c>
      <c r="DN49" s="25">
        <f>VLOOKUP(DN$7,'Sun Curve Sum'!$A$7:$AG$161,5)</f>
        <v>36.577500000000001</v>
      </c>
      <c r="DO49" s="25">
        <f>VLOOKUP(DO$7,'Sun Curve Sum'!$A$7:$AG$161,5)</f>
        <v>40.222499999999997</v>
      </c>
      <c r="DP49" s="25">
        <f>VLOOKUP(DP$7,'Sun Curve Sum'!$A$7:$AG$161,5)</f>
        <v>38.2575</v>
      </c>
      <c r="DQ49" s="25">
        <f>VLOOKUP(DQ$7,'Sun Curve Sum'!$A$7:$AG$161,5)</f>
        <v>32.744999999999997</v>
      </c>
      <c r="DR49" s="25">
        <f>VLOOKUP(DR$7,'Sun Curve Sum'!$A$7:$AG$161,5)</f>
        <v>32.617000000000004</v>
      </c>
      <c r="DS49" s="25">
        <f>VLOOKUP(DS$7,'Sun Curve Sum'!$A$7:$AG$161,5)</f>
        <v>32.842500000000001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32.152500000000003</v>
      </c>
      <c r="DW49" s="25">
        <f>VLOOKUP(DW$7,'Sun Curve Sum'!$A$7:$AG$161,5)</f>
        <v>31.237500000000001</v>
      </c>
      <c r="DX49" s="25">
        <f>VLOOKUP(DX$7,'Sun Curve Sum'!$A$7:$AG$161,5)</f>
        <v>31.237500000000001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38.182499999999997</v>
      </c>
      <c r="EC49" s="25">
        <f>VLOOKUP(EC$7,'Sun Curve Sum'!$A$7:$AG$161,5)</f>
        <v>33.075000000000003</v>
      </c>
      <c r="ED49" s="25">
        <f>VLOOKUP(ED$7,'Sun Curve Sum'!$A$7:$AG$161,5)</f>
        <v>33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Sum'!$I$6,3,0,3,1))+ 2* 'Sun Curve Sum Backup'!$I$9)/5), 'Sun Curve Sum Backup'!$I$9,(SUM(OFFSET('Sun Curve Sum'!$I$6,3,0,3,1))+ 2*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23.161000050862629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Sum'!$F$6,3,0,3,1))+ 2* 'Sun Curve Sum Backup'!$F$9)/5), 'Sun Curve Sum Backup'!$F$9,(SUM(OFFSET('Sun Curve Sum'!$F$6,3,0,3,1))+ 2* 'Sun Curve Sum Backup'!$F$9)/5)</f>
        <v>20.670000152587896</v>
      </c>
      <c r="F51" s="25">
        <f>VLOOKUP(F$7,'Sun Curve Sum'!$A$7:$AG$161,6)</f>
        <v>25.313000000000002</v>
      </c>
      <c r="G51" s="23">
        <f t="shared" ca="1" si="24"/>
        <v>23.161000050862629</v>
      </c>
      <c r="H51" s="131">
        <f t="shared" si="25"/>
        <v>25.875</v>
      </c>
      <c r="I51" s="131">
        <f t="shared" si="31"/>
        <v>25.313000000000002</v>
      </c>
      <c r="J51" s="131">
        <f t="shared" si="31"/>
        <v>24.75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29.078166666666664</v>
      </c>
      <c r="U51" s="23">
        <f t="shared" si="28"/>
        <v>31.890625</v>
      </c>
      <c r="V51" s="23">
        <f t="shared" si="29"/>
        <v>32.792613095238096</v>
      </c>
      <c r="W51" s="71"/>
      <c r="X51" s="74">
        <f t="shared" ca="1" si="30"/>
        <v>32.033225226599896</v>
      </c>
      <c r="Y51" s="12"/>
      <c r="Z51" s="39"/>
      <c r="AA51" s="39"/>
      <c r="AB51" s="25">
        <f>VLOOKUP(AB$7,'Sun Curve Sum'!$A$7:$AG$161,6)</f>
        <v>25.875</v>
      </c>
      <c r="AC51" s="25">
        <f>VLOOKUP(AC$7,'Sun Curve Sum'!$A$7:$AG$161,6)</f>
        <v>25.313000000000002</v>
      </c>
      <c r="AD51" s="25">
        <f>VLOOKUP(AD$7,'Sun Curve Sum'!$A$7:$AG$161,6)</f>
        <v>24.75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29.528000000000002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29.738000000000003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30.143000000000001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30.353000000000002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21.454333333333334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Sum'!$B$6,3,0,3,1))+ 2* 'Sun Curve Sum Backup'!$B$9)/5), 'Sun Curve Sum Backup'!$B$9,(SUM(OFFSET('Sun Curve Sum'!$B$6,3,0,3,1))+ 2* 'Sun Curve Sum Backup'!$B$9)/5)</f>
        <v>19.05</v>
      </c>
      <c r="F52" s="25">
        <f>VLOOKUP(F$7,'Sun Curve Sum'!$A$7:$AG$161,2)</f>
        <v>23.813000000000002</v>
      </c>
      <c r="G52" s="23">
        <f t="shared" ca="1" si="24"/>
        <v>21.454333333333334</v>
      </c>
      <c r="H52" s="131">
        <f t="shared" si="25"/>
        <v>24.188000000000002</v>
      </c>
      <c r="I52" s="131">
        <f t="shared" si="31"/>
        <v>23.813000000000002</v>
      </c>
      <c r="J52" s="131">
        <f t="shared" si="31"/>
        <v>23.438000000000002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37.688000000000002</v>
      </c>
      <c r="O52" s="131">
        <f t="shared" si="31"/>
        <v>44.625</v>
      </c>
      <c r="P52" s="131">
        <f t="shared" si="31"/>
        <v>36.563000000000002</v>
      </c>
      <c r="Q52" s="131">
        <f t="shared" si="31"/>
        <v>27</v>
      </c>
      <c r="R52" s="131">
        <f t="shared" si="31"/>
        <v>25.875</v>
      </c>
      <c r="S52" s="131">
        <f t="shared" si="31"/>
        <v>26.438000000000002</v>
      </c>
      <c r="T52" s="23">
        <f t="shared" si="27"/>
        <v>29.281499999999998</v>
      </c>
      <c r="U52" s="23">
        <f t="shared" si="28"/>
        <v>30.15625</v>
      </c>
      <c r="V52" s="23">
        <f t="shared" si="29"/>
        <v>31.058214285714286</v>
      </c>
      <c r="W52" s="71"/>
      <c r="X52" s="74">
        <f t="shared" ca="1" si="30"/>
        <v>30.509063063063063</v>
      </c>
      <c r="Y52" s="12"/>
      <c r="Z52" s="39"/>
      <c r="AA52" s="39"/>
      <c r="AB52" s="25">
        <f>VLOOKUP(AB$7,'Sun Curve Sum'!$A$7:$AG$161,2)</f>
        <v>24.188000000000002</v>
      </c>
      <c r="AC52" s="25">
        <f>VLOOKUP(AC$7,'Sun Curve Sum'!$A$7:$AG$161,2)</f>
        <v>23.813000000000002</v>
      </c>
      <c r="AD52" s="25">
        <f>VLOOKUP(AD$7,'Sun Curve Sum'!$A$7:$AG$161,2)</f>
        <v>23.438000000000002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37.688000000000002</v>
      </c>
      <c r="AI52" s="25">
        <f>VLOOKUP(AI$7,'Sun Curve Sum'!$A$7:$AG$161,2)</f>
        <v>44.625</v>
      </c>
      <c r="AJ52" s="25">
        <f>VLOOKUP(AJ$7,'Sun Curve Sum'!$A$7:$AG$161,2)</f>
        <v>36.563000000000002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26.438000000000002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27.112500000000001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27.712499999999999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28.1175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28.3125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21.987666666666666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Sum'!$G$6,3,0,3,1))+ 2* 'Sun Curve Sum Backup'!$G$9)/5), 'Sun Curve Sum Backup'!$G$9,(SUM(OFFSET('Sun Curve Sum'!$G$6,3,0,3,1))+ 2* 'Sun Curve Sum Backup'!$G$9)/5)</f>
        <v>19.649999999999999</v>
      </c>
      <c r="F53" s="22">
        <f>VLOOKUP(F$7,'Sun Curve Sum'!$A$7:$AG$161,7)</f>
        <v>23.813000000000002</v>
      </c>
      <c r="G53" s="23">
        <f t="shared" ca="1" si="24"/>
        <v>21.987666666666666</v>
      </c>
      <c r="H53" s="131">
        <f t="shared" si="25"/>
        <v>24.188000000000002</v>
      </c>
      <c r="I53" s="131">
        <f t="shared" si="31"/>
        <v>23.813000000000002</v>
      </c>
      <c r="J53" s="131">
        <f t="shared" si="31"/>
        <v>23.438000000000002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37.688000000000002</v>
      </c>
      <c r="O53" s="131">
        <f t="shared" si="31"/>
        <v>44.625</v>
      </c>
      <c r="P53" s="131">
        <f t="shared" si="31"/>
        <v>36.563000000000002</v>
      </c>
      <c r="Q53" s="131">
        <f t="shared" si="31"/>
        <v>27</v>
      </c>
      <c r="R53" s="131">
        <f t="shared" si="31"/>
        <v>25.875</v>
      </c>
      <c r="S53" s="131">
        <f t="shared" si="31"/>
        <v>26.438000000000002</v>
      </c>
      <c r="T53" s="23">
        <f t="shared" si="27"/>
        <v>29.281499999999998</v>
      </c>
      <c r="U53" s="23">
        <f t="shared" si="28"/>
        <v>30.15625</v>
      </c>
      <c r="V53" s="23">
        <f t="shared" si="29"/>
        <v>31.058214285714286</v>
      </c>
      <c r="W53" s="78"/>
      <c r="X53" s="65">
        <f t="shared" ca="1" si="30"/>
        <v>30.523477477477474</v>
      </c>
      <c r="Y53" s="12"/>
      <c r="Z53" s="39"/>
      <c r="AB53" s="22">
        <f>VLOOKUP(AB$7,'Sun Curve Sum'!$A$7:$AG$161,7)</f>
        <v>24.188000000000002</v>
      </c>
      <c r="AC53" s="22">
        <f>VLOOKUP(AC$7,'Sun Curve Sum'!$A$7:$AG$161,7)</f>
        <v>23.813000000000002</v>
      </c>
      <c r="AD53" s="22">
        <f>VLOOKUP(AD$7,'Sun Curve Sum'!$A$7:$AG$161,7)</f>
        <v>23.438000000000002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37.688000000000002</v>
      </c>
      <c r="AI53" s="22">
        <f>VLOOKUP(AI$7,'Sun Curve Sum'!$A$7:$AG$161,7)</f>
        <v>44.625</v>
      </c>
      <c r="AJ53" s="22">
        <f>VLOOKUP(AJ$7,'Sun Curve Sum'!$A$7:$AG$161,7)</f>
        <v>36.563000000000002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26.438000000000002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27.112500000000001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27.712499999999999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28.1175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28.3125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38.582142206094758</v>
      </c>
      <c r="D56" s="22">
        <f ca="1">IF(ISERROR(AVERAGE(OFFSET('Sun Curve Sum'!$R$6,1,0,2,1))),0,AVERAGE(OFFSET('Sun Curve Sum'!$R$6,1,0,2,1)))</f>
        <v>38.75</v>
      </c>
      <c r="E56" s="22">
        <f ca="1">IF(ISERROR((SUM(OFFSET('Sun Curve Sum'!$R$6,3,0,3,1))+ 2* 'Sun Curve Sum Backup'!$R$9)/5), 'Sun Curve Sum Backup'!$R$9,(SUM(OFFSET('Sun Curve Sum'!$R$6,3,0,3,1))+ 2* 'Sun Curve Sum Backup'!$R$9)/5)</f>
        <v>35.679498718261776</v>
      </c>
      <c r="F56" s="22">
        <f>VLOOKUP(F$7,'Sun Curve Sum'!$A$7:$AG$161,18)</f>
        <v>41.316927900022492</v>
      </c>
      <c r="G56" s="23">
        <f ca="1">AVERAGE(D56,E56,F56)</f>
        <v>38.582142206094758</v>
      </c>
      <c r="H56" s="131">
        <f t="shared" ref="H56:S56" si="32">AB56</f>
        <v>36.495002293851627</v>
      </c>
      <c r="I56" s="131">
        <f t="shared" si="32"/>
        <v>36.251633640962034</v>
      </c>
      <c r="J56" s="131">
        <f t="shared" si="32"/>
        <v>35.593691703685685</v>
      </c>
      <c r="K56" s="131">
        <f t="shared" si="32"/>
        <v>33.967753526867362</v>
      </c>
      <c r="L56" s="131">
        <f t="shared" si="32"/>
        <v>34.477778675903082</v>
      </c>
      <c r="M56" s="131">
        <f t="shared" si="32"/>
        <v>35.201510044674976</v>
      </c>
      <c r="N56" s="131">
        <f t="shared" si="32"/>
        <v>35.853128150198408</v>
      </c>
      <c r="O56" s="131">
        <f t="shared" si="32"/>
        <v>36.503118912037678</v>
      </c>
      <c r="P56" s="131">
        <f t="shared" si="32"/>
        <v>36.51040646524708</v>
      </c>
      <c r="Q56" s="131">
        <f t="shared" si="32"/>
        <v>36.873336558524137</v>
      </c>
      <c r="R56" s="131">
        <f t="shared" si="32"/>
        <v>40.630411481575351</v>
      </c>
      <c r="S56" s="131">
        <f t="shared" si="32"/>
        <v>43.659282453401644</v>
      </c>
      <c r="T56" s="23">
        <f>AVERAGE(AB56:AM56)</f>
        <v>36.834754492244095</v>
      </c>
      <c r="U56" s="23">
        <f>AVERAGE(AN56:AY56)</f>
        <v>41.899654819105884</v>
      </c>
      <c r="V56" s="23">
        <f>AVERAGE(AZ56:EE56)</f>
        <v>40.753101170448062</v>
      </c>
      <c r="W56" s="78"/>
      <c r="X56" s="65">
        <f ca="1">AVERAGE(D56:F56,AB56:EE56)</f>
        <v>40.394773303352444</v>
      </c>
      <c r="Y56" s="12"/>
      <c r="Z56" s="39"/>
      <c r="AB56" s="22">
        <f>VLOOKUP(AB$7,'Sun Curve Sum'!$A$7:$AG$161,18)</f>
        <v>36.495002293851627</v>
      </c>
      <c r="AC56" s="22">
        <f>VLOOKUP(AC$7,'Sun Curve Sum'!$A$7:$AG$161,18)</f>
        <v>36.251633640962034</v>
      </c>
      <c r="AD56" s="22">
        <f>VLOOKUP(AD$7,'Sun Curve Sum'!$A$7:$AG$161,18)</f>
        <v>35.593691703685685</v>
      </c>
      <c r="AE56" s="22">
        <f>VLOOKUP(AE$7,'Sun Curve Sum'!$A$7:$AG$161,18)</f>
        <v>33.967753526867362</v>
      </c>
      <c r="AF56" s="22">
        <f>VLOOKUP(AF$7,'Sun Curve Sum'!$A$7:$AG$161,18)</f>
        <v>34.477778675903082</v>
      </c>
      <c r="AG56" s="22">
        <f>VLOOKUP(AG$7,'Sun Curve Sum'!$A$7:$AG$161,18)</f>
        <v>35.201510044674976</v>
      </c>
      <c r="AH56" s="22">
        <f>VLOOKUP(AH$7,'Sun Curve Sum'!$A$7:$AG$161,18)</f>
        <v>35.853128150198408</v>
      </c>
      <c r="AI56" s="22">
        <f>VLOOKUP(AI$7,'Sun Curve Sum'!$A$7:$AG$161,18)</f>
        <v>36.503118912037678</v>
      </c>
      <c r="AJ56" s="22">
        <f>VLOOKUP(AJ$7,'Sun Curve Sum'!$A$7:$AG$161,18)</f>
        <v>36.51040646524708</v>
      </c>
      <c r="AK56" s="22">
        <f>VLOOKUP(AK$7,'Sun Curve Sum'!$A$7:$AG$161,18)</f>
        <v>36.873336558524137</v>
      </c>
      <c r="AL56" s="22">
        <f>VLOOKUP(AL$7,'Sun Curve Sum'!$A$7:$AG$161,18)</f>
        <v>40.630411481575351</v>
      </c>
      <c r="AM56" s="22">
        <f>VLOOKUP(AM$7,'Sun Curve Sum'!$A$7:$AG$161,18)</f>
        <v>43.659282453401644</v>
      </c>
      <c r="AN56" s="22">
        <f>VLOOKUP(AN$7,'Sun Curve Sum'!$A$7:$AG$161,18)</f>
        <v>44.155603584741066</v>
      </c>
      <c r="AO56" s="22">
        <f>VLOOKUP(AO$7,'Sun Curve Sum'!$A$7:$AG$161,18)</f>
        <v>42.911754620580545</v>
      </c>
      <c r="AP56" s="22">
        <f>VLOOKUP(AP$7,'Sun Curve Sum'!$A$7:$AG$161,18)</f>
        <v>41.555065231597709</v>
      </c>
      <c r="AQ56" s="22">
        <f>VLOOKUP(AQ$7,'Sun Curve Sum'!$A$7:$AG$161,18)</f>
        <v>39.558739320537278</v>
      </c>
      <c r="AR56" s="22">
        <f>VLOOKUP(AR$7,'Sun Curve Sum'!$A$7:$AG$161,18)</f>
        <v>39.772238002470957</v>
      </c>
      <c r="AS56" s="22">
        <f>VLOOKUP(AS$7,'Sun Curve Sum'!$A$7:$AG$161,18)</f>
        <v>40.193912375804516</v>
      </c>
      <c r="AT56" s="22">
        <f>VLOOKUP(AT$7,'Sun Curve Sum'!$A$7:$AG$161,18)</f>
        <v>40.573117424211404</v>
      </c>
      <c r="AU56" s="22">
        <f>VLOOKUP(AU$7,'Sun Curve Sum'!$A$7:$AG$161,18)</f>
        <v>41.021248956390949</v>
      </c>
      <c r="AV56" s="22">
        <f>VLOOKUP(AV$7,'Sun Curve Sum'!$A$7:$AG$161,18)</f>
        <v>41.037700040271091</v>
      </c>
      <c r="AW56" s="22">
        <f>VLOOKUP(AW$7,'Sun Curve Sum'!$A$7:$AG$161,18)</f>
        <v>41.248951788739042</v>
      </c>
      <c r="AX56" s="22">
        <f>VLOOKUP(AX$7,'Sun Curve Sum'!$A$7:$AG$161,18)</f>
        <v>44.322745694425812</v>
      </c>
      <c r="AY56" s="22">
        <f>VLOOKUP(AY$7,'Sun Curve Sum'!$A$7:$AG$161,18)</f>
        <v>46.444780789500356</v>
      </c>
      <c r="AZ56" s="22">
        <f>VLOOKUP(AZ$7,'Sun Curve Sum'!$A$7:$AG$161,18)</f>
        <v>44.65145361829078</v>
      </c>
      <c r="BA56" s="22">
        <f>VLOOKUP(BA$7,'Sun Curve Sum'!$A$7:$AG$161,18)</f>
        <v>43.132512011635974</v>
      </c>
      <c r="BB56" s="22">
        <f>VLOOKUP(BB$7,'Sun Curve Sum'!$A$7:$AG$161,18)</f>
        <v>41.192756314820883</v>
      </c>
      <c r="BC56" s="22">
        <f>VLOOKUP(BC$7,'Sun Curve Sum'!$A$7:$AG$161,18)</f>
        <v>38.49288938416241</v>
      </c>
      <c r="BD56" s="22">
        <f>VLOOKUP(BD$7,'Sun Curve Sum'!$A$7:$AG$161,18)</f>
        <v>38.425357895581591</v>
      </c>
      <c r="BE56" s="22">
        <f>VLOOKUP(BE$7,'Sun Curve Sum'!$A$7:$AG$161,18)</f>
        <v>38.922506036719504</v>
      </c>
      <c r="BF56" s="22">
        <f>VLOOKUP(BF$7,'Sun Curve Sum'!$A$7:$AG$161,18)</f>
        <v>39.513161500449982</v>
      </c>
      <c r="BG56" s="22">
        <f>VLOOKUP(BG$7,'Sun Curve Sum'!$A$7:$AG$161,18)</f>
        <v>40.013623858162873</v>
      </c>
      <c r="BH56" s="22">
        <f>VLOOKUP(BH$7,'Sun Curve Sum'!$A$7:$AG$161,18)</f>
        <v>39.935446399517026</v>
      </c>
      <c r="BI56" s="22">
        <f>VLOOKUP(BI$7,'Sun Curve Sum'!$A$7:$AG$161,18)</f>
        <v>39.938037877582211</v>
      </c>
      <c r="BJ56" s="22">
        <f>VLOOKUP(BJ$7,'Sun Curve Sum'!$A$7:$AG$161,18)</f>
        <v>42.749038211052302</v>
      </c>
      <c r="BK56" s="22">
        <f>VLOOKUP(BK$7,'Sun Curve Sum'!$A$7:$AG$161,18)</f>
        <v>44.682630143994601</v>
      </c>
      <c r="BL56" s="22">
        <f>VLOOKUP(BL$7,'Sun Curve Sum'!$A$7:$AG$161,18)</f>
        <v>44.60718109580111</v>
      </c>
      <c r="BM56" s="22">
        <f>VLOOKUP(BM$7,'Sun Curve Sum'!$A$7:$AG$161,18)</f>
        <v>43.128685154062516</v>
      </c>
      <c r="BN56" s="22">
        <f>VLOOKUP(BN$7,'Sun Curve Sum'!$A$7:$AG$161,18)</f>
        <v>41.243063478938012</v>
      </c>
      <c r="BO56" s="22">
        <f>VLOOKUP(BO$7,'Sun Curve Sum'!$A$7:$AG$161,18)</f>
        <v>38.493134843531706</v>
      </c>
      <c r="BP56" s="22">
        <f>VLOOKUP(BP$7,'Sun Curve Sum'!$A$7:$AG$161,18)</f>
        <v>38.425211916492536</v>
      </c>
      <c r="BQ56" s="22">
        <f>VLOOKUP(BQ$7,'Sun Curve Sum'!$A$7:$AG$161,18)</f>
        <v>38.90514481336718</v>
      </c>
      <c r="BR56" s="22">
        <f>VLOOKUP(BR$7,'Sun Curve Sum'!$A$7:$AG$161,18)</f>
        <v>39.476020023483933</v>
      </c>
      <c r="BS56" s="22">
        <f>VLOOKUP(BS$7,'Sun Curve Sum'!$A$7:$AG$161,18)</f>
        <v>39.959187483300219</v>
      </c>
      <c r="BT56" s="22">
        <f>VLOOKUP(BT$7,'Sun Curve Sum'!$A$7:$AG$161,18)</f>
        <v>39.881156180488908</v>
      </c>
      <c r="BU56" s="22">
        <f>VLOOKUP(BU$7,'Sun Curve Sum'!$A$7:$AG$161,18)</f>
        <v>39.880722918728168</v>
      </c>
      <c r="BV56" s="22">
        <f>VLOOKUP(BV$7,'Sun Curve Sum'!$A$7:$AG$161,18)</f>
        <v>42.6753033898258</v>
      </c>
      <c r="BW56" s="22">
        <f>VLOOKUP(BW$7,'Sun Curve Sum'!$A$7:$AG$161,18)</f>
        <v>44.564791657602804</v>
      </c>
      <c r="BX56" s="22">
        <f>VLOOKUP(BX$7,'Sun Curve Sum'!$A$7:$AG$161,18)</f>
        <v>41.771654166286147</v>
      </c>
      <c r="BY56" s="22">
        <f>VLOOKUP(BY$7,'Sun Curve Sum'!$A$7:$AG$161,18)</f>
        <v>40.44563837908489</v>
      </c>
      <c r="BZ56" s="22">
        <f>VLOOKUP(BZ$7,'Sun Curve Sum'!$A$7:$AG$161,18)</f>
        <v>38.745853324014639</v>
      </c>
      <c r="CA56" s="22">
        <f>VLOOKUP(CA$7,'Sun Curve Sum'!$A$7:$AG$161,18)</f>
        <v>36.197005698392672</v>
      </c>
      <c r="CB56" s="22">
        <f>VLOOKUP(CB$7,'Sun Curve Sum'!$A$7:$AG$161,18)</f>
        <v>36.149311623370266</v>
      </c>
      <c r="CC56" s="22">
        <f>VLOOKUP(CC$7,'Sun Curve Sum'!$A$7:$AG$161,18)</f>
        <v>36.602928358693291</v>
      </c>
      <c r="CD56" s="22">
        <f>VLOOKUP(CD$7,'Sun Curve Sum'!$A$7:$AG$161,18)</f>
        <v>37.138283828662871</v>
      </c>
      <c r="CE56" s="22">
        <f>VLOOKUP(CE$7,'Sun Curve Sum'!$A$7:$AG$161,18)</f>
        <v>37.5931020052276</v>
      </c>
      <c r="CF56" s="22">
        <f>VLOOKUP(CF$7,'Sun Curve Sum'!$A$7:$AG$161,18)</f>
        <v>37.535702261739445</v>
      </c>
      <c r="CG56" s="22">
        <f>VLOOKUP(CG$7,'Sun Curve Sum'!$A$7:$AG$161,18)</f>
        <v>37.548112657745513</v>
      </c>
      <c r="CH56" s="22">
        <f>VLOOKUP(CH$7,'Sun Curve Sum'!$A$7:$AG$161,18)</f>
        <v>40.166348329151482</v>
      </c>
      <c r="CI56" s="22">
        <f>VLOOKUP(CI$7,'Sun Curve Sum'!$A$7:$AG$161,18)</f>
        <v>41.894366121791798</v>
      </c>
      <c r="CJ56" s="22">
        <f>VLOOKUP(CJ$7,'Sun Curve Sum'!$A$7:$AG$161,18)</f>
        <v>43.062789689747888</v>
      </c>
      <c r="CK56" s="22">
        <f>VLOOKUP(CK$7,'Sun Curve Sum'!$A$7:$AG$161,18)</f>
        <v>41.72376270968973</v>
      </c>
      <c r="CL56" s="22">
        <f>VLOOKUP(CL$7,'Sun Curve Sum'!$A$7:$AG$161,18)</f>
        <v>40.011120921425615</v>
      </c>
      <c r="CM56" s="22">
        <f>VLOOKUP(CM$7,'Sun Curve Sum'!$A$7:$AG$161,18)</f>
        <v>37.446989984359021</v>
      </c>
      <c r="CN56" s="22">
        <f>VLOOKUP(CN$7,'Sun Curve Sum'!$A$7:$AG$161,18)</f>
        <v>37.390362896221156</v>
      </c>
      <c r="CO56" s="22">
        <f>VLOOKUP(CO$7,'Sun Curve Sum'!$A$7:$AG$161,18)</f>
        <v>37.83532632460026</v>
      </c>
      <c r="CP56" s="22">
        <f>VLOOKUP(CP$7,'Sun Curve Sum'!$A$7:$AG$161,18)</f>
        <v>38.361878455897127</v>
      </c>
      <c r="CQ56" s="22">
        <f>VLOOKUP(CQ$7,'Sun Curve Sum'!$A$7:$AG$161,18)</f>
        <v>38.806812045526073</v>
      </c>
      <c r="CR56" s="22">
        <f>VLOOKUP(CR$7,'Sun Curve Sum'!$A$7:$AG$161,18)</f>
        <v>38.738402159752802</v>
      </c>
      <c r="CS56" s="22">
        <f>VLOOKUP(CS$7,'Sun Curve Sum'!$A$7:$AG$161,18)</f>
        <v>38.739882491343828</v>
      </c>
      <c r="CT56" s="22">
        <f>VLOOKUP(CT$7,'Sun Curve Sum'!$A$7:$AG$161,18)</f>
        <v>41.296500378460173</v>
      </c>
      <c r="CU56" s="22">
        <f>VLOOKUP(CU$7,'Sun Curve Sum'!$A$7:$AG$161,18)</f>
        <v>43.024787821710433</v>
      </c>
      <c r="CV56" s="22">
        <f>VLOOKUP(CV$7,'Sun Curve Sum'!$A$7:$AG$161,18)</f>
        <v>44.222284688457151</v>
      </c>
      <c r="CW56" s="22">
        <f>VLOOKUP(CW$7,'Sun Curve Sum'!$A$7:$AG$161,18)</f>
        <v>42.881890853855822</v>
      </c>
      <c r="CX56" s="22">
        <f>VLOOKUP(CX$7,'Sun Curve Sum'!$A$7:$AG$161,18)</f>
        <v>41.167856503302481</v>
      </c>
      <c r="CY56" s="22">
        <f>VLOOKUP(CY$7,'Sun Curve Sum'!$A$7:$AG$161,18)</f>
        <v>38.601889055330801</v>
      </c>
      <c r="CZ56" s="22">
        <f>VLOOKUP(CZ$7,'Sun Curve Sum'!$A$7:$AG$161,18)</f>
        <v>38.544637796271587</v>
      </c>
      <c r="DA56" s="22">
        <f>VLOOKUP(DA$7,'Sun Curve Sum'!$A$7:$AG$161,18)</f>
        <v>38.989170068131699</v>
      </c>
      <c r="DB56" s="22">
        <f>VLOOKUP(DB$7,'Sun Curve Sum'!$A$7:$AG$161,18)</f>
        <v>39.515327800721096</v>
      </c>
      <c r="DC56" s="22">
        <f>VLOOKUP(DC$7,'Sun Curve Sum'!$A$7:$AG$161,18)</f>
        <v>39.959795128581874</v>
      </c>
      <c r="DD56" s="22">
        <f>VLOOKUP(DD$7,'Sun Curve Sum'!$A$7:$AG$161,18)</f>
        <v>39.890711075165314</v>
      </c>
      <c r="DE56" s="22">
        <f>VLOOKUP(DE$7,'Sun Curve Sum'!$A$7:$AG$161,18)</f>
        <v>39.891563877064918</v>
      </c>
      <c r="DF56" s="22">
        <f>VLOOKUP(DF$7,'Sun Curve Sum'!$A$7:$AG$161,18)</f>
        <v>42.222062733165338</v>
      </c>
      <c r="DG56" s="22">
        <f>VLOOKUP(DG$7,'Sun Curve Sum'!$A$7:$AG$161,18)</f>
        <v>43.97301835880635</v>
      </c>
      <c r="DH56" s="22">
        <f>VLOOKUP(DH$7,'Sun Curve Sum'!$A$7:$AG$161,18)</f>
        <v>45.224628086641204</v>
      </c>
      <c r="DI56" s="22">
        <f>VLOOKUP(DI$7,'Sun Curve Sum'!$A$7:$AG$161,18)</f>
        <v>43.905760505027636</v>
      </c>
      <c r="DJ56" s="22">
        <f>VLOOKUP(DJ$7,'Sun Curve Sum'!$A$7:$AG$161,18)</f>
        <v>42.209068723978234</v>
      </c>
      <c r="DK56" s="22">
        <f>VLOOKUP(DK$7,'Sun Curve Sum'!$A$7:$AG$161,18)</f>
        <v>39.249074063363629</v>
      </c>
      <c r="DL56" s="22">
        <f>VLOOKUP(DL$7,'Sun Curve Sum'!$A$7:$AG$161,18)</f>
        <v>39.213373314201064</v>
      </c>
      <c r="DM56" s="22">
        <f>VLOOKUP(DM$7,'Sun Curve Sum'!$A$7:$AG$161,18)</f>
        <v>39.68274724441401</v>
      </c>
      <c r="DN56" s="22">
        <f>VLOOKUP(DN$7,'Sun Curve Sum'!$A$7:$AG$161,18)</f>
        <v>40.2343958027474</v>
      </c>
      <c r="DO56" s="22">
        <f>VLOOKUP(DO$7,'Sun Curve Sum'!$A$7:$AG$161,18)</f>
        <v>40.705817944354493</v>
      </c>
      <c r="DP56" s="22">
        <f>VLOOKUP(DP$7,'Sun Curve Sum'!$A$7:$AG$161,18)</f>
        <v>40.661638237659872</v>
      </c>
      <c r="DQ56" s="22">
        <f>VLOOKUP(DQ$7,'Sun Curve Sum'!$A$7:$AG$161,18)</f>
        <v>40.687459451929364</v>
      </c>
      <c r="DR56" s="22">
        <f>VLOOKUP(DR$7,'Sun Curve Sum'!$A$7:$AG$161,18)</f>
        <v>43.465744071105028</v>
      </c>
      <c r="DS56" s="22">
        <f>VLOOKUP(DS$7,'Sun Curve Sum'!$A$7:$AG$161,18)</f>
        <v>45.235438020706447</v>
      </c>
      <c r="DT56" s="22">
        <f>VLOOKUP(DT$7,'Sun Curve Sum'!$A$7:$AG$161,18)</f>
        <v>46.532170291680941</v>
      </c>
      <c r="DU56" s="22">
        <f>VLOOKUP(DU$7,'Sun Curve Sum'!$A$7:$AG$161,18)</f>
        <v>45.20990166531881</v>
      </c>
      <c r="DV56" s="22">
        <f>VLOOKUP(DV$7,'Sun Curve Sum'!$A$7:$AG$161,18)</f>
        <v>43.505967527733155</v>
      </c>
      <c r="DW56" s="22">
        <f>VLOOKUP(DW$7,'Sun Curve Sum'!$A$7:$AG$161,18)</f>
        <v>40.116147468157408</v>
      </c>
      <c r="DX56" s="22">
        <f>VLOOKUP(DX$7,'Sun Curve Sum'!$A$7:$AG$161,18)</f>
        <v>40.085512493643343</v>
      </c>
      <c r="DY56" s="22">
        <f>VLOOKUP(DY$7,'Sun Curve Sum'!$A$7:$AG$161,18)</f>
        <v>40.564203601722454</v>
      </c>
      <c r="DZ56" s="22">
        <f>VLOOKUP(DZ$7,'Sun Curve Sum'!$A$7:$AG$161,18)</f>
        <v>41.125789606448571</v>
      </c>
      <c r="EA56" s="22">
        <f>VLOOKUP(EA$7,'Sun Curve Sum'!$A$7:$AG$161,18)</f>
        <v>41.606811410082329</v>
      </c>
      <c r="EB56" s="22">
        <f>VLOOKUP(EB$7,'Sun Curve Sum'!$A$7:$AG$161,18)</f>
        <v>41.567999430623793</v>
      </c>
      <c r="EC56" s="22">
        <f>VLOOKUP(EC$7,'Sun Curve Sum'!$A$7:$AG$161,18)</f>
        <v>41.599598693638335</v>
      </c>
      <c r="ED56" s="22">
        <f>VLOOKUP(ED$7,'Sun Curve Sum'!$A$7:$AG$161,18)</f>
        <v>44.052060636598057</v>
      </c>
      <c r="EE56" s="22">
        <f>VLOOKUP(EE$7,'Sun Curve Sum'!$A$7:$AG$161,18)</f>
        <v>45.843043246520267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6684.1277866742421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7192.3211551566674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6571.6429562667126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4370.2227903709481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6625.7989204192309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6072.649840027676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6473.1203850267821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23.110125000000004</v>
      </c>
      <c r="M4" s="168">
        <f>P2Sun!V5</f>
        <v>29.000279069767444</v>
      </c>
      <c r="N4" s="211">
        <f>AVERAGE(P2Sun!S5:V5)</f>
        <v>18.71029332513417</v>
      </c>
      <c r="O4" s="166">
        <f>P2Sun!W5</f>
        <v>27.500146341463417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26.370009689922483</v>
      </c>
      <c r="U4" s="209">
        <f>AVERAGE(P2Sun!W5:AH5)</f>
        <v>25.384152765897014</v>
      </c>
      <c r="V4" s="231">
        <f>AVERAGE(P2Sun!AI5:AT5)</f>
        <v>26.863255616615415</v>
      </c>
      <c r="W4" s="167">
        <f>AVERAGE(P2Sun!AU5:BF5)</f>
        <v>26.884111204977149</v>
      </c>
      <c r="X4" s="167">
        <f>AVERAGE(P2Sun!BG5:BI5,P2Sun!BS5:BU5,P2Sun!CE5:CG5,P2Sun!CQ5:CS5,P2Sun!DC5:DE5,P2Sun!DO5:DQ5,P2Sun!EA5:EC5,P2Sun!EM5:EO5,P2Sun!EY5:FA5,P2Sun!FK5:FM5)</f>
        <v>28.629584716200998</v>
      </c>
      <c r="Y4" s="208">
        <f>AVERAGE(P2Sun!BJ5:BL5,P2Sun!BV5:BX5,P2Sun!CH5:CJ5,P2Sun!CT5:CV5,P2Sun!DF5:DH5,P2Sun!DR5:DT5,P2Sun!ED5:EF5,P2Sun!EP5:ER5,P2Sun!FB5:FD5,P2Sun!FN5:FP5)</f>
        <v>23.265994601257827</v>
      </c>
      <c r="Z4" s="208">
        <f>AVERAGE(P2Sun!BM5:BO5,P2Sun!BY5:CA5,P2Sun!CK5:CM5,P2Sun!CW5:CY5,P2Sun!DI5:DK5,P2Sun!DU5:DW5,P2Sun!EG5:EI5,P2Sun!ES5:EU5,P2Sun!FE5:FG5,P2Sun!FQ5:FS5)</f>
        <v>33.118267171039548</v>
      </c>
      <c r="AA4" s="208">
        <f>AVERAGE(P2Sun!BP5:BR5,P2Sun!CB5:CD5,P2Sun!CN5:CP5,P2Sun!CZ5:DB5,P2Sun!DL5:DN5,P2Sun!DX5:DZ5,P2Sun!EJ5:EL5,P2Sun!EV5:EX5,P2Sun!FH5:FJ5,P2Sun!FT5:FV5)</f>
        <v>28.571877278521253</v>
      </c>
      <c r="AB4" s="209">
        <f>AVERAGE(P2Sun!BG5:FV5)</f>
        <v>28.396430941754911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23.25</v>
      </c>
      <c r="M5" s="168">
        <f>P2Sun!V7</f>
        <v>28.999976744186046</v>
      </c>
      <c r="N5" s="211">
        <f>AVERAGE(P2Sun!S7:V7)</f>
        <v>18.844545468097792</v>
      </c>
      <c r="O5" s="166">
        <f>P2Sun!W7</f>
        <v>27.00036585365854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26.250195040747368</v>
      </c>
      <c r="U5" s="211">
        <f>AVERAGE(P2Sun!W7:AH7)</f>
        <v>26.02082863357262</v>
      </c>
      <c r="V5" s="210">
        <f>AVERAGE(P2Sun!AI7:AT7)</f>
        <v>28.315454356817884</v>
      </c>
      <c r="W5" s="166">
        <f>AVERAGE(P2Sun!AU7:BF7)</f>
        <v>28.333373476215758</v>
      </c>
      <c r="X5" s="166">
        <f>AVERAGE(P2Sun!BG7:BI7,P2Sun!BS7:BU7,P2Sun!CE7:CG7,P2Sun!CQ7:CS7,P2Sun!DC7:DE7,P2Sun!DO7:DQ7,P2Sun!EA7:EC7,P2Sun!EM7:EO7,P2Sun!EY7:FA7,P2Sun!FK7:FM7)</f>
        <v>31.137930363724699</v>
      </c>
      <c r="Y5" s="168">
        <f>AVERAGE(P2Sun!BJ7:BL7,P2Sun!BV7:BX7,P2Sun!CH7:CJ7,P2Sun!CT7:CV7,P2Sun!DF7:DH7,P2Sun!DR7:DT7,P2Sun!ED7:EF7,P2Sun!EP7:ER7,P2Sun!FB7:FD7,P2Sun!FN7:FP7)</f>
        <v>27.45469820282414</v>
      </c>
      <c r="Z5" s="168">
        <f>AVERAGE(P2Sun!BM7:BO7,P2Sun!BY7:CA7,P2Sun!CK7:CM7,P2Sun!CW7:CY7,P2Sun!DI7:DK7,P2Sun!DU7:DW7,P2Sun!EG7:EI7,P2Sun!ES7:EU7,P2Sun!FE7:FG7,P2Sun!FQ7:FS7)</f>
        <v>37.524999232381184</v>
      </c>
      <c r="AA5" s="168">
        <f>AVERAGE(P2Sun!BP7:BR7,P2Sun!CB7:CD7,P2Sun!CN7:CP7,P2Sun!CZ7:DB7,P2Sun!DL7:DN7,P2Sun!DX7:DZ7,P2Sun!EJ7:EL7,P2Sun!EV7:EX7,P2Sun!FH7:FJ7,P2Sun!FT7:FV7)</f>
        <v>32.910997391711462</v>
      </c>
      <c r="AB5" s="211">
        <f>AVERAGE(P2Sun!BG7:FV7)</f>
        <v>32.257156297660373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27.000073742794672</v>
      </c>
      <c r="U6" s="211">
        <f>AVERAGE(P2Sun!W9:AH9)</f>
        <v>27.041754722586674</v>
      </c>
      <c r="V6" s="210">
        <f>AVERAGE(P2Sun!AI9:AT9)</f>
        <v>26.999978825856076</v>
      </c>
      <c r="W6" s="166">
        <f>AVERAGE(P2Sun!AU9:BF9)</f>
        <v>27.250952043391631</v>
      </c>
      <c r="X6" s="166">
        <f>AVERAGE(P2Sun!BG9:BI9,P2Sun!BS9:BU9,P2Sun!CE9:CG9,P2Sun!CQ9:CS9,P2Sun!DC9:DE9,P2Sun!DO9:DQ9,P2Sun!EA9:EC9,P2Sun!EM9:EO9,P2Sun!EY9:FA9,P2Sun!FK9:FM9)</f>
        <v>28.09139304101431</v>
      </c>
      <c r="Y6" s="168">
        <f>AVERAGE(P2Sun!BJ9:BL9,P2Sun!BV9:BX9,P2Sun!CH9:CJ9,P2Sun!CT9:CV9,P2Sun!DF9:DH9,P2Sun!DR9:DT9,P2Sun!ED9:EF9,P2Sun!EP9:ER9,P2Sun!FB9:FD9,P2Sun!FN9:FP9)</f>
        <v>27.580059147709751</v>
      </c>
      <c r="Z6" s="168">
        <f>AVERAGE(P2Sun!BM9:BO9,P2Sun!BY9:CA9,P2Sun!CK9:CM9,P2Sun!CW9:CY9,P2Sun!DI9:DK9,P2Sun!DU9:DW9,P2Sun!EG9:EI9,P2Sun!ES9:EU9,P2Sun!FE9:FG9,P2Sun!FQ9:FS9)</f>
        <v>30.130722674055011</v>
      </c>
      <c r="AA6" s="168">
        <f>AVERAGE(P2Sun!BP9:BR9,P2Sun!CB9:CD9,P2Sun!CN9:CP9,P2Sun!CZ9:DB9,P2Sun!DL9:DN9,P2Sun!DX9:DZ9,P2Sun!EJ9:EL9,P2Sun!EV9:EX9,P2Sun!FH9:FJ9,P2Sun!FT9:FV9)</f>
        <v>28.717710791489981</v>
      </c>
      <c r="AB6" s="211">
        <f>AVERAGE(P2Sun!BG9:FV9)</f>
        <v>28.629971413567265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</v>
      </c>
      <c r="M8" s="168">
        <f>P2Sun!V13</f>
        <v>23.250418604651163</v>
      </c>
      <c r="N8" s="211">
        <f>AVERAGE(P2Sun!S13:V13)</f>
        <v>16.492348240906381</v>
      </c>
      <c r="O8" s="166">
        <f>P2Sun!W13</f>
        <v>24.25014634146342</v>
      </c>
      <c r="P8" s="168">
        <f>P2Sun!X13</f>
        <v>24.24977777777778</v>
      </c>
      <c r="Q8" s="168">
        <f>P2Sun!Y13</f>
        <v>24.250219512195123</v>
      </c>
      <c r="R8" s="168">
        <f>AVERAGE(P2Sun!Z13:AB13)</f>
        <v>24.500077556696624</v>
      </c>
      <c r="S8" s="168">
        <f>AVERAGE(P2Sun!AC13:AE13)</f>
        <v>30.666729831144465</v>
      </c>
      <c r="T8" s="168">
        <f>AVERAGE(P2Sun!AF13:AH13)</f>
        <v>25.666563257801627</v>
      </c>
      <c r="U8" s="211">
        <f>AVERAGE(P2Sun!W13:AH13)</f>
        <v>26.270854630697041</v>
      </c>
      <c r="V8" s="210">
        <f>AVERAGE(P2Sun!AI13:AT13)</f>
        <v>27.500008286314728</v>
      </c>
      <c r="W8" s="166">
        <f>AVERAGE(P2Sun!AU13:BF13)</f>
        <v>27.700839469981236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28.12664886901559</v>
      </c>
      <c r="AB8" s="211">
        <f>AVERAGE(P2Sun!BG13:FV13)</f>
        <v>28.804390362230894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21.282153846153847</v>
      </c>
      <c r="L9" s="168">
        <f>P2Sun!U15</f>
        <v>18</v>
      </c>
      <c r="M9" s="168">
        <f>P2Sun!V15</f>
        <v>21.500255813953491</v>
      </c>
      <c r="N9" s="211">
        <f>AVERAGE(P2Sun!S15:V15)</f>
        <v>15.195602415026833</v>
      </c>
      <c r="O9" s="166">
        <f>P2Sun!W15</f>
        <v>22.250121951219516</v>
      </c>
      <c r="P9" s="168">
        <f>P2Sun!X15</f>
        <v>22.250444444444447</v>
      </c>
      <c r="Q9" s="168">
        <f>P2Sun!Y15</f>
        <v>22.250170731707321</v>
      </c>
      <c r="R9" s="168">
        <f>AVERAGE(P2Sun!Z15:AB15)</f>
        <v>22.500076914848098</v>
      </c>
      <c r="S9" s="168">
        <f>AVERAGE(P2Sun!AC15:AE15)</f>
        <v>30.666746806039495</v>
      </c>
      <c r="T9" s="168">
        <f>AVERAGE(P2Sun!AF15:AH15)</f>
        <v>23.666745428344267</v>
      </c>
      <c r="U9" s="211">
        <f>AVERAGE(P2Sun!W15:AH15)</f>
        <v>24.770953714588909</v>
      </c>
      <c r="V9" s="210">
        <f>AVERAGE(P2Sun!AI15:AT15)</f>
        <v>25.375043851191716</v>
      </c>
      <c r="W9" s="166">
        <f>AVERAGE(P2Sun!AU15:BF15)</f>
        <v>25.575829954650235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25.798004842961443</v>
      </c>
      <c r="AB9" s="211">
        <f>AVERAGE(P2Sun!BG15:FV15)</f>
        <v>26.679084782455767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21.679589743589744</v>
      </c>
      <c r="L10" s="178">
        <f>P2Sun!U17</f>
        <v>18.375</v>
      </c>
      <c r="M10" s="178">
        <f>P2Sun!V17</f>
        <v>22.22118604651163</v>
      </c>
      <c r="N10" s="212">
        <f>AVERAGE(P2Sun!S17:V17)</f>
        <v>15.568943947525344</v>
      </c>
      <c r="O10" s="177">
        <f>P2Sun!W17</f>
        <v>22.817195121951222</v>
      </c>
      <c r="P10" s="178">
        <f>P2Sun!X17</f>
        <v>22.740444444444446</v>
      </c>
      <c r="Q10" s="178">
        <f>P2Sun!Y17</f>
        <v>22.726512195121952</v>
      </c>
      <c r="R10" s="178">
        <f>AVERAGE(P2Sun!Z17:AB17)</f>
        <v>23.766283590072742</v>
      </c>
      <c r="S10" s="178">
        <f>AVERAGE(P2Sun!AC17:AE17)</f>
        <v>33.706980285297362</v>
      </c>
      <c r="T10" s="178">
        <f>AVERAGE(P2Sun!AF17:AH17)</f>
        <v>24.488252087060228</v>
      </c>
      <c r="U10" s="212">
        <f>AVERAGE(P2Sun!W17:AH17)</f>
        <v>26.180724970734058</v>
      </c>
      <c r="V10" s="213">
        <f>AVERAGE(P2Sun!AI17:AT17)</f>
        <v>26.638341917796101</v>
      </c>
      <c r="W10" s="177">
        <f>AVERAGE(P2Sun!AU17:BF17)</f>
        <v>26.841687925187973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26.653952608799315</v>
      </c>
      <c r="AB10" s="212">
        <f>AVERAGE(P2Sun!BG17:FV17)</f>
        <v>27.8120459010321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-0.89024999999999821</v>
      </c>
      <c r="M16" s="189">
        <f t="shared" si="0"/>
        <v>-1.395348837185395E-4</v>
      </c>
      <c r="N16" s="200">
        <f t="shared" si="0"/>
        <v>-0.22259738372092741</v>
      </c>
      <c r="O16" s="187">
        <f t="shared" ref="O16:Q22" si="1">O4-O27</f>
        <v>-1.2195121951208421E-4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-0.2967499999999994</v>
      </c>
      <c r="U16" s="198">
        <f t="shared" si="0"/>
        <v>-7.4197662601623193E-2</v>
      </c>
      <c r="V16" s="194">
        <f t="shared" si="0"/>
        <v>-7.4226190476188947E-2</v>
      </c>
      <c r="W16" s="197">
        <f t="shared" si="0"/>
        <v>-7.4226759734710157E-2</v>
      </c>
      <c r="X16" s="188">
        <f t="shared" si="0"/>
        <v>-5.1279950483262837E-5</v>
      </c>
      <c r="Y16" s="194">
        <f t="shared" si="0"/>
        <v>-4.7548039123768149E-5</v>
      </c>
      <c r="Z16" s="194">
        <f t="shared" si="0"/>
        <v>-6.5326552032729523E-5</v>
      </c>
      <c r="AA16" s="194">
        <f t="shared" si="0"/>
        <v>-0.29683508015114768</v>
      </c>
      <c r="AB16" s="198">
        <f t="shared" si="0"/>
        <v>-7.4249808673197748E-2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-0.75</v>
      </c>
      <c r="M17" s="189">
        <f t="shared" si="2"/>
        <v>0</v>
      </c>
      <c r="N17" s="200">
        <f t="shared" si="2"/>
        <v>-0.1875</v>
      </c>
      <c r="O17" s="187">
        <f t="shared" si="1"/>
        <v>-1.2195121951208421E-4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-0.25</v>
      </c>
      <c r="U17" s="200">
        <f t="shared" si="2"/>
        <v>-6.2510162601626007E-2</v>
      </c>
      <c r="V17" s="189">
        <f t="shared" si="2"/>
        <v>-5.9511904761905043E-2</v>
      </c>
      <c r="W17" s="199">
        <f t="shared" si="2"/>
        <v>-6.25E-2</v>
      </c>
      <c r="X17" s="187">
        <f t="shared" si="2"/>
        <v>-5.3875979912021421E-5</v>
      </c>
      <c r="Y17" s="189">
        <f t="shared" si="2"/>
        <v>-4.7960762650234301E-5</v>
      </c>
      <c r="Z17" s="189">
        <f t="shared" si="2"/>
        <v>-7.3124390112866422E-5</v>
      </c>
      <c r="AA17" s="189">
        <f t="shared" si="2"/>
        <v>-0.24646145601971625</v>
      </c>
      <c r="AB17" s="200">
        <f t="shared" si="2"/>
        <v>-6.1659104288096955E-2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9">
        <f t="shared" si="3"/>
        <v>0</v>
      </c>
      <c r="M18" s="189">
        <f t="shared" si="3"/>
        <v>0</v>
      </c>
      <c r="N18" s="200">
        <f t="shared" si="3"/>
        <v>0</v>
      </c>
      <c r="O18" s="187">
        <f t="shared" si="1"/>
        <v>0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-1.6666666666864671E-4</v>
      </c>
      <c r="U18" s="200">
        <f t="shared" si="3"/>
        <v>-4.1666666664497143E-5</v>
      </c>
      <c r="V18" s="189">
        <f t="shared" si="3"/>
        <v>-4.1489224415158787E-5</v>
      </c>
      <c r="W18" s="199">
        <f t="shared" si="3"/>
        <v>-6.9153006769795411E-6</v>
      </c>
      <c r="X18" s="187">
        <f t="shared" si="3"/>
        <v>-6.1436260644143204E-5</v>
      </c>
      <c r="Y18" s="189">
        <f t="shared" si="3"/>
        <v>-4.3381372453410449E-5</v>
      </c>
      <c r="Z18" s="189">
        <f t="shared" si="3"/>
        <v>-7.0928830112393371E-5</v>
      </c>
      <c r="AA18" s="189">
        <f t="shared" si="3"/>
        <v>-6.3735346078175326E-5</v>
      </c>
      <c r="AB18" s="200">
        <f t="shared" si="3"/>
        <v>-5.9870452318477874E-5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9">
        <f t="shared" si="5"/>
        <v>-6.5250000000002473E-2</v>
      </c>
      <c r="M20" s="189">
        <f t="shared" si="5"/>
        <v>3.2558139534799579E-4</v>
      </c>
      <c r="N20" s="200">
        <f t="shared" si="5"/>
        <v>-1.6231104651161843E-2</v>
      </c>
      <c r="O20" s="187">
        <f t="shared" si="1"/>
        <v>2.4390243908101183E-5</v>
      </c>
      <c r="P20" s="189">
        <f t="shared" si="1"/>
        <v>-3.3333333333374071E-4</v>
      </c>
      <c r="Q20" s="189">
        <f t="shared" si="1"/>
        <v>2.6829268292516417E-4</v>
      </c>
      <c r="R20" s="189">
        <f t="shared" si="5"/>
        <v>8.1300813015161566E-6</v>
      </c>
      <c r="S20" s="189">
        <f t="shared" si="5"/>
        <v>1.5217844488546461E-5</v>
      </c>
      <c r="T20" s="189">
        <f t="shared" si="5"/>
        <v>-2.4557741999942095E-4</v>
      </c>
      <c r="U20" s="200">
        <f t="shared" si="5"/>
        <v>-5.8944907422642245E-5</v>
      </c>
      <c r="V20" s="189">
        <f t="shared" si="5"/>
        <v>-2.1568556189066612E-5</v>
      </c>
      <c r="W20" s="199">
        <f t="shared" si="5"/>
        <v>-5.8194266156164076E-5</v>
      </c>
      <c r="X20" s="187">
        <f t="shared" si="5"/>
        <v>-5.0631721606464453E-6</v>
      </c>
      <c r="Y20" s="189">
        <f t="shared" si="5"/>
        <v>-7.0430809724797427E-5</v>
      </c>
      <c r="Z20" s="189">
        <f t="shared" si="5"/>
        <v>-2.0827204085804851E-5</v>
      </c>
      <c r="AA20" s="189">
        <f t="shared" si="5"/>
        <v>-2.398301263895064E-5</v>
      </c>
      <c r="AB20" s="200">
        <f t="shared" si="5"/>
        <v>-3.0076049661431625E-5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-3.8358974358970954E-2</v>
      </c>
      <c r="L21" s="189">
        <f t="shared" si="6"/>
        <v>-0.14000000000000057</v>
      </c>
      <c r="M21" s="189">
        <f t="shared" si="6"/>
        <v>3.2558139535154851E-4</v>
      </c>
      <c r="N21" s="200">
        <f t="shared" si="6"/>
        <v>-4.450834824090677E-2</v>
      </c>
      <c r="O21" s="187">
        <f t="shared" si="1"/>
        <v>2.4390243900995756E-5</v>
      </c>
      <c r="P21" s="189">
        <f t="shared" si="1"/>
        <v>4.4444444444735609E-4</v>
      </c>
      <c r="Q21" s="189">
        <f t="shared" si="1"/>
        <v>5.121951219528853E-4</v>
      </c>
      <c r="R21" s="189">
        <f t="shared" si="6"/>
        <v>8.1300813015161566E-6</v>
      </c>
      <c r="S21" s="189">
        <f t="shared" si="6"/>
        <v>-1.6146996634347488E-4</v>
      </c>
      <c r="T21" s="189">
        <f t="shared" si="6"/>
        <v>9.7445835820053617E-5</v>
      </c>
      <c r="U21" s="200">
        <f t="shared" si="6"/>
        <v>6.7778971892806794E-5</v>
      </c>
      <c r="V21" s="189">
        <f t="shared" si="6"/>
        <v>0</v>
      </c>
      <c r="W21" s="199">
        <f t="shared" si="6"/>
        <v>-6.0093068036337627E-5</v>
      </c>
      <c r="X21" s="187">
        <f t="shared" si="6"/>
        <v>-5.4277301867244887E-5</v>
      </c>
      <c r="Y21" s="189">
        <f t="shared" si="6"/>
        <v>-4.974102159138738E-5</v>
      </c>
      <c r="Z21" s="189">
        <f t="shared" si="6"/>
        <v>-6.1898632655044139E-5</v>
      </c>
      <c r="AA21" s="189">
        <f t="shared" si="6"/>
        <v>-5.3080803201766003E-5</v>
      </c>
      <c r="AB21" s="200">
        <f t="shared" si="6"/>
        <v>-5.4749439833301494E-5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-3.8358974358970954E-2</v>
      </c>
      <c r="L22" s="202">
        <f t="shared" si="7"/>
        <v>-0.14000000000000057</v>
      </c>
      <c r="M22" s="202">
        <f t="shared" si="7"/>
        <v>3.2558139535154851E-4</v>
      </c>
      <c r="N22" s="207">
        <f t="shared" si="7"/>
        <v>-4.4508348240903217E-2</v>
      </c>
      <c r="O22" s="201">
        <f t="shared" si="1"/>
        <v>2.4390243900995756E-5</v>
      </c>
      <c r="P22" s="202">
        <f t="shared" si="1"/>
        <v>4.4444444444735609E-4</v>
      </c>
      <c r="Q22" s="202">
        <f t="shared" si="1"/>
        <v>5.1219512194933259E-4</v>
      </c>
      <c r="R22" s="202">
        <f t="shared" si="7"/>
        <v>8.1300812944107292E-6</v>
      </c>
      <c r="S22" s="202">
        <f t="shared" si="7"/>
        <v>-1.6146996634347488E-4</v>
      </c>
      <c r="T22" s="202">
        <f t="shared" si="7"/>
        <v>9.7445835816500903E-5</v>
      </c>
      <c r="U22" s="207">
        <f t="shared" si="7"/>
        <v>6.777897188925408E-5</v>
      </c>
      <c r="V22" s="202">
        <f t="shared" si="7"/>
        <v>0</v>
      </c>
      <c r="W22" s="206">
        <f t="shared" si="7"/>
        <v>-6.0093068036337627E-5</v>
      </c>
      <c r="X22" s="201">
        <f t="shared" si="7"/>
        <v>-5.4277301863692173E-5</v>
      </c>
      <c r="Y22" s="202">
        <f t="shared" si="7"/>
        <v>-4.9741021580729239E-5</v>
      </c>
      <c r="Z22" s="202">
        <f t="shared" si="7"/>
        <v>-6.1898632647938712E-5</v>
      </c>
      <c r="AA22" s="202">
        <f t="shared" si="7"/>
        <v>-5.3080803194660575E-5</v>
      </c>
      <c r="AB22" s="207">
        <f t="shared" si="7"/>
        <v>-5.4749439826196067E-5</v>
      </c>
    </row>
    <row r="25" spans="1:28" ht="13.5" thickBot="1" x14ac:dyDescent="0.25">
      <c r="A25" s="184">
        <f>A2-1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24.000375000000002</v>
      </c>
      <c r="M27" s="208">
        <v>29.000418604651163</v>
      </c>
      <c r="N27" s="209">
        <v>18.932890708855098</v>
      </c>
      <c r="O27" s="189">
        <v>27.500268292682929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25.458350428498637</v>
      </c>
      <c r="V27" s="210">
        <v>26.937481807091604</v>
      </c>
      <c r="W27" s="168">
        <v>26.958337964711859</v>
      </c>
      <c r="X27" s="167">
        <v>28.629635996151482</v>
      </c>
      <c r="Y27" s="208">
        <v>23.26604214929695</v>
      </c>
      <c r="Z27" s="208">
        <v>33.118332497591581</v>
      </c>
      <c r="AA27" s="208">
        <v>28.868712358672401</v>
      </c>
      <c r="AB27" s="209">
        <v>28.470680750428109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24</v>
      </c>
      <c r="M28" s="168">
        <v>28.999976744186046</v>
      </c>
      <c r="N28" s="211">
        <v>19.032045468097792</v>
      </c>
      <c r="O28" s="189">
        <v>27.000487804878052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26.083338796174246</v>
      </c>
      <c r="V28" s="210">
        <v>28.37496626157979</v>
      </c>
      <c r="W28" s="168">
        <v>28.395873476215758</v>
      </c>
      <c r="X28" s="166">
        <v>31.137984239704611</v>
      </c>
      <c r="Y28" s="168">
        <v>27.45474616358679</v>
      </c>
      <c r="Z28" s="168">
        <v>37.525072356771297</v>
      </c>
      <c r="AA28" s="168">
        <v>33.157458847731178</v>
      </c>
      <c r="AB28" s="211">
        <v>32.31881540194847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27.000240409461341</v>
      </c>
      <c r="U29" s="168">
        <v>27.041796389253339</v>
      </c>
      <c r="V29" s="210">
        <v>27.000020315080491</v>
      </c>
      <c r="W29" s="168">
        <v>27.250958958692308</v>
      </c>
      <c r="X29" s="166">
        <v>28.091454477274954</v>
      </c>
      <c r="Y29" s="168">
        <v>27.580102529082204</v>
      </c>
      <c r="Z29" s="168">
        <v>30.130793602885124</v>
      </c>
      <c r="AA29" s="168">
        <v>28.71777452683606</v>
      </c>
      <c r="AB29" s="211">
        <v>28.630031284019584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19.565250000000002</v>
      </c>
      <c r="M31" s="168">
        <v>23.250093023255815</v>
      </c>
      <c r="N31" s="211">
        <v>16.508579345557543</v>
      </c>
      <c r="O31" s="189">
        <v>24.250121951219512</v>
      </c>
      <c r="P31" s="168">
        <v>24.250111111111114</v>
      </c>
      <c r="Q31" s="168">
        <v>24.249951219512198</v>
      </c>
      <c r="R31" s="168">
        <v>24.500069426615322</v>
      </c>
      <c r="S31" s="168">
        <v>30.666714613299977</v>
      </c>
      <c r="T31" s="168">
        <v>25.666808835221627</v>
      </c>
      <c r="U31" s="168">
        <v>26.270913575604464</v>
      </c>
      <c r="V31" s="210">
        <v>27.500029854870917</v>
      </c>
      <c r="W31" s="168">
        <v>27.700897664247393</v>
      </c>
      <c r="X31" s="166">
        <v>27.879314996631958</v>
      </c>
      <c r="Y31" s="168">
        <v>27.722689682658153</v>
      </c>
      <c r="Z31" s="168">
        <v>31.48900422180391</v>
      </c>
      <c r="AA31" s="168">
        <v>28.126672852028229</v>
      </c>
      <c r="AB31" s="211">
        <v>28.804420438280555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21.320512820512818</v>
      </c>
      <c r="L32" s="168">
        <v>18.14</v>
      </c>
      <c r="M32" s="168">
        <v>21.499930232558139</v>
      </c>
      <c r="N32" s="211">
        <v>15.24011076326774</v>
      </c>
      <c r="O32" s="189">
        <v>22.250097560975615</v>
      </c>
      <c r="P32" s="168">
        <v>22.25</v>
      </c>
      <c r="Q32" s="168">
        <v>22.249658536585368</v>
      </c>
      <c r="R32" s="168">
        <v>22.500068784766796</v>
      </c>
      <c r="S32" s="168">
        <v>30.666908276005838</v>
      </c>
      <c r="T32" s="168">
        <v>23.666647982508447</v>
      </c>
      <c r="U32" s="168">
        <v>24.770885935617017</v>
      </c>
      <c r="V32" s="210">
        <v>25.375043851191716</v>
      </c>
      <c r="W32" s="168">
        <v>25.575890047718271</v>
      </c>
      <c r="X32" s="166">
        <v>25.548068574460409</v>
      </c>
      <c r="Y32" s="168">
        <v>25.39396944626883</v>
      </c>
      <c r="Z32" s="168">
        <v>29.97646218308855</v>
      </c>
      <c r="AA32" s="168">
        <v>25.798057923764645</v>
      </c>
      <c r="AB32" s="211">
        <v>26.679139531895601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21.717948717948715</v>
      </c>
      <c r="L33" s="178">
        <v>18.515000000000001</v>
      </c>
      <c r="M33" s="178">
        <v>22.220860465116278</v>
      </c>
      <c r="N33" s="212">
        <v>15.613452295766248</v>
      </c>
      <c r="O33" s="202">
        <v>22.817170731707321</v>
      </c>
      <c r="P33" s="178">
        <v>22.74</v>
      </c>
      <c r="Q33" s="178">
        <v>22.726000000000003</v>
      </c>
      <c r="R33" s="178">
        <v>23.766275459991448</v>
      </c>
      <c r="S33" s="178">
        <v>33.707141755263706</v>
      </c>
      <c r="T33" s="178">
        <v>24.488154641224412</v>
      </c>
      <c r="U33" s="178">
        <v>26.180657191762169</v>
      </c>
      <c r="V33" s="213">
        <v>26.638341917796101</v>
      </c>
      <c r="W33" s="178">
        <v>26.841748018256009</v>
      </c>
      <c r="X33" s="177">
        <v>26.451313176145728</v>
      </c>
      <c r="Y33" s="178">
        <v>26.453677290752402</v>
      </c>
      <c r="Z33" s="178">
        <v>31.689406445387036</v>
      </c>
      <c r="AA33" s="178">
        <v>26.65400568960251</v>
      </c>
      <c r="AB33" s="212">
        <v>27.812100650471926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-0.25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27.5</v>
      </c>
    </row>
    <row r="19" spans="1:18" ht="12.75" customHeight="1" x14ac:dyDescent="0.2">
      <c r="A19" s="238">
        <f t="shared" si="5"/>
        <v>37225</v>
      </c>
      <c r="B19" s="233">
        <v>27.5</v>
      </c>
      <c r="C19" s="233">
        <v>28.25</v>
      </c>
      <c r="D19" s="233">
        <v>29.25</v>
      </c>
      <c r="E19" s="233">
        <v>28.6</v>
      </c>
      <c r="F19" s="233">
        <v>27.5</v>
      </c>
      <c r="H19" s="239">
        <f t="shared" si="0"/>
        <v>-0.5</v>
      </c>
      <c r="I19" s="239">
        <f t="shared" si="1"/>
        <v>-0.5</v>
      </c>
      <c r="J19" s="239">
        <f t="shared" si="2"/>
        <v>0</v>
      </c>
      <c r="K19" s="239">
        <f t="shared" si="3"/>
        <v>0</v>
      </c>
      <c r="L19" s="239">
        <f t="shared" si="4"/>
        <v>-0.25</v>
      </c>
      <c r="N19" s="233">
        <v>28</v>
      </c>
      <c r="O19" s="233">
        <v>28.75</v>
      </c>
      <c r="P19" s="233">
        <v>29.25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33.75</v>
      </c>
      <c r="F20" s="233">
        <v>31.75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-0.75</v>
      </c>
      <c r="L20" s="239">
        <f t="shared" si="4"/>
        <v>-0.75</v>
      </c>
      <c r="N20" s="233">
        <v>36.25</v>
      </c>
      <c r="O20" s="233">
        <v>36.5</v>
      </c>
      <c r="P20" s="233">
        <v>36</v>
      </c>
      <c r="Q20" s="233">
        <v>34.5</v>
      </c>
      <c r="R20" s="233">
        <v>32.5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34.5</v>
      </c>
      <c r="F21" s="233">
        <v>32.25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-0.5</v>
      </c>
      <c r="L21" s="239">
        <f t="shared" si="4"/>
        <v>-0.5</v>
      </c>
      <c r="N21" s="233">
        <v>36.25</v>
      </c>
      <c r="O21" s="233">
        <v>36.25</v>
      </c>
      <c r="P21" s="233">
        <v>35.75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33.75</v>
      </c>
      <c r="F22" s="233">
        <v>31.75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-0.25</v>
      </c>
      <c r="L22" s="239">
        <f t="shared" si="4"/>
        <v>-0.25</v>
      </c>
      <c r="N22" s="233">
        <v>34</v>
      </c>
      <c r="O22" s="233">
        <v>33.9</v>
      </c>
      <c r="P22" s="233">
        <v>35.5</v>
      </c>
      <c r="Q22" s="233">
        <v>34</v>
      </c>
      <c r="R22" s="233">
        <v>32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</v>
      </c>
      <c r="F23" s="233">
        <v>31.25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-0.25</v>
      </c>
      <c r="L23" s="239">
        <f t="shared" si="4"/>
        <v>-0.25</v>
      </c>
      <c r="N23" s="233">
        <v>30.5</v>
      </c>
      <c r="O23" s="233">
        <v>30.5</v>
      </c>
      <c r="P23" s="233">
        <v>33</v>
      </c>
      <c r="Q23" s="233">
        <v>33.25</v>
      </c>
      <c r="R23" s="233">
        <v>31.5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</v>
      </c>
      <c r="F25" s="233">
        <v>35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-0.5</v>
      </c>
      <c r="L25" s="239">
        <f t="shared" si="4"/>
        <v>-0.5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35.5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</v>
      </c>
      <c r="F26" s="233">
        <v>43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-0.5</v>
      </c>
      <c r="L26" s="239">
        <f t="shared" si="4"/>
        <v>-0.5</v>
      </c>
      <c r="N26" s="233">
        <v>28</v>
      </c>
      <c r="O26" s="233">
        <v>30.5</v>
      </c>
      <c r="P26" s="233">
        <v>37</v>
      </c>
      <c r="Q26" s="233">
        <v>39.5</v>
      </c>
      <c r="R26" s="233">
        <v>43.5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46</v>
      </c>
      <c r="F27" s="233">
        <v>50.25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0.25</v>
      </c>
      <c r="L27" s="239">
        <f t="shared" si="4"/>
        <v>0.25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1</v>
      </c>
      <c r="L28" s="239">
        <f t="shared" si="4"/>
        <v>1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38</v>
      </c>
      <c r="F30" s="233">
        <v>36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0.25</v>
      </c>
      <c r="L30" s="239">
        <f t="shared" si="4"/>
        <v>0.25</v>
      </c>
      <c r="N30" s="233">
        <v>36</v>
      </c>
      <c r="O30" s="233">
        <v>35.5</v>
      </c>
      <c r="P30" s="233">
        <v>38</v>
      </c>
      <c r="Q30" s="233">
        <v>37.75</v>
      </c>
      <c r="R30" s="233">
        <v>35.75</v>
      </c>
    </row>
    <row r="31" spans="1:18" x14ac:dyDescent="0.2">
      <c r="A31" s="238">
        <f t="shared" si="5"/>
        <v>37590</v>
      </c>
      <c r="B31" s="233">
        <v>33.5</v>
      </c>
      <c r="C31" s="233">
        <v>33</v>
      </c>
      <c r="D31" s="233">
        <v>36.5</v>
      </c>
      <c r="E31" s="233">
        <v>37.5</v>
      </c>
      <c r="F31" s="233">
        <v>34.5</v>
      </c>
      <c r="H31" s="239">
        <f t="shared" si="0"/>
        <v>-0.5</v>
      </c>
      <c r="I31" s="239">
        <f t="shared" si="1"/>
        <v>-0.5</v>
      </c>
      <c r="J31" s="239">
        <f t="shared" si="2"/>
        <v>0.75</v>
      </c>
      <c r="K31" s="239">
        <f t="shared" si="3"/>
        <v>0.75</v>
      </c>
      <c r="L31" s="239">
        <f t="shared" si="4"/>
        <v>0.25</v>
      </c>
      <c r="N31" s="233">
        <v>34</v>
      </c>
      <c r="O31" s="233">
        <v>33.5</v>
      </c>
      <c r="P31" s="233">
        <v>35.75</v>
      </c>
      <c r="Q31" s="233">
        <v>36.75</v>
      </c>
      <c r="R31" s="233">
        <v>34.25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0.25</v>
      </c>
      <c r="L32" s="239">
        <f t="shared" si="4"/>
        <v>0.25</v>
      </c>
      <c r="N32" s="233">
        <v>36.25</v>
      </c>
      <c r="O32" s="233">
        <v>35.75</v>
      </c>
      <c r="P32" s="233">
        <v>38.25</v>
      </c>
      <c r="Q32" s="233">
        <v>39.25</v>
      </c>
      <c r="R32" s="233">
        <v>35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34.5</v>
      </c>
      <c r="C43" s="233">
        <v>34.25</v>
      </c>
      <c r="D43" s="233">
        <v>39</v>
      </c>
      <c r="E43" s="233">
        <v>38.5</v>
      </c>
      <c r="F43" s="233">
        <v>35.5</v>
      </c>
      <c r="H43" s="239">
        <f t="shared" si="6"/>
        <v>-0.5</v>
      </c>
      <c r="I43" s="239">
        <f t="shared" si="7"/>
        <v>-0.5</v>
      </c>
      <c r="J43" s="239">
        <f t="shared" si="8"/>
        <v>0.75</v>
      </c>
      <c r="K43" s="239">
        <f t="shared" si="9"/>
        <v>0.5</v>
      </c>
      <c r="L43" s="239">
        <f t="shared" si="10"/>
        <v>0</v>
      </c>
      <c r="N43" s="233">
        <v>35</v>
      </c>
      <c r="O43" s="233">
        <v>34.75</v>
      </c>
      <c r="P43" s="233">
        <v>38.25</v>
      </c>
      <c r="Q43" s="233">
        <v>38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35.369999999999997</v>
      </c>
      <c r="C55" s="233">
        <v>35.479999999999997</v>
      </c>
      <c r="D55" s="233">
        <v>40.03</v>
      </c>
      <c r="E55" s="233">
        <v>39.1</v>
      </c>
      <c r="F55" s="233">
        <v>36.15</v>
      </c>
      <c r="H55" s="239">
        <f t="shared" si="6"/>
        <v>-0.5</v>
      </c>
      <c r="I55" s="239">
        <f t="shared" si="7"/>
        <v>-0.5</v>
      </c>
      <c r="J55" s="239">
        <f t="shared" si="8"/>
        <v>0.75</v>
      </c>
      <c r="K55" s="239">
        <f t="shared" si="9"/>
        <v>0.5</v>
      </c>
      <c r="L55" s="239">
        <f t="shared" si="10"/>
        <v>0</v>
      </c>
      <c r="N55" s="233">
        <v>35.869999999999997</v>
      </c>
      <c r="O55" s="233">
        <v>35.979999999999997</v>
      </c>
      <c r="P55" s="233">
        <v>39.28</v>
      </c>
      <c r="Q55" s="233">
        <v>38.6</v>
      </c>
      <c r="R55" s="233">
        <v>36.15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7.479166666666667</v>
      </c>
      <c r="C58" s="233">
        <f>SUM('P2'!K6:V6)/12</f>
        <v>7.729166666666667</v>
      </c>
      <c r="D58" s="233">
        <f>SUM('P2'!K8:V8)/12</f>
        <v>7.8125</v>
      </c>
      <c r="E58" s="233">
        <f>SUM('P2'!K12:V12)/12</f>
        <v>7.6541666666666659</v>
      </c>
      <c r="F58" s="233">
        <f>SUM('P2'!K14:V14)/12</f>
        <v>7.208333333333333</v>
      </c>
      <c r="H58" s="239">
        <f t="shared" ref="H58:H67" si="12">B58-N58</f>
        <v>-4.1666666666666075E-2</v>
      </c>
      <c r="I58" s="239">
        <f t="shared" ref="I58:I67" si="13">C58-O58</f>
        <v>-4.1666666666666075E-2</v>
      </c>
      <c r="J58" s="239">
        <f t="shared" ref="J58:J67" si="14">D58-P58</f>
        <v>0</v>
      </c>
      <c r="K58" s="239">
        <f t="shared" ref="K58:K67" si="15">E58-Q58</f>
        <v>-6.25E-2</v>
      </c>
      <c r="L58" s="239">
        <f t="shared" ref="L58:L67" si="16">F58-R58</f>
        <v>-0.10416666666666696</v>
      </c>
      <c r="N58" s="233">
        <v>7.520833333333333</v>
      </c>
      <c r="O58" s="233">
        <v>7.770833333333333</v>
      </c>
      <c r="P58" s="233">
        <v>7.8125</v>
      </c>
      <c r="Q58" s="233">
        <v>7.7166666666666659</v>
      </c>
      <c r="R58" s="233">
        <v>7.3125</v>
      </c>
    </row>
    <row r="59" spans="1:18" x14ac:dyDescent="0.2">
      <c r="A59" s="240" t="s">
        <v>170</v>
      </c>
      <c r="B59" s="233">
        <f>SUM('P2'!W4:AH4)/12</f>
        <v>35</v>
      </c>
      <c r="C59" s="233">
        <f>SUM('P2'!W6:AH6)/12</f>
        <v>36.199999999999996</v>
      </c>
      <c r="D59" s="233">
        <f>SUM('P2'!W8:AH8)/12</f>
        <v>38.208333333333336</v>
      </c>
      <c r="E59" s="233">
        <f>SUM('P2'!W12:AH12)/12</f>
        <v>38.770833333333336</v>
      </c>
      <c r="F59" s="233">
        <f>SUM('P2'!W14:AH14)/12</f>
        <v>39.041666666666664</v>
      </c>
      <c r="H59" s="239">
        <f t="shared" si="12"/>
        <v>-4.1666666666664298E-2</v>
      </c>
      <c r="I59" s="239">
        <f t="shared" si="13"/>
        <v>-4.1666666666671404E-2</v>
      </c>
      <c r="J59" s="239">
        <f t="shared" si="14"/>
        <v>6.25E-2</v>
      </c>
      <c r="K59" s="239">
        <f t="shared" si="15"/>
        <v>0.1041666666666714</v>
      </c>
      <c r="L59" s="239">
        <f t="shared" si="16"/>
        <v>6.25E-2</v>
      </c>
      <c r="N59" s="233">
        <v>35.041666666666664</v>
      </c>
      <c r="O59" s="233">
        <v>36.241666666666667</v>
      </c>
      <c r="P59" s="233">
        <v>38.145833333333336</v>
      </c>
      <c r="Q59" s="233">
        <v>38.666666666666664</v>
      </c>
      <c r="R59" s="233">
        <v>38.979166666666664</v>
      </c>
    </row>
    <row r="60" spans="1:18" x14ac:dyDescent="0.2">
      <c r="A60" s="240" t="s">
        <v>171</v>
      </c>
      <c r="B60" s="233">
        <f>SUM('P2'!AI4:AT4)/12</f>
        <v>38.1875</v>
      </c>
      <c r="C60" s="233">
        <f>SUM('P2'!AI6:AT6)/12</f>
        <v>39.854166666666664</v>
      </c>
      <c r="D60" s="233">
        <f>SUM('P2'!AI8:AT8)/12</f>
        <v>42.375</v>
      </c>
      <c r="E60" s="233">
        <f>SUM('P2'!AI12:AT12)/12</f>
        <v>42.520833333333336</v>
      </c>
      <c r="F60" s="233">
        <f>SUM('P2'!AI14:AT14)/12</f>
        <v>40.208333333333336</v>
      </c>
      <c r="H60" s="239">
        <f t="shared" si="12"/>
        <v>-4.1666666666664298E-2</v>
      </c>
      <c r="I60" s="239">
        <f t="shared" si="13"/>
        <v>-4.1666666666671404E-2</v>
      </c>
      <c r="J60" s="239">
        <f t="shared" si="14"/>
        <v>6.25E-2</v>
      </c>
      <c r="K60" s="239">
        <f t="shared" si="15"/>
        <v>4.1666666666671404E-2</v>
      </c>
      <c r="L60" s="239">
        <f t="shared" si="16"/>
        <v>0</v>
      </c>
      <c r="N60" s="233">
        <v>38.229166666666664</v>
      </c>
      <c r="O60" s="233">
        <v>39.895833333333336</v>
      </c>
      <c r="P60" s="233">
        <v>42.3125</v>
      </c>
      <c r="Q60" s="233">
        <v>42.479166666666664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38.592500000000008</v>
      </c>
      <c r="C61" s="233">
        <f>SUM('P2'!AU6:BF6)/12</f>
        <v>40.359166666666667</v>
      </c>
      <c r="D61" s="233">
        <f>SUM('P2'!AU8:BF8)/12</f>
        <v>42.828333333333326</v>
      </c>
      <c r="E61" s="233">
        <f>SUM('P2'!AU12:BF12)/12</f>
        <v>42.823333333333331</v>
      </c>
      <c r="F61" s="233">
        <f>SUM('P2'!AU14:BF14)/12</f>
        <v>40.511666666666663</v>
      </c>
      <c r="H61" s="239">
        <f t="shared" si="12"/>
        <v>-4.1666666666664298E-2</v>
      </c>
      <c r="I61" s="239">
        <f t="shared" si="13"/>
        <v>-4.1666666666664298E-2</v>
      </c>
      <c r="J61" s="239">
        <f t="shared" si="14"/>
        <v>6.25E-2</v>
      </c>
      <c r="K61" s="239">
        <f t="shared" si="15"/>
        <v>4.1666666666664298E-2</v>
      </c>
      <c r="L61" s="239">
        <f t="shared" si="16"/>
        <v>0</v>
      </c>
      <c r="N61" s="233">
        <v>38.634166666666673</v>
      </c>
      <c r="O61" s="233">
        <v>40.400833333333331</v>
      </c>
      <c r="P61" s="233">
        <v>42.765833333333326</v>
      </c>
      <c r="Q61" s="233">
        <v>42.781666666666666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39.041666666666664</v>
      </c>
      <c r="C62" s="233">
        <f>SUM('P2'!BG6:BR6)/12</f>
        <v>40.859999999999992</v>
      </c>
      <c r="D62" s="233">
        <f>SUM('P2'!BG8:BR8)/12</f>
        <v>43.280833333333334</v>
      </c>
      <c r="E62" s="233">
        <f>SUM('P2'!BG12:BR12)/12</f>
        <v>43.123333333333335</v>
      </c>
      <c r="F62" s="233">
        <f>SUM('P2'!BG14:BR14)/12</f>
        <v>40.811666666666667</v>
      </c>
      <c r="H62" s="239">
        <f t="shared" si="12"/>
        <v>-4.1666666666671404E-2</v>
      </c>
      <c r="I62" s="239">
        <f t="shared" si="13"/>
        <v>-4.1666666666671404E-2</v>
      </c>
      <c r="J62" s="239">
        <f t="shared" si="14"/>
        <v>6.25E-2</v>
      </c>
      <c r="K62" s="239">
        <f t="shared" si="15"/>
        <v>4.1666666666664298E-2</v>
      </c>
      <c r="L62" s="239">
        <f t="shared" si="16"/>
        <v>0</v>
      </c>
      <c r="N62" s="233">
        <v>39.083333333333336</v>
      </c>
      <c r="O62" s="233">
        <v>40.901666666666664</v>
      </c>
      <c r="P62" s="233">
        <v>43.218333333333334</v>
      </c>
      <c r="Q62" s="233">
        <v>43.081666666666671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39.490833333333335</v>
      </c>
      <c r="C63" s="233">
        <f>SUM('P2'!BS6:CD6)/12</f>
        <v>41.610833333333339</v>
      </c>
      <c r="D63" s="233">
        <f>SUM('P2'!BS8:CD8)/12</f>
        <v>43.728333333333332</v>
      </c>
      <c r="E63" s="233">
        <f>SUM('P2'!BS12:CD12)/12</f>
        <v>43.423333333333339</v>
      </c>
      <c r="F63" s="233">
        <f>SUM('P2'!BS14:CD14)/12</f>
        <v>41.109166666666674</v>
      </c>
      <c r="H63" s="239">
        <f t="shared" si="12"/>
        <v>-4.1666666666664298E-2</v>
      </c>
      <c r="I63" s="239">
        <f t="shared" si="13"/>
        <v>-4.1666666666664298E-2</v>
      </c>
      <c r="J63" s="239">
        <f t="shared" si="14"/>
        <v>6.25E-2</v>
      </c>
      <c r="K63" s="239">
        <f t="shared" si="15"/>
        <v>4.1666666666671404E-2</v>
      </c>
      <c r="L63" s="239">
        <f t="shared" si="16"/>
        <v>0</v>
      </c>
      <c r="N63" s="233">
        <v>39.532499999999999</v>
      </c>
      <c r="O63" s="233">
        <v>41.652500000000003</v>
      </c>
      <c r="P63" s="233">
        <v>43.665833333333332</v>
      </c>
      <c r="Q63" s="233">
        <v>43.381666666666668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39.940833333333337</v>
      </c>
      <c r="C64" s="233">
        <f>SUM('P2'!CE6:CP6)/12</f>
        <v>42.361666666666672</v>
      </c>
      <c r="D64" s="233">
        <f>SUM('P2'!CE8:CP8)/12</f>
        <v>44.178333333333335</v>
      </c>
      <c r="E64" s="233">
        <f>SUM('P2'!CE12:CP12)/12</f>
        <v>43.722500000000004</v>
      </c>
      <c r="F64" s="233">
        <f>SUM('P2'!CE14:CP14)/12</f>
        <v>41.411666666666669</v>
      </c>
      <c r="H64" s="239">
        <f t="shared" si="12"/>
        <v>-4.1666666666664298E-2</v>
      </c>
      <c r="I64" s="239">
        <f t="shared" si="13"/>
        <v>-4.1666666666671404E-2</v>
      </c>
      <c r="J64" s="239">
        <f t="shared" si="14"/>
        <v>6.25E-2</v>
      </c>
      <c r="K64" s="239">
        <f t="shared" si="15"/>
        <v>4.1666666666664298E-2</v>
      </c>
      <c r="L64" s="239">
        <f t="shared" si="16"/>
        <v>0</v>
      </c>
      <c r="N64" s="233">
        <v>39.982500000000002</v>
      </c>
      <c r="O64" s="233">
        <v>42.403333333333343</v>
      </c>
      <c r="P64" s="233">
        <v>44.115833333333335</v>
      </c>
      <c r="Q64" s="233">
        <v>43.680833333333339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40.442500000000003</v>
      </c>
      <c r="C65" s="233">
        <f>SUM('P2'!CQ6:DB6)/12</f>
        <v>43.212500000000006</v>
      </c>
      <c r="D65" s="233">
        <f>SUM('P2'!CQ8:DB8)/12</f>
        <v>44.576666666666661</v>
      </c>
      <c r="E65" s="233">
        <f>SUM('P2'!CQ12:DB12)/12</f>
        <v>44.023333333333333</v>
      </c>
      <c r="F65" s="233">
        <f>SUM('P2'!CQ14:DB14)/12</f>
        <v>41.711666666666673</v>
      </c>
      <c r="H65" s="239">
        <f t="shared" si="12"/>
        <v>-4.1666666666671404E-2</v>
      </c>
      <c r="I65" s="239">
        <f t="shared" si="13"/>
        <v>-4.1666666666664298E-2</v>
      </c>
      <c r="J65" s="239">
        <f t="shared" si="14"/>
        <v>6.25E-2</v>
      </c>
      <c r="K65" s="239">
        <f t="shared" si="15"/>
        <v>4.1666666666671404E-2</v>
      </c>
      <c r="L65" s="239">
        <f t="shared" si="16"/>
        <v>0</v>
      </c>
      <c r="N65" s="233">
        <v>40.484166666666674</v>
      </c>
      <c r="O65" s="233">
        <v>43.25416666666667</v>
      </c>
      <c r="P65" s="233">
        <v>44.514166666666661</v>
      </c>
      <c r="Q65" s="233">
        <v>43.981666666666662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40.94166666666667</v>
      </c>
      <c r="C66" s="233">
        <f>SUM('P2'!DC6:DN6)/12</f>
        <v>44.163333333333334</v>
      </c>
      <c r="D66" s="233">
        <f>SUM('P2'!DC8:DN8)/12</f>
        <v>44.927500000000002</v>
      </c>
      <c r="E66" s="233">
        <f>SUM('P2'!DC12:DN12)/12</f>
        <v>44.324166666666656</v>
      </c>
      <c r="F66" s="233">
        <f>SUM('P2'!DC14:DN14)/12</f>
        <v>42.010833333333338</v>
      </c>
      <c r="H66" s="239">
        <f t="shared" si="12"/>
        <v>-4.1666666666664298E-2</v>
      </c>
      <c r="I66" s="239">
        <f t="shared" si="13"/>
        <v>-4.1666666666664298E-2</v>
      </c>
      <c r="J66" s="239">
        <f t="shared" si="14"/>
        <v>6.25E-2</v>
      </c>
      <c r="K66" s="239">
        <f t="shared" si="15"/>
        <v>4.1666666666657193E-2</v>
      </c>
      <c r="L66" s="239">
        <f t="shared" si="16"/>
        <v>0</v>
      </c>
      <c r="N66" s="233">
        <v>40.983333333333334</v>
      </c>
      <c r="O66" s="233">
        <v>44.204999999999998</v>
      </c>
      <c r="P66" s="233">
        <v>44.865000000000002</v>
      </c>
      <c r="Q66" s="233">
        <v>44.282499999999999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41.442499999999995</v>
      </c>
      <c r="C67" s="233">
        <f>SUM('P2'!DO6:DZ6)/12</f>
        <v>45.161666666666662</v>
      </c>
      <c r="D67" s="233">
        <f>SUM('P2'!DO8:DZ8)/12</f>
        <v>45.278333333333336</v>
      </c>
      <c r="E67" s="233">
        <f>SUM('P2'!DO12:DZ12)/12</f>
        <v>44.624166666666667</v>
      </c>
      <c r="F67" s="233">
        <f>SUM('P2'!DO14:DZ14)/12</f>
        <v>42.309999999999995</v>
      </c>
      <c r="H67" s="239">
        <f t="shared" si="12"/>
        <v>-4.1666666666664298E-2</v>
      </c>
      <c r="I67" s="239">
        <f t="shared" si="13"/>
        <v>-4.1666666666664298E-2</v>
      </c>
      <c r="J67" s="239">
        <f t="shared" si="14"/>
        <v>6.25E-2</v>
      </c>
      <c r="K67" s="239">
        <f t="shared" si="15"/>
        <v>4.1666666666664298E-2</v>
      </c>
      <c r="L67" s="239">
        <f t="shared" si="16"/>
        <v>0</v>
      </c>
      <c r="N67" s="233">
        <v>41.48416666666666</v>
      </c>
      <c r="O67" s="233">
        <v>45.203333333333326</v>
      </c>
      <c r="P67" s="233">
        <v>45.215833333333336</v>
      </c>
      <c r="Q67" s="233">
        <v>44.582500000000003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0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24.001000000000001</v>
      </c>
      <c r="C19" s="233">
        <v>24</v>
      </c>
      <c r="D19" s="233">
        <v>23.353000000000002</v>
      </c>
      <c r="E19" s="233">
        <v>18.850000000000001</v>
      </c>
      <c r="F19" s="233">
        <v>17.125</v>
      </c>
      <c r="H19" s="239">
        <f t="shared" si="0"/>
        <v>-1.1870000000000012</v>
      </c>
      <c r="I19" s="239">
        <f t="shared" si="1"/>
        <v>-1</v>
      </c>
      <c r="J19" s="239">
        <f t="shared" si="2"/>
        <v>0</v>
      </c>
      <c r="K19" s="239">
        <f t="shared" si="3"/>
        <v>-8.6999999999999744E-2</v>
      </c>
      <c r="L19" s="239">
        <f t="shared" si="4"/>
        <v>-0.125</v>
      </c>
      <c r="N19" s="233">
        <v>25.188000000000002</v>
      </c>
      <c r="O19" s="233">
        <v>25</v>
      </c>
      <c r="P19" s="233">
        <v>23.353000000000002</v>
      </c>
      <c r="Q19" s="233">
        <v>18.937000000000001</v>
      </c>
      <c r="R19" s="233">
        <v>17.25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22.452000000000002</v>
      </c>
      <c r="F20" s="233">
        <v>20.605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0.21799999999999997</v>
      </c>
      <c r="L20" s="239">
        <f t="shared" si="4"/>
        <v>0.21799999999999997</v>
      </c>
      <c r="N20" s="233">
        <v>29.702000000000002</v>
      </c>
      <c r="O20" s="233">
        <v>29.629000000000001</v>
      </c>
      <c r="P20" s="233">
        <v>26.306000000000001</v>
      </c>
      <c r="Q20" s="233">
        <v>22.234000000000002</v>
      </c>
      <c r="R20" s="233">
        <v>20.387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23.726000000000003</v>
      </c>
      <c r="F21" s="233">
        <v>21.625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0.12100000000000222</v>
      </c>
      <c r="L21" s="239">
        <f t="shared" si="4"/>
        <v>0.12099999999999866</v>
      </c>
      <c r="N21" s="233">
        <v>27.601000000000003</v>
      </c>
      <c r="O21" s="233">
        <v>26.94</v>
      </c>
      <c r="P21" s="233">
        <v>27.06</v>
      </c>
      <c r="Q21" s="233">
        <v>23.605</v>
      </c>
      <c r="R21" s="233">
        <v>21.504000000000001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23.946000000000002</v>
      </c>
      <c r="F22" s="233">
        <v>21.804000000000002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5.3000000000000824E-2</v>
      </c>
      <c r="L22" s="239">
        <f t="shared" si="4"/>
        <v>5.4000000000002046E-2</v>
      </c>
      <c r="N22" s="233">
        <v>23.571000000000002</v>
      </c>
      <c r="O22" s="233">
        <v>22.95</v>
      </c>
      <c r="P22" s="233">
        <v>26.786000000000001</v>
      </c>
      <c r="Q22" s="233">
        <v>23.893000000000001</v>
      </c>
      <c r="R22" s="233">
        <v>21.75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24.089000000000002</v>
      </c>
      <c r="F23" s="233">
        <v>21.867000000000001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6.0999999999999943E-2</v>
      </c>
      <c r="L23" s="239">
        <f t="shared" si="4"/>
        <v>6.0999999999999943E-2</v>
      </c>
      <c r="N23" s="233">
        <v>20.395</v>
      </c>
      <c r="O23" s="233">
        <v>21.056000000000001</v>
      </c>
      <c r="P23" s="233">
        <v>26.073</v>
      </c>
      <c r="Q23" s="233">
        <v>24.028000000000002</v>
      </c>
      <c r="R23" s="233">
        <v>21.806000000000001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24.089000000000002</v>
      </c>
      <c r="F25" s="233">
        <v>20.96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0.12100000000000222</v>
      </c>
      <c r="L25" s="239">
        <f t="shared" si="4"/>
        <v>0.12099999999999866</v>
      </c>
      <c r="N25" s="233">
        <v>20.04</v>
      </c>
      <c r="O25" s="233">
        <v>21.419</v>
      </c>
      <c r="P25" s="233">
        <v>24.363</v>
      </c>
      <c r="Q25" s="233">
        <v>23.968</v>
      </c>
      <c r="R25" s="233">
        <v>20.839000000000002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23.583000000000002</v>
      </c>
      <c r="F26" s="233">
        <v>19.917000000000002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0.125</v>
      </c>
      <c r="L26" s="239">
        <f t="shared" si="4"/>
        <v>0.125</v>
      </c>
      <c r="N26" s="233">
        <v>21</v>
      </c>
      <c r="O26" s="233">
        <v>22.375</v>
      </c>
      <c r="P26" s="233">
        <v>25.417000000000002</v>
      </c>
      <c r="Q26" s="233">
        <v>23.458000000000002</v>
      </c>
      <c r="R26" s="233">
        <v>19.792000000000002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30.532</v>
      </c>
      <c r="F27" s="233">
        <v>29.504000000000001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-6.0999999999999943E-2</v>
      </c>
      <c r="L27" s="239">
        <f t="shared" si="4"/>
        <v>-6.0999999999999943E-2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31.065000000000001</v>
      </c>
      <c r="F28" s="233">
        <v>30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-0.19300000000000139</v>
      </c>
      <c r="L28" s="239">
        <f t="shared" si="4"/>
        <v>-0.19400000000000261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24.85</v>
      </c>
      <c r="F29" s="233">
        <v>23.875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-0.22499999999999787</v>
      </c>
      <c r="L29" s="239">
        <f t="shared" si="4"/>
        <v>-0.22500000000000142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25.984000000000002</v>
      </c>
      <c r="F30" s="233">
        <v>24.484000000000002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-4.7999999999998266E-2</v>
      </c>
      <c r="L30" s="239">
        <f t="shared" si="4"/>
        <v>-4.7999999999998266E-2</v>
      </c>
      <c r="N30" s="233">
        <v>27</v>
      </c>
      <c r="O30" s="233">
        <v>28.984000000000002</v>
      </c>
      <c r="P30" s="233">
        <v>25.355</v>
      </c>
      <c r="Q30" s="233">
        <v>26.032</v>
      </c>
      <c r="R30" s="233">
        <v>24.532</v>
      </c>
    </row>
    <row r="31" spans="1:18" x14ac:dyDescent="0.2">
      <c r="A31" s="238">
        <f t="shared" si="5"/>
        <v>37590</v>
      </c>
      <c r="B31" s="233">
        <v>22.438000000000002</v>
      </c>
      <c r="C31" s="233">
        <v>21.417000000000002</v>
      </c>
      <c r="D31" s="233">
        <v>26.875</v>
      </c>
      <c r="E31" s="233">
        <v>23.958000000000002</v>
      </c>
      <c r="F31" s="233">
        <v>22.042000000000002</v>
      </c>
      <c r="H31" s="239">
        <f t="shared" si="0"/>
        <v>-1.0619999999999976</v>
      </c>
      <c r="I31" s="239">
        <f t="shared" si="1"/>
        <v>-0.875</v>
      </c>
      <c r="J31" s="239">
        <f t="shared" si="2"/>
        <v>-0.18800000000000239</v>
      </c>
      <c r="K31" s="239">
        <f t="shared" si="3"/>
        <v>-0.18799999999999883</v>
      </c>
      <c r="L31" s="239">
        <f t="shared" si="4"/>
        <v>-6.2000000000001165E-2</v>
      </c>
      <c r="N31" s="233">
        <v>23.5</v>
      </c>
      <c r="O31" s="233">
        <v>22.292000000000002</v>
      </c>
      <c r="P31" s="233">
        <v>27.063000000000002</v>
      </c>
      <c r="Q31" s="233">
        <v>24.146000000000001</v>
      </c>
      <c r="R31" s="233">
        <v>22.104000000000003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23.903000000000002</v>
      </c>
      <c r="F32" s="233">
        <v>21.669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-7.3000000000000398E-2</v>
      </c>
      <c r="L32" s="239">
        <f t="shared" si="4"/>
        <v>-7.3000000000000398E-2</v>
      </c>
      <c r="N32" s="233">
        <v>29.702000000000002</v>
      </c>
      <c r="O32" s="233">
        <v>28.46</v>
      </c>
      <c r="P32" s="233">
        <v>27.734000000000002</v>
      </c>
      <c r="Q32" s="233">
        <v>23.976000000000003</v>
      </c>
      <c r="R32" s="233">
        <v>21.742000000000001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27.194000000000003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1.0000000000012221E-3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27.193000000000001</v>
      </c>
      <c r="R42" s="233">
        <v>24.919</v>
      </c>
    </row>
    <row r="43" spans="1:18" x14ac:dyDescent="0.2">
      <c r="A43" s="238">
        <f t="shared" si="11"/>
        <v>37955</v>
      </c>
      <c r="B43" s="233">
        <v>23.403000000000002</v>
      </c>
      <c r="C43" s="233">
        <v>26.175000000000001</v>
      </c>
      <c r="D43" s="233">
        <v>25.75</v>
      </c>
      <c r="E43" s="233">
        <v>23.45</v>
      </c>
      <c r="F43" s="233">
        <v>20.85</v>
      </c>
      <c r="H43" s="239">
        <f t="shared" si="6"/>
        <v>-1.0969999999999978</v>
      </c>
      <c r="I43" s="239">
        <f t="shared" si="7"/>
        <v>-0.84999999999999787</v>
      </c>
      <c r="J43" s="239">
        <f t="shared" si="8"/>
        <v>-0.22500000000000142</v>
      </c>
      <c r="K43" s="239">
        <f t="shared" si="9"/>
        <v>-0.15000000000000213</v>
      </c>
      <c r="L43" s="239">
        <f t="shared" si="10"/>
        <v>0</v>
      </c>
      <c r="N43" s="233">
        <v>24.5</v>
      </c>
      <c r="O43" s="233">
        <v>27.024999999999999</v>
      </c>
      <c r="P43" s="233">
        <v>25.975000000000001</v>
      </c>
      <c r="Q43" s="233">
        <v>23.6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23.957000000000001</v>
      </c>
      <c r="C55" s="233">
        <v>26.37</v>
      </c>
      <c r="D55" s="233">
        <v>26.073</v>
      </c>
      <c r="E55" s="233">
        <v>24.425000000000001</v>
      </c>
      <c r="F55" s="233">
        <v>21.909000000000002</v>
      </c>
      <c r="H55" s="239">
        <f t="shared" si="6"/>
        <v>-1.0620000000000012</v>
      </c>
      <c r="I55" s="239">
        <f t="shared" si="7"/>
        <v>-0.875</v>
      </c>
      <c r="J55" s="239">
        <f t="shared" si="8"/>
        <v>-0.18700000000000117</v>
      </c>
      <c r="K55" s="239">
        <f t="shared" si="9"/>
        <v>-0.125</v>
      </c>
      <c r="L55" s="239">
        <f t="shared" si="10"/>
        <v>0</v>
      </c>
      <c r="N55" s="233">
        <v>25.019000000000002</v>
      </c>
      <c r="O55" s="233">
        <v>27.245000000000001</v>
      </c>
      <c r="P55" s="233">
        <v>26.26</v>
      </c>
      <c r="Q55" s="233">
        <v>24.55</v>
      </c>
      <c r="R55" s="233">
        <v>21.909000000000002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6.35025</v>
      </c>
      <c r="C58" s="233">
        <f>SUM('P2'!K7:V7)/12</f>
        <v>6.3857500000000007</v>
      </c>
      <c r="D58" s="233">
        <f>SUM('P2'!K9:V9)/12</f>
        <v>6.1382500000000002</v>
      </c>
      <c r="E58" s="233">
        <f>SUM('P2'!K13:V13)/12</f>
        <v>5.4001666666666672</v>
      </c>
      <c r="F58" s="233">
        <f>SUM('P2'!K15:V15)/12</f>
        <v>4.935833333333334</v>
      </c>
      <c r="H58" s="239">
        <f t="shared" ref="H58:H67" si="12">B58-N58</f>
        <v>-9.8916666666666764E-2</v>
      </c>
      <c r="I58" s="239">
        <f t="shared" ref="I58:I67" si="13">C58-O58</f>
        <v>-8.3333333333333037E-2</v>
      </c>
      <c r="J58" s="239">
        <f t="shared" ref="J58:J67" si="14">D58-P58</f>
        <v>0</v>
      </c>
      <c r="K58" s="239">
        <f t="shared" ref="K58:K67" si="15">E58-Q58</f>
        <v>1.0916666666667574E-2</v>
      </c>
      <c r="L58" s="239">
        <f t="shared" ref="L58:L67" si="16">F58-R58</f>
        <v>7.7500000000005898E-3</v>
      </c>
      <c r="N58" s="233">
        <v>6.4491666666666667</v>
      </c>
      <c r="O58" s="233">
        <v>6.4690833333333337</v>
      </c>
      <c r="P58" s="233">
        <v>6.1382500000000002</v>
      </c>
      <c r="Q58" s="233">
        <v>5.3892499999999997</v>
      </c>
      <c r="R58" s="233">
        <v>4.9280833333333334</v>
      </c>
    </row>
    <row r="59" spans="1:18" x14ac:dyDescent="0.2">
      <c r="A59" s="240" t="s">
        <v>170</v>
      </c>
      <c r="B59" s="233">
        <f>SUM('P2'!W5:AH5)/12</f>
        <v>25.129000000000001</v>
      </c>
      <c r="C59" s="233">
        <f>SUM('P2'!W7:AH7)/12</f>
        <v>25.664916666666667</v>
      </c>
      <c r="D59" s="233">
        <f>SUM('P2'!W9:AH9)/12</f>
        <v>26.557749999999999</v>
      </c>
      <c r="E59" s="233">
        <f>SUM('P2'!W13:AH13)/12</f>
        <v>25.345166666666671</v>
      </c>
      <c r="F59" s="233">
        <f>SUM('P2'!W15:AH15)/12</f>
        <v>23.310833333333335</v>
      </c>
      <c r="H59" s="239">
        <f t="shared" si="12"/>
        <v>-8.8499999999999801E-2</v>
      </c>
      <c r="I59" s="239">
        <f t="shared" si="13"/>
        <v>-7.2916666666664298E-2</v>
      </c>
      <c r="J59" s="239">
        <f t="shared" si="14"/>
        <v>-1.5666666666664497E-2</v>
      </c>
      <c r="K59" s="239">
        <f t="shared" si="15"/>
        <v>-2.5583333333329961E-2</v>
      </c>
      <c r="L59" s="239">
        <f t="shared" si="16"/>
        <v>-1.5083333333333115E-2</v>
      </c>
      <c r="N59" s="233">
        <v>25.217500000000001</v>
      </c>
      <c r="O59" s="233">
        <v>25.737833333333331</v>
      </c>
      <c r="P59" s="233">
        <v>26.573416666666663</v>
      </c>
      <c r="Q59" s="233">
        <v>25.370750000000001</v>
      </c>
      <c r="R59" s="233">
        <v>23.325916666666668</v>
      </c>
    </row>
    <row r="60" spans="1:18" x14ac:dyDescent="0.2">
      <c r="A60" s="240" t="s">
        <v>171</v>
      </c>
      <c r="B60" s="233">
        <f>SUM('P2'!AI5:AT5)/12</f>
        <v>26.290000000000003</v>
      </c>
      <c r="C60" s="233">
        <f>SUM('P2'!AI7:AT7)/12</f>
        <v>27.816500000000005</v>
      </c>
      <c r="D60" s="233">
        <f>SUM('P2'!AI9:AT9)/12</f>
        <v>25.469750000000001</v>
      </c>
      <c r="E60" s="233">
        <f>SUM('P2'!AI13:AT13)/12</f>
        <v>26.075166666666671</v>
      </c>
      <c r="F60" s="233">
        <f>SUM('P2'!AI15:AT15)/12</f>
        <v>23.833083333333338</v>
      </c>
      <c r="H60" s="239">
        <f t="shared" si="12"/>
        <v>-9.1416666666663815E-2</v>
      </c>
      <c r="I60" s="239">
        <f t="shared" si="13"/>
        <v>-7.0833333333329307E-2</v>
      </c>
      <c r="J60" s="239">
        <f t="shared" si="14"/>
        <v>-1.8750000000000711E-2</v>
      </c>
      <c r="K60" s="239">
        <f t="shared" si="15"/>
        <v>-1.2416666666666742E-2</v>
      </c>
      <c r="L60" s="239">
        <f t="shared" si="16"/>
        <v>0</v>
      </c>
      <c r="N60" s="233">
        <v>26.381416666666667</v>
      </c>
      <c r="O60" s="233">
        <v>27.887333333333334</v>
      </c>
      <c r="P60" s="233">
        <v>25.488500000000002</v>
      </c>
      <c r="Q60" s="233">
        <v>26.087583333333338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26.21616666666667</v>
      </c>
      <c r="C61" s="233">
        <f>SUM('P2'!AU7:BF7)/12</f>
        <v>27.704250000000002</v>
      </c>
      <c r="D61" s="233">
        <f>SUM('P2'!AU9:BF9)/12</f>
        <v>25.697749999999999</v>
      </c>
      <c r="E61" s="233">
        <f>SUM('P2'!AU13:BF13)/12</f>
        <v>26.291166666666665</v>
      </c>
      <c r="F61" s="233">
        <f>SUM('P2'!AU15:BF15)/12</f>
        <v>24.049750000000003</v>
      </c>
      <c r="H61" s="239">
        <f t="shared" si="12"/>
        <v>-8.8500000000003354E-2</v>
      </c>
      <c r="I61" s="239">
        <f t="shared" si="13"/>
        <v>-7.2916666666667851E-2</v>
      </c>
      <c r="J61" s="239">
        <f t="shared" si="14"/>
        <v>-1.5583333333335503E-2</v>
      </c>
      <c r="K61" s="239">
        <f t="shared" si="15"/>
        <v>-1.0416666666664298E-2</v>
      </c>
      <c r="L61" s="239">
        <f t="shared" si="16"/>
        <v>0</v>
      </c>
      <c r="N61" s="233">
        <v>26.304666666666673</v>
      </c>
      <c r="O61" s="233">
        <v>27.77716666666667</v>
      </c>
      <c r="P61" s="233">
        <v>25.713333333333335</v>
      </c>
      <c r="Q61" s="233">
        <v>26.30158333333333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26.578000000000003</v>
      </c>
      <c r="C62" s="233">
        <f>SUM('P2'!BG7:BR7)/12</f>
        <v>28.057083333333338</v>
      </c>
      <c r="D62" s="233">
        <f>SUM('P2'!BG9:BR9)/12</f>
        <v>25.945083333333333</v>
      </c>
      <c r="E62" s="233">
        <f>SUM('P2'!BG13:BR13)/12</f>
        <v>26.483833333333333</v>
      </c>
      <c r="F62" s="233">
        <f>SUM('P2'!BG15:BR15)/12</f>
        <v>24.248166666666666</v>
      </c>
      <c r="H62" s="239">
        <f t="shared" si="12"/>
        <v>-8.8499999999996248E-2</v>
      </c>
      <c r="I62" s="239">
        <f t="shared" si="13"/>
        <v>-7.2916666666660745E-2</v>
      </c>
      <c r="J62" s="239">
        <f t="shared" si="14"/>
        <v>-1.5583333333335503E-2</v>
      </c>
      <c r="K62" s="239">
        <f t="shared" si="15"/>
        <v>-1.0416666666664298E-2</v>
      </c>
      <c r="L62" s="239">
        <f t="shared" si="16"/>
        <v>0</v>
      </c>
      <c r="N62" s="233">
        <v>26.666499999999999</v>
      </c>
      <c r="O62" s="233">
        <v>28.13</v>
      </c>
      <c r="P62" s="233">
        <v>25.960666666666668</v>
      </c>
      <c r="Q62" s="233">
        <v>26.494249999999997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26.883916666666668</v>
      </c>
      <c r="C63" s="233">
        <f>SUM('P2'!BS7:CD7)/12</f>
        <v>28.366666666666664</v>
      </c>
      <c r="D63" s="233">
        <f>SUM('P2'!BS9:CD9)/12</f>
        <v>26.145833333333332</v>
      </c>
      <c r="E63" s="233">
        <f>SUM('P2'!BS13:CD13)/12</f>
        <v>26.662333333333333</v>
      </c>
      <c r="F63" s="233">
        <f>SUM('P2'!BS15:CD15)/12</f>
        <v>24.422750000000004</v>
      </c>
      <c r="H63" s="239">
        <f t="shared" si="12"/>
        <v>-8.8500000000003354E-2</v>
      </c>
      <c r="I63" s="239">
        <f t="shared" si="13"/>
        <v>-7.2916666666667851E-2</v>
      </c>
      <c r="J63" s="239">
        <f t="shared" si="14"/>
        <v>-1.5583333333335503E-2</v>
      </c>
      <c r="K63" s="239">
        <f t="shared" si="15"/>
        <v>-1.0333333333335304E-2</v>
      </c>
      <c r="L63" s="239">
        <f t="shared" si="16"/>
        <v>0</v>
      </c>
      <c r="N63" s="233">
        <v>26.972416666666671</v>
      </c>
      <c r="O63" s="233">
        <v>28.439583333333331</v>
      </c>
      <c r="P63" s="233">
        <v>26.161416666666668</v>
      </c>
      <c r="Q63" s="233">
        <v>26.672666666666668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27.110250000000004</v>
      </c>
      <c r="C64" s="233">
        <f>SUM('P2'!CE7:CP7)/12</f>
        <v>28.824083333333331</v>
      </c>
      <c r="D64" s="233">
        <f>SUM('P2'!CE9:CP9)/12</f>
        <v>26.360416666666666</v>
      </c>
      <c r="E64" s="233">
        <f>SUM('P2'!CE13:CP13)/12</f>
        <v>26.849500000000003</v>
      </c>
      <c r="F64" s="233">
        <f>SUM('P2'!CE15:CP15)/12</f>
        <v>24.607583333333334</v>
      </c>
      <c r="H64" s="239">
        <f t="shared" si="12"/>
        <v>-8.8499999999996248E-2</v>
      </c>
      <c r="I64" s="239">
        <f t="shared" si="13"/>
        <v>-7.2916666666664298E-2</v>
      </c>
      <c r="J64" s="239">
        <f t="shared" si="14"/>
        <v>-1.5666666666671603E-2</v>
      </c>
      <c r="K64" s="239">
        <f t="shared" si="15"/>
        <v>-1.0333333333335304E-2</v>
      </c>
      <c r="L64" s="239">
        <f t="shared" si="16"/>
        <v>0</v>
      </c>
      <c r="N64" s="233">
        <v>27.19875</v>
      </c>
      <c r="O64" s="233">
        <v>28.896999999999995</v>
      </c>
      <c r="P64" s="233">
        <v>26.376083333333337</v>
      </c>
      <c r="Q64" s="233">
        <v>26.859833333333338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27.289833333333334</v>
      </c>
      <c r="C65" s="233">
        <f>SUM('P2'!CQ7:DB7)/12</f>
        <v>29.863749999999996</v>
      </c>
      <c r="D65" s="233">
        <f>SUM('P2'!CQ9:DB9)/12</f>
        <v>26.607333333333333</v>
      </c>
      <c r="E65" s="233">
        <f>SUM('P2'!CQ13:DB13)/12</f>
        <v>27.042833333333334</v>
      </c>
      <c r="F65" s="233">
        <f>SUM('P2'!CQ15:DB15)/12</f>
        <v>24.801083333333334</v>
      </c>
      <c r="H65" s="239">
        <f t="shared" si="12"/>
        <v>-9.1416666666667368E-2</v>
      </c>
      <c r="I65" s="239">
        <f t="shared" si="13"/>
        <v>-7.0833333333336412E-2</v>
      </c>
      <c r="J65" s="239">
        <f t="shared" si="14"/>
        <v>-1.8750000000004263E-2</v>
      </c>
      <c r="K65" s="239">
        <f t="shared" si="15"/>
        <v>-1.2416666666666742E-2</v>
      </c>
      <c r="L65" s="239">
        <f t="shared" si="16"/>
        <v>0</v>
      </c>
      <c r="N65" s="233">
        <v>27.381250000000001</v>
      </c>
      <c r="O65" s="233">
        <v>29.934583333333332</v>
      </c>
      <c r="P65" s="233">
        <v>26.626083333333337</v>
      </c>
      <c r="Q65" s="233">
        <v>27.055250000000001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27.497833333333336</v>
      </c>
      <c r="C66" s="233">
        <f>SUM('P2'!DC7:DN7)/12</f>
        <v>31.013083333333338</v>
      </c>
      <c r="D66" s="233">
        <f>SUM('P2'!DC9:DN9)/12</f>
        <v>26.853333333333335</v>
      </c>
      <c r="E66" s="233">
        <f>SUM('P2'!DC13:DN13)/12</f>
        <v>27.247416666666666</v>
      </c>
      <c r="F66" s="233">
        <f>SUM('P2'!DC15:DN15)/12</f>
        <v>25.001583333333333</v>
      </c>
      <c r="H66" s="239">
        <f t="shared" si="12"/>
        <v>-9.1416666666667368E-2</v>
      </c>
      <c r="I66" s="239">
        <f t="shared" si="13"/>
        <v>-7.0833333333329307E-2</v>
      </c>
      <c r="J66" s="239">
        <f t="shared" si="14"/>
        <v>-1.8750000000000711E-2</v>
      </c>
      <c r="K66" s="239">
        <f t="shared" si="15"/>
        <v>-1.2499999999999289E-2</v>
      </c>
      <c r="L66" s="239">
        <f t="shared" si="16"/>
        <v>0</v>
      </c>
      <c r="N66" s="233">
        <v>27.589250000000003</v>
      </c>
      <c r="O66" s="233">
        <v>31.083916666666667</v>
      </c>
      <c r="P66" s="233">
        <v>26.872083333333336</v>
      </c>
      <c r="Q66" s="233">
        <v>27.259916666666665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27.704750000000004</v>
      </c>
      <c r="C67" s="233">
        <f>SUM('P2'!DO7:DZ7)/12</f>
        <v>32.146666666666668</v>
      </c>
      <c r="D67" s="233">
        <f>SUM('P2'!DO9:DZ9)/12</f>
        <v>27.101833333333332</v>
      </c>
      <c r="E67" s="233">
        <f>SUM('P2'!DO13:DZ13)/12</f>
        <v>27.43608333333334</v>
      </c>
      <c r="F67" s="233">
        <f>SUM('P2'!DO15:DZ15)/12</f>
        <v>25.199250000000006</v>
      </c>
      <c r="H67" s="239">
        <f t="shared" si="12"/>
        <v>-8.8499999999996248E-2</v>
      </c>
      <c r="I67" s="239">
        <f t="shared" si="13"/>
        <v>-7.2916666666664298E-2</v>
      </c>
      <c r="J67" s="239">
        <f t="shared" si="14"/>
        <v>-1.566666666666805E-2</v>
      </c>
      <c r="K67" s="239">
        <f t="shared" si="15"/>
        <v>-1.0416666666664298E-2</v>
      </c>
      <c r="L67" s="239">
        <f t="shared" si="16"/>
        <v>0</v>
      </c>
      <c r="N67" s="233">
        <v>27.79325</v>
      </c>
      <c r="O67" s="233">
        <v>32.219583333333333</v>
      </c>
      <c r="P67" s="233">
        <v>27.1175</v>
      </c>
      <c r="Q67" s="233">
        <v>27.446500000000004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37184</v>
      </c>
      <c r="B8" s="57">
        <v>26.15</v>
      </c>
      <c r="C8" s="58">
        <v>25.3</v>
      </c>
      <c r="D8" s="57">
        <v>24</v>
      </c>
      <c r="E8" s="58">
        <v>28.5</v>
      </c>
      <c r="F8" s="57">
        <v>29.5</v>
      </c>
      <c r="G8" s="58">
        <v>27.15</v>
      </c>
      <c r="H8" s="57"/>
      <c r="I8" s="58">
        <v>25.7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37186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37187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37188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37189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">
      <c r="A13" s="82">
        <v>37190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">
      <c r="A14" s="82">
        <v>37191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25.5</v>
      </c>
      <c r="J14" s="57"/>
      <c r="K14" s="58"/>
      <c r="L14" s="57"/>
      <c r="M14" s="58"/>
      <c r="N14" s="57"/>
      <c r="O14" s="58"/>
      <c r="P14" s="40"/>
      <c r="Q14" s="57"/>
      <c r="R14" s="58">
        <v>39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">
      <c r="A15" s="82">
        <v>37193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">
      <c r="A16" s="82">
        <v>37194</v>
      </c>
      <c r="B16" s="57">
        <v>27.25</v>
      </c>
      <c r="C16" s="58">
        <v>28</v>
      </c>
      <c r="D16" s="57">
        <v>26</v>
      </c>
      <c r="E16" s="58">
        <v>28.5</v>
      </c>
      <c r="F16" s="57">
        <v>29.5</v>
      </c>
      <c r="G16" s="58">
        <v>28.25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37195</v>
      </c>
      <c r="B17" s="57">
        <v>27.25</v>
      </c>
      <c r="C17" s="58">
        <v>28</v>
      </c>
      <c r="D17" s="57">
        <v>26</v>
      </c>
      <c r="E17" s="58">
        <v>28.5</v>
      </c>
      <c r="F17" s="57">
        <v>29.5</v>
      </c>
      <c r="G17" s="58">
        <v>28.25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82">
        <v>37196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82">
        <v>37197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82">
        <v>37198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24.899999618530298</v>
      </c>
      <c r="J20" s="57"/>
      <c r="K20" s="58"/>
      <c r="L20" s="57"/>
      <c r="M20" s="58"/>
      <c r="N20" s="57"/>
      <c r="O20" s="58"/>
      <c r="Q20" s="57"/>
      <c r="R20" s="58">
        <v>35.679997863769529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">
      <c r="A21" s="82">
        <v>37200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">
      <c r="A22" s="82">
        <v>37201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">
      <c r="A23" s="82">
        <v>37202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82">
        <v>37203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82">
        <v>37204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82">
        <v>37205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26</v>
      </c>
      <c r="J26" s="57"/>
      <c r="K26" s="58"/>
      <c r="L26" s="57"/>
      <c r="M26" s="58"/>
      <c r="N26" s="57"/>
      <c r="O26" s="58"/>
      <c r="Q26" s="57"/>
      <c r="R26" s="58">
        <v>35.679997863769529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82">
        <v>37207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">
      <c r="A28" s="82">
        <v>37208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">
      <c r="A29" s="82">
        <v>37209</v>
      </c>
      <c r="B29" s="57">
        <v>27.5</v>
      </c>
      <c r="C29" s="58">
        <v>28.25</v>
      </c>
      <c r="D29" s="57">
        <v>27.5</v>
      </c>
      <c r="E29" s="58">
        <v>29.25</v>
      </c>
      <c r="F29" s="57">
        <v>28.6</v>
      </c>
      <c r="G29" s="58">
        <v>28.5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45.749996185302734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">
      <c r="A30" s="82">
        <v>37210</v>
      </c>
      <c r="B30" s="57">
        <v>27.5</v>
      </c>
      <c r="C30" s="58">
        <v>28.25</v>
      </c>
      <c r="D30" s="57">
        <v>27.5</v>
      </c>
      <c r="E30" s="58">
        <v>29.25</v>
      </c>
      <c r="F30" s="57">
        <v>28.6</v>
      </c>
      <c r="G30" s="58">
        <v>28.5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45.749996185302734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82">
        <v>37211</v>
      </c>
      <c r="B31" s="57">
        <v>27.5</v>
      </c>
      <c r="C31" s="58">
        <v>28.25</v>
      </c>
      <c r="D31" s="57">
        <v>27.5</v>
      </c>
      <c r="E31" s="58">
        <v>29.25</v>
      </c>
      <c r="F31" s="57">
        <v>28.6</v>
      </c>
      <c r="G31" s="58">
        <v>28.5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82">
        <v>37212</v>
      </c>
      <c r="B32" s="57">
        <v>27.5</v>
      </c>
      <c r="C32" s="58">
        <v>28.25</v>
      </c>
      <c r="D32" s="57">
        <v>27.5</v>
      </c>
      <c r="E32" s="58">
        <v>28</v>
      </c>
      <c r="F32" s="57">
        <v>28.6</v>
      </c>
      <c r="G32" s="58">
        <v>28.5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35.679997863769529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82">
        <v>37225</v>
      </c>
      <c r="B33" s="57">
        <v>27.5</v>
      </c>
      <c r="C33" s="58">
        <v>28.25</v>
      </c>
      <c r="D33" s="57">
        <v>27.5</v>
      </c>
      <c r="E33" s="58">
        <v>29.25</v>
      </c>
      <c r="F33" s="57">
        <v>28.6</v>
      </c>
      <c r="G33" s="58">
        <v>28.5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82">
        <v>37226</v>
      </c>
      <c r="B34" s="57">
        <v>31.75</v>
      </c>
      <c r="C34" s="58">
        <v>36.5</v>
      </c>
      <c r="D34" s="57">
        <v>36.25</v>
      </c>
      <c r="E34" s="58">
        <v>36</v>
      </c>
      <c r="F34" s="57">
        <v>33.75</v>
      </c>
      <c r="G34" s="58">
        <v>33.75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51.049999237060547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">
      <c r="A35" s="82">
        <v>37257</v>
      </c>
      <c r="B35" s="57">
        <v>32.25</v>
      </c>
      <c r="C35" s="58">
        <v>36.25</v>
      </c>
      <c r="D35" s="57">
        <v>36.25</v>
      </c>
      <c r="E35" s="58">
        <v>35.75</v>
      </c>
      <c r="F35" s="57">
        <v>34.5</v>
      </c>
      <c r="G35" s="58">
        <v>33.75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57.628511657714846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">
      <c r="A36" s="82">
        <v>37288</v>
      </c>
      <c r="B36" s="57">
        <v>31.75</v>
      </c>
      <c r="C36" s="58">
        <v>33.9</v>
      </c>
      <c r="D36" s="57">
        <v>34</v>
      </c>
      <c r="E36" s="58">
        <v>35.5</v>
      </c>
      <c r="F36" s="57">
        <v>33.75</v>
      </c>
      <c r="G36" s="58">
        <v>33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57.244737548828127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">
      <c r="A37" s="82">
        <v>37316</v>
      </c>
      <c r="B37" s="57">
        <v>31.25</v>
      </c>
      <c r="C37" s="58">
        <v>30.5</v>
      </c>
      <c r="D37" s="57">
        <v>30.5</v>
      </c>
      <c r="E37" s="58">
        <v>33</v>
      </c>
      <c r="F37" s="57">
        <v>33</v>
      </c>
      <c r="G37" s="58">
        <v>32.5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56.199056091308591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82">
        <v>37347</v>
      </c>
      <c r="B38" s="57">
        <v>31</v>
      </c>
      <c r="C38" s="58">
        <v>30</v>
      </c>
      <c r="D38" s="57">
        <v>28</v>
      </c>
      <c r="E38" s="58">
        <v>30.5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51.849272155761717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82">
        <v>37377</v>
      </c>
      <c r="B39" s="57">
        <v>35</v>
      </c>
      <c r="C39" s="58">
        <v>29</v>
      </c>
      <c r="D39" s="57">
        <v>26.5</v>
      </c>
      <c r="E39" s="58">
        <v>30.5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52.619288787841796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82">
        <v>37408</v>
      </c>
      <c r="B40" s="57">
        <v>43</v>
      </c>
      <c r="C40" s="58">
        <v>30.5</v>
      </c>
      <c r="D40" s="57">
        <v>28</v>
      </c>
      <c r="E40" s="58">
        <v>37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54.654976121995361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82">
        <v>37438</v>
      </c>
      <c r="B41" s="57">
        <v>50.25</v>
      </c>
      <c r="C41" s="58">
        <v>44</v>
      </c>
      <c r="D41" s="57">
        <v>41</v>
      </c>
      <c r="E41" s="58">
        <v>46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47.175168618682115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82">
        <v>37469</v>
      </c>
      <c r="B42" s="57">
        <v>59.5</v>
      </c>
      <c r="C42" s="58">
        <v>51</v>
      </c>
      <c r="D42" s="57">
        <v>48.5</v>
      </c>
      <c r="E42" s="58">
        <v>53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48.030419621102205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82">
        <v>37500</v>
      </c>
      <c r="B43" s="57">
        <v>48.75</v>
      </c>
      <c r="C43" s="58">
        <v>45</v>
      </c>
      <c r="D43" s="57">
        <v>41.5</v>
      </c>
      <c r="E43" s="58">
        <v>44.5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48.040008506904051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82">
        <v>37530</v>
      </c>
      <c r="B44" s="57">
        <v>36</v>
      </c>
      <c r="C44" s="58">
        <v>35.5</v>
      </c>
      <c r="D44" s="57">
        <v>36</v>
      </c>
      <c r="E44" s="58">
        <v>38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52.39895195158693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82">
        <v>37561</v>
      </c>
      <c r="B45" s="57">
        <v>34.5</v>
      </c>
      <c r="C45" s="58">
        <v>33</v>
      </c>
      <c r="D45" s="57">
        <v>33.5</v>
      </c>
      <c r="E45" s="58">
        <v>36.5</v>
      </c>
      <c r="F45" s="57">
        <v>37.5</v>
      </c>
      <c r="G45" s="58">
        <v>36.5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57.737953158028134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82">
        <v>37591</v>
      </c>
      <c r="B46" s="57">
        <v>35.25</v>
      </c>
      <c r="C46" s="58">
        <v>35.75</v>
      </c>
      <c r="D46" s="57">
        <v>36.25</v>
      </c>
      <c r="E46" s="58">
        <v>38.25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62.042138223254973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82">
        <v>37622</v>
      </c>
      <c r="B47" s="57">
        <v>35.5</v>
      </c>
      <c r="C47" s="58">
        <v>39.75</v>
      </c>
      <c r="D47" s="57">
        <v>40</v>
      </c>
      <c r="E47" s="58">
        <v>40.25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50.122577042138502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82">
        <v>37653</v>
      </c>
      <c r="B48" s="57">
        <v>35</v>
      </c>
      <c r="C48" s="58">
        <v>38.25</v>
      </c>
      <c r="D48" s="57">
        <v>38.5</v>
      </c>
      <c r="E48" s="58">
        <v>39.25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48.710640380118456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82">
        <v>37681</v>
      </c>
      <c r="B49" s="57">
        <v>35</v>
      </c>
      <c r="C49" s="58">
        <v>34</v>
      </c>
      <c r="D49" s="57">
        <v>34</v>
      </c>
      <c r="E49" s="58">
        <v>37.5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47.170614587219021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82">
        <v>37712</v>
      </c>
      <c r="B50" s="57">
        <v>34.5</v>
      </c>
      <c r="C50" s="58">
        <v>34.25</v>
      </c>
      <c r="D50" s="57">
        <v>31</v>
      </c>
      <c r="E50" s="58">
        <v>35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44.904514904393672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82">
        <v>37742</v>
      </c>
      <c r="B51" s="57">
        <v>34.5</v>
      </c>
      <c r="C51" s="58">
        <v>30.75</v>
      </c>
      <c r="D51" s="57">
        <v>27.5</v>
      </c>
      <c r="E51" s="58">
        <v>35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45.14686475956163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82">
        <v>37773</v>
      </c>
      <c r="B52" s="57">
        <v>39</v>
      </c>
      <c r="C52" s="58">
        <v>32</v>
      </c>
      <c r="D52" s="57">
        <v>28.75</v>
      </c>
      <c r="E52" s="58">
        <v>39.5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45.625522156318638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82">
        <v>37803</v>
      </c>
      <c r="B53" s="57">
        <v>53.5</v>
      </c>
      <c r="C53" s="58">
        <v>51.5</v>
      </c>
      <c r="D53" s="57">
        <v>47</v>
      </c>
      <c r="E53" s="58">
        <v>49.75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46.055971130185917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82">
        <v>37834</v>
      </c>
      <c r="B54" s="57">
        <v>60</v>
      </c>
      <c r="C54" s="58">
        <v>58.5</v>
      </c>
      <c r="D54" s="57">
        <v>55</v>
      </c>
      <c r="E54" s="58">
        <v>59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46.564660977524859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82">
        <v>37865</v>
      </c>
      <c r="B55" s="40">
        <v>47.5</v>
      </c>
      <c r="C55" s="40">
        <v>49</v>
      </c>
      <c r="D55" s="40">
        <v>45.5</v>
      </c>
      <c r="E55" s="40">
        <v>54</v>
      </c>
      <c r="F55" s="40">
        <v>48.5</v>
      </c>
      <c r="G55" s="40">
        <v>53.5</v>
      </c>
      <c r="I55" s="40">
        <v>37.5</v>
      </c>
      <c r="R55" s="40">
        <v>46.583335180848266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82">
        <v>37895</v>
      </c>
      <c r="B56" s="40">
        <v>37</v>
      </c>
      <c r="C56" s="40">
        <v>38.75</v>
      </c>
      <c r="D56" s="40">
        <v>39</v>
      </c>
      <c r="E56" s="40">
        <v>40</v>
      </c>
      <c r="F56" s="40">
        <v>38.25</v>
      </c>
      <c r="G56" s="40">
        <v>39.25</v>
      </c>
      <c r="I56" s="40">
        <v>28</v>
      </c>
      <c r="R56" s="40">
        <v>46.823134462892966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82">
        <v>37926</v>
      </c>
      <c r="B57" s="40">
        <v>35.5</v>
      </c>
      <c r="C57" s="40">
        <v>34.25</v>
      </c>
      <c r="D57" s="40">
        <v>34.5</v>
      </c>
      <c r="E57" s="40">
        <v>39</v>
      </c>
      <c r="F57" s="40">
        <v>38.5</v>
      </c>
      <c r="G57" s="40">
        <v>37.25</v>
      </c>
      <c r="I57" s="40">
        <v>25.5</v>
      </c>
      <c r="R57" s="40">
        <v>50.312305923402278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82">
        <v>37956</v>
      </c>
      <c r="B58" s="40">
        <v>35.5</v>
      </c>
      <c r="C58" s="40">
        <v>37.25</v>
      </c>
      <c r="D58" s="40">
        <v>37.5</v>
      </c>
      <c r="E58" s="40">
        <v>40.25</v>
      </c>
      <c r="F58" s="40">
        <v>39.25</v>
      </c>
      <c r="G58" s="40">
        <v>37</v>
      </c>
      <c r="I58" s="40">
        <v>29</v>
      </c>
      <c r="R58" s="40">
        <v>52.721102517811211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82">
        <v>37987</v>
      </c>
      <c r="B59" s="40">
        <v>36.15</v>
      </c>
      <c r="C59" s="40">
        <v>40.270000000000003</v>
      </c>
      <c r="D59" s="40">
        <v>40.15</v>
      </c>
      <c r="E59" s="40">
        <v>40.99</v>
      </c>
      <c r="F59" s="40">
        <v>40.25</v>
      </c>
      <c r="G59" s="40">
        <v>38.35</v>
      </c>
      <c r="I59" s="40">
        <v>19.25</v>
      </c>
      <c r="R59" s="40">
        <v>51.030232706618037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82">
        <v>38018</v>
      </c>
      <c r="B60" s="40">
        <v>35.68</v>
      </c>
      <c r="C60" s="40">
        <v>38.979999999999997</v>
      </c>
      <c r="D60" s="40">
        <v>38.86</v>
      </c>
      <c r="E60" s="40">
        <v>40.130000000000003</v>
      </c>
      <c r="F60" s="40">
        <v>38.86</v>
      </c>
      <c r="G60" s="40">
        <v>37.880000000000003</v>
      </c>
      <c r="I60" s="40">
        <v>21.5</v>
      </c>
      <c r="R60" s="40">
        <v>49.294299441869683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82">
        <v>38047</v>
      </c>
      <c r="B61" s="40">
        <v>35.68</v>
      </c>
      <c r="C61" s="40">
        <v>35.32</v>
      </c>
      <c r="D61" s="40">
        <v>35</v>
      </c>
      <c r="E61" s="40">
        <v>38.630000000000003</v>
      </c>
      <c r="F61" s="40">
        <v>37.479999999999997</v>
      </c>
      <c r="G61" s="40">
        <v>37.880000000000003</v>
      </c>
      <c r="I61" s="40">
        <v>18.5</v>
      </c>
      <c r="R61" s="40">
        <v>47.077435788366728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82">
        <v>38078</v>
      </c>
      <c r="B62" s="40">
        <v>35.22</v>
      </c>
      <c r="C62" s="40">
        <v>35.54</v>
      </c>
      <c r="D62" s="40">
        <v>32.42</v>
      </c>
      <c r="E62" s="40">
        <v>36.479999999999997</v>
      </c>
      <c r="F62" s="40">
        <v>37.01</v>
      </c>
      <c r="G62" s="40">
        <v>37.42</v>
      </c>
      <c r="I62" s="40">
        <v>26.5</v>
      </c>
      <c r="R62" s="40">
        <v>43.991873581899902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82">
        <v>38108</v>
      </c>
      <c r="B63" s="40">
        <v>35.22</v>
      </c>
      <c r="C63" s="40">
        <v>32.53</v>
      </c>
      <c r="D63" s="40">
        <v>29.42</v>
      </c>
      <c r="E63" s="40">
        <v>36.479999999999997</v>
      </c>
      <c r="F63" s="40">
        <v>37.479999999999997</v>
      </c>
      <c r="G63" s="40">
        <v>37.42</v>
      </c>
      <c r="I63" s="40">
        <v>26.5</v>
      </c>
      <c r="R63" s="40">
        <v>43.91469473780753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82">
        <v>38139</v>
      </c>
      <c r="B64" s="40">
        <v>39.39</v>
      </c>
      <c r="C64" s="40">
        <v>33.6</v>
      </c>
      <c r="D64" s="40">
        <v>30.49</v>
      </c>
      <c r="E64" s="40">
        <v>40.35</v>
      </c>
      <c r="F64" s="40">
        <v>41.65</v>
      </c>
      <c r="G64" s="40">
        <v>43.72</v>
      </c>
      <c r="I64" s="40">
        <v>32.5</v>
      </c>
      <c r="R64" s="40">
        <v>44.482864041965151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82">
        <v>38169</v>
      </c>
      <c r="B65" s="40">
        <v>52.83</v>
      </c>
      <c r="C65" s="40">
        <v>50.39</v>
      </c>
      <c r="D65" s="40">
        <v>46.17</v>
      </c>
      <c r="E65" s="40">
        <v>49.16</v>
      </c>
      <c r="F65" s="40">
        <v>54.62</v>
      </c>
      <c r="G65" s="40">
        <v>58.43</v>
      </c>
      <c r="I65" s="40">
        <v>36.5</v>
      </c>
      <c r="R65" s="40">
        <v>45.157898857657123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82">
        <v>38200</v>
      </c>
      <c r="B66" s="40">
        <v>58.86</v>
      </c>
      <c r="C66" s="40">
        <v>56.41</v>
      </c>
      <c r="D66" s="40">
        <v>53.04</v>
      </c>
      <c r="E66" s="40">
        <v>57.1</v>
      </c>
      <c r="F66" s="40">
        <v>60.41</v>
      </c>
      <c r="G66" s="40">
        <v>66.16</v>
      </c>
      <c r="I66" s="40">
        <v>45.5</v>
      </c>
      <c r="R66" s="40">
        <v>45.729855837900431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82">
        <v>38231</v>
      </c>
      <c r="B67" s="40">
        <v>47.27</v>
      </c>
      <c r="C67" s="40">
        <v>48.24</v>
      </c>
      <c r="D67" s="40">
        <v>44.88</v>
      </c>
      <c r="E67" s="40">
        <v>52.81</v>
      </c>
      <c r="F67" s="40">
        <v>48.36</v>
      </c>
      <c r="G67" s="40">
        <v>52.87</v>
      </c>
      <c r="I67" s="40">
        <v>29.25</v>
      </c>
      <c r="R67" s="40">
        <v>45.640510170876603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82">
        <v>38261</v>
      </c>
      <c r="B68" s="40">
        <v>37.54</v>
      </c>
      <c r="C68" s="40">
        <v>39.42</v>
      </c>
      <c r="D68" s="40">
        <v>39.299999999999997</v>
      </c>
      <c r="E68" s="40">
        <v>40.78</v>
      </c>
      <c r="F68" s="40">
        <v>38.869999999999997</v>
      </c>
      <c r="G68" s="40">
        <v>39.950000000000003</v>
      </c>
      <c r="I68" s="40">
        <v>30.5</v>
      </c>
      <c r="R68" s="40">
        <v>45.643471860093953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82">
        <v>38292</v>
      </c>
      <c r="B69" s="40">
        <v>36.15</v>
      </c>
      <c r="C69" s="40">
        <v>35.479999999999997</v>
      </c>
      <c r="D69" s="40">
        <v>35.369999999999997</v>
      </c>
      <c r="E69" s="40">
        <v>40.03</v>
      </c>
      <c r="F69" s="40">
        <v>39.1</v>
      </c>
      <c r="G69" s="40">
        <v>38.130000000000003</v>
      </c>
      <c r="I69" s="40">
        <v>26</v>
      </c>
      <c r="R69" s="40">
        <v>48.856043669774053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82">
        <v>38322</v>
      </c>
      <c r="B70" s="40">
        <v>36.15</v>
      </c>
      <c r="C70" s="40">
        <v>38.130000000000003</v>
      </c>
      <c r="D70" s="40">
        <v>38.01</v>
      </c>
      <c r="E70" s="40">
        <v>41</v>
      </c>
      <c r="F70" s="40">
        <v>39.79</v>
      </c>
      <c r="G70" s="40">
        <v>37.92</v>
      </c>
      <c r="I70" s="40">
        <v>28.75</v>
      </c>
      <c r="R70" s="40">
        <v>51.065863021708111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82">
        <v>38353</v>
      </c>
      <c r="B71" s="40">
        <v>36.409999999999997</v>
      </c>
      <c r="C71" s="40">
        <v>40.76</v>
      </c>
      <c r="D71" s="40">
        <v>40.380000000000003</v>
      </c>
      <c r="E71" s="40">
        <v>41.69</v>
      </c>
      <c r="F71" s="40">
        <v>40.54</v>
      </c>
      <c r="G71" s="40">
        <v>38.729999999999997</v>
      </c>
      <c r="I71" s="40">
        <v>19.25</v>
      </c>
      <c r="R71" s="40">
        <v>49.855084754130651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82">
        <v>38384</v>
      </c>
      <c r="B72" s="40">
        <v>35.950000000000003</v>
      </c>
      <c r="C72" s="40">
        <v>39.659999999999997</v>
      </c>
      <c r="D72" s="40">
        <v>39.270000000000003</v>
      </c>
      <c r="E72" s="40">
        <v>40.950000000000003</v>
      </c>
      <c r="F72" s="40">
        <v>39.14</v>
      </c>
      <c r="G72" s="40">
        <v>38.270000000000003</v>
      </c>
      <c r="I72" s="40">
        <v>21.5</v>
      </c>
      <c r="R72" s="40">
        <v>48.202648113363992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82">
        <v>38412</v>
      </c>
      <c r="B73" s="40">
        <v>35.950000000000003</v>
      </c>
      <c r="C73" s="40">
        <v>36.520000000000003</v>
      </c>
      <c r="D73" s="40">
        <v>35.950000000000003</v>
      </c>
      <c r="E73" s="40">
        <v>39.659999999999997</v>
      </c>
      <c r="F73" s="40">
        <v>37.74</v>
      </c>
      <c r="G73" s="40">
        <v>38.270000000000003</v>
      </c>
      <c r="I73" s="40">
        <v>18.5</v>
      </c>
      <c r="R73" s="40">
        <v>46.095188594107192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82">
        <v>38443</v>
      </c>
      <c r="B74" s="40">
        <v>35.479999999999997</v>
      </c>
      <c r="C74" s="40">
        <v>36.71</v>
      </c>
      <c r="D74" s="40">
        <v>33.74</v>
      </c>
      <c r="E74" s="40">
        <v>37.82</v>
      </c>
      <c r="F74" s="40">
        <v>37.270000000000003</v>
      </c>
      <c r="G74" s="40">
        <v>37.799999999999997</v>
      </c>
      <c r="I74" s="40">
        <v>25.5</v>
      </c>
      <c r="R74" s="40">
        <v>43.021738942770732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82">
        <v>38473</v>
      </c>
      <c r="B75" s="40">
        <v>35.479999999999997</v>
      </c>
      <c r="C75" s="40">
        <v>34.119999999999997</v>
      </c>
      <c r="D75" s="40">
        <v>31.16</v>
      </c>
      <c r="E75" s="40">
        <v>37.82</v>
      </c>
      <c r="F75" s="40">
        <v>37.74</v>
      </c>
      <c r="G75" s="40">
        <v>37.799999999999997</v>
      </c>
      <c r="I75" s="40">
        <v>25.5</v>
      </c>
      <c r="R75" s="40">
        <v>42.945825083138715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82">
        <v>38504</v>
      </c>
      <c r="B76" s="40">
        <v>39.68</v>
      </c>
      <c r="C76" s="40">
        <v>35.049999999999997</v>
      </c>
      <c r="D76" s="40">
        <v>32.08</v>
      </c>
      <c r="E76" s="40">
        <v>41.14</v>
      </c>
      <c r="F76" s="40">
        <v>41.94</v>
      </c>
      <c r="G76" s="40">
        <v>43.81</v>
      </c>
      <c r="I76" s="40">
        <v>30.5</v>
      </c>
      <c r="R76" s="40">
        <v>43.482220673763322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82">
        <v>38534</v>
      </c>
      <c r="B77" s="40">
        <v>53.22</v>
      </c>
      <c r="C77" s="40">
        <v>49.5</v>
      </c>
      <c r="D77" s="40">
        <v>45.56</v>
      </c>
      <c r="E77" s="40">
        <v>48.71</v>
      </c>
      <c r="F77" s="40">
        <v>55</v>
      </c>
      <c r="G77" s="40">
        <v>58.42</v>
      </c>
      <c r="I77" s="40">
        <v>27.5</v>
      </c>
      <c r="R77" s="40">
        <v>44.120257673305574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82">
        <v>38565</v>
      </c>
      <c r="B78" s="40">
        <v>59.29</v>
      </c>
      <c r="C78" s="40">
        <v>54.69</v>
      </c>
      <c r="D78" s="40">
        <v>51.47</v>
      </c>
      <c r="E78" s="40">
        <v>55.53</v>
      </c>
      <c r="F78" s="40">
        <v>60.83</v>
      </c>
      <c r="G78" s="40">
        <v>65.930000000000007</v>
      </c>
      <c r="I78" s="40">
        <v>36.5</v>
      </c>
      <c r="R78" s="40">
        <v>44.660268363688481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82">
        <v>38596</v>
      </c>
      <c r="B79" s="40">
        <v>47.62</v>
      </c>
      <c r="C79" s="40">
        <v>47.66</v>
      </c>
      <c r="D79" s="40">
        <v>44.46</v>
      </c>
      <c r="E79" s="40">
        <v>51.85</v>
      </c>
      <c r="F79" s="40">
        <v>48.7</v>
      </c>
      <c r="G79" s="40">
        <v>52.82</v>
      </c>
      <c r="I79" s="40">
        <v>23.25</v>
      </c>
      <c r="R79" s="40">
        <v>44.573056907605249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82">
        <v>38626</v>
      </c>
      <c r="B80" s="40">
        <v>37.82</v>
      </c>
      <c r="C80" s="40">
        <v>40.07</v>
      </c>
      <c r="D80" s="40">
        <v>39.659999999999997</v>
      </c>
      <c r="E80" s="40">
        <v>41.52</v>
      </c>
      <c r="F80" s="40">
        <v>39.14</v>
      </c>
      <c r="G80" s="40">
        <v>40.32</v>
      </c>
      <c r="I80" s="40">
        <v>27.5</v>
      </c>
      <c r="R80" s="40">
        <v>44.572572673872656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82">
        <v>38657</v>
      </c>
      <c r="B81" s="40">
        <v>36.42</v>
      </c>
      <c r="C81" s="40">
        <v>36.61</v>
      </c>
      <c r="D81" s="40">
        <v>36.21</v>
      </c>
      <c r="E81" s="40">
        <v>40.98</v>
      </c>
      <c r="F81" s="40">
        <v>39.369999999999997</v>
      </c>
      <c r="G81" s="40">
        <v>38.56</v>
      </c>
      <c r="I81" s="40">
        <v>23.5</v>
      </c>
      <c r="R81" s="40">
        <v>47.695927318040596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82">
        <v>38687</v>
      </c>
      <c r="B82" s="40">
        <v>36.42</v>
      </c>
      <c r="C82" s="40">
        <v>38.97</v>
      </c>
      <c r="D82" s="40">
        <v>38.56</v>
      </c>
      <c r="E82" s="40">
        <v>41.7</v>
      </c>
      <c r="F82" s="40">
        <v>40.07</v>
      </c>
      <c r="G82" s="40">
        <v>38.380000000000003</v>
      </c>
      <c r="I82" s="40">
        <v>26.25</v>
      </c>
      <c r="R82" s="40">
        <v>49.80770832320313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82">
        <v>38718</v>
      </c>
      <c r="B83" s="40">
        <v>36.68</v>
      </c>
      <c r="C83" s="40">
        <v>41.52</v>
      </c>
      <c r="D83" s="40">
        <v>40.71</v>
      </c>
      <c r="E83" s="40">
        <v>42.27</v>
      </c>
      <c r="F83" s="40">
        <v>40.82</v>
      </c>
      <c r="G83" s="40">
        <v>39.1</v>
      </c>
      <c r="I83" s="40">
        <v>19.5</v>
      </c>
      <c r="R83" s="40">
        <v>45.544577768402313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82">
        <v>38749</v>
      </c>
      <c r="B84" s="40">
        <v>36.21</v>
      </c>
      <c r="C84" s="40">
        <v>40.51</v>
      </c>
      <c r="D84" s="40">
        <v>39.700000000000003</v>
      </c>
      <c r="E84" s="40">
        <v>41.6</v>
      </c>
      <c r="F84" s="40">
        <v>39.409999999999997</v>
      </c>
      <c r="G84" s="40">
        <v>38.630000000000003</v>
      </c>
      <c r="I84" s="40">
        <v>21.75</v>
      </c>
      <c r="R84" s="40">
        <v>44.098792813324806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82">
        <v>38777</v>
      </c>
      <c r="B85" s="40">
        <v>36.21</v>
      </c>
      <c r="C85" s="40">
        <v>37.630000000000003</v>
      </c>
      <c r="D85" s="40">
        <v>36.68</v>
      </c>
      <c r="E85" s="40">
        <v>40.43</v>
      </c>
      <c r="F85" s="40">
        <v>38</v>
      </c>
      <c r="G85" s="40">
        <v>38.630000000000003</v>
      </c>
      <c r="I85" s="40">
        <v>18.75</v>
      </c>
      <c r="R85" s="40">
        <v>42.245478785538538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82">
        <v>38808</v>
      </c>
      <c r="B86" s="40">
        <v>35.74</v>
      </c>
      <c r="C86" s="40">
        <v>37.81</v>
      </c>
      <c r="D86" s="40">
        <v>34.67</v>
      </c>
      <c r="E86" s="40">
        <v>38.75</v>
      </c>
      <c r="F86" s="40">
        <v>37.53</v>
      </c>
      <c r="G86" s="40">
        <v>38.159999999999997</v>
      </c>
      <c r="I86" s="40">
        <v>25.75</v>
      </c>
      <c r="R86" s="40">
        <v>39.466412664699106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82">
        <v>38838</v>
      </c>
      <c r="B87" s="40">
        <v>35.74</v>
      </c>
      <c r="C87" s="40">
        <v>35.44</v>
      </c>
      <c r="D87" s="40">
        <v>32.31</v>
      </c>
      <c r="E87" s="40">
        <v>38.76</v>
      </c>
      <c r="F87" s="40">
        <v>38</v>
      </c>
      <c r="G87" s="40">
        <v>38.159999999999997</v>
      </c>
      <c r="I87" s="40">
        <v>25.75</v>
      </c>
      <c r="R87" s="40">
        <v>39.414410737739189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82">
        <v>38869</v>
      </c>
      <c r="B88" s="40">
        <v>39.97</v>
      </c>
      <c r="C88" s="40">
        <v>36.29</v>
      </c>
      <c r="D88" s="40">
        <v>33.159999999999997</v>
      </c>
      <c r="E88" s="40">
        <v>41.78</v>
      </c>
      <c r="F88" s="40">
        <v>42.23</v>
      </c>
      <c r="G88" s="40">
        <v>43.93</v>
      </c>
      <c r="I88" s="40">
        <v>30.75</v>
      </c>
      <c r="R88" s="40">
        <v>39.908999307220427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82">
        <v>38899</v>
      </c>
      <c r="B89" s="40">
        <v>53.61</v>
      </c>
      <c r="C89" s="40">
        <v>49.53</v>
      </c>
      <c r="D89" s="40">
        <v>45.43</v>
      </c>
      <c r="E89" s="40">
        <v>48.66</v>
      </c>
      <c r="F89" s="40">
        <v>55.38</v>
      </c>
      <c r="G89" s="40">
        <v>58.47</v>
      </c>
      <c r="I89" s="40">
        <v>27.75</v>
      </c>
      <c r="R89" s="40">
        <v>40.492709464800157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82">
        <v>38930</v>
      </c>
      <c r="B90" s="40">
        <v>59.73</v>
      </c>
      <c r="C90" s="40">
        <v>54.29</v>
      </c>
      <c r="D90" s="40">
        <v>50.81</v>
      </c>
      <c r="E90" s="40">
        <v>54.87</v>
      </c>
      <c r="F90" s="40">
        <v>61.26</v>
      </c>
      <c r="G90" s="40">
        <v>65.81</v>
      </c>
      <c r="I90" s="40">
        <v>36.75</v>
      </c>
      <c r="R90" s="40">
        <v>40.988607992796545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82">
        <v>38961</v>
      </c>
      <c r="B91" s="40">
        <v>47.97</v>
      </c>
      <c r="C91" s="40">
        <v>47.85</v>
      </c>
      <c r="D91" s="40">
        <v>44.43</v>
      </c>
      <c r="E91" s="40">
        <v>51.51</v>
      </c>
      <c r="F91" s="40">
        <v>49.04</v>
      </c>
      <c r="G91" s="40">
        <v>52.83</v>
      </c>
      <c r="I91" s="40">
        <v>23.5</v>
      </c>
      <c r="R91" s="40">
        <v>40.926023756348165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82">
        <v>38991</v>
      </c>
      <c r="B92" s="40">
        <v>38.090000000000003</v>
      </c>
      <c r="C92" s="40">
        <v>40.89</v>
      </c>
      <c r="D92" s="40">
        <v>40.06</v>
      </c>
      <c r="E92" s="40">
        <v>42.12</v>
      </c>
      <c r="F92" s="40">
        <v>39.409999999999997</v>
      </c>
      <c r="G92" s="40">
        <v>40.659999999999997</v>
      </c>
      <c r="I92" s="40">
        <v>27.75</v>
      </c>
      <c r="R92" s="40">
        <v>40.939555091348332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82">
        <v>39022</v>
      </c>
      <c r="B93" s="40">
        <v>36.68</v>
      </c>
      <c r="C93" s="40">
        <v>37.68</v>
      </c>
      <c r="D93" s="40">
        <v>36.869999999999997</v>
      </c>
      <c r="E93" s="40">
        <v>41.7</v>
      </c>
      <c r="F93" s="40">
        <v>39.65</v>
      </c>
      <c r="G93" s="40">
        <v>38.94</v>
      </c>
      <c r="I93" s="40">
        <v>23.75</v>
      </c>
      <c r="R93" s="40">
        <v>43.7942765653329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82">
        <v>39052</v>
      </c>
      <c r="B94" s="40">
        <v>36.68</v>
      </c>
      <c r="C94" s="40">
        <v>39.89</v>
      </c>
      <c r="D94" s="40">
        <v>39.06</v>
      </c>
      <c r="E94" s="40">
        <v>42.29</v>
      </c>
      <c r="F94" s="40">
        <v>40.35</v>
      </c>
      <c r="G94" s="40">
        <v>38.79</v>
      </c>
      <c r="I94" s="40">
        <v>26.5</v>
      </c>
      <c r="R94" s="40">
        <v>45.678373384405248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82">
        <v>39083</v>
      </c>
      <c r="B95" s="40">
        <v>36.950000000000003</v>
      </c>
      <c r="C95" s="40">
        <v>42.27</v>
      </c>
      <c r="D95" s="40">
        <v>41.05</v>
      </c>
      <c r="E95" s="40">
        <v>42.85</v>
      </c>
      <c r="F95" s="40">
        <v>41.1</v>
      </c>
      <c r="G95" s="40">
        <v>39.4</v>
      </c>
      <c r="I95" s="40">
        <v>28.85</v>
      </c>
      <c r="R95" s="40">
        <v>46.952331984305758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82">
        <v>39114</v>
      </c>
      <c r="B96" s="40">
        <v>36.479999999999997</v>
      </c>
      <c r="C96" s="40">
        <v>41.35</v>
      </c>
      <c r="D96" s="40">
        <v>40.130000000000003</v>
      </c>
      <c r="E96" s="40">
        <v>42.24</v>
      </c>
      <c r="F96" s="40">
        <v>39.68</v>
      </c>
      <c r="G96" s="40">
        <v>38.93</v>
      </c>
      <c r="I96" s="40">
        <v>31.1</v>
      </c>
      <c r="R96" s="40">
        <v>45.492360631855249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82">
        <v>39142</v>
      </c>
      <c r="B97" s="40">
        <v>36.479999999999997</v>
      </c>
      <c r="C97" s="40">
        <v>38.71</v>
      </c>
      <c r="D97" s="40">
        <v>37.380000000000003</v>
      </c>
      <c r="E97" s="40">
        <v>41.17</v>
      </c>
      <c r="F97" s="40">
        <v>38.26</v>
      </c>
      <c r="G97" s="40">
        <v>38.93</v>
      </c>
      <c r="I97" s="40">
        <v>28.1</v>
      </c>
      <c r="R97" s="40">
        <v>43.625028617554378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82">
        <v>39173</v>
      </c>
      <c r="B98" s="40">
        <v>36</v>
      </c>
      <c r="C98" s="40">
        <v>38.869999999999997</v>
      </c>
      <c r="D98" s="40">
        <v>35.549999999999997</v>
      </c>
      <c r="E98" s="40">
        <v>39.65</v>
      </c>
      <c r="F98" s="40">
        <v>37.79</v>
      </c>
      <c r="G98" s="40">
        <v>38.46</v>
      </c>
      <c r="I98" s="40">
        <v>35.1</v>
      </c>
      <c r="R98" s="40">
        <v>40.829298757139831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82">
        <v>39203</v>
      </c>
      <c r="B99" s="40">
        <v>36</v>
      </c>
      <c r="C99" s="40">
        <v>36.700000000000003</v>
      </c>
      <c r="D99" s="40">
        <v>33.409999999999997</v>
      </c>
      <c r="E99" s="40">
        <v>39.65</v>
      </c>
      <c r="F99" s="40">
        <v>38.26</v>
      </c>
      <c r="G99" s="40">
        <v>38.450000000000003</v>
      </c>
      <c r="I99" s="40">
        <v>35.1</v>
      </c>
      <c r="R99" s="40">
        <v>40.76755696426693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82">
        <v>39234</v>
      </c>
      <c r="B100" s="40">
        <v>40.270000000000003</v>
      </c>
      <c r="C100" s="40">
        <v>37.49</v>
      </c>
      <c r="D100" s="40">
        <v>34.18</v>
      </c>
      <c r="E100" s="40">
        <v>42.4</v>
      </c>
      <c r="F100" s="40">
        <v>42.52</v>
      </c>
      <c r="G100" s="40">
        <v>44.11</v>
      </c>
      <c r="I100" s="40">
        <v>41.1</v>
      </c>
      <c r="R100" s="40">
        <v>41.252710637789953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82">
        <v>39264</v>
      </c>
      <c r="B101" s="40">
        <v>54.01</v>
      </c>
      <c r="C101" s="40">
        <v>49.62</v>
      </c>
      <c r="D101" s="40">
        <v>45.35</v>
      </c>
      <c r="E101" s="40">
        <v>48.65</v>
      </c>
      <c r="F101" s="40">
        <v>55.77</v>
      </c>
      <c r="G101" s="40">
        <v>58.65</v>
      </c>
      <c r="I101" s="40">
        <v>48.1</v>
      </c>
      <c r="R101" s="40">
        <v>41.826822316429762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82">
        <v>39295</v>
      </c>
      <c r="B102" s="40">
        <v>60.16</v>
      </c>
      <c r="C102" s="40">
        <v>53.99</v>
      </c>
      <c r="D102" s="40">
        <v>50.25</v>
      </c>
      <c r="E102" s="40">
        <v>54.3</v>
      </c>
      <c r="F102" s="40">
        <v>61.68</v>
      </c>
      <c r="G102" s="40">
        <v>65.900000000000006</v>
      </c>
      <c r="I102" s="40">
        <v>57.1</v>
      </c>
      <c r="R102" s="40">
        <v>42.311943456089715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82">
        <v>39326</v>
      </c>
      <c r="B103" s="40">
        <v>48.32</v>
      </c>
      <c r="C103" s="40">
        <v>48.09</v>
      </c>
      <c r="D103" s="40">
        <v>44.44</v>
      </c>
      <c r="E103" s="40">
        <v>51.25</v>
      </c>
      <c r="F103" s="40">
        <v>49.38</v>
      </c>
      <c r="G103" s="40">
        <v>52.96</v>
      </c>
      <c r="I103" s="40">
        <v>39.85</v>
      </c>
      <c r="R103" s="40">
        <v>42.237354612891764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82">
        <v>39356</v>
      </c>
      <c r="B104" s="40">
        <v>38.369999999999997</v>
      </c>
      <c r="C104" s="40">
        <v>41.72</v>
      </c>
      <c r="D104" s="40">
        <v>40.47</v>
      </c>
      <c r="E104" s="40">
        <v>42.71</v>
      </c>
      <c r="F104" s="40">
        <v>39.68</v>
      </c>
      <c r="G104" s="40">
        <v>40.950000000000003</v>
      </c>
      <c r="I104" s="40">
        <v>40.1</v>
      </c>
      <c r="R104" s="40">
        <v>42.238968651852304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82">
        <v>39387</v>
      </c>
      <c r="B105" s="40">
        <v>36.950000000000003</v>
      </c>
      <c r="C105" s="40">
        <v>38.729999999999997</v>
      </c>
      <c r="D105" s="40">
        <v>37.520000000000003</v>
      </c>
      <c r="E105" s="40">
        <v>42.4</v>
      </c>
      <c r="F105" s="40">
        <v>39.92</v>
      </c>
      <c r="G105" s="40">
        <v>39.26</v>
      </c>
      <c r="I105" s="40">
        <v>36.1</v>
      </c>
      <c r="R105" s="40">
        <v>45.026506864256575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82">
        <v>39417</v>
      </c>
      <c r="B106" s="40">
        <v>36.950000000000003</v>
      </c>
      <c r="C106" s="40">
        <v>40.799999999999997</v>
      </c>
      <c r="D106" s="40">
        <v>39.56</v>
      </c>
      <c r="E106" s="40">
        <v>42.87</v>
      </c>
      <c r="F106" s="40">
        <v>40.630000000000003</v>
      </c>
      <c r="G106" s="40">
        <v>39.119999999999997</v>
      </c>
      <c r="I106" s="40">
        <v>38.85</v>
      </c>
      <c r="R106" s="40">
        <v>46.910897689477821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82">
        <v>39448</v>
      </c>
      <c r="B107" s="40">
        <v>37.22</v>
      </c>
      <c r="C107" s="40">
        <v>43.12</v>
      </c>
      <c r="D107" s="40">
        <v>41.47</v>
      </c>
      <c r="E107" s="40">
        <v>43.34</v>
      </c>
      <c r="F107" s="40">
        <v>41.38</v>
      </c>
      <c r="G107" s="40">
        <v>39.68</v>
      </c>
      <c r="I107" s="40">
        <v>29.2</v>
      </c>
      <c r="R107" s="40">
        <v>48.216555563543601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82">
        <v>39479</v>
      </c>
      <c r="B108" s="40">
        <v>36.74</v>
      </c>
      <c r="C108" s="40">
        <v>42.25</v>
      </c>
      <c r="D108" s="40">
        <v>40.619999999999997</v>
      </c>
      <c r="E108" s="40">
        <v>42.77</v>
      </c>
      <c r="F108" s="40">
        <v>39.950000000000003</v>
      </c>
      <c r="G108" s="40">
        <v>39.200000000000003</v>
      </c>
      <c r="I108" s="40">
        <v>31.45</v>
      </c>
      <c r="R108" s="40">
        <v>46.755093898720212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82">
        <v>39508</v>
      </c>
      <c r="B109" s="40">
        <v>36.74</v>
      </c>
      <c r="C109" s="40">
        <v>39.78</v>
      </c>
      <c r="D109" s="40">
        <v>38.06</v>
      </c>
      <c r="E109" s="40">
        <v>41.78</v>
      </c>
      <c r="F109" s="40">
        <v>38.53</v>
      </c>
      <c r="G109" s="40">
        <v>39.200000000000003</v>
      </c>
      <c r="I109" s="40">
        <v>28.45</v>
      </c>
      <c r="R109" s="40">
        <v>44.886243542310446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82">
        <v>39539</v>
      </c>
      <c r="B110" s="40">
        <v>36.26</v>
      </c>
      <c r="C110" s="40">
        <v>39.94</v>
      </c>
      <c r="D110" s="40">
        <v>36.35</v>
      </c>
      <c r="E110" s="40">
        <v>40.369999999999997</v>
      </c>
      <c r="F110" s="40">
        <v>38.049999999999997</v>
      </c>
      <c r="G110" s="40">
        <v>38.729999999999997</v>
      </c>
      <c r="I110" s="40">
        <v>35.450000000000003</v>
      </c>
      <c r="R110" s="40">
        <v>42.088511292586482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82">
        <v>39569</v>
      </c>
      <c r="B111" s="40">
        <v>36.26</v>
      </c>
      <c r="C111" s="40">
        <v>37.9</v>
      </c>
      <c r="D111" s="40">
        <v>34.36</v>
      </c>
      <c r="E111" s="40">
        <v>40.369999999999997</v>
      </c>
      <c r="F111" s="40">
        <v>38.53</v>
      </c>
      <c r="G111" s="40">
        <v>38.729999999999997</v>
      </c>
      <c r="I111" s="40">
        <v>35.450000000000003</v>
      </c>
      <c r="R111" s="40">
        <v>42.026088952063851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82">
        <v>39600</v>
      </c>
      <c r="B112" s="40">
        <v>40.56</v>
      </c>
      <c r="C112" s="40">
        <v>38.64</v>
      </c>
      <c r="D112" s="40">
        <v>35.08</v>
      </c>
      <c r="E112" s="40">
        <v>42.92</v>
      </c>
      <c r="F112" s="40">
        <v>42.81</v>
      </c>
      <c r="G112" s="40">
        <v>44.3</v>
      </c>
      <c r="I112" s="40">
        <v>41.45</v>
      </c>
      <c r="R112" s="40">
        <v>42.510772525898432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82">
        <v>39630</v>
      </c>
      <c r="B113" s="40">
        <v>54.4</v>
      </c>
      <c r="C113" s="40">
        <v>50.03</v>
      </c>
      <c r="D113" s="40">
        <v>45.49</v>
      </c>
      <c r="E113" s="40">
        <v>48.73</v>
      </c>
      <c r="F113" s="40">
        <v>56.15</v>
      </c>
      <c r="G113" s="40">
        <v>58.87</v>
      </c>
      <c r="I113" s="40">
        <v>48.45</v>
      </c>
      <c r="R113" s="40">
        <v>43.084454182721707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82">
        <v>39661</v>
      </c>
      <c r="B114" s="40">
        <v>60.6</v>
      </c>
      <c r="C114" s="40">
        <v>54.13</v>
      </c>
      <c r="D114" s="40">
        <v>50.05</v>
      </c>
      <c r="E114" s="40">
        <v>53.97</v>
      </c>
      <c r="F114" s="40">
        <v>62.1</v>
      </c>
      <c r="G114" s="40">
        <v>66.08</v>
      </c>
      <c r="I114" s="40">
        <v>57.45</v>
      </c>
      <c r="R114" s="40">
        <v>43.569066946647332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82">
        <v>39692</v>
      </c>
      <c r="B115" s="40">
        <v>48.67</v>
      </c>
      <c r="C115" s="40">
        <v>48.59</v>
      </c>
      <c r="D115" s="40">
        <v>44.64</v>
      </c>
      <c r="E115" s="40">
        <v>51.14</v>
      </c>
      <c r="F115" s="40">
        <v>49.72</v>
      </c>
      <c r="G115" s="40">
        <v>53.14</v>
      </c>
      <c r="I115" s="40">
        <v>40.200000000000003</v>
      </c>
      <c r="R115" s="40">
        <v>43.493743043244756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82">
        <v>39722</v>
      </c>
      <c r="B116" s="40">
        <v>38.65</v>
      </c>
      <c r="C116" s="40">
        <v>42.62</v>
      </c>
      <c r="D116" s="40">
        <v>40.94</v>
      </c>
      <c r="E116" s="40">
        <v>43.21</v>
      </c>
      <c r="F116" s="40">
        <v>39.96</v>
      </c>
      <c r="G116" s="40">
        <v>41.23</v>
      </c>
      <c r="I116" s="40">
        <v>40.450000000000003</v>
      </c>
      <c r="R116" s="40">
        <v>43.494672872412714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82">
        <v>39753</v>
      </c>
      <c r="B117" s="40">
        <v>37.22</v>
      </c>
      <c r="C117" s="40">
        <v>39.79</v>
      </c>
      <c r="D117" s="40">
        <v>38.159999999999997</v>
      </c>
      <c r="E117" s="40">
        <v>42.97</v>
      </c>
      <c r="F117" s="40">
        <v>40.19</v>
      </c>
      <c r="G117" s="40">
        <v>39.549999999999997</v>
      </c>
      <c r="I117" s="40">
        <v>36.450000000000003</v>
      </c>
      <c r="R117" s="40">
        <v>46.035668399386722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82">
        <v>39783</v>
      </c>
      <c r="B118" s="40">
        <v>37.22</v>
      </c>
      <c r="C118" s="40">
        <v>41.76</v>
      </c>
      <c r="D118" s="40">
        <v>40.090000000000003</v>
      </c>
      <c r="E118" s="40">
        <v>43.35</v>
      </c>
      <c r="F118" s="40">
        <v>40.909999999999997</v>
      </c>
      <c r="G118" s="40">
        <v>39.42</v>
      </c>
      <c r="I118" s="40">
        <v>39.200000000000003</v>
      </c>
      <c r="R118" s="40">
        <v>47.944774855730792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82">
        <v>39814</v>
      </c>
      <c r="B119" s="40">
        <v>37.479999999999997</v>
      </c>
      <c r="C119" s="40">
        <v>44.07</v>
      </c>
      <c r="D119" s="40">
        <v>41.9</v>
      </c>
      <c r="E119" s="40">
        <v>43.77</v>
      </c>
      <c r="F119" s="40">
        <v>41.67</v>
      </c>
      <c r="G119" s="40">
        <v>39.950000000000003</v>
      </c>
      <c r="I119" s="40">
        <v>29.7</v>
      </c>
      <c r="R119" s="40">
        <v>49.30943320414427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82">
        <v>39845</v>
      </c>
      <c r="B120" s="40">
        <v>37</v>
      </c>
      <c r="C120" s="40">
        <v>43.26</v>
      </c>
      <c r="D120" s="40">
        <v>41.11</v>
      </c>
      <c r="E120" s="40">
        <v>43.25</v>
      </c>
      <c r="F120" s="40">
        <v>40.229999999999997</v>
      </c>
      <c r="G120" s="40">
        <v>39.47</v>
      </c>
      <c r="I120" s="40">
        <v>31.95</v>
      </c>
      <c r="R120" s="40">
        <v>47.871442099030126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82">
        <v>39873</v>
      </c>
      <c r="B121" s="40">
        <v>37</v>
      </c>
      <c r="C121" s="40">
        <v>40.93</v>
      </c>
      <c r="D121" s="40">
        <v>38.72</v>
      </c>
      <c r="E121" s="40">
        <v>42.33</v>
      </c>
      <c r="F121" s="40">
        <v>38.79</v>
      </c>
      <c r="G121" s="40">
        <v>39.47</v>
      </c>
      <c r="I121" s="40">
        <v>28.95</v>
      </c>
      <c r="R121" s="40">
        <v>46.021500737756909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82">
        <v>39904</v>
      </c>
      <c r="B122" s="40">
        <v>36.520000000000003</v>
      </c>
      <c r="C122" s="40">
        <v>41.08</v>
      </c>
      <c r="D122" s="40">
        <v>37.130000000000003</v>
      </c>
      <c r="E122" s="40">
        <v>41.02</v>
      </c>
      <c r="F122" s="40">
        <v>38.31</v>
      </c>
      <c r="G122" s="40">
        <v>38.99</v>
      </c>
      <c r="I122" s="40">
        <v>36</v>
      </c>
      <c r="R122" s="40">
        <v>42.794151720699695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82">
        <v>39934</v>
      </c>
      <c r="B123" s="40">
        <v>36.520000000000003</v>
      </c>
      <c r="C123" s="40">
        <v>39.17</v>
      </c>
      <c r="D123" s="40">
        <v>35.28</v>
      </c>
      <c r="E123" s="40">
        <v>41.02</v>
      </c>
      <c r="F123" s="40">
        <v>38.79</v>
      </c>
      <c r="G123" s="40">
        <v>38.99</v>
      </c>
      <c r="I123" s="40">
        <v>36</v>
      </c>
      <c r="R123" s="40">
        <v>42.7552263877418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82">
        <v>39965</v>
      </c>
      <c r="B124" s="40">
        <v>40.85</v>
      </c>
      <c r="C124" s="40">
        <v>39.869999999999997</v>
      </c>
      <c r="D124" s="40">
        <v>35.950000000000003</v>
      </c>
      <c r="E124" s="40">
        <v>43.39</v>
      </c>
      <c r="F124" s="40">
        <v>43.1</v>
      </c>
      <c r="G124" s="40">
        <v>44.5</v>
      </c>
      <c r="I124" s="40">
        <v>42</v>
      </c>
      <c r="R124" s="40">
        <v>43.266995382619143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82">
        <v>39995</v>
      </c>
      <c r="B125" s="40">
        <v>54.79</v>
      </c>
      <c r="C125" s="40">
        <v>50.58</v>
      </c>
      <c r="D125" s="40">
        <v>45.64</v>
      </c>
      <c r="E125" s="40">
        <v>48.77</v>
      </c>
      <c r="F125" s="40">
        <v>56.53</v>
      </c>
      <c r="G125" s="40">
        <v>59.09</v>
      </c>
      <c r="I125" s="40">
        <v>49</v>
      </c>
      <c r="R125" s="40">
        <v>43.868470262350385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82">
        <v>40026</v>
      </c>
      <c r="B126" s="40">
        <v>61.04</v>
      </c>
      <c r="C126" s="40">
        <v>54.43</v>
      </c>
      <c r="D126" s="40">
        <v>49.9</v>
      </c>
      <c r="E126" s="40">
        <v>53.63</v>
      </c>
      <c r="F126" s="40">
        <v>62.52</v>
      </c>
      <c r="G126" s="40">
        <v>66.27</v>
      </c>
      <c r="I126" s="40">
        <v>58</v>
      </c>
      <c r="R126" s="40">
        <v>44.382472468360703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82">
        <v>40057</v>
      </c>
      <c r="B127" s="40">
        <v>49.02</v>
      </c>
      <c r="C127" s="40">
        <v>49.23</v>
      </c>
      <c r="D127" s="40">
        <v>44.85</v>
      </c>
      <c r="E127" s="40">
        <v>51.01</v>
      </c>
      <c r="F127" s="40">
        <v>50.06</v>
      </c>
      <c r="G127" s="40">
        <v>53.33</v>
      </c>
      <c r="I127" s="40">
        <v>40.700000000000003</v>
      </c>
      <c r="R127" s="40">
        <v>44.334302336545271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82">
        <v>40087</v>
      </c>
      <c r="B128" s="40">
        <v>38.93</v>
      </c>
      <c r="C128" s="40">
        <v>43.61</v>
      </c>
      <c r="D128" s="40">
        <v>41.41</v>
      </c>
      <c r="E128" s="40">
        <v>43.66</v>
      </c>
      <c r="F128" s="40">
        <v>40.229999999999997</v>
      </c>
      <c r="G128" s="40">
        <v>41.5</v>
      </c>
      <c r="I128" s="40">
        <v>41</v>
      </c>
      <c r="R128" s="40">
        <v>44.362455789522983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">
      <c r="A129" s="82">
        <v>40118</v>
      </c>
      <c r="B129" s="40">
        <v>37.49</v>
      </c>
      <c r="C129" s="40">
        <v>40.92</v>
      </c>
      <c r="D129" s="40">
        <v>38.79</v>
      </c>
      <c r="E129" s="40">
        <v>43.49</v>
      </c>
      <c r="F129" s="40">
        <v>40.47</v>
      </c>
      <c r="G129" s="40">
        <v>39.83</v>
      </c>
      <c r="I129" s="40">
        <v>37</v>
      </c>
      <c r="R129" s="40">
        <v>47.391682245269351</v>
      </c>
      <c r="AI129" s="50"/>
      <c r="AJ129" s="70"/>
    </row>
    <row r="130" spans="1:36" x14ac:dyDescent="0.2">
      <c r="A130" s="82">
        <v>40148</v>
      </c>
      <c r="B130" s="40">
        <v>37.49</v>
      </c>
      <c r="C130" s="40">
        <v>42.81</v>
      </c>
      <c r="D130" s="40">
        <v>40.619999999999997</v>
      </c>
      <c r="E130" s="40">
        <v>43.79</v>
      </c>
      <c r="F130" s="40">
        <v>41.19</v>
      </c>
      <c r="G130" s="40">
        <v>39.71</v>
      </c>
      <c r="I130" s="40">
        <v>39.700000000000003</v>
      </c>
      <c r="R130" s="40">
        <v>49.32121951935089</v>
      </c>
      <c r="AI130" s="50"/>
      <c r="AJ130" s="70"/>
    </row>
    <row r="131" spans="1:36" x14ac:dyDescent="0.2">
      <c r="A131" s="82">
        <v>40179</v>
      </c>
      <c r="B131" s="40">
        <v>37.75</v>
      </c>
      <c r="C131" s="40">
        <v>45.07</v>
      </c>
      <c r="D131" s="40">
        <v>42.34</v>
      </c>
      <c r="E131" s="40">
        <v>44.2</v>
      </c>
      <c r="F131" s="40">
        <v>41.95</v>
      </c>
      <c r="G131" s="40">
        <v>40.17</v>
      </c>
      <c r="I131" s="40">
        <v>30.2</v>
      </c>
      <c r="R131" s="40">
        <v>50.735075995445669</v>
      </c>
      <c r="AI131" s="50"/>
      <c r="AJ131" s="70"/>
    </row>
    <row r="132" spans="1:36" x14ac:dyDescent="0.2">
      <c r="A132" s="82">
        <v>40210</v>
      </c>
      <c r="B132" s="40">
        <v>37.270000000000003</v>
      </c>
      <c r="C132" s="40">
        <v>44.31</v>
      </c>
      <c r="D132" s="40">
        <v>41.6</v>
      </c>
      <c r="E132" s="40">
        <v>43.72</v>
      </c>
      <c r="F132" s="40">
        <v>40.5</v>
      </c>
      <c r="G132" s="40">
        <v>39.69</v>
      </c>
      <c r="I132" s="40">
        <v>32.450000000000003</v>
      </c>
      <c r="R132" s="40">
        <v>49.293376654444373</v>
      </c>
      <c r="AI132" s="50"/>
      <c r="AJ132" s="70"/>
    </row>
    <row r="133" spans="1:36" x14ac:dyDescent="0.2">
      <c r="A133" s="82">
        <v>40238</v>
      </c>
      <c r="B133" s="40">
        <v>37.270000000000003</v>
      </c>
      <c r="C133" s="40">
        <v>42.12</v>
      </c>
      <c r="D133" s="40">
        <v>39.380000000000003</v>
      </c>
      <c r="E133" s="40">
        <v>42.87</v>
      </c>
      <c r="F133" s="40">
        <v>39.049999999999997</v>
      </c>
      <c r="G133" s="40">
        <v>39.700000000000003</v>
      </c>
      <c r="I133" s="40">
        <v>29.45</v>
      </c>
      <c r="R133" s="40">
        <v>47.435538788302594</v>
      </c>
      <c r="AI133" s="50"/>
      <c r="AJ133" s="70"/>
    </row>
    <row r="134" spans="1:36" x14ac:dyDescent="0.2">
      <c r="A134" s="82">
        <v>40269</v>
      </c>
      <c r="B134" s="40">
        <v>36.78</v>
      </c>
      <c r="C134" s="40">
        <v>42.26</v>
      </c>
      <c r="D134" s="40">
        <v>37.9</v>
      </c>
      <c r="E134" s="40">
        <v>41.65</v>
      </c>
      <c r="F134" s="40">
        <v>38.57</v>
      </c>
      <c r="G134" s="40">
        <v>39.21</v>
      </c>
      <c r="I134" s="40">
        <v>36.75</v>
      </c>
      <c r="R134" s="40">
        <v>43.739541433023234</v>
      </c>
      <c r="AI134" s="50"/>
      <c r="AJ134" s="70"/>
    </row>
    <row r="135" spans="1:36" x14ac:dyDescent="0.2">
      <c r="A135" s="82">
        <v>40299</v>
      </c>
      <c r="B135" s="40">
        <v>36.78</v>
      </c>
      <c r="C135" s="40">
        <v>40.47</v>
      </c>
      <c r="D135" s="40">
        <v>36.17</v>
      </c>
      <c r="E135" s="40">
        <v>41.65</v>
      </c>
      <c r="F135" s="40">
        <v>39.049999999999997</v>
      </c>
      <c r="G135" s="40">
        <v>39.21</v>
      </c>
      <c r="I135" s="40">
        <v>36.75</v>
      </c>
      <c r="R135" s="40">
        <v>43.706139428553065</v>
      </c>
      <c r="AI135" s="50"/>
      <c r="AJ135" s="70"/>
    </row>
    <row r="136" spans="1:36" x14ac:dyDescent="0.2">
      <c r="A136" s="82">
        <v>40330</v>
      </c>
      <c r="B136" s="40">
        <v>41.14</v>
      </c>
      <c r="C136" s="40">
        <v>41.12</v>
      </c>
      <c r="D136" s="40">
        <v>36.79</v>
      </c>
      <c r="E136" s="40">
        <v>43.84</v>
      </c>
      <c r="F136" s="40">
        <v>43.4</v>
      </c>
      <c r="G136" s="40">
        <v>44.64</v>
      </c>
      <c r="I136" s="40">
        <v>42.75</v>
      </c>
      <c r="R136" s="40">
        <v>44.228067152845767</v>
      </c>
      <c r="AI136" s="50"/>
      <c r="AJ136" s="70"/>
    </row>
    <row r="137" spans="1:36" x14ac:dyDescent="0.2">
      <c r="A137" s="82">
        <v>40360</v>
      </c>
      <c r="B137" s="40">
        <v>55.18</v>
      </c>
      <c r="C137" s="40">
        <v>51.2</v>
      </c>
      <c r="D137" s="40">
        <v>45.82</v>
      </c>
      <c r="E137" s="40">
        <v>48.84</v>
      </c>
      <c r="F137" s="40">
        <v>56.91</v>
      </c>
      <c r="G137" s="40">
        <v>59.27</v>
      </c>
      <c r="I137" s="40">
        <v>49.75</v>
      </c>
      <c r="R137" s="40">
        <v>44.840377054772958</v>
      </c>
      <c r="AI137" s="50"/>
      <c r="AJ137" s="70"/>
    </row>
    <row r="138" spans="1:36" x14ac:dyDescent="0.2">
      <c r="A138" s="82">
        <v>40391</v>
      </c>
      <c r="B138" s="40">
        <v>61.47</v>
      </c>
      <c r="C138" s="40">
        <v>54.83</v>
      </c>
      <c r="D138" s="40">
        <v>49.78</v>
      </c>
      <c r="E138" s="40">
        <v>53.34</v>
      </c>
      <c r="F138" s="40">
        <v>62.95</v>
      </c>
      <c r="G138" s="40">
        <v>66.41</v>
      </c>
      <c r="I138" s="40">
        <v>58.75</v>
      </c>
      <c r="R138" s="40">
        <v>45.364845989057507</v>
      </c>
      <c r="AI138" s="50"/>
      <c r="AJ138" s="70"/>
    </row>
    <row r="139" spans="1:36" x14ac:dyDescent="0.2">
      <c r="A139" s="82">
        <v>40422</v>
      </c>
      <c r="B139" s="40">
        <v>49.37</v>
      </c>
      <c r="C139" s="40">
        <v>49.93</v>
      </c>
      <c r="D139" s="40">
        <v>45.09</v>
      </c>
      <c r="E139" s="40">
        <v>50.91</v>
      </c>
      <c r="F139" s="40">
        <v>50.4</v>
      </c>
      <c r="G139" s="40">
        <v>53.47</v>
      </c>
      <c r="I139" s="40">
        <v>41.2</v>
      </c>
      <c r="R139" s="40">
        <v>45.322528411454321</v>
      </c>
      <c r="AI139" s="50"/>
      <c r="AJ139" s="70"/>
    </row>
    <row r="140" spans="1:36" x14ac:dyDescent="0.2">
      <c r="A140" s="82">
        <v>40452</v>
      </c>
      <c r="B140" s="40">
        <v>39.21</v>
      </c>
      <c r="C140" s="40">
        <v>44.65</v>
      </c>
      <c r="D140" s="40">
        <v>41.88</v>
      </c>
      <c r="E140" s="40">
        <v>44.1</v>
      </c>
      <c r="F140" s="40">
        <v>40.5</v>
      </c>
      <c r="G140" s="40">
        <v>41.73</v>
      </c>
      <c r="I140" s="40">
        <v>41.75</v>
      </c>
      <c r="R140" s="40">
        <v>45.356981801450829</v>
      </c>
      <c r="AI140" s="50"/>
      <c r="AJ140" s="70"/>
    </row>
    <row r="141" spans="1:36" x14ac:dyDescent="0.2">
      <c r="A141" s="82">
        <v>40483</v>
      </c>
      <c r="B141" s="40">
        <v>37.75</v>
      </c>
      <c r="C141" s="40">
        <v>42.09</v>
      </c>
      <c r="D141" s="40">
        <v>39.409999999999997</v>
      </c>
      <c r="E141" s="40">
        <v>44</v>
      </c>
      <c r="F141" s="40">
        <v>40.74</v>
      </c>
      <c r="G141" s="40">
        <v>40.06</v>
      </c>
      <c r="I141" s="40">
        <v>37.75</v>
      </c>
      <c r="R141" s="40">
        <v>48.030956436032717</v>
      </c>
      <c r="AI141" s="50"/>
      <c r="AJ141" s="70"/>
    </row>
    <row r="142" spans="1:36" x14ac:dyDescent="0.2">
      <c r="A142" s="82">
        <v>40513</v>
      </c>
      <c r="B142" s="40">
        <v>37.75</v>
      </c>
      <c r="C142" s="40">
        <v>43.89</v>
      </c>
      <c r="D142" s="40">
        <v>41.15</v>
      </c>
      <c r="E142" s="40">
        <v>44.22</v>
      </c>
      <c r="F142" s="40">
        <v>41.47</v>
      </c>
      <c r="G142" s="40">
        <v>39.950000000000003</v>
      </c>
      <c r="I142" s="40">
        <v>40.200000000000003</v>
      </c>
      <c r="R142" s="40">
        <v>49.983705217173707</v>
      </c>
      <c r="AI142" s="50"/>
      <c r="AJ142" s="70"/>
    </row>
    <row r="143" spans="1:36" x14ac:dyDescent="0.2">
      <c r="A143" s="82">
        <v>40544</v>
      </c>
      <c r="B143" s="40">
        <v>38.020000000000003</v>
      </c>
      <c r="C143" s="40">
        <v>46.07</v>
      </c>
      <c r="D143" s="40">
        <v>42.77</v>
      </c>
      <c r="E143" s="40">
        <v>44.62</v>
      </c>
      <c r="F143" s="40">
        <v>42.23</v>
      </c>
      <c r="G143" s="40">
        <v>40.39</v>
      </c>
      <c r="I143" s="40">
        <v>30.7</v>
      </c>
      <c r="R143" s="40">
        <v>43.374424640747591</v>
      </c>
      <c r="AI143" s="50"/>
      <c r="AJ143" s="70"/>
    </row>
    <row r="144" spans="1:36" x14ac:dyDescent="0.2">
      <c r="A144" s="82">
        <v>40575</v>
      </c>
      <c r="B144" s="40">
        <v>37.53</v>
      </c>
      <c r="C144" s="40">
        <v>45.36</v>
      </c>
      <c r="D144" s="40">
        <v>42.09</v>
      </c>
      <c r="E144" s="40">
        <v>44.17</v>
      </c>
      <c r="F144" s="40">
        <v>40.770000000000003</v>
      </c>
      <c r="G144" s="40">
        <v>39.9</v>
      </c>
      <c r="I144" s="40">
        <v>32.950000000000003</v>
      </c>
      <c r="R144" s="40">
        <v>42.109513795704736</v>
      </c>
      <c r="AI144" s="50"/>
      <c r="AJ144" s="70"/>
    </row>
    <row r="145" spans="1:36" x14ac:dyDescent="0.2">
      <c r="A145" s="82">
        <v>40603</v>
      </c>
      <c r="B145" s="40">
        <v>37.53</v>
      </c>
      <c r="C145" s="40">
        <v>43.31</v>
      </c>
      <c r="D145" s="40">
        <v>40.020000000000003</v>
      </c>
      <c r="E145" s="40">
        <v>43.39</v>
      </c>
      <c r="F145" s="40">
        <v>39.31</v>
      </c>
      <c r="G145" s="40">
        <v>39.909999999999997</v>
      </c>
      <c r="I145" s="40">
        <v>29.95</v>
      </c>
      <c r="R145" s="40">
        <v>40.48223607316131</v>
      </c>
      <c r="AI145" s="50"/>
      <c r="AJ145" s="70"/>
    </row>
    <row r="146" spans="1:36" x14ac:dyDescent="0.2">
      <c r="A146" s="82">
        <v>40634</v>
      </c>
      <c r="B146" s="40">
        <v>37.049999999999997</v>
      </c>
      <c r="C146" s="40">
        <v>43.44</v>
      </c>
      <c r="D146" s="40">
        <v>38.64</v>
      </c>
      <c r="E146" s="40">
        <v>42.26</v>
      </c>
      <c r="F146" s="40">
        <v>38.83</v>
      </c>
      <c r="G146" s="40">
        <v>39.43</v>
      </c>
      <c r="I146" s="40">
        <v>37.25</v>
      </c>
      <c r="R146" s="40">
        <v>37.643338977139244</v>
      </c>
      <c r="AI146" s="50"/>
      <c r="AJ146" s="70"/>
    </row>
    <row r="147" spans="1:36" x14ac:dyDescent="0.2">
      <c r="A147" s="82">
        <v>40664</v>
      </c>
      <c r="B147" s="40">
        <v>37.049999999999997</v>
      </c>
      <c r="C147" s="40">
        <v>41.75</v>
      </c>
      <c r="D147" s="40">
        <v>37.04</v>
      </c>
      <c r="E147" s="40">
        <v>42.26</v>
      </c>
      <c r="F147" s="40">
        <v>39.31</v>
      </c>
      <c r="G147" s="40">
        <v>39.43</v>
      </c>
      <c r="I147" s="40">
        <v>37.25</v>
      </c>
      <c r="R147" s="40">
        <v>37.609098796076765</v>
      </c>
      <c r="AI147" s="50"/>
      <c r="AJ147" s="70"/>
    </row>
    <row r="148" spans="1:36" x14ac:dyDescent="0.2">
      <c r="A148" s="82">
        <v>40695</v>
      </c>
      <c r="B148" s="40">
        <v>41.43</v>
      </c>
      <c r="C148" s="40">
        <v>42.36</v>
      </c>
      <c r="D148" s="40">
        <v>37.619999999999997</v>
      </c>
      <c r="E148" s="40">
        <v>44.29</v>
      </c>
      <c r="F148" s="40">
        <v>43.69</v>
      </c>
      <c r="G148" s="40">
        <v>44.79</v>
      </c>
      <c r="I148" s="40">
        <v>43.25</v>
      </c>
      <c r="R148" s="40">
        <v>38.059269975491432</v>
      </c>
      <c r="AI148" s="50"/>
      <c r="AJ148" s="70"/>
    </row>
    <row r="149" spans="1:36" x14ac:dyDescent="0.2">
      <c r="A149" s="82">
        <v>40725</v>
      </c>
      <c r="B149" s="40">
        <v>55.57</v>
      </c>
      <c r="C149" s="40">
        <v>51.84</v>
      </c>
      <c r="D149" s="40">
        <v>46.02</v>
      </c>
      <c r="E149" s="40">
        <v>48.92</v>
      </c>
      <c r="F149" s="40">
        <v>57.3</v>
      </c>
      <c r="G149" s="40">
        <v>59.46</v>
      </c>
      <c r="I149" s="40">
        <v>50.25</v>
      </c>
      <c r="R149" s="40">
        <v>38.588349811720676</v>
      </c>
      <c r="AI149" s="50"/>
      <c r="AJ149" s="70"/>
    </row>
    <row r="150" spans="1:36" x14ac:dyDescent="0.2">
      <c r="A150" s="82">
        <v>40756</v>
      </c>
      <c r="B150" s="40">
        <v>61.91</v>
      </c>
      <c r="C150" s="40">
        <v>55.25</v>
      </c>
      <c r="D150" s="40">
        <v>49.71</v>
      </c>
      <c r="E150" s="40">
        <v>53.1</v>
      </c>
      <c r="F150" s="40">
        <v>63.37</v>
      </c>
      <c r="G150" s="40">
        <v>66.58</v>
      </c>
      <c r="I150" s="40">
        <v>59.25</v>
      </c>
      <c r="R150" s="40">
        <v>39.040485407306853</v>
      </c>
      <c r="AI150" s="50"/>
      <c r="AJ150" s="70"/>
    </row>
    <row r="151" spans="1:36" x14ac:dyDescent="0.2">
      <c r="A151" s="82">
        <v>40787</v>
      </c>
      <c r="B151" s="40">
        <v>49.72</v>
      </c>
      <c r="C151" s="40">
        <v>50.65</v>
      </c>
      <c r="D151" s="40">
        <v>45.34</v>
      </c>
      <c r="E151" s="40">
        <v>50.85</v>
      </c>
      <c r="F151" s="40">
        <v>50.74</v>
      </c>
      <c r="G151" s="40">
        <v>53.62</v>
      </c>
      <c r="I151" s="40">
        <v>41.7</v>
      </c>
      <c r="R151" s="40">
        <v>38.998113154847303</v>
      </c>
      <c r="AI151" s="50"/>
      <c r="AJ151" s="70"/>
    </row>
    <row r="152" spans="1:36" x14ac:dyDescent="0.2">
      <c r="A152" s="82">
        <v>40817</v>
      </c>
      <c r="B152" s="40">
        <v>39.479999999999997</v>
      </c>
      <c r="C152" s="40">
        <v>45.68</v>
      </c>
      <c r="D152" s="40">
        <v>42.35</v>
      </c>
      <c r="E152" s="40">
        <v>44.53</v>
      </c>
      <c r="F152" s="40">
        <v>40.770000000000003</v>
      </c>
      <c r="G152" s="40">
        <v>41.94</v>
      </c>
      <c r="I152" s="40">
        <v>42.25</v>
      </c>
      <c r="R152" s="40">
        <v>39.022877986750821</v>
      </c>
      <c r="AI152" s="50"/>
      <c r="AJ152" s="70"/>
    </row>
    <row r="153" spans="1:36" x14ac:dyDescent="0.2">
      <c r="A153" s="82">
        <v>40848</v>
      </c>
      <c r="B153" s="40">
        <v>38.020000000000003</v>
      </c>
      <c r="C153" s="40">
        <v>43.25</v>
      </c>
      <c r="D153" s="40">
        <v>40.020000000000003</v>
      </c>
      <c r="E153" s="40">
        <v>44.49</v>
      </c>
      <c r="F153" s="40">
        <v>41.02</v>
      </c>
      <c r="G153" s="40">
        <v>40.29</v>
      </c>
      <c r="I153" s="40">
        <v>38.25</v>
      </c>
      <c r="R153" s="40">
        <v>41.687499055919524</v>
      </c>
      <c r="AI153" s="50"/>
      <c r="AJ153" s="70"/>
    </row>
    <row r="154" spans="1:36" x14ac:dyDescent="0.2">
      <c r="A154" s="82">
        <v>40878</v>
      </c>
      <c r="B154" s="40">
        <v>38.020000000000003</v>
      </c>
      <c r="C154" s="40">
        <v>44.98</v>
      </c>
      <c r="D154" s="40">
        <v>41.67</v>
      </c>
      <c r="E154" s="40">
        <v>44.65</v>
      </c>
      <c r="F154" s="40">
        <v>41.75</v>
      </c>
      <c r="G154" s="40">
        <v>40.18</v>
      </c>
      <c r="I154" s="40">
        <v>40.700000000000003</v>
      </c>
      <c r="R154" s="40">
        <v>43.384792325133773</v>
      </c>
      <c r="AI154" s="50"/>
      <c r="AJ154" s="70"/>
    </row>
    <row r="155" spans="1:36" x14ac:dyDescent="0.2">
      <c r="A155" s="82">
        <v>40909</v>
      </c>
      <c r="B155" s="40">
        <v>38.29</v>
      </c>
      <c r="C155" s="40">
        <v>47.08</v>
      </c>
      <c r="D155" s="40">
        <v>43.22</v>
      </c>
      <c r="E155" s="40">
        <v>45.04</v>
      </c>
      <c r="F155" s="40">
        <v>42.51</v>
      </c>
      <c r="G155" s="40">
        <v>40.61</v>
      </c>
      <c r="I155" s="40">
        <v>30.95</v>
      </c>
      <c r="R155" s="40">
        <v>43.374424640747591</v>
      </c>
      <c r="AI155" s="50"/>
      <c r="AJ155" s="70"/>
    </row>
    <row r="156" spans="1:36" x14ac:dyDescent="0.2">
      <c r="A156" s="82">
        <v>40940</v>
      </c>
      <c r="B156" s="40">
        <v>37.799999999999997</v>
      </c>
      <c r="C156" s="40">
        <v>46.4</v>
      </c>
      <c r="D156" s="40">
        <v>42.58</v>
      </c>
      <c r="E156" s="40">
        <v>44.62</v>
      </c>
      <c r="F156" s="40">
        <v>41.04</v>
      </c>
      <c r="G156" s="40">
        <v>40.119999999999997</v>
      </c>
      <c r="I156" s="40">
        <v>33.200000000000003</v>
      </c>
      <c r="R156" s="40">
        <v>42.109513795704736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37186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37187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37188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37189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37190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">
      <c r="A13" s="82">
        <v>37193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">
      <c r="A14" s="82">
        <v>37194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">
      <c r="A15" s="82">
        <v>37195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">
      <c r="A16" s="82">
        <v>37196</v>
      </c>
      <c r="B16" s="57">
        <v>27.5</v>
      </c>
      <c r="C16" s="58">
        <v>28.25</v>
      </c>
      <c r="D16" s="57">
        <v>27.5</v>
      </c>
      <c r="E16" s="58">
        <v>29.25</v>
      </c>
      <c r="F16" s="57">
        <v>28.6</v>
      </c>
      <c r="G16" s="58">
        <v>28.5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45.749996185302734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37197</v>
      </c>
      <c r="B17" s="57">
        <v>27.5</v>
      </c>
      <c r="C17" s="58">
        <v>28.25</v>
      </c>
      <c r="D17" s="57">
        <v>27.5</v>
      </c>
      <c r="E17" s="58">
        <v>29.25</v>
      </c>
      <c r="F17" s="57">
        <v>28.6</v>
      </c>
      <c r="G17" s="58">
        <v>28.5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45.749996185302734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82">
        <v>37200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82">
        <v>37201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82">
        <v>37202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">
      <c r="A21" s="82">
        <v>37203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">
      <c r="A22" s="82">
        <v>37204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">
      <c r="A23" s="82">
        <v>37207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82">
        <v>37208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82">
        <v>37209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82">
        <v>37210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82">
        <v>37211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">
      <c r="A28" s="82">
        <v>37225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">
      <c r="A29" s="82">
        <v>37226</v>
      </c>
      <c r="B29" s="57">
        <v>31.75</v>
      </c>
      <c r="C29" s="58">
        <v>36.5</v>
      </c>
      <c r="D29" s="57">
        <v>36.25</v>
      </c>
      <c r="E29" s="58">
        <v>36</v>
      </c>
      <c r="F29" s="57">
        <v>33.75</v>
      </c>
      <c r="G29" s="58">
        <v>33.75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51.049999237060547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">
      <c r="A30" s="82">
        <v>37257</v>
      </c>
      <c r="B30" s="57">
        <v>32.25</v>
      </c>
      <c r="C30" s="58">
        <v>36.25</v>
      </c>
      <c r="D30" s="57">
        <v>36.25</v>
      </c>
      <c r="E30" s="58">
        <v>35.75</v>
      </c>
      <c r="F30" s="57">
        <v>34.5</v>
      </c>
      <c r="G30" s="58">
        <v>33.75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57.628511657714846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82">
        <v>37288</v>
      </c>
      <c r="B31" s="57">
        <v>31.75</v>
      </c>
      <c r="C31" s="58">
        <v>33.9</v>
      </c>
      <c r="D31" s="57">
        <v>34</v>
      </c>
      <c r="E31" s="58">
        <v>35.5</v>
      </c>
      <c r="F31" s="57">
        <v>33.75</v>
      </c>
      <c r="G31" s="58">
        <v>33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57.244737548828127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82">
        <v>37316</v>
      </c>
      <c r="B32" s="57">
        <v>31.25</v>
      </c>
      <c r="C32" s="58">
        <v>30.5</v>
      </c>
      <c r="D32" s="57">
        <v>30.5</v>
      </c>
      <c r="E32" s="58">
        <v>33</v>
      </c>
      <c r="F32" s="57">
        <v>33</v>
      </c>
      <c r="G32" s="58">
        <v>32.5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56.199056091308591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82">
        <v>37347</v>
      </c>
      <c r="B33" s="57">
        <v>31</v>
      </c>
      <c r="C33" s="58">
        <v>30</v>
      </c>
      <c r="D33" s="57">
        <v>28</v>
      </c>
      <c r="E33" s="58">
        <v>30.5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51.849272155761717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82">
        <v>37377</v>
      </c>
      <c r="B34" s="57">
        <v>35</v>
      </c>
      <c r="C34" s="58">
        <v>29</v>
      </c>
      <c r="D34" s="57">
        <v>26.5</v>
      </c>
      <c r="E34" s="58">
        <v>30.5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52.619288787841796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">
      <c r="A35" s="82">
        <v>37408</v>
      </c>
      <c r="B35" s="57">
        <v>43</v>
      </c>
      <c r="C35" s="58">
        <v>30.5</v>
      </c>
      <c r="D35" s="57">
        <v>28</v>
      </c>
      <c r="E35" s="58">
        <v>37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54.654976121995361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">
      <c r="A36" s="82">
        <v>37438</v>
      </c>
      <c r="B36" s="57">
        <v>50.25</v>
      </c>
      <c r="C36" s="58">
        <v>44</v>
      </c>
      <c r="D36" s="57">
        <v>41</v>
      </c>
      <c r="E36" s="58">
        <v>46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47.175168618682115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">
      <c r="A37" s="82">
        <v>37469</v>
      </c>
      <c r="B37" s="57">
        <v>59.5</v>
      </c>
      <c r="C37" s="58">
        <v>51</v>
      </c>
      <c r="D37" s="57">
        <v>48.5</v>
      </c>
      <c r="E37" s="58">
        <v>53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48.030419621102205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82">
        <v>37500</v>
      </c>
      <c r="B38" s="57">
        <v>48.75</v>
      </c>
      <c r="C38" s="58">
        <v>45</v>
      </c>
      <c r="D38" s="57">
        <v>41.5</v>
      </c>
      <c r="E38" s="58">
        <v>44.5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48.040008506904051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82">
        <v>37530</v>
      </c>
      <c r="B39" s="57">
        <v>36</v>
      </c>
      <c r="C39" s="58">
        <v>35.5</v>
      </c>
      <c r="D39" s="57">
        <v>36</v>
      </c>
      <c r="E39" s="58">
        <v>38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52.39895195158693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82">
        <v>37561</v>
      </c>
      <c r="B40" s="57">
        <v>34.5</v>
      </c>
      <c r="C40" s="58">
        <v>33</v>
      </c>
      <c r="D40" s="57">
        <v>33.5</v>
      </c>
      <c r="E40" s="58">
        <v>36.5</v>
      </c>
      <c r="F40" s="57">
        <v>37.5</v>
      </c>
      <c r="G40" s="58">
        <v>36.5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57.737953158028134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82">
        <v>37591</v>
      </c>
      <c r="B41" s="57">
        <v>35.25</v>
      </c>
      <c r="C41" s="58">
        <v>35.75</v>
      </c>
      <c r="D41" s="57">
        <v>36.25</v>
      </c>
      <c r="E41" s="58">
        <v>38.25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62.042138223254973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82">
        <v>37622</v>
      </c>
      <c r="B42" s="57">
        <v>35.5</v>
      </c>
      <c r="C42" s="58">
        <v>39.75</v>
      </c>
      <c r="D42" s="57">
        <v>40</v>
      </c>
      <c r="E42" s="58">
        <v>40.25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50.122577042138502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82">
        <v>37653</v>
      </c>
      <c r="B43" s="57">
        <v>35</v>
      </c>
      <c r="C43" s="58">
        <v>38.25</v>
      </c>
      <c r="D43" s="57">
        <v>38.5</v>
      </c>
      <c r="E43" s="58">
        <v>39.25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48.710640380118456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82">
        <v>37681</v>
      </c>
      <c r="B44" s="57">
        <v>35</v>
      </c>
      <c r="C44" s="58">
        <v>34</v>
      </c>
      <c r="D44" s="57">
        <v>34</v>
      </c>
      <c r="E44" s="58">
        <v>37.5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47.170614587219021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82">
        <v>37712</v>
      </c>
      <c r="B45" s="57">
        <v>34.5</v>
      </c>
      <c r="C45" s="58">
        <v>34.25</v>
      </c>
      <c r="D45" s="57">
        <v>31</v>
      </c>
      <c r="E45" s="58">
        <v>35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44.904514904393672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82">
        <v>37742</v>
      </c>
      <c r="B46" s="57">
        <v>34.5</v>
      </c>
      <c r="C46" s="58">
        <v>30.75</v>
      </c>
      <c r="D46" s="57">
        <v>27.5</v>
      </c>
      <c r="E46" s="58">
        <v>35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45.14686475956163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82">
        <v>37773</v>
      </c>
      <c r="B47" s="57">
        <v>39</v>
      </c>
      <c r="C47" s="58">
        <v>32</v>
      </c>
      <c r="D47" s="57">
        <v>28.75</v>
      </c>
      <c r="E47" s="58">
        <v>39.5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45.625522156318638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82">
        <v>37803</v>
      </c>
      <c r="B48" s="57">
        <v>53.5</v>
      </c>
      <c r="C48" s="58">
        <v>51.5</v>
      </c>
      <c r="D48" s="57">
        <v>47</v>
      </c>
      <c r="E48" s="58">
        <v>49.75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46.055971130185917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82">
        <v>37834</v>
      </c>
      <c r="B49" s="57">
        <v>60</v>
      </c>
      <c r="C49" s="58">
        <v>58.5</v>
      </c>
      <c r="D49" s="57">
        <v>55</v>
      </c>
      <c r="E49" s="58">
        <v>59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46.564660977524859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82">
        <v>37865</v>
      </c>
      <c r="B50" s="57">
        <v>47.5</v>
      </c>
      <c r="C50" s="58">
        <v>49</v>
      </c>
      <c r="D50" s="57">
        <v>45.5</v>
      </c>
      <c r="E50" s="58">
        <v>54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46.583335180848266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82">
        <v>37895</v>
      </c>
      <c r="B51" s="57">
        <v>37</v>
      </c>
      <c r="C51" s="58">
        <v>38.75</v>
      </c>
      <c r="D51" s="57">
        <v>39</v>
      </c>
      <c r="E51" s="58">
        <v>40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46.823134462892966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82">
        <v>37926</v>
      </c>
      <c r="B52" s="57">
        <v>35.5</v>
      </c>
      <c r="C52" s="58">
        <v>34.25</v>
      </c>
      <c r="D52" s="57">
        <v>34.5</v>
      </c>
      <c r="E52" s="58">
        <v>39</v>
      </c>
      <c r="F52" s="57">
        <v>38.5</v>
      </c>
      <c r="G52" s="58">
        <v>37.25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50.312305923402278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82">
        <v>37956</v>
      </c>
      <c r="B53" s="57">
        <v>35.5</v>
      </c>
      <c r="C53" s="58">
        <v>37.25</v>
      </c>
      <c r="D53" s="57">
        <v>37.5</v>
      </c>
      <c r="E53" s="58">
        <v>40.25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52.721102517811211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82">
        <v>37987</v>
      </c>
      <c r="B54" s="57">
        <v>36.15</v>
      </c>
      <c r="C54" s="58">
        <v>40.270000000000003</v>
      </c>
      <c r="D54" s="57">
        <v>40.15</v>
      </c>
      <c r="E54" s="58">
        <v>40.99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51.030232706618037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82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82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82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82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82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82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82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82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82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82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82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82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82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82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82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82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82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82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82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82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82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82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82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82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82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82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82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82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82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82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82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82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82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82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82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82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82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82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82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82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82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82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82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82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82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82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82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82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82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82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82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82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82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82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82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82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82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82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82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82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82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82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82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82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82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82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82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82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82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82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82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82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82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82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">
      <c r="A129" s="82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</row>
    <row r="130" spans="1:36" x14ac:dyDescent="0.2">
      <c r="A130" s="82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</row>
    <row r="131" spans="1:36" x14ac:dyDescent="0.2">
      <c r="A131" s="82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</row>
    <row r="132" spans="1:36" x14ac:dyDescent="0.2">
      <c r="A132" s="82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</row>
    <row r="133" spans="1:36" x14ac:dyDescent="0.2">
      <c r="A133" s="82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</row>
    <row r="134" spans="1:36" x14ac:dyDescent="0.2">
      <c r="A134" s="82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</row>
    <row r="135" spans="1:36" x14ac:dyDescent="0.2">
      <c r="A135" s="82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</row>
    <row r="136" spans="1:36" x14ac:dyDescent="0.2">
      <c r="A136" s="82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</row>
    <row r="137" spans="1:36" x14ac:dyDescent="0.2">
      <c r="A137" s="82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</row>
    <row r="138" spans="1:36" x14ac:dyDescent="0.2">
      <c r="A138" s="82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</row>
    <row r="139" spans="1:36" x14ac:dyDescent="0.2">
      <c r="A139" s="82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</row>
    <row r="140" spans="1:36" x14ac:dyDescent="0.2">
      <c r="A140" s="82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</row>
    <row r="141" spans="1:36" x14ac:dyDescent="0.2">
      <c r="A141" s="82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</row>
    <row r="142" spans="1:36" x14ac:dyDescent="0.2">
      <c r="A142" s="82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</row>
    <row r="143" spans="1:36" x14ac:dyDescent="0.2">
      <c r="A143" s="82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</row>
    <row r="144" spans="1:36" x14ac:dyDescent="0.2">
      <c r="A144" s="82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</row>
    <row r="145" spans="1:36" x14ac:dyDescent="0.2">
      <c r="A145" s="82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</row>
    <row r="146" spans="1:36" x14ac:dyDescent="0.2">
      <c r="A146" s="82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</row>
    <row r="147" spans="1:36" x14ac:dyDescent="0.2">
      <c r="A147" s="82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</row>
    <row r="148" spans="1:36" x14ac:dyDescent="0.2">
      <c r="A148" s="82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</row>
    <row r="149" spans="1:36" x14ac:dyDescent="0.2">
      <c r="A149" s="82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</row>
    <row r="150" spans="1:36" x14ac:dyDescent="0.2">
      <c r="A150" s="82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</row>
    <row r="151" spans="1:36" x14ac:dyDescent="0.2">
      <c r="A151" s="82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26.15</v>
      </c>
      <c r="C7" s="52">
        <v>25.3</v>
      </c>
      <c r="D7" s="51">
        <v>24</v>
      </c>
      <c r="E7" s="52">
        <v>28.5</v>
      </c>
      <c r="F7" s="51">
        <v>29.5</v>
      </c>
      <c r="G7" s="52">
        <v>27.15</v>
      </c>
      <c r="H7" s="51"/>
      <c r="I7" s="52">
        <v>25.7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27.5</v>
      </c>
      <c r="C9" s="58">
        <v>28.25</v>
      </c>
      <c r="D9" s="57">
        <v>27.5</v>
      </c>
      <c r="E9" s="58">
        <v>29.25</v>
      </c>
      <c r="F9" s="57">
        <v>28.6</v>
      </c>
      <c r="G9" s="58">
        <v>28.5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27.5</v>
      </c>
      <c r="C10" s="58">
        <v>28.25</v>
      </c>
      <c r="D10" s="57">
        <v>27.5</v>
      </c>
      <c r="E10" s="58">
        <v>29.25</v>
      </c>
      <c r="F10" s="57">
        <v>28.6</v>
      </c>
      <c r="G10" s="58">
        <v>28.5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37212</v>
      </c>
      <c r="B11" s="57">
        <v>27.5</v>
      </c>
      <c r="C11" s="58">
        <v>28.25</v>
      </c>
      <c r="D11" s="57">
        <v>27.5</v>
      </c>
      <c r="E11" s="58">
        <v>28</v>
      </c>
      <c r="F11" s="57">
        <v>28.6</v>
      </c>
      <c r="G11" s="58">
        <v>28.5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31.75</v>
      </c>
      <c r="C12" s="58">
        <v>36.5</v>
      </c>
      <c r="D12" s="57">
        <v>36.25</v>
      </c>
      <c r="E12" s="58">
        <v>36</v>
      </c>
      <c r="F12" s="57">
        <v>33.75</v>
      </c>
      <c r="G12" s="58">
        <v>31.75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32.25</v>
      </c>
      <c r="C13" s="58">
        <v>36.25</v>
      </c>
      <c r="D13" s="57">
        <v>36.25</v>
      </c>
      <c r="E13" s="58">
        <v>35.75</v>
      </c>
      <c r="F13" s="57">
        <v>34.5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48.980134657537711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31.75</v>
      </c>
      <c r="C14" s="58">
        <v>33.9</v>
      </c>
      <c r="D14" s="57">
        <v>34</v>
      </c>
      <c r="E14" s="58">
        <v>35.5</v>
      </c>
      <c r="F14" s="57">
        <v>33.75</v>
      </c>
      <c r="G14" s="58">
        <v>31.75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48.653508307606934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31.25</v>
      </c>
      <c r="C15" s="58">
        <v>30.5</v>
      </c>
      <c r="D15" s="57">
        <v>30.5</v>
      </c>
      <c r="E15" s="58">
        <v>33</v>
      </c>
      <c r="F15" s="57">
        <v>33</v>
      </c>
      <c r="G15" s="58">
        <v>31.25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47.770480970736052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44.694412535351795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35</v>
      </c>
      <c r="C17" s="58">
        <v>29</v>
      </c>
      <c r="D17" s="57">
        <v>26.5</v>
      </c>
      <c r="E17" s="58">
        <v>30.5</v>
      </c>
      <c r="F17" s="57">
        <v>33</v>
      </c>
      <c r="G17" s="58">
        <v>35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45.365498257767214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43</v>
      </c>
      <c r="C18" s="58">
        <v>30.5</v>
      </c>
      <c r="D18" s="57">
        <v>28</v>
      </c>
      <c r="E18" s="58">
        <v>37</v>
      </c>
      <c r="F18" s="57">
        <v>39</v>
      </c>
      <c r="G18" s="58">
        <v>43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46.31777637457234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50.25</v>
      </c>
      <c r="C19" s="58">
        <v>44</v>
      </c>
      <c r="D19" s="57">
        <v>41</v>
      </c>
      <c r="E19" s="58">
        <v>46</v>
      </c>
      <c r="F19" s="57">
        <v>46</v>
      </c>
      <c r="G19" s="58">
        <v>50.25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45.288161873934826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59.5</v>
      </c>
      <c r="C20" s="58">
        <v>51</v>
      </c>
      <c r="D20" s="57">
        <v>48.5</v>
      </c>
      <c r="E20" s="58">
        <v>53</v>
      </c>
      <c r="F20" s="57">
        <v>54</v>
      </c>
      <c r="G20" s="58">
        <v>59.5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46.10920283625812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48.75</v>
      </c>
      <c r="C21" s="58">
        <v>45</v>
      </c>
      <c r="D21" s="57">
        <v>41.5</v>
      </c>
      <c r="E21" s="58">
        <v>44.5</v>
      </c>
      <c r="F21" s="57">
        <v>45.5</v>
      </c>
      <c r="G21" s="58">
        <v>48.75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46.118408166627887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36</v>
      </c>
      <c r="C22" s="58">
        <v>35.5</v>
      </c>
      <c r="D22" s="57">
        <v>36</v>
      </c>
      <c r="E22" s="58">
        <v>38</v>
      </c>
      <c r="F22" s="57">
        <v>38</v>
      </c>
      <c r="G22" s="58">
        <v>36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47.547197141254813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34.5</v>
      </c>
      <c r="C23" s="58">
        <v>33</v>
      </c>
      <c r="D23" s="57">
        <v>33.5</v>
      </c>
      <c r="E23" s="58">
        <v>36.5</v>
      </c>
      <c r="F23" s="57">
        <v>37.5</v>
      </c>
      <c r="G23" s="58">
        <v>34.5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52.391846384136635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35.25</v>
      </c>
      <c r="C24" s="58">
        <v>35.75</v>
      </c>
      <c r="D24" s="57">
        <v>36.25</v>
      </c>
      <c r="E24" s="58">
        <v>38.25</v>
      </c>
      <c r="F24" s="57">
        <v>39.5</v>
      </c>
      <c r="G24" s="58">
        <v>35.25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56.297495795175806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48.929182350659012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47.550863228210879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46.047504716094757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43.835359787622394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44.071939408143493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44.539200200215816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44.959400388991014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45.455978573298083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45.474208152732828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45.70829792806218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35.5</v>
      </c>
      <c r="C35" s="58">
        <v>34.25</v>
      </c>
      <c r="D35" s="57">
        <v>34.5</v>
      </c>
      <c r="E35" s="58">
        <v>39</v>
      </c>
      <c r="F35" s="57">
        <v>38.5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49.114393877606986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51.465838172149041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47.202965253621684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45.597226983729456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43.546628104239218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40.692483063257406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40.621092632471964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41.146649238817766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41.771056443332839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42.300116650057902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42.217471908060858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42.220211470586904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36.15</v>
      </c>
      <c r="C47" s="58">
        <v>35.479999999999997</v>
      </c>
      <c r="D47" s="57">
        <v>35.369999999999997</v>
      </c>
      <c r="E47" s="58">
        <v>40.03</v>
      </c>
      <c r="F47" s="57">
        <v>39.1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45.191840394541003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47.235923295079999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45.919157010383493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44.397175893887884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42.456094757730312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39.625285868341464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39.555365208154079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40.049413778466217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40.637079435939349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41.134457703397288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41.054131362267988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41.05368535751429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36.42</v>
      </c>
      <c r="C59" s="58">
        <v>36.61</v>
      </c>
      <c r="D59" s="57">
        <v>36.21</v>
      </c>
      <c r="E59" s="58">
        <v>40.98</v>
      </c>
      <c r="F59" s="57">
        <v>39.369999999999997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43.9304593718795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45.875520824002884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43.119126881327638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41.750336391313432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39.995719560273173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37.364651043502114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37.315418449930597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37.78366798316727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38.336292984426187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38.805782715073654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38.746531366956845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38.759342098317951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36.68</v>
      </c>
      <c r="C71" s="58">
        <v>37.68</v>
      </c>
      <c r="D71" s="57">
        <v>36.869999999999997</v>
      </c>
      <c r="E71" s="58">
        <v>41.7</v>
      </c>
      <c r="F71" s="57">
        <v>39.65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41.462036984930563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43.245797287010888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44.451911937804269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43.069690539034561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41.301802241471606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38.654957403209309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38.596503634808933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39.055820722168008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39.599358406087354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40.058644692155944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39.98802803587386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39.989556120096857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36.950000000000003</v>
      </c>
      <c r="C83" s="58">
        <v>38.729999999999997</v>
      </c>
      <c r="D83" s="57">
        <v>37.520000000000003</v>
      </c>
      <c r="E83" s="58">
        <v>42.4</v>
      </c>
      <c r="F83" s="57">
        <v>39.92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42.62864555195889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44.412684203055932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45.648810000988028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44.265177655593106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42.495851874376754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39.847111282922114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39.78801320905454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40.246885231619821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40.790015794292742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41.24882077789097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41.177508206622257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41.178388518260562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37.22</v>
      </c>
      <c r="C95" s="58">
        <v>39.79</v>
      </c>
      <c r="D95" s="57">
        <v>38.159999999999997</v>
      </c>
      <c r="E95" s="58">
        <v>42.97</v>
      </c>
      <c r="F95" s="57">
        <v>40.19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43.584064756815835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45.391502821993654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46.683487057178013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45.322075360028528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43.570651586042047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40.515173226697939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40.478320840465614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40.962835865201562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41.532279538319898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42.018908845785283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41.973303987261801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41.999958143927088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37.49</v>
      </c>
      <c r="C107" s="58">
        <v>40.92</v>
      </c>
      <c r="D107" s="57">
        <v>38.79</v>
      </c>
      <c r="E107" s="58">
        <v>43.49</v>
      </c>
      <c r="F107" s="57">
        <v>40.47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44.867864847592287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46.694645698793749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48.033208043025489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46.668285590006512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44.909385835079384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41.410216741323772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41.378593541825389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41.872726298552209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42.452427980850139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42.948966616859181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42.908902638063267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42.941521232142797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37.75</v>
      </c>
      <c r="C119" s="58">
        <v>42.09</v>
      </c>
      <c r="D119" s="57">
        <v>39.409999999999997</v>
      </c>
      <c r="E119" s="58">
        <v>44</v>
      </c>
      <c r="F119" s="57">
        <v>40.74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45.473094850681868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47.321851093182211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41.205703408710207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40.004038105919498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38.458124269503244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35.761172028282282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35.728643856272924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36.156306476716857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36.658932321134643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37.088461136941511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37.048207497104933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37.071734087413276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38.020000000000003</v>
      </c>
      <c r="C131" s="58">
        <v>43.25</v>
      </c>
      <c r="D131" s="57">
        <v>40.020000000000003</v>
      </c>
      <c r="E131" s="58">
        <v>44.49</v>
      </c>
      <c r="F131" s="57">
        <v>41.02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39.603124103123548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41.215552708877084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41.205703408710207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40.004038105919498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38.458124269503244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35.761172028282282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35.728643856272924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36.156306476716857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36.658932321134643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37.088461136941511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37.048207497104933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37.071734087413276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38.29</v>
      </c>
      <c r="C143" s="58">
        <v>44.4</v>
      </c>
      <c r="D143" s="57">
        <v>40.619999999999997</v>
      </c>
      <c r="E143" s="58">
        <v>44.98</v>
      </c>
      <c r="F143" s="57">
        <v>41.29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39.603124103123548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41.215552708877084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41.205703408710207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40.004038105919498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38.458124269503244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35.761172028282282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35.728643856272924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36.156306476716857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36.658932321134643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37.088461136941511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37.048207497104933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37.071734087413276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38.56</v>
      </c>
      <c r="C155" s="58">
        <v>45.35</v>
      </c>
      <c r="D155" s="57">
        <v>41.1</v>
      </c>
      <c r="E155" s="58">
        <v>45.31</v>
      </c>
      <c r="F155" s="57">
        <v>41.56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39.603124103123548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41.215552708877084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41.205703408710207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40.004038105919498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38.458124269503244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35.761172028282282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35.728643856272924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36.156306476716857</v>
      </c>
    </row>
    <row r="163" spans="1:36" x14ac:dyDescent="0.2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36.658932321134643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37213</v>
      </c>
      <c r="B11" s="57">
        <v>18</v>
      </c>
      <c r="C11" s="58">
        <v>24</v>
      </c>
      <c r="D11" s="57">
        <v>24</v>
      </c>
      <c r="E11" s="58">
        <v>29.25</v>
      </c>
      <c r="F11" s="57">
        <v>21.450000762939499</v>
      </c>
      <c r="G11" s="58">
        <v>19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23.813000000000002</v>
      </c>
      <c r="C12" s="58">
        <v>27.375</v>
      </c>
      <c r="D12" s="57">
        <v>27.1875</v>
      </c>
      <c r="E12" s="58">
        <v>27</v>
      </c>
      <c r="F12" s="57">
        <v>25.313000000000002</v>
      </c>
      <c r="G12" s="58">
        <v>23.813000000000002</v>
      </c>
      <c r="H12" s="57"/>
      <c r="I12" s="58">
        <v>24.375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24.188000000000002</v>
      </c>
      <c r="C13" s="58">
        <v>27.1875</v>
      </c>
      <c r="D13" s="57">
        <v>27.1875</v>
      </c>
      <c r="E13" s="58">
        <v>26.8125</v>
      </c>
      <c r="F13" s="57">
        <v>25.875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36.495002293851627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23.813000000000002</v>
      </c>
      <c r="C14" s="58">
        <v>25.425000000000001</v>
      </c>
      <c r="D14" s="57">
        <v>25.5</v>
      </c>
      <c r="E14" s="58">
        <v>26.625</v>
      </c>
      <c r="F14" s="57">
        <v>25.313000000000002</v>
      </c>
      <c r="G14" s="58">
        <v>23.813000000000002</v>
      </c>
      <c r="H14" s="57"/>
      <c r="I14" s="58">
        <v>24.9375</v>
      </c>
      <c r="J14" s="57"/>
      <c r="K14" s="58"/>
      <c r="L14" s="57"/>
      <c r="M14" s="58"/>
      <c r="N14" s="57"/>
      <c r="O14" s="58"/>
      <c r="Q14" s="57"/>
      <c r="R14" s="58">
        <v>36.251633640962034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23.438000000000002</v>
      </c>
      <c r="C15" s="58">
        <v>22.875</v>
      </c>
      <c r="D15" s="57">
        <v>22.875</v>
      </c>
      <c r="E15" s="58">
        <v>24.75</v>
      </c>
      <c r="F15" s="57">
        <v>24.75</v>
      </c>
      <c r="G15" s="58">
        <v>23.438000000000002</v>
      </c>
      <c r="H15" s="57"/>
      <c r="I15" s="58">
        <v>23.25</v>
      </c>
      <c r="J15" s="57"/>
      <c r="K15" s="58"/>
      <c r="L15" s="57"/>
      <c r="M15" s="58"/>
      <c r="N15" s="57"/>
      <c r="O15" s="58"/>
      <c r="Q15" s="57"/>
      <c r="R15" s="58">
        <v>35.593691703685685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23.25</v>
      </c>
      <c r="C16" s="58">
        <v>22.5</v>
      </c>
      <c r="D16" s="57">
        <v>21</v>
      </c>
      <c r="E16" s="58">
        <v>22.875</v>
      </c>
      <c r="F16" s="57">
        <v>23.625</v>
      </c>
      <c r="G16" s="58">
        <v>23.25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33.967753526867362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26.25</v>
      </c>
      <c r="C17" s="58">
        <v>21.75</v>
      </c>
      <c r="D17" s="57">
        <v>19.875</v>
      </c>
      <c r="E17" s="58">
        <v>22.875</v>
      </c>
      <c r="F17" s="57">
        <v>24.75</v>
      </c>
      <c r="G17" s="58">
        <v>26.25</v>
      </c>
      <c r="H17" s="57"/>
      <c r="I17" s="58">
        <v>22.3125</v>
      </c>
      <c r="J17" s="57"/>
      <c r="K17" s="58"/>
      <c r="L17" s="57"/>
      <c r="M17" s="58"/>
      <c r="N17" s="57"/>
      <c r="O17" s="58"/>
      <c r="Q17" s="57"/>
      <c r="R17" s="58">
        <v>34.477778675903082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32.25</v>
      </c>
      <c r="C18" s="58">
        <v>22.875</v>
      </c>
      <c r="D18" s="57">
        <v>21</v>
      </c>
      <c r="E18" s="58">
        <v>27.75</v>
      </c>
      <c r="F18" s="57">
        <v>29.25</v>
      </c>
      <c r="G18" s="58">
        <v>32.25</v>
      </c>
      <c r="H18" s="57"/>
      <c r="I18" s="58">
        <v>27.375</v>
      </c>
      <c r="J18" s="57"/>
      <c r="K18" s="58"/>
      <c r="L18" s="57"/>
      <c r="M18" s="58"/>
      <c r="N18" s="57"/>
      <c r="O18" s="58"/>
      <c r="Q18" s="57"/>
      <c r="R18" s="58">
        <v>35.201510044674976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37.688000000000002</v>
      </c>
      <c r="C19" s="58">
        <v>33</v>
      </c>
      <c r="D19" s="57">
        <v>30.75</v>
      </c>
      <c r="E19" s="58">
        <v>34.5</v>
      </c>
      <c r="F19" s="57">
        <v>34.5</v>
      </c>
      <c r="G19" s="58">
        <v>37.688000000000002</v>
      </c>
      <c r="H19" s="57"/>
      <c r="I19" s="58">
        <v>33.9375</v>
      </c>
      <c r="J19" s="57"/>
      <c r="K19" s="58"/>
      <c r="L19" s="57"/>
      <c r="M19" s="58"/>
      <c r="N19" s="57"/>
      <c r="O19" s="58"/>
      <c r="Q19" s="57"/>
      <c r="R19" s="58">
        <v>35.853128150198408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44.625</v>
      </c>
      <c r="C20" s="58">
        <v>38.25</v>
      </c>
      <c r="D20" s="57">
        <v>36.375</v>
      </c>
      <c r="E20" s="58">
        <v>39.75</v>
      </c>
      <c r="F20" s="57">
        <v>40.5</v>
      </c>
      <c r="G20" s="58">
        <v>44.625</v>
      </c>
      <c r="H20" s="57"/>
      <c r="I20" s="58">
        <v>39.1875</v>
      </c>
      <c r="J20" s="57"/>
      <c r="K20" s="58"/>
      <c r="L20" s="57"/>
      <c r="M20" s="58"/>
      <c r="N20" s="57"/>
      <c r="O20" s="58"/>
      <c r="Q20" s="57"/>
      <c r="R20" s="58">
        <v>36.503118912037678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36.563000000000002</v>
      </c>
      <c r="C21" s="58">
        <v>33.75</v>
      </c>
      <c r="D21" s="57">
        <v>31.125</v>
      </c>
      <c r="E21" s="58">
        <v>33.375</v>
      </c>
      <c r="F21" s="57">
        <v>34.125</v>
      </c>
      <c r="G21" s="58">
        <v>36.563000000000002</v>
      </c>
      <c r="H21" s="57"/>
      <c r="I21" s="58">
        <v>30.1875</v>
      </c>
      <c r="J21" s="57"/>
      <c r="K21" s="58"/>
      <c r="L21" s="57"/>
      <c r="M21" s="58"/>
      <c r="N21" s="57"/>
      <c r="O21" s="58"/>
      <c r="Q21" s="57"/>
      <c r="R21" s="58">
        <v>36.51040646524708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</v>
      </c>
      <c r="C22" s="58">
        <v>26.625</v>
      </c>
      <c r="D22" s="57">
        <v>27</v>
      </c>
      <c r="E22" s="58">
        <v>28.5</v>
      </c>
      <c r="F22" s="57">
        <v>28.5</v>
      </c>
      <c r="G22" s="58">
        <v>27</v>
      </c>
      <c r="H22" s="57"/>
      <c r="I22" s="58">
        <v>27.1875</v>
      </c>
      <c r="J22" s="57"/>
      <c r="K22" s="58"/>
      <c r="L22" s="57"/>
      <c r="M22" s="58"/>
      <c r="N22" s="57"/>
      <c r="O22" s="58"/>
      <c r="Q22" s="57"/>
      <c r="R22" s="58">
        <v>36.873336558524137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25.875</v>
      </c>
      <c r="C23" s="58">
        <v>24.75</v>
      </c>
      <c r="D23" s="57">
        <v>25.125</v>
      </c>
      <c r="E23" s="58">
        <v>27.375</v>
      </c>
      <c r="F23" s="57">
        <v>28.125</v>
      </c>
      <c r="G23" s="58">
        <v>25.875</v>
      </c>
      <c r="H23" s="57"/>
      <c r="I23" s="58">
        <v>26.625</v>
      </c>
      <c r="J23" s="57"/>
      <c r="K23" s="58"/>
      <c r="L23" s="57"/>
      <c r="M23" s="58"/>
      <c r="N23" s="57"/>
      <c r="O23" s="58"/>
      <c r="Q23" s="57"/>
      <c r="R23" s="58">
        <v>40.630411481575351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26.438000000000002</v>
      </c>
      <c r="C24" s="58">
        <v>26.8125</v>
      </c>
      <c r="D24" s="57">
        <v>27.1875</v>
      </c>
      <c r="E24" s="58">
        <v>28.6875</v>
      </c>
      <c r="F24" s="57">
        <v>29.625</v>
      </c>
      <c r="G24" s="58">
        <v>26.438000000000002</v>
      </c>
      <c r="H24" s="57"/>
      <c r="I24" s="58">
        <v>28.3125</v>
      </c>
      <c r="J24" s="57"/>
      <c r="K24" s="58"/>
      <c r="L24" s="57"/>
      <c r="M24" s="58"/>
      <c r="N24" s="57"/>
      <c r="O24" s="58"/>
      <c r="Q24" s="57"/>
      <c r="R24" s="58">
        <v>43.659282453401644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26.625</v>
      </c>
      <c r="C25" s="58">
        <v>29.8125</v>
      </c>
      <c r="D25" s="57">
        <v>30</v>
      </c>
      <c r="E25" s="58">
        <v>30.1875</v>
      </c>
      <c r="F25" s="57">
        <v>29.8125</v>
      </c>
      <c r="G25" s="58">
        <v>26.625</v>
      </c>
      <c r="H25" s="57"/>
      <c r="I25" s="58">
        <v>21.375</v>
      </c>
      <c r="J25" s="57"/>
      <c r="K25" s="58"/>
      <c r="L25" s="57"/>
      <c r="M25" s="58"/>
      <c r="N25" s="57"/>
      <c r="O25" s="58"/>
      <c r="Q25" s="57"/>
      <c r="R25" s="58">
        <v>44.155603584741066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26.25</v>
      </c>
      <c r="C26" s="58">
        <v>28.6875</v>
      </c>
      <c r="D26" s="57">
        <v>28.875</v>
      </c>
      <c r="E26" s="58">
        <v>29.4375</v>
      </c>
      <c r="F26" s="57">
        <v>28.6875</v>
      </c>
      <c r="G26" s="58">
        <v>26.25</v>
      </c>
      <c r="H26" s="57"/>
      <c r="I26" s="58">
        <v>20.625</v>
      </c>
      <c r="J26" s="57"/>
      <c r="K26" s="58"/>
      <c r="L26" s="57"/>
      <c r="M26" s="58"/>
      <c r="N26" s="57"/>
      <c r="O26" s="58"/>
      <c r="Q26" s="57"/>
      <c r="R26" s="58">
        <v>42.911754620580545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26.25</v>
      </c>
      <c r="C27" s="58">
        <v>25.5</v>
      </c>
      <c r="D27" s="57">
        <v>25.5</v>
      </c>
      <c r="E27" s="58">
        <v>28.125</v>
      </c>
      <c r="F27" s="57">
        <v>27.5625</v>
      </c>
      <c r="G27" s="58">
        <v>26.25</v>
      </c>
      <c r="H27" s="57"/>
      <c r="I27" s="58">
        <v>18.75</v>
      </c>
      <c r="J27" s="57"/>
      <c r="K27" s="58"/>
      <c r="L27" s="57"/>
      <c r="M27" s="58"/>
      <c r="N27" s="57"/>
      <c r="O27" s="58"/>
      <c r="Q27" s="57"/>
      <c r="R27" s="58">
        <v>41.555065231597709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25.875</v>
      </c>
      <c r="C28" s="58">
        <v>25.6875</v>
      </c>
      <c r="D28" s="57">
        <v>23.25</v>
      </c>
      <c r="E28" s="58">
        <v>26.25</v>
      </c>
      <c r="F28" s="57">
        <v>27.1875</v>
      </c>
      <c r="G28" s="58">
        <v>25.875</v>
      </c>
      <c r="H28" s="57"/>
      <c r="I28" s="58">
        <v>17.625</v>
      </c>
      <c r="J28" s="57"/>
      <c r="K28" s="58"/>
      <c r="L28" s="57"/>
      <c r="M28" s="58"/>
      <c r="N28" s="57"/>
      <c r="O28" s="58"/>
      <c r="Q28" s="57"/>
      <c r="R28" s="58">
        <v>39.558739320537278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25.875</v>
      </c>
      <c r="C29" s="58">
        <v>23.0625</v>
      </c>
      <c r="D29" s="57">
        <v>20.625</v>
      </c>
      <c r="E29" s="58">
        <v>26.25</v>
      </c>
      <c r="F29" s="57">
        <v>27.5625</v>
      </c>
      <c r="G29" s="58">
        <v>25.875</v>
      </c>
      <c r="H29" s="57"/>
      <c r="I29" s="58">
        <v>18.375</v>
      </c>
      <c r="J29" s="57"/>
      <c r="K29" s="58"/>
      <c r="L29" s="57"/>
      <c r="M29" s="58"/>
      <c r="N29" s="57"/>
      <c r="O29" s="58"/>
      <c r="Q29" s="57"/>
      <c r="R29" s="58">
        <v>39.772238002470957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29.25</v>
      </c>
      <c r="C30" s="58">
        <v>24</v>
      </c>
      <c r="D30" s="57">
        <v>21.5625</v>
      </c>
      <c r="E30" s="58">
        <v>29.625</v>
      </c>
      <c r="F30" s="57">
        <v>30.9375</v>
      </c>
      <c r="G30" s="58">
        <v>29.25</v>
      </c>
      <c r="H30" s="57"/>
      <c r="I30" s="58">
        <v>21.375</v>
      </c>
      <c r="J30" s="57"/>
      <c r="K30" s="58"/>
      <c r="L30" s="57"/>
      <c r="M30" s="58"/>
      <c r="N30" s="57"/>
      <c r="O30" s="58"/>
      <c r="Q30" s="57"/>
      <c r="R30" s="58">
        <v>40.193912375804516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40.125</v>
      </c>
      <c r="C31" s="58">
        <v>38.625</v>
      </c>
      <c r="D31" s="57">
        <v>35.25</v>
      </c>
      <c r="E31" s="58">
        <v>37.3125</v>
      </c>
      <c r="F31" s="57">
        <v>41.4375</v>
      </c>
      <c r="G31" s="58">
        <v>40.125</v>
      </c>
      <c r="H31" s="57"/>
      <c r="I31" s="58">
        <v>29.0625</v>
      </c>
      <c r="J31" s="57"/>
      <c r="K31" s="58"/>
      <c r="L31" s="57"/>
      <c r="M31" s="58"/>
      <c r="N31" s="57"/>
      <c r="O31" s="58"/>
      <c r="Q31" s="57"/>
      <c r="R31" s="58">
        <v>40.573117424211404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</v>
      </c>
      <c r="C32" s="58">
        <v>43.875</v>
      </c>
      <c r="D32" s="57">
        <v>41.25</v>
      </c>
      <c r="E32" s="58">
        <v>44.25</v>
      </c>
      <c r="F32" s="57">
        <v>46.125</v>
      </c>
      <c r="G32" s="58">
        <v>45</v>
      </c>
      <c r="H32" s="57"/>
      <c r="I32" s="58">
        <v>35.625</v>
      </c>
      <c r="J32" s="57"/>
      <c r="K32" s="58"/>
      <c r="L32" s="57"/>
      <c r="M32" s="58"/>
      <c r="N32" s="57"/>
      <c r="O32" s="58"/>
      <c r="Q32" s="57"/>
      <c r="R32" s="58">
        <v>41.021248956390949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35.625</v>
      </c>
      <c r="C33" s="58">
        <v>36.75</v>
      </c>
      <c r="D33" s="57">
        <v>34.125</v>
      </c>
      <c r="E33" s="58">
        <v>40.5</v>
      </c>
      <c r="F33" s="57">
        <v>36.375</v>
      </c>
      <c r="G33" s="58">
        <v>35.625</v>
      </c>
      <c r="H33" s="57"/>
      <c r="I33" s="58">
        <v>28.125</v>
      </c>
      <c r="J33" s="57"/>
      <c r="K33" s="58"/>
      <c r="L33" s="57"/>
      <c r="M33" s="58"/>
      <c r="N33" s="57"/>
      <c r="O33" s="58"/>
      <c r="Q33" s="57"/>
      <c r="R33" s="58">
        <v>41.037700040271091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27.75</v>
      </c>
      <c r="C34" s="58">
        <v>29.0625</v>
      </c>
      <c r="D34" s="57">
        <v>29.25</v>
      </c>
      <c r="E34" s="58">
        <v>30</v>
      </c>
      <c r="F34" s="57">
        <v>28.6875</v>
      </c>
      <c r="G34" s="58">
        <v>27.75</v>
      </c>
      <c r="H34" s="57"/>
      <c r="I34" s="58">
        <v>21</v>
      </c>
      <c r="J34" s="57"/>
      <c r="K34" s="58"/>
      <c r="L34" s="57"/>
      <c r="M34" s="58"/>
      <c r="N34" s="57"/>
      <c r="O34" s="58"/>
      <c r="Q34" s="57"/>
      <c r="R34" s="58">
        <v>41.248951788739042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26.625</v>
      </c>
      <c r="C35" s="58">
        <v>25.688000000000002</v>
      </c>
      <c r="D35" s="57">
        <v>25.875</v>
      </c>
      <c r="E35" s="58">
        <v>29.25</v>
      </c>
      <c r="F35" s="57">
        <v>28.875</v>
      </c>
      <c r="G35" s="58">
        <v>26.625</v>
      </c>
      <c r="H35" s="57"/>
      <c r="I35" s="58">
        <v>19.125</v>
      </c>
      <c r="J35" s="57"/>
      <c r="K35" s="58"/>
      <c r="L35" s="57"/>
      <c r="M35" s="58"/>
      <c r="N35" s="57"/>
      <c r="O35" s="58"/>
      <c r="Q35" s="57"/>
      <c r="R35" s="58">
        <v>44.322745694425812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26.625</v>
      </c>
      <c r="C36" s="58">
        <v>27.9375</v>
      </c>
      <c r="D36" s="57">
        <v>28.125</v>
      </c>
      <c r="E36" s="58">
        <v>30.1875</v>
      </c>
      <c r="F36" s="57">
        <v>29.4375</v>
      </c>
      <c r="G36" s="58">
        <v>26.625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46.444780789500356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27.112500000000001</v>
      </c>
      <c r="C37" s="58">
        <v>30.202500000000001</v>
      </c>
      <c r="D37" s="57">
        <v>30.112500000000001</v>
      </c>
      <c r="E37" s="58">
        <v>30.7425</v>
      </c>
      <c r="F37" s="57">
        <v>30.1875</v>
      </c>
      <c r="G37" s="58">
        <v>27.112500000000001</v>
      </c>
      <c r="H37" s="57"/>
      <c r="I37" s="58">
        <v>14.4375</v>
      </c>
      <c r="J37" s="57"/>
      <c r="K37" s="58"/>
      <c r="L37" s="57"/>
      <c r="M37" s="58"/>
      <c r="N37" s="57"/>
      <c r="O37" s="58"/>
      <c r="Q37" s="57"/>
      <c r="R37" s="58">
        <v>44.65145361829078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26.76</v>
      </c>
      <c r="C38" s="58">
        <v>29.234999999999999</v>
      </c>
      <c r="D38" s="57">
        <v>29.145</v>
      </c>
      <c r="E38" s="58">
        <v>30.0975</v>
      </c>
      <c r="F38" s="57">
        <v>29.145</v>
      </c>
      <c r="G38" s="58">
        <v>26.76</v>
      </c>
      <c r="H38" s="57"/>
      <c r="I38" s="58">
        <v>16.125</v>
      </c>
      <c r="J38" s="57"/>
      <c r="K38" s="58"/>
      <c r="L38" s="57"/>
      <c r="M38" s="58"/>
      <c r="N38" s="57"/>
      <c r="O38" s="58"/>
      <c r="Q38" s="57"/>
      <c r="R38" s="58">
        <v>43.132512011635974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26.76</v>
      </c>
      <c r="C39" s="58">
        <v>26.49</v>
      </c>
      <c r="D39" s="57">
        <v>26.25</v>
      </c>
      <c r="E39" s="58">
        <v>28.9725</v>
      </c>
      <c r="F39" s="57">
        <v>28.11</v>
      </c>
      <c r="G39" s="58">
        <v>26.76</v>
      </c>
      <c r="H39" s="57"/>
      <c r="I39" s="58">
        <v>13.875</v>
      </c>
      <c r="J39" s="57"/>
      <c r="K39" s="58"/>
      <c r="L39" s="57"/>
      <c r="M39" s="58"/>
      <c r="N39" s="57"/>
      <c r="O39" s="58"/>
      <c r="Q39" s="57"/>
      <c r="R39" s="58">
        <v>41.192756314820883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26.414999999999999</v>
      </c>
      <c r="C40" s="58">
        <v>26.655000000000001</v>
      </c>
      <c r="D40" s="57">
        <v>24.315000000000001</v>
      </c>
      <c r="E40" s="58">
        <v>27.36</v>
      </c>
      <c r="F40" s="57">
        <v>27.7575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38.49288938416241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26.414999999999999</v>
      </c>
      <c r="C41" s="58">
        <v>24.397500000000001</v>
      </c>
      <c r="D41" s="57">
        <v>22.065000000000001</v>
      </c>
      <c r="E41" s="58">
        <v>27.36</v>
      </c>
      <c r="F41" s="57">
        <v>28.11</v>
      </c>
      <c r="G41" s="58">
        <v>26.414999999999999</v>
      </c>
      <c r="H41" s="57"/>
      <c r="I41" s="58">
        <v>19.875</v>
      </c>
      <c r="J41" s="57"/>
      <c r="K41" s="58"/>
      <c r="L41" s="57"/>
      <c r="M41" s="58"/>
      <c r="N41" s="57"/>
      <c r="O41" s="58"/>
      <c r="Q41" s="57"/>
      <c r="R41" s="58">
        <v>38.425357895581591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29.5425</v>
      </c>
      <c r="C42" s="58">
        <v>25.2</v>
      </c>
      <c r="D42" s="57">
        <v>22.8675</v>
      </c>
      <c r="E42" s="58">
        <v>30.262499999999999</v>
      </c>
      <c r="F42" s="57">
        <v>31.237500000000001</v>
      </c>
      <c r="G42" s="58">
        <v>29.5425</v>
      </c>
      <c r="H42" s="57"/>
      <c r="I42" s="58">
        <v>24.375</v>
      </c>
      <c r="J42" s="57"/>
      <c r="K42" s="58"/>
      <c r="L42" s="57"/>
      <c r="M42" s="58"/>
      <c r="N42" s="57"/>
      <c r="O42" s="58"/>
      <c r="Q42" s="57"/>
      <c r="R42" s="58">
        <v>38.922506036719504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39.622500000000002</v>
      </c>
      <c r="C43" s="58">
        <v>37.792499999999997</v>
      </c>
      <c r="D43" s="57">
        <v>34.627499999999998</v>
      </c>
      <c r="E43" s="58">
        <v>36.869999999999997</v>
      </c>
      <c r="F43" s="57">
        <v>40.965000000000003</v>
      </c>
      <c r="G43" s="58">
        <v>39.622500000000002</v>
      </c>
      <c r="H43" s="57"/>
      <c r="I43" s="58">
        <v>27.375</v>
      </c>
      <c r="J43" s="57"/>
      <c r="K43" s="58"/>
      <c r="L43" s="57"/>
      <c r="M43" s="58"/>
      <c r="N43" s="57"/>
      <c r="O43" s="58"/>
      <c r="Q43" s="57"/>
      <c r="R43" s="58">
        <v>39.513161500449982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44.145000000000003</v>
      </c>
      <c r="C44" s="58">
        <v>42.307499999999997</v>
      </c>
      <c r="D44" s="57">
        <v>39.78</v>
      </c>
      <c r="E44" s="58">
        <v>42.825000000000003</v>
      </c>
      <c r="F44" s="57">
        <v>45.307499999999997</v>
      </c>
      <c r="G44" s="58">
        <v>44.145000000000003</v>
      </c>
      <c r="H44" s="57"/>
      <c r="I44" s="58">
        <v>34.125</v>
      </c>
      <c r="J44" s="57"/>
      <c r="K44" s="58"/>
      <c r="L44" s="57"/>
      <c r="M44" s="58"/>
      <c r="N44" s="57"/>
      <c r="O44" s="58"/>
      <c r="Q44" s="57"/>
      <c r="R44" s="58">
        <v>40.013623858162873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35.452500000000001</v>
      </c>
      <c r="C45" s="58">
        <v>36.18</v>
      </c>
      <c r="D45" s="57">
        <v>33.659999999999997</v>
      </c>
      <c r="E45" s="58">
        <v>39.607500000000002</v>
      </c>
      <c r="F45" s="57">
        <v>36.270000000000003</v>
      </c>
      <c r="G45" s="58">
        <v>35.452500000000001</v>
      </c>
      <c r="H45" s="57"/>
      <c r="I45" s="58">
        <v>21.9375</v>
      </c>
      <c r="J45" s="57"/>
      <c r="K45" s="58"/>
      <c r="L45" s="57"/>
      <c r="M45" s="58"/>
      <c r="N45" s="57"/>
      <c r="O45" s="58"/>
      <c r="Q45" s="57"/>
      <c r="R45" s="58">
        <v>39.935446399517026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28.155000000000001</v>
      </c>
      <c r="C46" s="58">
        <v>29.565000000000001</v>
      </c>
      <c r="D46" s="57">
        <v>29.475000000000001</v>
      </c>
      <c r="E46" s="58">
        <v>30.585000000000001</v>
      </c>
      <c r="F46" s="57">
        <v>29.1525</v>
      </c>
      <c r="G46" s="58">
        <v>28.155000000000001</v>
      </c>
      <c r="H46" s="57"/>
      <c r="I46" s="58">
        <v>22.875</v>
      </c>
      <c r="J46" s="57"/>
      <c r="K46" s="58"/>
      <c r="L46" s="57"/>
      <c r="M46" s="58"/>
      <c r="N46" s="57"/>
      <c r="O46" s="58"/>
      <c r="Q46" s="57"/>
      <c r="R46" s="58">
        <v>39.938037877582211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27.112500000000001</v>
      </c>
      <c r="C47" s="58">
        <v>26.61</v>
      </c>
      <c r="D47" s="57">
        <v>26.528000000000002</v>
      </c>
      <c r="E47" s="58">
        <v>30.023</v>
      </c>
      <c r="F47" s="57">
        <v>29.324999999999999</v>
      </c>
      <c r="G47" s="58">
        <v>27.112500000000001</v>
      </c>
      <c r="H47" s="57"/>
      <c r="I47" s="58">
        <v>19.5</v>
      </c>
      <c r="J47" s="57"/>
      <c r="K47" s="58"/>
      <c r="L47" s="57"/>
      <c r="M47" s="58"/>
      <c r="N47" s="57"/>
      <c r="O47" s="58"/>
      <c r="Q47" s="57"/>
      <c r="R47" s="58">
        <v>42.749038211052302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27.112500000000001</v>
      </c>
      <c r="C48" s="58">
        <v>28.5975</v>
      </c>
      <c r="D48" s="57">
        <v>28.5075</v>
      </c>
      <c r="E48" s="58">
        <v>30.75</v>
      </c>
      <c r="F48" s="57">
        <v>29.842500000000001</v>
      </c>
      <c r="G48" s="58">
        <v>27.112500000000001</v>
      </c>
      <c r="H48" s="57"/>
      <c r="I48" s="58">
        <v>21.5625</v>
      </c>
      <c r="J48" s="57"/>
      <c r="K48" s="58"/>
      <c r="L48" s="57"/>
      <c r="M48" s="58"/>
      <c r="N48" s="57"/>
      <c r="O48" s="58"/>
      <c r="Q48" s="57"/>
      <c r="R48" s="58">
        <v>44.682630143994601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27.307500000000001</v>
      </c>
      <c r="C49" s="58">
        <v>30.57</v>
      </c>
      <c r="D49" s="57">
        <v>30.285</v>
      </c>
      <c r="E49" s="58">
        <v>31.267499999999998</v>
      </c>
      <c r="F49" s="57">
        <v>30.405000000000001</v>
      </c>
      <c r="G49" s="58">
        <v>27.307500000000001</v>
      </c>
      <c r="H49" s="57"/>
      <c r="I49" s="58">
        <v>14.4375</v>
      </c>
      <c r="J49" s="57"/>
      <c r="K49" s="58"/>
      <c r="L49" s="57"/>
      <c r="M49" s="58"/>
      <c r="N49" s="57"/>
      <c r="O49" s="58"/>
      <c r="Q49" s="57"/>
      <c r="R49" s="58">
        <v>44.60718109580111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26.962499999999999</v>
      </c>
      <c r="C50" s="58">
        <v>29.745000000000001</v>
      </c>
      <c r="D50" s="57">
        <v>29.452500000000001</v>
      </c>
      <c r="E50" s="58">
        <v>30.712499999999999</v>
      </c>
      <c r="F50" s="57">
        <v>29.355</v>
      </c>
      <c r="G50" s="58">
        <v>26.962499999999999</v>
      </c>
      <c r="H50" s="57"/>
      <c r="I50" s="58">
        <v>16.125</v>
      </c>
      <c r="J50" s="57"/>
      <c r="K50" s="58"/>
      <c r="L50" s="57"/>
      <c r="M50" s="58"/>
      <c r="N50" s="57"/>
      <c r="O50" s="58"/>
      <c r="Q50" s="57"/>
      <c r="R50" s="58">
        <v>43.128685154062516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26.962499999999999</v>
      </c>
      <c r="C51" s="58">
        <v>27.39</v>
      </c>
      <c r="D51" s="57">
        <v>26.962499999999999</v>
      </c>
      <c r="E51" s="58">
        <v>29.745000000000001</v>
      </c>
      <c r="F51" s="57">
        <v>28.305</v>
      </c>
      <c r="G51" s="58">
        <v>26.962499999999999</v>
      </c>
      <c r="H51" s="57"/>
      <c r="I51" s="58">
        <v>13.875</v>
      </c>
      <c r="J51" s="57"/>
      <c r="K51" s="58"/>
      <c r="L51" s="57"/>
      <c r="M51" s="58"/>
      <c r="N51" s="57"/>
      <c r="O51" s="58"/>
      <c r="Q51" s="57"/>
      <c r="R51" s="58">
        <v>41.243063478938012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26.61</v>
      </c>
      <c r="C52" s="58">
        <v>27.532499999999999</v>
      </c>
      <c r="D52" s="57">
        <v>25.305</v>
      </c>
      <c r="E52" s="58">
        <v>28.364999999999998</v>
      </c>
      <c r="F52" s="57">
        <v>27.952500000000001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38.493134843531706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26.61</v>
      </c>
      <c r="C53" s="58">
        <v>25.59</v>
      </c>
      <c r="D53" s="57">
        <v>23.37</v>
      </c>
      <c r="E53" s="58">
        <v>28.364999999999998</v>
      </c>
      <c r="F53" s="57">
        <v>28.305</v>
      </c>
      <c r="G53" s="58">
        <v>26.61</v>
      </c>
      <c r="H53" s="57"/>
      <c r="I53" s="58">
        <v>19.125</v>
      </c>
      <c r="J53" s="57"/>
      <c r="K53" s="58"/>
      <c r="L53" s="57"/>
      <c r="M53" s="58"/>
      <c r="N53" s="57"/>
      <c r="O53" s="58"/>
      <c r="Q53" s="57"/>
      <c r="R53" s="58">
        <v>38.425211916492536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29.76</v>
      </c>
      <c r="C54" s="58">
        <v>26.287500000000001</v>
      </c>
      <c r="D54" s="57">
        <v>24.06</v>
      </c>
      <c r="E54" s="58">
        <v>30.855</v>
      </c>
      <c r="F54" s="57">
        <v>31.454999999999998</v>
      </c>
      <c r="G54" s="58">
        <v>29.76</v>
      </c>
      <c r="H54" s="57"/>
      <c r="I54" s="58">
        <v>22.875</v>
      </c>
      <c r="J54" s="57"/>
      <c r="K54" s="58"/>
      <c r="L54" s="57"/>
      <c r="M54" s="58"/>
      <c r="N54" s="57"/>
      <c r="O54" s="58"/>
      <c r="Q54" s="57"/>
      <c r="R54" s="58">
        <v>38.90514481336718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39.914999999999999</v>
      </c>
      <c r="C55" s="58">
        <v>37.125</v>
      </c>
      <c r="D55" s="57">
        <v>34.17</v>
      </c>
      <c r="E55" s="58">
        <v>36.532499999999999</v>
      </c>
      <c r="F55" s="57">
        <v>41.25</v>
      </c>
      <c r="G55" s="58">
        <v>39.914999999999999</v>
      </c>
      <c r="H55" s="57"/>
      <c r="I55" s="58">
        <v>20.625</v>
      </c>
      <c r="J55" s="57"/>
      <c r="K55" s="58"/>
      <c r="L55" s="57"/>
      <c r="M55" s="58"/>
      <c r="N55" s="57"/>
      <c r="O55" s="58"/>
      <c r="Q55" s="57"/>
      <c r="R55" s="58">
        <v>39.476020023483933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44.467500000000001</v>
      </c>
      <c r="C56" s="58">
        <v>41.017499999999998</v>
      </c>
      <c r="D56" s="57">
        <v>38.602499999999999</v>
      </c>
      <c r="E56" s="58">
        <v>41.647500000000001</v>
      </c>
      <c r="F56" s="57">
        <v>45.622500000000002</v>
      </c>
      <c r="G56" s="58">
        <v>44.467500000000001</v>
      </c>
      <c r="H56" s="57"/>
      <c r="I56" s="58">
        <v>27.375</v>
      </c>
      <c r="J56" s="57"/>
      <c r="K56" s="58"/>
      <c r="L56" s="57"/>
      <c r="M56" s="58"/>
      <c r="N56" s="57"/>
      <c r="O56" s="58"/>
      <c r="Q56" s="57"/>
      <c r="R56" s="58">
        <v>39.959187483300219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35.715000000000003</v>
      </c>
      <c r="C57" s="58">
        <v>35.744999999999997</v>
      </c>
      <c r="D57" s="57">
        <v>33.344999999999999</v>
      </c>
      <c r="E57" s="58">
        <v>38.887500000000003</v>
      </c>
      <c r="F57" s="57">
        <v>36.524999999999999</v>
      </c>
      <c r="G57" s="58">
        <v>35.715000000000003</v>
      </c>
      <c r="H57" s="57"/>
      <c r="I57" s="58">
        <v>17.4375</v>
      </c>
      <c r="J57" s="57"/>
      <c r="K57" s="58"/>
      <c r="L57" s="57"/>
      <c r="M57" s="58"/>
      <c r="N57" s="57"/>
      <c r="O57" s="58"/>
      <c r="Q57" s="57"/>
      <c r="R57" s="58">
        <v>39.881156180488908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28.364999999999998</v>
      </c>
      <c r="C58" s="58">
        <v>30.052499999999998</v>
      </c>
      <c r="D58" s="57">
        <v>29.745000000000001</v>
      </c>
      <c r="E58" s="58">
        <v>31.14</v>
      </c>
      <c r="F58" s="57">
        <v>29.355</v>
      </c>
      <c r="G58" s="58">
        <v>28.364999999999998</v>
      </c>
      <c r="H58" s="57"/>
      <c r="I58" s="58">
        <v>20.625</v>
      </c>
      <c r="J58" s="57"/>
      <c r="K58" s="58"/>
      <c r="L58" s="57"/>
      <c r="M58" s="58"/>
      <c r="N58" s="57"/>
      <c r="O58" s="58"/>
      <c r="Q58" s="57"/>
      <c r="R58" s="58">
        <v>39.880722918728168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27.315000000000001</v>
      </c>
      <c r="C59" s="58">
        <v>27.458000000000002</v>
      </c>
      <c r="D59" s="57">
        <v>27.158000000000001</v>
      </c>
      <c r="E59" s="58">
        <v>30.734999999999999</v>
      </c>
      <c r="F59" s="57">
        <v>29.528000000000002</v>
      </c>
      <c r="G59" s="58">
        <v>27.315000000000001</v>
      </c>
      <c r="H59" s="57"/>
      <c r="I59" s="58">
        <v>17.625</v>
      </c>
      <c r="J59" s="57"/>
      <c r="K59" s="58"/>
      <c r="L59" s="57"/>
      <c r="M59" s="58"/>
      <c r="N59" s="57"/>
      <c r="O59" s="58"/>
      <c r="Q59" s="57"/>
      <c r="R59" s="58">
        <v>42.6753033898258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27.315000000000001</v>
      </c>
      <c r="C60" s="58">
        <v>29.227499999999999</v>
      </c>
      <c r="D60" s="57">
        <v>28.92</v>
      </c>
      <c r="E60" s="58">
        <v>31.274999999999999</v>
      </c>
      <c r="F60" s="57">
        <v>30.052499999999998</v>
      </c>
      <c r="G60" s="58">
        <v>27.315000000000001</v>
      </c>
      <c r="H60" s="57"/>
      <c r="I60" s="58">
        <v>19.6875</v>
      </c>
      <c r="J60" s="57"/>
      <c r="K60" s="58"/>
      <c r="L60" s="57"/>
      <c r="M60" s="58"/>
      <c r="N60" s="57"/>
      <c r="O60" s="58"/>
      <c r="Q60" s="57"/>
      <c r="R60" s="58">
        <v>44.564791657602804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27.51</v>
      </c>
      <c r="C61" s="58">
        <v>31.14</v>
      </c>
      <c r="D61" s="57">
        <v>30.532499999999999</v>
      </c>
      <c r="E61" s="58">
        <v>31.702500000000001</v>
      </c>
      <c r="F61" s="57">
        <v>30.614999999999998</v>
      </c>
      <c r="G61" s="58">
        <v>27.51</v>
      </c>
      <c r="H61" s="57"/>
      <c r="I61" s="58">
        <v>14.625</v>
      </c>
      <c r="J61" s="57"/>
      <c r="K61" s="58"/>
      <c r="L61" s="57"/>
      <c r="M61" s="58"/>
      <c r="N61" s="57"/>
      <c r="O61" s="58"/>
      <c r="Q61" s="57"/>
      <c r="R61" s="58">
        <v>41.771654166286147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27.157499999999999</v>
      </c>
      <c r="C62" s="58">
        <v>30.3825</v>
      </c>
      <c r="D62" s="57">
        <v>29.774999999999999</v>
      </c>
      <c r="E62" s="58">
        <v>31.2</v>
      </c>
      <c r="F62" s="57">
        <v>29.557500000000001</v>
      </c>
      <c r="G62" s="58">
        <v>27.157499999999999</v>
      </c>
      <c r="H62" s="57"/>
      <c r="I62" s="58">
        <v>16.3125</v>
      </c>
      <c r="J62" s="57"/>
      <c r="K62" s="58"/>
      <c r="L62" s="57"/>
      <c r="M62" s="58"/>
      <c r="N62" s="57"/>
      <c r="O62" s="58"/>
      <c r="Q62" s="57"/>
      <c r="R62" s="58">
        <v>40.44563837908489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27.157499999999999</v>
      </c>
      <c r="C63" s="58">
        <v>28.2225</v>
      </c>
      <c r="D63" s="57">
        <v>27.51</v>
      </c>
      <c r="E63" s="58">
        <v>30.322500000000002</v>
      </c>
      <c r="F63" s="57">
        <v>28.5</v>
      </c>
      <c r="G63" s="58">
        <v>27.157499999999999</v>
      </c>
      <c r="H63" s="57"/>
      <c r="I63" s="58">
        <v>14.0625</v>
      </c>
      <c r="J63" s="57"/>
      <c r="K63" s="58"/>
      <c r="L63" s="57"/>
      <c r="M63" s="58"/>
      <c r="N63" s="57"/>
      <c r="O63" s="58"/>
      <c r="Q63" s="57"/>
      <c r="R63" s="58">
        <v>38.745853324014639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26.805</v>
      </c>
      <c r="C64" s="58">
        <v>28.357500000000002</v>
      </c>
      <c r="D64" s="57">
        <v>26.002500000000001</v>
      </c>
      <c r="E64" s="58">
        <v>29.0625</v>
      </c>
      <c r="F64" s="57">
        <v>28.147500000000001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36.197005698392672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26.805</v>
      </c>
      <c r="C65" s="58">
        <v>26.58</v>
      </c>
      <c r="D65" s="57">
        <v>24.232500000000002</v>
      </c>
      <c r="E65" s="58">
        <v>29.07</v>
      </c>
      <c r="F65" s="57">
        <v>28.5</v>
      </c>
      <c r="G65" s="58">
        <v>26.805</v>
      </c>
      <c r="H65" s="57"/>
      <c r="I65" s="58">
        <v>19.3125</v>
      </c>
      <c r="J65" s="57"/>
      <c r="K65" s="58"/>
      <c r="L65" s="57"/>
      <c r="M65" s="58"/>
      <c r="N65" s="57"/>
      <c r="O65" s="58"/>
      <c r="Q65" s="57"/>
      <c r="R65" s="58">
        <v>36.149311623370266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29.977499999999999</v>
      </c>
      <c r="C66" s="58">
        <v>27.217500000000001</v>
      </c>
      <c r="D66" s="57">
        <v>24.87</v>
      </c>
      <c r="E66" s="58">
        <v>31.335000000000001</v>
      </c>
      <c r="F66" s="57">
        <v>31.672499999999999</v>
      </c>
      <c r="G66" s="58">
        <v>29.977499999999999</v>
      </c>
      <c r="H66" s="57"/>
      <c r="I66" s="58">
        <v>23.0625</v>
      </c>
      <c r="J66" s="57"/>
      <c r="K66" s="58"/>
      <c r="L66" s="57"/>
      <c r="M66" s="58"/>
      <c r="N66" s="57"/>
      <c r="O66" s="58"/>
      <c r="Q66" s="57"/>
      <c r="R66" s="58">
        <v>36.602928358693291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40.207500000000003</v>
      </c>
      <c r="C67" s="58">
        <v>37.147500000000001</v>
      </c>
      <c r="D67" s="57">
        <v>34.072499999999998</v>
      </c>
      <c r="E67" s="58">
        <v>36.494999999999997</v>
      </c>
      <c r="F67" s="57">
        <v>41.534999999999997</v>
      </c>
      <c r="G67" s="58">
        <v>40.207500000000003</v>
      </c>
      <c r="H67" s="57"/>
      <c r="I67" s="58">
        <v>20.8125</v>
      </c>
      <c r="J67" s="57"/>
      <c r="K67" s="58"/>
      <c r="L67" s="57"/>
      <c r="M67" s="58"/>
      <c r="N67" s="57"/>
      <c r="O67" s="58"/>
      <c r="Q67" s="57"/>
      <c r="R67" s="58">
        <v>37.138283828662871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44.797499999999999</v>
      </c>
      <c r="C68" s="58">
        <v>40.717500000000001</v>
      </c>
      <c r="D68" s="57">
        <v>38.107500000000002</v>
      </c>
      <c r="E68" s="58">
        <v>41.152500000000003</v>
      </c>
      <c r="F68" s="57">
        <v>45.945</v>
      </c>
      <c r="G68" s="58">
        <v>44.797499999999999</v>
      </c>
      <c r="H68" s="57"/>
      <c r="I68" s="58">
        <v>27.5625</v>
      </c>
      <c r="J68" s="57"/>
      <c r="K68" s="58"/>
      <c r="L68" s="57"/>
      <c r="M68" s="58"/>
      <c r="N68" s="57"/>
      <c r="O68" s="58"/>
      <c r="Q68" s="57"/>
      <c r="R68" s="58">
        <v>37.5931020052276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35.977499999999999</v>
      </c>
      <c r="C69" s="58">
        <v>35.887500000000003</v>
      </c>
      <c r="D69" s="57">
        <v>33.322499999999998</v>
      </c>
      <c r="E69" s="58">
        <v>38.6325</v>
      </c>
      <c r="F69" s="57">
        <v>36.78</v>
      </c>
      <c r="G69" s="58">
        <v>35.977499999999999</v>
      </c>
      <c r="H69" s="57"/>
      <c r="I69" s="58">
        <v>17.625</v>
      </c>
      <c r="J69" s="57"/>
      <c r="K69" s="58"/>
      <c r="L69" s="57"/>
      <c r="M69" s="58"/>
      <c r="N69" s="57"/>
      <c r="O69" s="58"/>
      <c r="Q69" s="57"/>
      <c r="R69" s="58">
        <v>37.535702261739445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28.567499999999999</v>
      </c>
      <c r="C70" s="58">
        <v>30.6675</v>
      </c>
      <c r="D70" s="57">
        <v>30.045000000000002</v>
      </c>
      <c r="E70" s="58">
        <v>31.59</v>
      </c>
      <c r="F70" s="57">
        <v>29.557500000000001</v>
      </c>
      <c r="G70" s="58">
        <v>28.567499999999999</v>
      </c>
      <c r="H70" s="57"/>
      <c r="I70" s="58">
        <v>20.8125</v>
      </c>
      <c r="J70" s="57"/>
      <c r="K70" s="58"/>
      <c r="L70" s="57"/>
      <c r="M70" s="58"/>
      <c r="N70" s="57"/>
      <c r="O70" s="58"/>
      <c r="Q70" s="57"/>
      <c r="R70" s="58">
        <v>37.548112657745513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27.51</v>
      </c>
      <c r="C71" s="58">
        <v>28.26</v>
      </c>
      <c r="D71" s="57">
        <v>27.653000000000002</v>
      </c>
      <c r="E71" s="58">
        <v>31.274999999999999</v>
      </c>
      <c r="F71" s="57">
        <v>29.738000000000003</v>
      </c>
      <c r="G71" s="58">
        <v>27.51</v>
      </c>
      <c r="H71" s="57"/>
      <c r="I71" s="58">
        <v>17.8125</v>
      </c>
      <c r="J71" s="57"/>
      <c r="K71" s="58"/>
      <c r="L71" s="57"/>
      <c r="M71" s="58"/>
      <c r="N71" s="57"/>
      <c r="O71" s="58"/>
      <c r="Q71" s="57"/>
      <c r="R71" s="58">
        <v>40.166348329151482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27.51</v>
      </c>
      <c r="C72" s="58">
        <v>29.9175</v>
      </c>
      <c r="D72" s="57">
        <v>29.295000000000002</v>
      </c>
      <c r="E72" s="58">
        <v>31.717500000000001</v>
      </c>
      <c r="F72" s="57">
        <v>30.262499999999999</v>
      </c>
      <c r="G72" s="58">
        <v>27.51</v>
      </c>
      <c r="H72" s="57"/>
      <c r="I72" s="58">
        <v>19.875</v>
      </c>
      <c r="J72" s="57"/>
      <c r="K72" s="58"/>
      <c r="L72" s="57"/>
      <c r="M72" s="58"/>
      <c r="N72" s="57"/>
      <c r="O72" s="58"/>
      <c r="Q72" s="57"/>
      <c r="R72" s="58">
        <v>41.894366121791798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27.712499999999999</v>
      </c>
      <c r="C73" s="58">
        <v>31.702500000000001</v>
      </c>
      <c r="D73" s="57">
        <v>30.787500000000001</v>
      </c>
      <c r="E73" s="58">
        <v>32.137500000000003</v>
      </c>
      <c r="F73" s="57">
        <v>30.824999999999999</v>
      </c>
      <c r="G73" s="58">
        <v>27.712499999999999</v>
      </c>
      <c r="H73" s="57"/>
      <c r="I73" s="58">
        <v>21.637499999999999</v>
      </c>
      <c r="J73" s="57"/>
      <c r="K73" s="58"/>
      <c r="L73" s="57"/>
      <c r="M73" s="58"/>
      <c r="N73" s="57"/>
      <c r="O73" s="58"/>
      <c r="Q73" s="57"/>
      <c r="R73" s="58">
        <v>43.062789689747888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27.36</v>
      </c>
      <c r="C74" s="58">
        <v>31.012499999999999</v>
      </c>
      <c r="D74" s="57">
        <v>30.0975</v>
      </c>
      <c r="E74" s="58">
        <v>31.68</v>
      </c>
      <c r="F74" s="57">
        <v>29.76</v>
      </c>
      <c r="G74" s="58">
        <v>27.36</v>
      </c>
      <c r="H74" s="57"/>
      <c r="I74" s="58">
        <v>23.324999999999999</v>
      </c>
      <c r="J74" s="57"/>
      <c r="K74" s="58"/>
      <c r="L74" s="57"/>
      <c r="M74" s="58"/>
      <c r="N74" s="57"/>
      <c r="O74" s="58"/>
      <c r="Q74" s="57"/>
      <c r="R74" s="58">
        <v>41.72376270968973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27.36</v>
      </c>
      <c r="C75" s="58">
        <v>29.032499999999999</v>
      </c>
      <c r="D75" s="57">
        <v>28.035</v>
      </c>
      <c r="E75" s="58">
        <v>30.877500000000001</v>
      </c>
      <c r="F75" s="57">
        <v>28.695</v>
      </c>
      <c r="G75" s="58">
        <v>27.36</v>
      </c>
      <c r="H75" s="57"/>
      <c r="I75" s="58">
        <v>21.074999999999999</v>
      </c>
      <c r="J75" s="57"/>
      <c r="K75" s="58"/>
      <c r="L75" s="57"/>
      <c r="M75" s="58"/>
      <c r="N75" s="57"/>
      <c r="O75" s="58"/>
      <c r="Q75" s="57"/>
      <c r="R75" s="58">
        <v>40.011120921425615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</v>
      </c>
      <c r="C76" s="58">
        <v>29.1525</v>
      </c>
      <c r="D76" s="57">
        <v>26.662500000000001</v>
      </c>
      <c r="E76" s="58">
        <v>29.737500000000001</v>
      </c>
      <c r="F76" s="57">
        <v>28.342500000000001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37.446989984359021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27</v>
      </c>
      <c r="C77" s="58">
        <v>27.524999999999999</v>
      </c>
      <c r="D77" s="57">
        <v>25.057500000000001</v>
      </c>
      <c r="E77" s="58">
        <v>29.737500000000001</v>
      </c>
      <c r="F77" s="57">
        <v>28.695</v>
      </c>
      <c r="G77" s="58">
        <v>27</v>
      </c>
      <c r="H77" s="57"/>
      <c r="I77" s="58">
        <v>26.324999999999999</v>
      </c>
      <c r="J77" s="57"/>
      <c r="K77" s="58"/>
      <c r="L77" s="57"/>
      <c r="M77" s="58"/>
      <c r="N77" s="57"/>
      <c r="O77" s="58"/>
      <c r="Q77" s="57"/>
      <c r="R77" s="58">
        <v>37.390362896221156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30.202500000000001</v>
      </c>
      <c r="C78" s="58">
        <v>28.1175</v>
      </c>
      <c r="D78" s="57">
        <v>25.635000000000002</v>
      </c>
      <c r="E78" s="58">
        <v>31.8</v>
      </c>
      <c r="F78" s="57">
        <v>31.89</v>
      </c>
      <c r="G78" s="58">
        <v>30.202500000000001</v>
      </c>
      <c r="H78" s="57"/>
      <c r="I78" s="58">
        <v>30.824999999999999</v>
      </c>
      <c r="J78" s="57"/>
      <c r="K78" s="58"/>
      <c r="L78" s="57"/>
      <c r="M78" s="58"/>
      <c r="N78" s="57"/>
      <c r="O78" s="58"/>
      <c r="Q78" s="57"/>
      <c r="R78" s="58">
        <v>37.83532632460026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40.5075</v>
      </c>
      <c r="C79" s="58">
        <v>37.215000000000003</v>
      </c>
      <c r="D79" s="57">
        <v>34.012500000000003</v>
      </c>
      <c r="E79" s="58">
        <v>36.487499999999997</v>
      </c>
      <c r="F79" s="57">
        <v>41.827500000000001</v>
      </c>
      <c r="G79" s="58">
        <v>40.5075</v>
      </c>
      <c r="H79" s="57"/>
      <c r="I79" s="58">
        <v>36.075000000000003</v>
      </c>
      <c r="J79" s="57"/>
      <c r="K79" s="58"/>
      <c r="L79" s="57"/>
      <c r="M79" s="58"/>
      <c r="N79" s="57"/>
      <c r="O79" s="58"/>
      <c r="Q79" s="57"/>
      <c r="R79" s="58">
        <v>38.361878455897127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45.12</v>
      </c>
      <c r="C80" s="58">
        <v>40.4925</v>
      </c>
      <c r="D80" s="57">
        <v>37.6875</v>
      </c>
      <c r="E80" s="58">
        <v>40.725000000000001</v>
      </c>
      <c r="F80" s="57">
        <v>46.26</v>
      </c>
      <c r="G80" s="58">
        <v>45.12</v>
      </c>
      <c r="H80" s="57"/>
      <c r="I80" s="58">
        <v>42.825000000000003</v>
      </c>
      <c r="J80" s="57"/>
      <c r="K80" s="58"/>
      <c r="L80" s="57"/>
      <c r="M80" s="58"/>
      <c r="N80" s="57"/>
      <c r="O80" s="58"/>
      <c r="Q80" s="57"/>
      <c r="R80" s="58">
        <v>38.806812045526073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36.24</v>
      </c>
      <c r="C81" s="58">
        <v>36.067500000000003</v>
      </c>
      <c r="D81" s="57">
        <v>33.33</v>
      </c>
      <c r="E81" s="58">
        <v>38.4375</v>
      </c>
      <c r="F81" s="57">
        <v>37.034999999999997</v>
      </c>
      <c r="G81" s="58">
        <v>36.24</v>
      </c>
      <c r="H81" s="57"/>
      <c r="I81" s="58">
        <v>29.887499999999999</v>
      </c>
      <c r="J81" s="57"/>
      <c r="K81" s="58"/>
      <c r="L81" s="57"/>
      <c r="M81" s="58"/>
      <c r="N81" s="57"/>
      <c r="O81" s="58"/>
      <c r="Q81" s="57"/>
      <c r="R81" s="58">
        <v>38.738402159752802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28.7775</v>
      </c>
      <c r="C82" s="58">
        <v>31.29</v>
      </c>
      <c r="D82" s="57">
        <v>30.352499999999999</v>
      </c>
      <c r="E82" s="58">
        <v>32.032499999999999</v>
      </c>
      <c r="F82" s="57">
        <v>29.76</v>
      </c>
      <c r="G82" s="58">
        <v>28.7775</v>
      </c>
      <c r="H82" s="57"/>
      <c r="I82" s="58">
        <v>30.074999999999999</v>
      </c>
      <c r="J82" s="57"/>
      <c r="K82" s="58"/>
      <c r="L82" s="57"/>
      <c r="M82" s="58"/>
      <c r="N82" s="57"/>
      <c r="O82" s="58"/>
      <c r="Q82" s="57"/>
      <c r="R82" s="58">
        <v>38.739882491343828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27.712499999999999</v>
      </c>
      <c r="C83" s="58">
        <v>29.048000000000002</v>
      </c>
      <c r="D83" s="57">
        <v>28.14</v>
      </c>
      <c r="E83" s="58">
        <v>31.8</v>
      </c>
      <c r="F83" s="57">
        <v>29.94</v>
      </c>
      <c r="G83" s="58">
        <v>27.712499999999999</v>
      </c>
      <c r="H83" s="57"/>
      <c r="I83" s="58">
        <v>27.074999999999999</v>
      </c>
      <c r="J83" s="57"/>
      <c r="K83" s="58"/>
      <c r="L83" s="57"/>
      <c r="M83" s="58"/>
      <c r="N83" s="57"/>
      <c r="O83" s="58"/>
      <c r="Q83" s="57"/>
      <c r="R83" s="58">
        <v>41.296500378460173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27.712499999999999</v>
      </c>
      <c r="C84" s="58">
        <v>30.6</v>
      </c>
      <c r="D84" s="57">
        <v>29.67</v>
      </c>
      <c r="E84" s="58">
        <v>32.152500000000003</v>
      </c>
      <c r="F84" s="57">
        <v>30.4725</v>
      </c>
      <c r="G84" s="58">
        <v>27.712499999999999</v>
      </c>
      <c r="H84" s="57"/>
      <c r="I84" s="58">
        <v>29.137499999999999</v>
      </c>
      <c r="J84" s="57"/>
      <c r="K84" s="58"/>
      <c r="L84" s="57"/>
      <c r="M84" s="58"/>
      <c r="N84" s="57"/>
      <c r="O84" s="58"/>
      <c r="Q84" s="57"/>
      <c r="R84" s="58">
        <v>43.024787821710433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27.914999999999999</v>
      </c>
      <c r="C85" s="58">
        <v>32.340000000000003</v>
      </c>
      <c r="D85" s="57">
        <v>31.102499999999999</v>
      </c>
      <c r="E85" s="58">
        <v>32.505000000000003</v>
      </c>
      <c r="F85" s="57">
        <v>31.035</v>
      </c>
      <c r="G85" s="58">
        <v>27.914999999999999</v>
      </c>
      <c r="H85" s="57"/>
      <c r="I85" s="58">
        <v>21.9</v>
      </c>
      <c r="J85" s="57"/>
      <c r="K85" s="58"/>
      <c r="L85" s="57"/>
      <c r="M85" s="58"/>
      <c r="N85" s="57"/>
      <c r="O85" s="58"/>
      <c r="Q85" s="57"/>
      <c r="R85" s="58">
        <v>44.222284688457151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27.555</v>
      </c>
      <c r="C86" s="58">
        <v>31.6875</v>
      </c>
      <c r="D86" s="57">
        <v>30.465</v>
      </c>
      <c r="E86" s="58">
        <v>32.077500000000001</v>
      </c>
      <c r="F86" s="57">
        <v>29.962499999999999</v>
      </c>
      <c r="G86" s="58">
        <v>27.555</v>
      </c>
      <c r="H86" s="57"/>
      <c r="I86" s="58">
        <v>23.587499999999999</v>
      </c>
      <c r="J86" s="57"/>
      <c r="K86" s="58"/>
      <c r="L86" s="57"/>
      <c r="M86" s="58"/>
      <c r="N86" s="57"/>
      <c r="O86" s="58"/>
      <c r="Q86" s="57"/>
      <c r="R86" s="58">
        <v>42.881890853855822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27.555</v>
      </c>
      <c r="C87" s="58">
        <v>29.835000000000001</v>
      </c>
      <c r="D87" s="57">
        <v>28.545000000000002</v>
      </c>
      <c r="E87" s="58">
        <v>31.335000000000001</v>
      </c>
      <c r="F87" s="57">
        <v>28.897500000000001</v>
      </c>
      <c r="G87" s="58">
        <v>27.555</v>
      </c>
      <c r="H87" s="57"/>
      <c r="I87" s="58">
        <v>21.337499999999999</v>
      </c>
      <c r="J87" s="57"/>
      <c r="K87" s="58"/>
      <c r="L87" s="57"/>
      <c r="M87" s="58"/>
      <c r="N87" s="57"/>
      <c r="O87" s="58"/>
      <c r="Q87" s="57"/>
      <c r="R87" s="58">
        <v>41.167856503302481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27.195</v>
      </c>
      <c r="C88" s="58">
        <v>29.954999999999998</v>
      </c>
      <c r="D88" s="57">
        <v>27.262499999999999</v>
      </c>
      <c r="E88" s="58">
        <v>30.2775</v>
      </c>
      <c r="F88" s="57">
        <v>28.537500000000001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38.601889055330801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27.195</v>
      </c>
      <c r="C89" s="58">
        <v>28.425000000000001</v>
      </c>
      <c r="D89" s="57">
        <v>25.77</v>
      </c>
      <c r="E89" s="58">
        <v>30.2775</v>
      </c>
      <c r="F89" s="57">
        <v>28.897500000000001</v>
      </c>
      <c r="G89" s="58">
        <v>27.195</v>
      </c>
      <c r="H89" s="57"/>
      <c r="I89" s="58">
        <v>26.587499999999999</v>
      </c>
      <c r="J89" s="57"/>
      <c r="K89" s="58"/>
      <c r="L89" s="57"/>
      <c r="M89" s="58"/>
      <c r="N89" s="57"/>
      <c r="O89" s="58"/>
      <c r="Q89" s="57"/>
      <c r="R89" s="58">
        <v>38.544637796271587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30.42</v>
      </c>
      <c r="C90" s="58">
        <v>28.98</v>
      </c>
      <c r="D90" s="57">
        <v>26.31</v>
      </c>
      <c r="E90" s="58">
        <v>32.19</v>
      </c>
      <c r="F90" s="57">
        <v>32.107500000000002</v>
      </c>
      <c r="G90" s="58">
        <v>30.42</v>
      </c>
      <c r="H90" s="57"/>
      <c r="I90" s="58">
        <v>31.087499999999999</v>
      </c>
      <c r="J90" s="57"/>
      <c r="K90" s="58"/>
      <c r="L90" s="57"/>
      <c r="M90" s="58"/>
      <c r="N90" s="57"/>
      <c r="O90" s="58"/>
      <c r="Q90" s="57"/>
      <c r="R90" s="58">
        <v>38.989170068131699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40.799999999999997</v>
      </c>
      <c r="C91" s="58">
        <v>37.522500000000001</v>
      </c>
      <c r="D91" s="57">
        <v>34.1175</v>
      </c>
      <c r="E91" s="58">
        <v>36.547499999999999</v>
      </c>
      <c r="F91" s="57">
        <v>42.112499999999997</v>
      </c>
      <c r="G91" s="58">
        <v>40.799999999999997</v>
      </c>
      <c r="H91" s="57"/>
      <c r="I91" s="58">
        <v>36.337499999999999</v>
      </c>
      <c r="J91" s="57"/>
      <c r="K91" s="58"/>
      <c r="L91" s="57"/>
      <c r="M91" s="58"/>
      <c r="N91" s="57"/>
      <c r="O91" s="58"/>
      <c r="Q91" s="57"/>
      <c r="R91" s="58">
        <v>39.515327800721096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45.45</v>
      </c>
      <c r="C92" s="58">
        <v>40.597499999999997</v>
      </c>
      <c r="D92" s="57">
        <v>37.537500000000001</v>
      </c>
      <c r="E92" s="58">
        <v>40.477499999999999</v>
      </c>
      <c r="F92" s="57">
        <v>46.575000000000003</v>
      </c>
      <c r="G92" s="58">
        <v>45.45</v>
      </c>
      <c r="H92" s="57"/>
      <c r="I92" s="58">
        <v>43.087499999999999</v>
      </c>
      <c r="J92" s="57"/>
      <c r="K92" s="58"/>
      <c r="L92" s="57"/>
      <c r="M92" s="58"/>
      <c r="N92" s="57"/>
      <c r="O92" s="58"/>
      <c r="Q92" s="57"/>
      <c r="R92" s="58">
        <v>39.959795128581874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36.502499999999998</v>
      </c>
      <c r="C93" s="58">
        <v>36.442500000000003</v>
      </c>
      <c r="D93" s="57">
        <v>33.479999999999997</v>
      </c>
      <c r="E93" s="58">
        <v>38.354999999999997</v>
      </c>
      <c r="F93" s="57">
        <v>37.29</v>
      </c>
      <c r="G93" s="58">
        <v>36.502499999999998</v>
      </c>
      <c r="H93" s="57"/>
      <c r="I93" s="58">
        <v>30.15</v>
      </c>
      <c r="J93" s="57"/>
      <c r="K93" s="58"/>
      <c r="L93" s="57"/>
      <c r="M93" s="58"/>
      <c r="N93" s="57"/>
      <c r="O93" s="58"/>
      <c r="Q93" s="57"/>
      <c r="R93" s="58">
        <v>39.890711075165314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28.987500000000001</v>
      </c>
      <c r="C94" s="58">
        <v>31.965</v>
      </c>
      <c r="D94" s="57">
        <v>30.704999999999998</v>
      </c>
      <c r="E94" s="58">
        <v>32.407499999999999</v>
      </c>
      <c r="F94" s="57">
        <v>29.97</v>
      </c>
      <c r="G94" s="58">
        <v>28.987500000000001</v>
      </c>
      <c r="H94" s="57"/>
      <c r="I94" s="58">
        <v>30.337499999999999</v>
      </c>
      <c r="J94" s="57"/>
      <c r="K94" s="58"/>
      <c r="L94" s="57"/>
      <c r="M94" s="58"/>
      <c r="N94" s="57"/>
      <c r="O94" s="58"/>
      <c r="Q94" s="57"/>
      <c r="R94" s="58">
        <v>39.891563877064918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27.914999999999999</v>
      </c>
      <c r="C95" s="58">
        <v>29.843</v>
      </c>
      <c r="D95" s="57">
        <v>28.62</v>
      </c>
      <c r="E95" s="58">
        <v>32.227000000000004</v>
      </c>
      <c r="F95" s="57">
        <v>30.143000000000001</v>
      </c>
      <c r="G95" s="58">
        <v>27.914999999999999</v>
      </c>
      <c r="H95" s="57"/>
      <c r="I95" s="58">
        <v>27.337499999999999</v>
      </c>
      <c r="J95" s="57"/>
      <c r="K95" s="58"/>
      <c r="L95" s="57"/>
      <c r="M95" s="58"/>
      <c r="N95" s="57"/>
      <c r="O95" s="58"/>
      <c r="Q95" s="57"/>
      <c r="R95" s="58">
        <v>42.222062733165338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27.914999999999999</v>
      </c>
      <c r="C96" s="58">
        <v>31.32</v>
      </c>
      <c r="D96" s="57">
        <v>30.067499999999999</v>
      </c>
      <c r="E96" s="58">
        <v>32.512500000000003</v>
      </c>
      <c r="F96" s="57">
        <v>30.682500000000001</v>
      </c>
      <c r="G96" s="58">
        <v>27.914999999999999</v>
      </c>
      <c r="H96" s="57"/>
      <c r="I96" s="58">
        <v>29.4</v>
      </c>
      <c r="J96" s="57"/>
      <c r="K96" s="58"/>
      <c r="L96" s="57"/>
      <c r="M96" s="58"/>
      <c r="N96" s="57"/>
      <c r="O96" s="58"/>
      <c r="Q96" s="57"/>
      <c r="R96" s="58">
        <v>43.97301835880635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28.11</v>
      </c>
      <c r="C97" s="58">
        <v>33.052500000000002</v>
      </c>
      <c r="D97" s="57">
        <v>31.425000000000001</v>
      </c>
      <c r="E97" s="58">
        <v>32.827500000000001</v>
      </c>
      <c r="F97" s="57">
        <v>31.252500000000001</v>
      </c>
      <c r="G97" s="58">
        <v>28.11</v>
      </c>
      <c r="H97" s="57"/>
      <c r="I97" s="58">
        <v>22.274999999999999</v>
      </c>
      <c r="J97" s="57"/>
      <c r="K97" s="58"/>
      <c r="L97" s="57"/>
      <c r="M97" s="58"/>
      <c r="N97" s="57"/>
      <c r="O97" s="58"/>
      <c r="Q97" s="57"/>
      <c r="R97" s="58">
        <v>45.224628086641204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27.75</v>
      </c>
      <c r="C98" s="58">
        <v>32.445</v>
      </c>
      <c r="D98" s="57">
        <v>30.8325</v>
      </c>
      <c r="E98" s="58">
        <v>32.4375</v>
      </c>
      <c r="F98" s="57">
        <v>30.172499999999999</v>
      </c>
      <c r="G98" s="58">
        <v>27.75</v>
      </c>
      <c r="H98" s="57"/>
      <c r="I98" s="58">
        <v>23.962499999999999</v>
      </c>
      <c r="J98" s="57"/>
      <c r="K98" s="58"/>
      <c r="L98" s="57"/>
      <c r="M98" s="58"/>
      <c r="N98" s="57"/>
      <c r="O98" s="58"/>
      <c r="Q98" s="57"/>
      <c r="R98" s="58">
        <v>43.905760505027636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27.75</v>
      </c>
      <c r="C99" s="58">
        <v>30.697500000000002</v>
      </c>
      <c r="D99" s="57">
        <v>29.04</v>
      </c>
      <c r="E99" s="58">
        <v>31.747499999999999</v>
      </c>
      <c r="F99" s="57">
        <v>29.092500000000001</v>
      </c>
      <c r="G99" s="58">
        <v>27.75</v>
      </c>
      <c r="H99" s="57"/>
      <c r="I99" s="58">
        <v>21.712499999999999</v>
      </c>
      <c r="J99" s="57"/>
      <c r="K99" s="58"/>
      <c r="L99" s="57"/>
      <c r="M99" s="58"/>
      <c r="N99" s="57"/>
      <c r="O99" s="58"/>
      <c r="Q99" s="57"/>
      <c r="R99" s="58">
        <v>42.209068723978234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27.39</v>
      </c>
      <c r="C100" s="58">
        <v>30.81</v>
      </c>
      <c r="D100" s="57">
        <v>27.8475</v>
      </c>
      <c r="E100" s="58">
        <v>30.765000000000001</v>
      </c>
      <c r="F100" s="57">
        <v>28.732500000000002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39.249074063363629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27.39</v>
      </c>
      <c r="C101" s="58">
        <v>29.377500000000001</v>
      </c>
      <c r="D101" s="57">
        <v>26.46</v>
      </c>
      <c r="E101" s="58">
        <v>30.765000000000001</v>
      </c>
      <c r="F101" s="57">
        <v>29.092500000000001</v>
      </c>
      <c r="G101" s="58">
        <v>27.39</v>
      </c>
      <c r="H101" s="57"/>
      <c r="I101" s="58">
        <v>27</v>
      </c>
      <c r="J101" s="57"/>
      <c r="K101" s="58"/>
      <c r="L101" s="57"/>
      <c r="M101" s="58"/>
      <c r="N101" s="57"/>
      <c r="O101" s="58"/>
      <c r="Q101" s="57"/>
      <c r="R101" s="58">
        <v>39.213373314201064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30.637499999999999</v>
      </c>
      <c r="C102" s="58">
        <v>29.9025</v>
      </c>
      <c r="D102" s="57">
        <v>26.962499999999999</v>
      </c>
      <c r="E102" s="58">
        <v>32.542499999999997</v>
      </c>
      <c r="F102" s="57">
        <v>32.325000000000003</v>
      </c>
      <c r="G102" s="58">
        <v>30.637499999999999</v>
      </c>
      <c r="H102" s="57"/>
      <c r="I102" s="58">
        <v>31.5</v>
      </c>
      <c r="J102" s="57"/>
      <c r="K102" s="58"/>
      <c r="L102" s="57"/>
      <c r="M102" s="58"/>
      <c r="N102" s="57"/>
      <c r="O102" s="58"/>
      <c r="Q102" s="57"/>
      <c r="R102" s="58">
        <v>39.68274724441401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41.092500000000001</v>
      </c>
      <c r="C103" s="58">
        <v>37.935000000000002</v>
      </c>
      <c r="D103" s="57">
        <v>34.229999999999997</v>
      </c>
      <c r="E103" s="58">
        <v>36.577500000000001</v>
      </c>
      <c r="F103" s="57">
        <v>42.397500000000001</v>
      </c>
      <c r="G103" s="58">
        <v>41.092500000000001</v>
      </c>
      <c r="H103" s="57"/>
      <c r="I103" s="58">
        <v>36.75</v>
      </c>
      <c r="J103" s="57"/>
      <c r="K103" s="58"/>
      <c r="L103" s="57"/>
      <c r="M103" s="58"/>
      <c r="N103" s="57"/>
      <c r="O103" s="58"/>
      <c r="Q103" s="57"/>
      <c r="R103" s="58">
        <v>40.2343958027474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45.78</v>
      </c>
      <c r="C104" s="58">
        <v>40.822499999999998</v>
      </c>
      <c r="D104" s="57">
        <v>37.424999999999997</v>
      </c>
      <c r="E104" s="58">
        <v>40.222499999999997</v>
      </c>
      <c r="F104" s="57">
        <v>46.89</v>
      </c>
      <c r="G104" s="58">
        <v>45.78</v>
      </c>
      <c r="H104" s="57"/>
      <c r="I104" s="58">
        <v>43.5</v>
      </c>
      <c r="J104" s="57"/>
      <c r="K104" s="58"/>
      <c r="L104" s="57"/>
      <c r="M104" s="58"/>
      <c r="N104" s="57"/>
      <c r="O104" s="58"/>
      <c r="Q104" s="57"/>
      <c r="R104" s="58">
        <v>40.705817944354493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36.765000000000001</v>
      </c>
      <c r="C105" s="58">
        <v>36.922499999999999</v>
      </c>
      <c r="D105" s="57">
        <v>33.637500000000003</v>
      </c>
      <c r="E105" s="58">
        <v>38.2575</v>
      </c>
      <c r="F105" s="57">
        <v>37.545000000000002</v>
      </c>
      <c r="G105" s="58">
        <v>36.765000000000001</v>
      </c>
      <c r="H105" s="57"/>
      <c r="I105" s="58">
        <v>30.524999999999999</v>
      </c>
      <c r="J105" s="57"/>
      <c r="K105" s="58"/>
      <c r="L105" s="57"/>
      <c r="M105" s="58"/>
      <c r="N105" s="57"/>
      <c r="O105" s="58"/>
      <c r="Q105" s="57"/>
      <c r="R105" s="58">
        <v>40.661638237659872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29.197500000000002</v>
      </c>
      <c r="C106" s="58">
        <v>32.707500000000003</v>
      </c>
      <c r="D106" s="57">
        <v>31.057500000000001</v>
      </c>
      <c r="E106" s="58">
        <v>32.744999999999997</v>
      </c>
      <c r="F106" s="57">
        <v>30.172499999999999</v>
      </c>
      <c r="G106" s="58">
        <v>29.197500000000002</v>
      </c>
      <c r="H106" s="57"/>
      <c r="I106" s="58">
        <v>30.75</v>
      </c>
      <c r="J106" s="57"/>
      <c r="K106" s="58"/>
      <c r="L106" s="57"/>
      <c r="M106" s="58"/>
      <c r="N106" s="57"/>
      <c r="O106" s="58"/>
      <c r="Q106" s="57"/>
      <c r="R106" s="58">
        <v>40.687459451929364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28.1175</v>
      </c>
      <c r="C107" s="58">
        <v>30.69</v>
      </c>
      <c r="D107" s="57">
        <v>29.093</v>
      </c>
      <c r="E107" s="58">
        <v>32.617000000000004</v>
      </c>
      <c r="F107" s="57">
        <v>30.353000000000002</v>
      </c>
      <c r="G107" s="58">
        <v>28.1175</v>
      </c>
      <c r="H107" s="57"/>
      <c r="I107" s="58">
        <v>27.75</v>
      </c>
      <c r="J107" s="57"/>
      <c r="K107" s="58"/>
      <c r="L107" s="57"/>
      <c r="M107" s="58"/>
      <c r="N107" s="57"/>
      <c r="O107" s="58"/>
      <c r="Q107" s="57"/>
      <c r="R107" s="58">
        <v>43.465744071105028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28.1175</v>
      </c>
      <c r="C108" s="58">
        <v>32.107500000000002</v>
      </c>
      <c r="D108" s="57">
        <v>30.465</v>
      </c>
      <c r="E108" s="58">
        <v>32.842500000000001</v>
      </c>
      <c r="F108" s="57">
        <v>30.892499999999998</v>
      </c>
      <c r="G108" s="58">
        <v>28.1175</v>
      </c>
      <c r="H108" s="57"/>
      <c r="I108" s="58">
        <v>29.774999999999999</v>
      </c>
      <c r="J108" s="57"/>
      <c r="K108" s="58"/>
      <c r="L108" s="57"/>
      <c r="M108" s="58"/>
      <c r="N108" s="57"/>
      <c r="O108" s="58"/>
      <c r="Q108" s="57"/>
      <c r="R108" s="58">
        <v>45.235438020706447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28.3125</v>
      </c>
      <c r="C109" s="58">
        <v>33.802500000000002</v>
      </c>
      <c r="D109" s="57">
        <v>31.754999999999999</v>
      </c>
      <c r="E109" s="58">
        <v>33.15</v>
      </c>
      <c r="F109" s="57">
        <v>31.462499999999999</v>
      </c>
      <c r="G109" s="58">
        <v>28.3125</v>
      </c>
      <c r="H109" s="57"/>
      <c r="I109" s="58">
        <v>22.65</v>
      </c>
      <c r="J109" s="57"/>
      <c r="K109" s="58"/>
      <c r="L109" s="57"/>
      <c r="M109" s="58"/>
      <c r="N109" s="57"/>
      <c r="O109" s="58"/>
      <c r="Q109" s="57"/>
      <c r="R109" s="58">
        <v>46.532170291680941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27.952500000000001</v>
      </c>
      <c r="C110" s="58">
        <v>33.232500000000002</v>
      </c>
      <c r="D110" s="57">
        <v>31.2</v>
      </c>
      <c r="E110" s="58">
        <v>32.79</v>
      </c>
      <c r="F110" s="57">
        <v>30.375</v>
      </c>
      <c r="G110" s="58">
        <v>27.952500000000001</v>
      </c>
      <c r="H110" s="57"/>
      <c r="I110" s="58">
        <v>24.337499999999999</v>
      </c>
      <c r="J110" s="57"/>
      <c r="K110" s="58"/>
      <c r="L110" s="57"/>
      <c r="M110" s="58"/>
      <c r="N110" s="57"/>
      <c r="O110" s="58"/>
      <c r="Q110" s="57"/>
      <c r="R110" s="58">
        <v>45.20990166531881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27.952500000000001</v>
      </c>
      <c r="C111" s="58">
        <v>31.59</v>
      </c>
      <c r="D111" s="57">
        <v>29.535</v>
      </c>
      <c r="E111" s="58">
        <v>32.152500000000003</v>
      </c>
      <c r="F111" s="57">
        <v>29.287500000000001</v>
      </c>
      <c r="G111" s="58">
        <v>27.952500000000001</v>
      </c>
      <c r="H111" s="57"/>
      <c r="I111" s="58">
        <v>22.087499999999999</v>
      </c>
      <c r="J111" s="57"/>
      <c r="K111" s="58"/>
      <c r="L111" s="57"/>
      <c r="M111" s="58"/>
      <c r="N111" s="57"/>
      <c r="O111" s="58"/>
      <c r="Q111" s="57"/>
      <c r="R111" s="58">
        <v>43.505967527733155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27.585000000000001</v>
      </c>
      <c r="C112" s="58">
        <v>31.695</v>
      </c>
      <c r="D112" s="57">
        <v>28.425000000000001</v>
      </c>
      <c r="E112" s="58">
        <v>31.237500000000001</v>
      </c>
      <c r="F112" s="57">
        <v>28.927499999999998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40.116147468157408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27.585000000000001</v>
      </c>
      <c r="C113" s="58">
        <v>30.352499999999999</v>
      </c>
      <c r="D113" s="57">
        <v>27.127500000000001</v>
      </c>
      <c r="E113" s="58">
        <v>31.237500000000001</v>
      </c>
      <c r="F113" s="57">
        <v>29.287500000000001</v>
      </c>
      <c r="G113" s="58">
        <v>27.585000000000001</v>
      </c>
      <c r="H113" s="57"/>
      <c r="I113" s="58">
        <v>27.5625</v>
      </c>
      <c r="J113" s="57"/>
      <c r="K113" s="58"/>
      <c r="L113" s="57"/>
      <c r="M113" s="58"/>
      <c r="N113" s="57"/>
      <c r="O113" s="58"/>
      <c r="Q113" s="57"/>
      <c r="R113" s="58">
        <v>40.085512493643343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30.855</v>
      </c>
      <c r="C114" s="58">
        <v>30.84</v>
      </c>
      <c r="D114" s="57">
        <v>27.592500000000001</v>
      </c>
      <c r="E114" s="58">
        <v>32.880000000000003</v>
      </c>
      <c r="F114" s="57">
        <v>32.549999999999997</v>
      </c>
      <c r="G114" s="58">
        <v>30.855</v>
      </c>
      <c r="H114" s="57"/>
      <c r="I114" s="58">
        <v>32.0625</v>
      </c>
      <c r="J114" s="57"/>
      <c r="K114" s="58"/>
      <c r="L114" s="57"/>
      <c r="M114" s="58"/>
      <c r="N114" s="57"/>
      <c r="O114" s="58"/>
      <c r="Q114" s="57"/>
      <c r="R114" s="58">
        <v>40.564203601722454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41.384999999999998</v>
      </c>
      <c r="C115" s="58">
        <v>38.4</v>
      </c>
      <c r="D115" s="57">
        <v>34.365000000000002</v>
      </c>
      <c r="E115" s="58">
        <v>36.630000000000003</v>
      </c>
      <c r="F115" s="57">
        <v>42.682499999999997</v>
      </c>
      <c r="G115" s="58">
        <v>41.384999999999998</v>
      </c>
      <c r="H115" s="57"/>
      <c r="I115" s="58">
        <v>37.3125</v>
      </c>
      <c r="J115" s="57"/>
      <c r="K115" s="58"/>
      <c r="L115" s="57"/>
      <c r="M115" s="58"/>
      <c r="N115" s="57"/>
      <c r="O115" s="58"/>
      <c r="Q115" s="57"/>
      <c r="R115" s="58">
        <v>41.125789606448571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46.102499999999999</v>
      </c>
      <c r="C116" s="58">
        <v>41.122500000000002</v>
      </c>
      <c r="D116" s="57">
        <v>37.335000000000001</v>
      </c>
      <c r="E116" s="58">
        <v>40.005000000000003</v>
      </c>
      <c r="F116" s="57">
        <v>47.212499999999999</v>
      </c>
      <c r="G116" s="58">
        <v>46.102499999999999</v>
      </c>
      <c r="H116" s="57"/>
      <c r="I116" s="58">
        <v>44.0625</v>
      </c>
      <c r="J116" s="57"/>
      <c r="K116" s="58"/>
      <c r="L116" s="57"/>
      <c r="M116" s="58"/>
      <c r="N116" s="57"/>
      <c r="O116" s="58"/>
      <c r="Q116" s="57"/>
      <c r="R116" s="58">
        <v>41.606811410082329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37.027500000000003</v>
      </c>
      <c r="C117" s="58">
        <v>37.447499999999998</v>
      </c>
      <c r="D117" s="57">
        <v>33.817500000000003</v>
      </c>
      <c r="E117" s="58">
        <v>38.182499999999997</v>
      </c>
      <c r="F117" s="57">
        <v>37.799999999999997</v>
      </c>
      <c r="G117" s="58">
        <v>37.027500000000003</v>
      </c>
      <c r="H117" s="57"/>
      <c r="I117" s="58">
        <v>30.9</v>
      </c>
      <c r="J117" s="57"/>
      <c r="K117" s="58"/>
      <c r="L117" s="57"/>
      <c r="M117" s="58"/>
      <c r="N117" s="57"/>
      <c r="O117" s="58"/>
      <c r="Q117" s="57"/>
      <c r="R117" s="58">
        <v>41.567999430623793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29.407499999999999</v>
      </c>
      <c r="C118" s="58">
        <v>33.487499999999997</v>
      </c>
      <c r="D118" s="57">
        <v>31.41</v>
      </c>
      <c r="E118" s="58">
        <v>33.075000000000003</v>
      </c>
      <c r="F118" s="57">
        <v>30.375</v>
      </c>
      <c r="G118" s="58">
        <v>29.407499999999999</v>
      </c>
      <c r="H118" s="57"/>
      <c r="I118" s="58">
        <v>31.3125</v>
      </c>
      <c r="J118" s="57"/>
      <c r="K118" s="58"/>
      <c r="L118" s="57"/>
      <c r="M118" s="58"/>
      <c r="N118" s="57"/>
      <c r="O118" s="58"/>
      <c r="Q118" s="57"/>
      <c r="R118" s="58">
        <v>41.599598693638335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28.3125</v>
      </c>
      <c r="C119" s="58">
        <v>31.568000000000001</v>
      </c>
      <c r="D119" s="57">
        <v>29.558</v>
      </c>
      <c r="E119" s="58">
        <v>33</v>
      </c>
      <c r="F119" s="57">
        <v>30.555</v>
      </c>
      <c r="G119" s="58">
        <v>28.3125</v>
      </c>
      <c r="H119" s="57"/>
      <c r="I119" s="58">
        <v>28.3125</v>
      </c>
      <c r="J119" s="57"/>
      <c r="K119" s="58"/>
      <c r="L119" s="57"/>
      <c r="M119" s="58"/>
      <c r="N119" s="57"/>
      <c r="O119" s="58"/>
      <c r="Q119" s="57"/>
      <c r="R119" s="58">
        <v>44.052060636598057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28.3125</v>
      </c>
      <c r="C120" s="58">
        <v>32.917499999999997</v>
      </c>
      <c r="D120" s="57">
        <v>30.862500000000001</v>
      </c>
      <c r="E120" s="58">
        <v>33.164999999999999</v>
      </c>
      <c r="F120" s="57">
        <v>31.102499999999999</v>
      </c>
      <c r="G120" s="58">
        <v>28.3125</v>
      </c>
      <c r="H120" s="57"/>
      <c r="I120" s="58">
        <v>30.15</v>
      </c>
      <c r="J120" s="57"/>
      <c r="K120" s="58"/>
      <c r="L120" s="57"/>
      <c r="M120" s="58"/>
      <c r="N120" s="57"/>
      <c r="O120" s="58"/>
      <c r="Q120" s="57"/>
      <c r="R120" s="58">
        <v>45.843043246520267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28.515000000000001</v>
      </c>
      <c r="C121" s="58">
        <v>34.552500000000002</v>
      </c>
      <c r="D121" s="57">
        <v>32.077500000000001</v>
      </c>
      <c r="E121" s="58">
        <v>33.465000000000003</v>
      </c>
      <c r="F121" s="57">
        <v>31.672499999999999</v>
      </c>
      <c r="G121" s="58">
        <v>28.515000000000001</v>
      </c>
      <c r="H121" s="57"/>
      <c r="I121" s="58">
        <v>23.024999999999999</v>
      </c>
      <c r="J121" s="57"/>
      <c r="K121" s="58"/>
      <c r="L121" s="57"/>
      <c r="M121" s="58"/>
      <c r="N121" s="57"/>
      <c r="O121" s="58"/>
      <c r="Q121" s="57"/>
      <c r="R121" s="58">
        <v>28.193376016485935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28.147500000000001</v>
      </c>
      <c r="C122" s="58">
        <v>34.020000000000003</v>
      </c>
      <c r="D122" s="57">
        <v>31.567499999999999</v>
      </c>
      <c r="E122" s="58">
        <v>33.127499999999998</v>
      </c>
      <c r="F122" s="57">
        <v>30.577500000000001</v>
      </c>
      <c r="G122" s="58">
        <v>28.147500000000001</v>
      </c>
      <c r="H122" s="57"/>
      <c r="I122" s="58">
        <v>24.712499999999999</v>
      </c>
      <c r="J122" s="57"/>
      <c r="K122" s="58"/>
      <c r="L122" s="57"/>
      <c r="M122" s="58"/>
      <c r="N122" s="57"/>
      <c r="O122" s="58"/>
      <c r="Q122" s="57"/>
      <c r="R122" s="58">
        <v>27.371183967208076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28.147500000000001</v>
      </c>
      <c r="C123" s="58">
        <v>32.482500000000002</v>
      </c>
      <c r="D123" s="57">
        <v>30.015000000000001</v>
      </c>
      <c r="E123" s="58">
        <v>32.542499999999997</v>
      </c>
      <c r="F123" s="57">
        <v>29.482500000000002</v>
      </c>
      <c r="G123" s="58">
        <v>28.147500000000001</v>
      </c>
      <c r="H123" s="57"/>
      <c r="I123" s="58">
        <v>22.462499999999999</v>
      </c>
      <c r="J123" s="57"/>
      <c r="K123" s="58"/>
      <c r="L123" s="57"/>
      <c r="M123" s="58"/>
      <c r="N123" s="57"/>
      <c r="O123" s="58"/>
      <c r="Q123" s="57"/>
      <c r="R123" s="58">
        <v>26.313453447554849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27.787500000000001</v>
      </c>
      <c r="C124" s="58">
        <v>32.58</v>
      </c>
      <c r="D124" s="57">
        <v>28.98</v>
      </c>
      <c r="E124" s="58">
        <v>31.695</v>
      </c>
      <c r="F124" s="57">
        <v>29.122499999999999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24.468170335140506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27.787500000000001</v>
      </c>
      <c r="C125" s="58">
        <v>31.3125</v>
      </c>
      <c r="D125" s="57">
        <v>27.78</v>
      </c>
      <c r="E125" s="58">
        <v>31.695</v>
      </c>
      <c r="F125" s="57">
        <v>29.482500000000002</v>
      </c>
      <c r="G125" s="58">
        <v>27.787500000000001</v>
      </c>
      <c r="H125" s="57"/>
      <c r="I125" s="58">
        <v>27.9375</v>
      </c>
      <c r="J125" s="57"/>
      <c r="K125" s="58"/>
      <c r="L125" s="57"/>
      <c r="M125" s="58"/>
      <c r="N125" s="57"/>
      <c r="O125" s="58"/>
      <c r="Q125" s="57"/>
      <c r="R125" s="58">
        <v>24.445914217449896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31.072500000000002</v>
      </c>
      <c r="C126" s="58">
        <v>31.77</v>
      </c>
      <c r="D126" s="57">
        <v>28.215</v>
      </c>
      <c r="E126" s="58">
        <v>33.217500000000001</v>
      </c>
      <c r="F126" s="57">
        <v>32.767499999999998</v>
      </c>
      <c r="G126" s="58">
        <v>31.072500000000002</v>
      </c>
      <c r="H126" s="57"/>
      <c r="I126" s="58">
        <v>32.4375</v>
      </c>
      <c r="J126" s="57"/>
      <c r="K126" s="58"/>
      <c r="L126" s="57"/>
      <c r="M126" s="58"/>
      <c r="N126" s="57"/>
      <c r="O126" s="58"/>
      <c r="Q126" s="57"/>
      <c r="R126" s="58">
        <v>24.738525484069431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41.677500000000002</v>
      </c>
      <c r="C127" s="58">
        <v>38.880000000000003</v>
      </c>
      <c r="D127" s="57">
        <v>34.515000000000001</v>
      </c>
      <c r="E127" s="58">
        <v>36.69</v>
      </c>
      <c r="F127" s="57">
        <v>42.975000000000001</v>
      </c>
      <c r="G127" s="58">
        <v>41.677500000000002</v>
      </c>
      <c r="H127" s="57"/>
      <c r="I127" s="58">
        <v>37.6875</v>
      </c>
      <c r="J127" s="57"/>
      <c r="K127" s="58"/>
      <c r="L127" s="57"/>
      <c r="M127" s="58"/>
      <c r="N127" s="57"/>
      <c r="O127" s="58"/>
      <c r="Q127" s="57"/>
      <c r="R127" s="58">
        <v>25.082427377618437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46.432499999999997</v>
      </c>
      <c r="C128" s="58">
        <v>41.4375</v>
      </c>
      <c r="D128" s="57">
        <v>37.282499999999999</v>
      </c>
      <c r="E128" s="58">
        <v>39.825000000000003</v>
      </c>
      <c r="F128" s="57">
        <v>47.527500000000003</v>
      </c>
      <c r="G128" s="58">
        <v>46.432499999999997</v>
      </c>
      <c r="H128" s="57"/>
      <c r="I128" s="58">
        <v>44.4375</v>
      </c>
      <c r="J128" s="57"/>
      <c r="K128" s="58"/>
      <c r="L128" s="57"/>
      <c r="M128" s="58"/>
      <c r="N128" s="57"/>
      <c r="O128" s="58"/>
      <c r="Q128" s="57"/>
      <c r="R128" s="58">
        <v>25.376315514749454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37.29</v>
      </c>
      <c r="C129" s="58">
        <v>37.987499999999997</v>
      </c>
      <c r="D129" s="57">
        <v>34.005000000000003</v>
      </c>
      <c r="E129" s="58">
        <v>38.137500000000003</v>
      </c>
      <c r="F129" s="57">
        <v>38.055</v>
      </c>
      <c r="G129" s="58">
        <v>37.29</v>
      </c>
      <c r="H129" s="57"/>
      <c r="I129" s="58">
        <v>31.274999999999999</v>
      </c>
      <c r="J129" s="57"/>
      <c r="K129" s="58"/>
      <c r="L129" s="57"/>
      <c r="M129" s="58"/>
      <c r="N129" s="57"/>
      <c r="O129" s="58"/>
      <c r="Q129" s="57"/>
      <c r="R129" s="58">
        <v>25.348773550650744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29.61</v>
      </c>
      <c r="C130" s="58">
        <v>34.26</v>
      </c>
      <c r="D130" s="57">
        <v>31.762499999999999</v>
      </c>
      <c r="E130" s="58">
        <v>33.397500000000001</v>
      </c>
      <c r="F130" s="57">
        <v>30.577500000000001</v>
      </c>
      <c r="G130" s="58">
        <v>29.61</v>
      </c>
      <c r="H130" s="57"/>
      <c r="I130" s="58">
        <v>31.6875</v>
      </c>
      <c r="J130" s="57"/>
      <c r="K130" s="58"/>
      <c r="L130" s="57"/>
      <c r="M130" s="58"/>
      <c r="N130" s="57"/>
      <c r="O130" s="58"/>
      <c r="Q130" s="57"/>
      <c r="R130" s="58">
        <v>25.364870691388035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28.515000000000001</v>
      </c>
      <c r="C131" s="58">
        <v>32.438000000000002</v>
      </c>
      <c r="D131" s="57">
        <v>30.015000000000001</v>
      </c>
      <c r="E131" s="58">
        <v>33.367000000000004</v>
      </c>
      <c r="F131" s="57">
        <v>30.765000000000001</v>
      </c>
      <c r="G131" s="58">
        <v>28.515000000000001</v>
      </c>
      <c r="H131" s="57"/>
      <c r="I131" s="58">
        <v>28.6875</v>
      </c>
      <c r="J131" s="57"/>
      <c r="K131" s="58"/>
      <c r="L131" s="57"/>
      <c r="M131" s="58"/>
      <c r="N131" s="57"/>
      <c r="O131" s="58"/>
      <c r="Q131" s="57"/>
      <c r="R131" s="58">
        <v>27.096874386347693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28.515000000000001</v>
      </c>
      <c r="C132" s="58">
        <v>33.734999999999999</v>
      </c>
      <c r="D132" s="57">
        <v>31.252500000000001</v>
      </c>
      <c r="E132" s="58">
        <v>33.487499999999997</v>
      </c>
      <c r="F132" s="57">
        <v>31.3125</v>
      </c>
      <c r="G132" s="58">
        <v>28.515000000000001</v>
      </c>
      <c r="H132" s="57"/>
      <c r="I132" s="58">
        <v>30.524999999999999</v>
      </c>
      <c r="J132" s="57"/>
      <c r="K132" s="58"/>
      <c r="L132" s="57"/>
      <c r="M132" s="58"/>
      <c r="N132" s="57"/>
      <c r="O132" s="58"/>
      <c r="Q132" s="57"/>
      <c r="R132" s="58">
        <v>28.200115011336951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28.717500000000001</v>
      </c>
      <c r="C133" s="58">
        <v>35.31</v>
      </c>
      <c r="D133" s="57">
        <v>32.414999999999999</v>
      </c>
      <c r="E133" s="58">
        <v>33.78</v>
      </c>
      <c r="F133" s="57">
        <v>31.8825</v>
      </c>
      <c r="G133" s="58">
        <v>28.717500000000001</v>
      </c>
      <c r="H133" s="57"/>
      <c r="I133" s="58">
        <v>23.212499999999999</v>
      </c>
      <c r="J133" s="57"/>
      <c r="K133" s="58"/>
      <c r="L133" s="57"/>
      <c r="M133" s="58"/>
      <c r="N133" s="57"/>
      <c r="O133" s="58"/>
      <c r="Q133" s="57"/>
      <c r="R133" s="58">
        <v>28.193376016485935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28.35</v>
      </c>
      <c r="C134" s="58">
        <v>34.799999999999997</v>
      </c>
      <c r="D134" s="57">
        <v>31.934999999999999</v>
      </c>
      <c r="E134" s="58">
        <v>33.465000000000003</v>
      </c>
      <c r="F134" s="57">
        <v>30.78</v>
      </c>
      <c r="G134" s="58">
        <v>28.35</v>
      </c>
      <c r="H134" s="57"/>
      <c r="I134" s="58">
        <v>24.9</v>
      </c>
      <c r="J134" s="57"/>
      <c r="K134" s="58"/>
      <c r="L134" s="57"/>
      <c r="M134" s="58"/>
      <c r="N134" s="57"/>
      <c r="O134" s="58"/>
      <c r="Q134" s="57"/>
      <c r="R134" s="58">
        <v>27.371183967208076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28.35</v>
      </c>
      <c r="C135" s="58">
        <v>33.36</v>
      </c>
      <c r="D135" s="57">
        <v>30.487500000000001</v>
      </c>
      <c r="E135" s="58">
        <v>32.917499999999997</v>
      </c>
      <c r="F135" s="57">
        <v>29.684999999999999</v>
      </c>
      <c r="G135" s="58">
        <v>28.35</v>
      </c>
      <c r="H135" s="57"/>
      <c r="I135" s="58">
        <v>22.65</v>
      </c>
      <c r="J135" s="57"/>
      <c r="K135" s="58"/>
      <c r="L135" s="57"/>
      <c r="M135" s="58"/>
      <c r="N135" s="57"/>
      <c r="O135" s="58"/>
      <c r="Q135" s="57"/>
      <c r="R135" s="58">
        <v>26.313453447554849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27.982500000000002</v>
      </c>
      <c r="C136" s="58">
        <v>33.450000000000003</v>
      </c>
      <c r="D136" s="57">
        <v>29.5275</v>
      </c>
      <c r="E136" s="58">
        <v>32.137500000000003</v>
      </c>
      <c r="F136" s="57">
        <v>29.317499999999999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24.468170335140506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27.982500000000002</v>
      </c>
      <c r="C137" s="58">
        <v>32.2575</v>
      </c>
      <c r="D137" s="57">
        <v>28.41</v>
      </c>
      <c r="E137" s="58">
        <v>32.137500000000003</v>
      </c>
      <c r="F137" s="57">
        <v>29.684999999999999</v>
      </c>
      <c r="G137" s="58">
        <v>27.982500000000002</v>
      </c>
      <c r="H137" s="57"/>
      <c r="I137" s="58">
        <v>28.125</v>
      </c>
      <c r="J137" s="57"/>
      <c r="K137" s="58"/>
      <c r="L137" s="57"/>
      <c r="M137" s="58"/>
      <c r="N137" s="57"/>
      <c r="O137" s="58"/>
      <c r="Q137" s="57"/>
      <c r="R137" s="58">
        <v>24.445914217449896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31.29</v>
      </c>
      <c r="C138" s="58">
        <v>32.692500000000003</v>
      </c>
      <c r="D138" s="57">
        <v>28.815000000000001</v>
      </c>
      <c r="E138" s="58">
        <v>33.555</v>
      </c>
      <c r="F138" s="57">
        <v>32.984999999999999</v>
      </c>
      <c r="G138" s="58">
        <v>31.29</v>
      </c>
      <c r="H138" s="57"/>
      <c r="I138" s="58">
        <v>32.625</v>
      </c>
      <c r="J138" s="57"/>
      <c r="K138" s="58"/>
      <c r="L138" s="57"/>
      <c r="M138" s="58"/>
      <c r="N138" s="57"/>
      <c r="O138" s="58"/>
      <c r="Q138" s="57"/>
      <c r="R138" s="58">
        <v>24.738525484069431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41.97</v>
      </c>
      <c r="C139" s="58">
        <v>39.375</v>
      </c>
      <c r="D139" s="57">
        <v>34.68</v>
      </c>
      <c r="E139" s="58">
        <v>36.772500000000001</v>
      </c>
      <c r="F139" s="57">
        <v>43.26</v>
      </c>
      <c r="G139" s="58">
        <v>41.97</v>
      </c>
      <c r="H139" s="57"/>
      <c r="I139" s="58">
        <v>37.875</v>
      </c>
      <c r="J139" s="57"/>
      <c r="K139" s="58"/>
      <c r="L139" s="57"/>
      <c r="M139" s="58"/>
      <c r="N139" s="57"/>
      <c r="O139" s="58"/>
      <c r="Q139" s="57"/>
      <c r="R139" s="58">
        <v>25.082427377618437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46.755000000000003</v>
      </c>
      <c r="C140" s="58">
        <v>41.782499999999999</v>
      </c>
      <c r="D140" s="57">
        <v>37.26</v>
      </c>
      <c r="E140" s="58">
        <v>39.674999999999997</v>
      </c>
      <c r="F140" s="57">
        <v>47.842500000000001</v>
      </c>
      <c r="G140" s="58">
        <v>46.755000000000003</v>
      </c>
      <c r="H140" s="57"/>
      <c r="I140" s="58">
        <v>44.625</v>
      </c>
      <c r="J140" s="57"/>
      <c r="K140" s="58"/>
      <c r="L140" s="57"/>
      <c r="M140" s="58"/>
      <c r="N140" s="57"/>
      <c r="O140" s="58"/>
      <c r="Q140" s="57"/>
      <c r="R140" s="58">
        <v>25.376315514749454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37.552500000000002</v>
      </c>
      <c r="C141" s="58">
        <v>38.542499999999997</v>
      </c>
      <c r="D141" s="57">
        <v>34.207500000000003</v>
      </c>
      <c r="E141" s="58">
        <v>38.107500000000002</v>
      </c>
      <c r="F141" s="57">
        <v>38.302500000000002</v>
      </c>
      <c r="G141" s="58">
        <v>37.552500000000002</v>
      </c>
      <c r="H141" s="57"/>
      <c r="I141" s="58">
        <v>31.462499999999999</v>
      </c>
      <c r="J141" s="57"/>
      <c r="K141" s="58"/>
      <c r="L141" s="57"/>
      <c r="M141" s="58"/>
      <c r="N141" s="57"/>
      <c r="O141" s="58"/>
      <c r="Q141" s="57"/>
      <c r="R141" s="58">
        <v>25.348773550650744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29.82</v>
      </c>
      <c r="C142" s="58">
        <v>35.04</v>
      </c>
      <c r="D142" s="57">
        <v>32.122500000000002</v>
      </c>
      <c r="E142" s="58">
        <v>33.72</v>
      </c>
      <c r="F142" s="57">
        <v>30.787500000000001</v>
      </c>
      <c r="G142" s="58">
        <v>29.82</v>
      </c>
      <c r="H142" s="57"/>
      <c r="I142" s="58">
        <v>31.875</v>
      </c>
      <c r="J142" s="57"/>
      <c r="K142" s="58"/>
      <c r="L142" s="57"/>
      <c r="M142" s="58"/>
      <c r="N142" s="57"/>
      <c r="O142" s="58"/>
      <c r="Q142" s="57"/>
      <c r="R142" s="58">
        <v>25.364870691388035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28.717500000000001</v>
      </c>
      <c r="C143" s="58">
        <v>33.299999999999997</v>
      </c>
      <c r="D143" s="57">
        <v>30.465</v>
      </c>
      <c r="E143" s="58">
        <v>33.734999999999999</v>
      </c>
      <c r="F143" s="57">
        <v>30.968</v>
      </c>
      <c r="G143" s="58">
        <v>28.717500000000001</v>
      </c>
      <c r="H143" s="57"/>
      <c r="I143" s="58">
        <v>28.875</v>
      </c>
      <c r="J143" s="57"/>
      <c r="K143" s="58"/>
      <c r="L143" s="57"/>
      <c r="M143" s="58"/>
      <c r="N143" s="57"/>
      <c r="O143" s="58"/>
      <c r="Q143" s="57"/>
      <c r="R143" s="58">
        <v>27.096874386347693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28.717500000000001</v>
      </c>
      <c r="C144" s="58">
        <v>34.537500000000001</v>
      </c>
      <c r="D144" s="57">
        <v>31.65</v>
      </c>
      <c r="E144" s="58">
        <v>33.795000000000002</v>
      </c>
      <c r="F144" s="57">
        <v>31.515000000000001</v>
      </c>
      <c r="G144" s="58">
        <v>28.717500000000001</v>
      </c>
      <c r="H144" s="57"/>
      <c r="I144" s="58">
        <v>30.712499999999999</v>
      </c>
      <c r="J144" s="57"/>
      <c r="K144" s="58"/>
      <c r="L144" s="57"/>
      <c r="M144" s="58"/>
      <c r="N144" s="57"/>
      <c r="O144" s="58"/>
      <c r="Q144" s="57"/>
      <c r="R144" s="58">
        <v>28.200115011336951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28.92</v>
      </c>
      <c r="C145" s="58">
        <v>36.06</v>
      </c>
      <c r="D145" s="57">
        <v>32.797499999999999</v>
      </c>
      <c r="E145" s="58">
        <v>34.034999999999997</v>
      </c>
      <c r="F145" s="57">
        <v>32.092500000000001</v>
      </c>
      <c r="G145" s="58">
        <v>28.92</v>
      </c>
      <c r="H145" s="57"/>
      <c r="I145" s="58">
        <v>23.774999999999999</v>
      </c>
      <c r="J145" s="57"/>
      <c r="K145" s="58"/>
      <c r="L145" s="57"/>
      <c r="M145" s="58"/>
      <c r="N145" s="57"/>
      <c r="O145" s="58"/>
      <c r="Q145" s="57"/>
      <c r="R145" s="58">
        <v>28.193376016485935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28.545000000000002</v>
      </c>
      <c r="C146" s="58">
        <v>35.542499999999997</v>
      </c>
      <c r="D146" s="57">
        <v>32.31</v>
      </c>
      <c r="E146" s="58">
        <v>33.72</v>
      </c>
      <c r="F146" s="57">
        <v>30.99</v>
      </c>
      <c r="G146" s="58">
        <v>28.545000000000002</v>
      </c>
      <c r="H146" s="57"/>
      <c r="I146" s="58">
        <v>25.462499999999999</v>
      </c>
      <c r="J146" s="57"/>
      <c r="K146" s="58"/>
      <c r="L146" s="57"/>
      <c r="M146" s="58"/>
      <c r="N146" s="57"/>
      <c r="O146" s="58"/>
      <c r="Q146" s="57"/>
      <c r="R146" s="58">
        <v>27.371183967208076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28.545000000000002</v>
      </c>
      <c r="C147" s="58">
        <v>34.064999999999998</v>
      </c>
      <c r="D147" s="57">
        <v>30.8475</v>
      </c>
      <c r="E147" s="58">
        <v>33.172499999999999</v>
      </c>
      <c r="F147" s="57">
        <v>29.88</v>
      </c>
      <c r="G147" s="58">
        <v>28.545000000000002</v>
      </c>
      <c r="H147" s="57"/>
      <c r="I147" s="58">
        <v>23.212499999999999</v>
      </c>
      <c r="J147" s="57"/>
      <c r="K147" s="58"/>
      <c r="L147" s="57"/>
      <c r="M147" s="58"/>
      <c r="N147" s="57"/>
      <c r="O147" s="58"/>
      <c r="Q147" s="57"/>
      <c r="R147" s="58">
        <v>26.313453447554849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28.177499999999998</v>
      </c>
      <c r="C148" s="58">
        <v>34.162500000000001</v>
      </c>
      <c r="D148" s="57">
        <v>29.88</v>
      </c>
      <c r="E148" s="58">
        <v>32.384999999999998</v>
      </c>
      <c r="F148" s="57">
        <v>29.512499999999999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24.468170335140506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28.177499999999998</v>
      </c>
      <c r="C149" s="58">
        <v>32.947499999999998</v>
      </c>
      <c r="D149" s="57">
        <v>28.74</v>
      </c>
      <c r="E149" s="58">
        <v>32.384999999999998</v>
      </c>
      <c r="F149" s="57">
        <v>29.88</v>
      </c>
      <c r="G149" s="58">
        <v>28.177499999999998</v>
      </c>
      <c r="H149" s="57"/>
      <c r="I149" s="58">
        <v>28.6875</v>
      </c>
      <c r="J149" s="57"/>
      <c r="K149" s="58"/>
      <c r="L149" s="57"/>
      <c r="M149" s="58"/>
      <c r="N149" s="57"/>
      <c r="O149" s="58"/>
      <c r="Q149" s="57"/>
      <c r="R149" s="58">
        <v>24.445914217449896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31.515000000000001</v>
      </c>
      <c r="C150" s="58">
        <v>33.39</v>
      </c>
      <c r="D150" s="57">
        <v>29.1525</v>
      </c>
      <c r="E150" s="58">
        <v>33.81</v>
      </c>
      <c r="F150" s="57">
        <v>33.202500000000001</v>
      </c>
      <c r="G150" s="58">
        <v>31.515000000000001</v>
      </c>
      <c r="H150" s="57"/>
      <c r="I150" s="58">
        <v>33.1875</v>
      </c>
      <c r="J150" s="57"/>
      <c r="K150" s="58"/>
      <c r="L150" s="57"/>
      <c r="M150" s="58"/>
      <c r="N150" s="57"/>
      <c r="O150" s="58"/>
      <c r="Q150" s="57"/>
      <c r="R150" s="58">
        <v>24.738525484069431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42.262500000000003</v>
      </c>
      <c r="C151" s="58">
        <v>40.215000000000003</v>
      </c>
      <c r="D151" s="57">
        <v>35.092500000000001</v>
      </c>
      <c r="E151" s="58">
        <v>37.049999999999997</v>
      </c>
      <c r="F151" s="57">
        <v>43.545000000000002</v>
      </c>
      <c r="G151" s="58">
        <v>42.262500000000003</v>
      </c>
      <c r="H151" s="57"/>
      <c r="I151" s="58">
        <v>38.4375</v>
      </c>
      <c r="J151" s="57"/>
      <c r="K151" s="58"/>
      <c r="L151" s="57"/>
      <c r="M151" s="58"/>
      <c r="N151" s="57"/>
      <c r="O151" s="58"/>
      <c r="Q151" s="57"/>
      <c r="R151" s="58">
        <v>25.082427377618437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47.085000000000001</v>
      </c>
      <c r="C152" s="58">
        <v>42.667499999999997</v>
      </c>
      <c r="D152" s="57">
        <v>37.695</v>
      </c>
      <c r="E152" s="58">
        <v>39.982500000000002</v>
      </c>
      <c r="F152" s="57">
        <v>48.164999999999999</v>
      </c>
      <c r="G152" s="58">
        <v>47.085000000000001</v>
      </c>
      <c r="H152" s="57"/>
      <c r="I152" s="58">
        <v>45.1875</v>
      </c>
      <c r="J152" s="57"/>
      <c r="K152" s="58"/>
      <c r="L152" s="57"/>
      <c r="M152" s="58"/>
      <c r="N152" s="57"/>
      <c r="O152" s="58"/>
      <c r="Q152" s="57"/>
      <c r="R152" s="58">
        <v>25.376315514749454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37.814999999999998</v>
      </c>
      <c r="C153" s="58">
        <v>39.352499999999999</v>
      </c>
      <c r="D153" s="57">
        <v>34.612499999999997</v>
      </c>
      <c r="E153" s="58">
        <v>38.4</v>
      </c>
      <c r="F153" s="57">
        <v>38.557499999999997</v>
      </c>
      <c r="G153" s="58">
        <v>37.814999999999998</v>
      </c>
      <c r="H153" s="57"/>
      <c r="I153" s="58">
        <v>31.65</v>
      </c>
      <c r="J153" s="57"/>
      <c r="K153" s="58"/>
      <c r="L153" s="57"/>
      <c r="M153" s="58"/>
      <c r="N153" s="57"/>
      <c r="O153" s="58"/>
      <c r="Q153" s="57"/>
      <c r="R153" s="58">
        <v>25.348773550650744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30.03</v>
      </c>
      <c r="C154" s="58">
        <v>35.782499999999999</v>
      </c>
      <c r="D154" s="57">
        <v>32.497500000000002</v>
      </c>
      <c r="E154" s="58">
        <v>33.975000000000001</v>
      </c>
      <c r="F154" s="57">
        <v>30.99</v>
      </c>
      <c r="G154" s="58">
        <v>30.03</v>
      </c>
      <c r="H154" s="57"/>
      <c r="I154" s="58">
        <v>32.4375</v>
      </c>
      <c r="J154" s="57"/>
      <c r="K154" s="58"/>
      <c r="L154" s="57"/>
      <c r="M154" s="58"/>
      <c r="N154" s="57"/>
      <c r="O154" s="58"/>
      <c r="Q154" s="57"/>
      <c r="R154" s="58">
        <v>25.364870691388035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28.92</v>
      </c>
      <c r="C155" s="58">
        <v>34.012999999999998</v>
      </c>
      <c r="D155" s="57">
        <v>30.824999999999999</v>
      </c>
      <c r="E155" s="58">
        <v>33.983000000000004</v>
      </c>
      <c r="F155" s="57">
        <v>31.17</v>
      </c>
      <c r="G155" s="58">
        <v>28.92</v>
      </c>
      <c r="H155" s="57"/>
      <c r="I155" s="58">
        <v>29.4375</v>
      </c>
      <c r="J155" s="57"/>
      <c r="K155" s="58"/>
      <c r="L155" s="57"/>
      <c r="M155" s="58"/>
      <c r="N155" s="57"/>
      <c r="O155" s="58"/>
      <c r="Q155" s="57"/>
      <c r="R155" s="58">
        <v>27.096874386347693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28.92</v>
      </c>
      <c r="C156" s="58">
        <v>35.272500000000001</v>
      </c>
      <c r="D156" s="57">
        <v>32.017499999999998</v>
      </c>
      <c r="E156" s="58">
        <v>34.057499999999997</v>
      </c>
      <c r="F156" s="57">
        <v>31.725000000000001</v>
      </c>
      <c r="G156" s="58">
        <v>28.92</v>
      </c>
      <c r="H156" s="57"/>
      <c r="I156" s="58">
        <v>30.9</v>
      </c>
      <c r="J156" s="57"/>
      <c r="K156" s="58"/>
      <c r="L156" s="57"/>
      <c r="M156" s="58"/>
      <c r="N156" s="57"/>
      <c r="O156" s="58"/>
      <c r="Q156" s="57"/>
      <c r="R156" s="58">
        <v>28.200115011336951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29.114999999999998</v>
      </c>
      <c r="C157" s="58">
        <v>36.81</v>
      </c>
      <c r="D157" s="57">
        <v>33.18</v>
      </c>
      <c r="E157" s="58">
        <v>34.297499999999999</v>
      </c>
      <c r="F157" s="57">
        <v>32.31</v>
      </c>
      <c r="G157" s="58">
        <v>29.114999999999998</v>
      </c>
      <c r="H157" s="57"/>
      <c r="I157" s="58">
        <v>24.337499999999999</v>
      </c>
      <c r="J157" s="57"/>
      <c r="K157" s="58"/>
      <c r="L157" s="57"/>
      <c r="M157" s="58"/>
      <c r="N157" s="57"/>
      <c r="O157" s="58"/>
      <c r="Q157" s="57"/>
      <c r="R157" s="58">
        <v>28.193376016485935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28.747499999999999</v>
      </c>
      <c r="C158" s="58">
        <v>36.277500000000003</v>
      </c>
      <c r="D158" s="57">
        <v>32.685000000000002</v>
      </c>
      <c r="E158" s="58">
        <v>33.975000000000001</v>
      </c>
      <c r="F158" s="57">
        <v>31.192499999999999</v>
      </c>
      <c r="G158" s="58">
        <v>28.747499999999999</v>
      </c>
      <c r="H158" s="57"/>
      <c r="I158" s="58">
        <v>26.024999999999999</v>
      </c>
      <c r="J158" s="57"/>
      <c r="K158" s="58"/>
      <c r="L158" s="57"/>
      <c r="M158" s="58"/>
      <c r="N158" s="57"/>
      <c r="O158" s="58"/>
      <c r="Q158" s="57"/>
      <c r="R158" s="58">
        <v>27.371183967208076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28.747499999999999</v>
      </c>
      <c r="C159" s="58">
        <v>34.770000000000003</v>
      </c>
      <c r="D159" s="57">
        <v>31.2075</v>
      </c>
      <c r="E159" s="58">
        <v>33.42</v>
      </c>
      <c r="F159" s="57">
        <v>30.074999999999999</v>
      </c>
      <c r="G159" s="58">
        <v>28.747499999999999</v>
      </c>
      <c r="H159" s="57"/>
      <c r="I159" s="58">
        <v>23.774999999999999</v>
      </c>
      <c r="J159" s="57"/>
      <c r="K159" s="58"/>
      <c r="L159" s="57"/>
      <c r="M159" s="58"/>
      <c r="N159" s="57"/>
      <c r="O159" s="58"/>
      <c r="Q159" s="57"/>
      <c r="R159" s="58">
        <v>26.313453447554849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28.372499999999999</v>
      </c>
      <c r="C160" s="58">
        <v>34.8675</v>
      </c>
      <c r="D160" s="57">
        <v>30.225000000000001</v>
      </c>
      <c r="E160" s="58">
        <v>32.625</v>
      </c>
      <c r="F160" s="57">
        <v>29.7075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24.468170335140506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28.372499999999999</v>
      </c>
      <c r="C161" s="58">
        <v>33.630000000000003</v>
      </c>
      <c r="D161" s="57">
        <v>29.077500000000001</v>
      </c>
      <c r="E161" s="58">
        <v>32.625</v>
      </c>
      <c r="F161" s="57">
        <v>30.074999999999999</v>
      </c>
      <c r="G161" s="58">
        <v>28.372499999999999</v>
      </c>
      <c r="H161" s="57"/>
      <c r="I161" s="58">
        <v>29.25</v>
      </c>
      <c r="J161" s="57"/>
      <c r="K161" s="58"/>
      <c r="L161" s="57"/>
      <c r="M161" s="58"/>
      <c r="N161" s="57"/>
      <c r="O161" s="58"/>
      <c r="Q161" s="57"/>
      <c r="R161" s="58">
        <v>24.445914217449896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31.732500000000002</v>
      </c>
      <c r="C162" s="40">
        <v>34.08</v>
      </c>
      <c r="D162" s="40">
        <v>29.49</v>
      </c>
      <c r="E162" s="40">
        <v>34.064999999999998</v>
      </c>
      <c r="F162" s="40">
        <v>33.42</v>
      </c>
      <c r="G162" s="40">
        <v>31.732500000000002</v>
      </c>
      <c r="I162" s="40">
        <v>33.75</v>
      </c>
      <c r="R162" s="40">
        <v>24.738525484069431</v>
      </c>
    </row>
    <row r="163" spans="1:36" x14ac:dyDescent="0.2">
      <c r="A163" s="50">
        <v>41821</v>
      </c>
      <c r="B163" s="40">
        <v>42.555</v>
      </c>
      <c r="C163" s="40">
        <v>41.047499999999999</v>
      </c>
      <c r="D163" s="40">
        <v>35.497500000000002</v>
      </c>
      <c r="E163" s="40">
        <v>37.335000000000001</v>
      </c>
      <c r="F163" s="40">
        <v>43.83</v>
      </c>
      <c r="G163" s="40">
        <v>42.555</v>
      </c>
      <c r="I163" s="40">
        <v>39</v>
      </c>
      <c r="R163" s="40">
        <v>25.082427377618437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37183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28.5</v>
      </c>
      <c r="F7" s="51">
        <f>[9]Tregion!$C7</f>
        <v>29.5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79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37184</v>
      </c>
      <c r="B8" s="57">
        <f>[5]Tregion!$C8</f>
        <v>26.15</v>
      </c>
      <c r="C8" s="58">
        <f>[6]Tregion!$C8</f>
        <v>25.3</v>
      </c>
      <c r="D8" s="57">
        <f>[7]Tregion!$C8</f>
        <v>24</v>
      </c>
      <c r="E8" s="58">
        <f>[8]Tregion!$C8</f>
        <v>28.5</v>
      </c>
      <c r="F8" s="57">
        <f>[9]Tregion!$C8</f>
        <v>29.5</v>
      </c>
      <c r="G8" s="58">
        <f>[10]Tbasis!$D7</f>
        <v>27.15</v>
      </c>
      <c r="H8" s="57"/>
      <c r="I8" s="58">
        <f>[11]Tregion!$C8</f>
        <v>25.7</v>
      </c>
      <c r="J8" s="57"/>
      <c r="K8" s="58"/>
      <c r="L8" s="57"/>
      <c r="M8" s="58"/>
      <c r="N8" s="57"/>
      <c r="O8" s="58"/>
      <c r="Q8" s="57"/>
      <c r="R8" s="58">
        <f>[12]Tregion!$C8</f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37185</v>
      </c>
      <c r="B9" s="57">
        <f>[5]Tregion!$C9</f>
        <v>21.5</v>
      </c>
      <c r="C9" s="58">
        <f>[6]Tregion!$C9</f>
        <v>23</v>
      </c>
      <c r="D9" s="57">
        <f>[7]Tregion!$C9</f>
        <v>22.5</v>
      </c>
      <c r="E9" s="58">
        <f>[8]Tregion!$C9</f>
        <v>24</v>
      </c>
      <c r="F9" s="57">
        <f>[9]Tregion!$C9</f>
        <v>23.5</v>
      </c>
      <c r="G9" s="58">
        <f>[10]Tbasis!$D8</f>
        <v>22.5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37186</v>
      </c>
      <c r="B10" s="57">
        <f>[5]Tregion!$C10</f>
        <v>27.25</v>
      </c>
      <c r="C10" s="58">
        <f>[6]Tregion!$C10</f>
        <v>28</v>
      </c>
      <c r="D10" s="57">
        <f>[7]Tregion!$C10</f>
        <v>26</v>
      </c>
      <c r="E10" s="58">
        <f>[8]Tregion!$C10</f>
        <v>28.5</v>
      </c>
      <c r="F10" s="57">
        <f>[9]Tregion!$C10</f>
        <v>29.5</v>
      </c>
      <c r="G10" s="58">
        <f>[10]Tbasis!$D9</f>
        <v>28.25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37187</v>
      </c>
      <c r="B11" s="57">
        <f>[5]Tregion!$C11</f>
        <v>27.25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28.25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0.15</v>
      </c>
      <c r="AQ11" s="40">
        <f t="shared" si="1"/>
        <v>5.0410000000000004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">
      <c r="A12" s="50">
        <f>[5]Tregion!$A12</f>
        <v>37188</v>
      </c>
      <c r="B12" s="57">
        <f>[5]Tregion!$C12</f>
        <v>27.25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0.81</v>
      </c>
      <c r="AO12" s="40">
        <f t="shared" si="0"/>
        <v>4.548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0.81</v>
      </c>
      <c r="AS12" s="40">
        <f t="shared" si="2"/>
        <v>4.548</v>
      </c>
      <c r="AT12" s="40">
        <f>[4]Curves!$G18</f>
        <v>1.02</v>
      </c>
      <c r="AU12" s="40">
        <f t="shared" si="3"/>
        <v>4.758</v>
      </c>
    </row>
    <row r="13" spans="1:48" x14ac:dyDescent="0.2">
      <c r="A13" s="50">
        <f>[5]Tregion!$A13</f>
        <v>37189</v>
      </c>
      <c r="B13" s="57">
        <f>[5]Tregion!$C13</f>
        <v>27.25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1.1875</v>
      </c>
      <c r="AO13" s="40">
        <f t="shared" si="0"/>
        <v>4.3695000000000004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1.1875</v>
      </c>
      <c r="AS13" s="40">
        <f t="shared" si="2"/>
        <v>4.3695000000000004</v>
      </c>
      <c r="AT13" s="40">
        <f>[4]Curves!$G19</f>
        <v>2.09</v>
      </c>
      <c r="AU13" s="40">
        <f t="shared" si="3"/>
        <v>5.2720000000000002</v>
      </c>
    </row>
    <row r="14" spans="1:48" x14ac:dyDescent="0.2">
      <c r="A14" s="50">
        <f>[5]Tregion!$A14</f>
        <v>37190</v>
      </c>
      <c r="B14" s="57">
        <f>[5]Tregion!$C14</f>
        <v>27.25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1.1725000000000001</v>
      </c>
      <c r="AO14" s="40">
        <f t="shared" si="0"/>
        <v>4.3395000000000001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1.1725000000000001</v>
      </c>
      <c r="AS14" s="40">
        <f t="shared" si="2"/>
        <v>4.3395000000000001</v>
      </c>
      <c r="AT14" s="40">
        <f>[4]Curves!$G20</f>
        <v>2</v>
      </c>
      <c r="AU14" s="40">
        <f t="shared" si="3"/>
        <v>5.1669999999999998</v>
      </c>
    </row>
    <row r="15" spans="1:48" x14ac:dyDescent="0.2">
      <c r="A15" s="50">
        <f>[5]Tregion!$A15</f>
        <v>37191</v>
      </c>
      <c r="B15" s="57">
        <f>[5]Tregion!$C15</f>
        <v>27.25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28.25</v>
      </c>
      <c r="H15" s="57"/>
      <c r="I15" s="58">
        <f>[11]Tregion!$C15</f>
        <v>25.5</v>
      </c>
      <c r="J15" s="57"/>
      <c r="K15" s="58"/>
      <c r="L15" s="57"/>
      <c r="M15" s="58"/>
      <c r="N15" s="57"/>
      <c r="O15" s="58"/>
      <c r="Q15" s="57"/>
      <c r="R15" s="58">
        <f>[12]Tregion!$C15</f>
        <v>39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0.63</v>
      </c>
      <c r="AO15" s="40">
        <f t="shared" si="0"/>
        <v>2.9249999999999998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0.63</v>
      </c>
      <c r="AS15" s="40">
        <f t="shared" si="2"/>
        <v>2.9249999999999998</v>
      </c>
      <c r="AT15" s="40">
        <f>[4]Curves!$G21</f>
        <v>0.73499999999999999</v>
      </c>
      <c r="AU15" s="40">
        <f t="shared" si="3"/>
        <v>3.03</v>
      </c>
    </row>
    <row r="16" spans="1:48" x14ac:dyDescent="0.2">
      <c r="A16" s="50">
        <f>[5]Tregion!$A16</f>
        <v>37192</v>
      </c>
      <c r="B16" s="57">
        <f>[5]Tregion!$C16</f>
        <v>21.5</v>
      </c>
      <c r="C16" s="58">
        <f>[6]Tregion!$C16</f>
        <v>23</v>
      </c>
      <c r="D16" s="57">
        <f>[7]Tregion!$C16</f>
        <v>22.5</v>
      </c>
      <c r="E16" s="58">
        <f>[8]Tregion!$C16</f>
        <v>24</v>
      </c>
      <c r="F16" s="57">
        <f>[9]Tregion!$C16</f>
        <v>23.5</v>
      </c>
      <c r="G16" s="58">
        <f>[10]Tbasis!$D15</f>
        <v>22.5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39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37193</v>
      </c>
      <c r="B17" s="57">
        <f>[5]Tregion!$C17</f>
        <v>27.25</v>
      </c>
      <c r="C17" s="58">
        <f>[6]Tregion!$C17</f>
        <v>28</v>
      </c>
      <c r="D17" s="57">
        <f>[7]Tregion!$C17</f>
        <v>26</v>
      </c>
      <c r="E17" s="58">
        <f>[8]Tregion!$C17</f>
        <v>28.5</v>
      </c>
      <c r="F17" s="57">
        <f>[9]Tregion!$C17</f>
        <v>29.5</v>
      </c>
      <c r="G17" s="58">
        <f>[10]Tbasis!$D16</f>
        <v>28.25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2.4860000000000002</v>
      </c>
      <c r="AN17" s="40">
        <f t="shared" si="4"/>
        <v>0.31</v>
      </c>
      <c r="AO17" s="40">
        <f t="shared" si="0"/>
        <v>2.7960000000000003</v>
      </c>
      <c r="AP17" s="40">
        <f>[4]Curves!$J23</f>
        <v>3.2500000000000001E-2</v>
      </c>
      <c r="AQ17" s="40">
        <f t="shared" si="1"/>
        <v>2.5185000000000004</v>
      </c>
      <c r="AR17" s="40">
        <f>[4]Curves!$K23</f>
        <v>0.31</v>
      </c>
      <c r="AS17" s="40">
        <f t="shared" si="2"/>
        <v>2.7960000000000003</v>
      </c>
      <c r="AT17" s="40">
        <f>[4]Curves!$G23</f>
        <v>0.36</v>
      </c>
      <c r="AU17" s="40">
        <f t="shared" si="3"/>
        <v>2.8460000000000001</v>
      </c>
    </row>
    <row r="18" spans="1:47" x14ac:dyDescent="0.2">
      <c r="A18" s="50">
        <f>[5]Tregion!$A18</f>
        <v>37194</v>
      </c>
      <c r="B18" s="57">
        <f>[5]Tregion!$C18</f>
        <v>27.25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28.25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</v>
      </c>
      <c r="AN18" s="40">
        <f t="shared" si="4"/>
        <v>0.31</v>
      </c>
      <c r="AO18" s="40">
        <f t="shared" si="0"/>
        <v>3.11</v>
      </c>
      <c r="AP18" s="40">
        <f>[4]Curves!$J24</f>
        <v>3.2500000000000001E-2</v>
      </c>
      <c r="AQ18" s="40">
        <f t="shared" si="1"/>
        <v>2.8325</v>
      </c>
      <c r="AR18" s="40">
        <f>[4]Curves!$K24</f>
        <v>0.31</v>
      </c>
      <c r="AS18" s="40">
        <f t="shared" si="2"/>
        <v>3.11</v>
      </c>
      <c r="AT18" s="40">
        <f>[4]Curves!$G24</f>
        <v>0.35</v>
      </c>
      <c r="AU18" s="40">
        <f t="shared" si="3"/>
        <v>3.15</v>
      </c>
    </row>
    <row r="19" spans="1:47" x14ac:dyDescent="0.2">
      <c r="A19" s="50">
        <f>[5]Tregion!$A19</f>
        <v>37195</v>
      </c>
      <c r="B19" s="57">
        <f>[5]Tregion!$C19</f>
        <v>27.25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28.25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2.99</v>
      </c>
      <c r="AN19" s="40">
        <f>AR19+0.1</f>
        <v>0.42000000000000004</v>
      </c>
      <c r="AO19" s="40">
        <f t="shared" si="0"/>
        <v>3.41</v>
      </c>
      <c r="AP19" s="40">
        <f>[4]Curves!$J25</f>
        <v>3.2500000000000001E-2</v>
      </c>
      <c r="AQ19" s="40">
        <f t="shared" si="1"/>
        <v>3.0225000000000004</v>
      </c>
      <c r="AR19" s="40">
        <f>[4]Curves!$K25</f>
        <v>0.32</v>
      </c>
      <c r="AS19" s="40">
        <f t="shared" si="2"/>
        <v>3.31</v>
      </c>
      <c r="AT19" s="40">
        <f>[4]Curves!$G25</f>
        <v>0.41</v>
      </c>
      <c r="AU19" s="40">
        <f t="shared" si="3"/>
        <v>3.4000000000000004</v>
      </c>
    </row>
    <row r="20" spans="1:47" x14ac:dyDescent="0.2">
      <c r="A20" s="50">
        <f>[5]Tregion!$A20</f>
        <v>37196</v>
      </c>
      <c r="B20" s="57">
        <f>[5]Tregion!$C20</f>
        <v>27.5</v>
      </c>
      <c r="C20" s="58">
        <f>[6]Tregion!$C20</f>
        <v>28.25</v>
      </c>
      <c r="D20" s="57">
        <f>[7]Tregion!$C20</f>
        <v>27.5</v>
      </c>
      <c r="E20" s="58">
        <f>[8]Tregion!$C20</f>
        <v>29.25</v>
      </c>
      <c r="F20" s="57">
        <f>[9]Tregion!$C20</f>
        <v>28.6</v>
      </c>
      <c r="G20" s="58">
        <f>[10]Tbasis!$D19</f>
        <v>28.5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2.9970000000000003</v>
      </c>
      <c r="AN20" s="40">
        <f>AR20+0.1</f>
        <v>0.42000000000000004</v>
      </c>
      <c r="AO20" s="40">
        <f t="shared" si="0"/>
        <v>3.4170000000000003</v>
      </c>
      <c r="AP20" s="40">
        <f>[4]Curves!$J26</f>
        <v>8.5000000000000006E-2</v>
      </c>
      <c r="AQ20" s="40">
        <f t="shared" si="1"/>
        <v>3.0820000000000003</v>
      </c>
      <c r="AR20" s="40">
        <f>[4]Curves!$K26</f>
        <v>0.32</v>
      </c>
      <c r="AS20" s="40">
        <f t="shared" si="2"/>
        <v>3.3170000000000002</v>
      </c>
      <c r="AT20" s="40">
        <f>[4]Curves!$G26</f>
        <v>0.41</v>
      </c>
      <c r="AU20" s="40">
        <f t="shared" si="3"/>
        <v>3.4070000000000005</v>
      </c>
    </row>
    <row r="21" spans="1:47" x14ac:dyDescent="0.2">
      <c r="A21" s="50">
        <f>[5]Tregion!$A21</f>
        <v>37197</v>
      </c>
      <c r="B21" s="57">
        <f>[5]Tregion!$C21</f>
        <v>27.5</v>
      </c>
      <c r="C21" s="58">
        <f>[6]Tregion!$C21</f>
        <v>28.25</v>
      </c>
      <c r="D21" s="57">
        <f>[7]Tregion!$C21</f>
        <v>27.5</v>
      </c>
      <c r="E21" s="58">
        <f>[8]Tregion!$C21</f>
        <v>29.25</v>
      </c>
      <c r="F21" s="57">
        <f>[9]Tregion!$C21</f>
        <v>28.6</v>
      </c>
      <c r="G21" s="58">
        <f>[10]Tbasis!$D20</f>
        <v>28.5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45.749996185302734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2.9649999999999999</v>
      </c>
      <c r="AN21" s="40">
        <f>AR21+0.1</f>
        <v>0.41000000000000003</v>
      </c>
      <c r="AO21" s="40">
        <f t="shared" si="0"/>
        <v>3.375</v>
      </c>
      <c r="AP21" s="40">
        <f>[4]Curves!$J27</f>
        <v>0.12</v>
      </c>
      <c r="AQ21" s="40">
        <f t="shared" si="1"/>
        <v>3.085</v>
      </c>
      <c r="AR21" s="40">
        <f>[4]Curves!$K27</f>
        <v>0.31</v>
      </c>
      <c r="AS21" s="40">
        <f t="shared" si="2"/>
        <v>3.2749999999999999</v>
      </c>
      <c r="AT21" s="40">
        <f>[4]Curves!$G27</f>
        <v>0.37</v>
      </c>
      <c r="AU21" s="40">
        <f t="shared" si="3"/>
        <v>3.335</v>
      </c>
    </row>
    <row r="22" spans="1:47" x14ac:dyDescent="0.2">
      <c r="A22" s="50">
        <f>[5]Tregion!$A22</f>
        <v>37198</v>
      </c>
      <c r="B22" s="57">
        <f>[5]Tregion!$C22</f>
        <v>27.5</v>
      </c>
      <c r="C22" s="58">
        <f>[6]Tregion!$C22</f>
        <v>28.25</v>
      </c>
      <c r="D22" s="57">
        <f>[7]Tregion!$C22</f>
        <v>27.5</v>
      </c>
      <c r="E22" s="58">
        <f>[8]Tregion!$C22</f>
        <v>29.25</v>
      </c>
      <c r="F22" s="57">
        <f>[9]Tregion!$C22</f>
        <v>28.6</v>
      </c>
      <c r="G22" s="58">
        <f>[10]Tbasis!$D21</f>
        <v>28.5</v>
      </c>
      <c r="H22" s="57"/>
      <c r="I22" s="58">
        <f>[11]Tregion!$C22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[12]Tregion!$C22</f>
        <v>35.679997863769529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2.883</v>
      </c>
      <c r="AN22" s="40">
        <f>AR22+0.1</f>
        <v>0.44000000000000006</v>
      </c>
      <c r="AO22" s="40">
        <f t="shared" si="0"/>
        <v>3.323</v>
      </c>
      <c r="AP22" s="40">
        <f>[4]Curves!$J28</f>
        <v>0.14499999999999999</v>
      </c>
      <c r="AQ22" s="40">
        <f t="shared" si="1"/>
        <v>3.028</v>
      </c>
      <c r="AR22" s="40">
        <f>[4]Curves!$K28</f>
        <v>0.34</v>
      </c>
      <c r="AS22" s="40">
        <f t="shared" si="2"/>
        <v>3.2229999999999999</v>
      </c>
      <c r="AT22" s="40">
        <f>[4]Curves!$G28</f>
        <v>0.38</v>
      </c>
      <c r="AU22" s="40">
        <f t="shared" si="3"/>
        <v>3.2629999999999999</v>
      </c>
    </row>
    <row r="23" spans="1:47" x14ac:dyDescent="0.2">
      <c r="A23" s="50">
        <f>[5]Tregion!$A23</f>
        <v>37199</v>
      </c>
      <c r="B23" s="57">
        <f>[5]Tregion!$C23</f>
        <v>18</v>
      </c>
      <c r="C23" s="58">
        <f>[6]Tregion!$C23</f>
        <v>24</v>
      </c>
      <c r="D23" s="57">
        <f>[7]Tregion!$C23</f>
        <v>24</v>
      </c>
      <c r="E23" s="58">
        <f>[8]Tregion!$C23</f>
        <v>23.5</v>
      </c>
      <c r="F23" s="57">
        <f>[9]Tregion!$C23</f>
        <v>19.5</v>
      </c>
      <c r="G23" s="58">
        <f>[10]Tbasis!$D22</f>
        <v>19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35.679997863769529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2.9180000000000001</v>
      </c>
      <c r="AN23" s="40">
        <f>AR23+0.1</f>
        <v>0.56999999999999995</v>
      </c>
      <c r="AO23" s="40">
        <f t="shared" si="0"/>
        <v>3.488</v>
      </c>
      <c r="AP23" s="40">
        <f>[4]Curves!$J29</f>
        <v>0.14000000000000001</v>
      </c>
      <c r="AQ23" s="40">
        <f t="shared" si="1"/>
        <v>3.0580000000000003</v>
      </c>
      <c r="AR23" s="40">
        <f>[4]Curves!$K29</f>
        <v>0.47</v>
      </c>
      <c r="AS23" s="40">
        <f t="shared" si="2"/>
        <v>3.3879999999999999</v>
      </c>
      <c r="AT23" s="40">
        <f>[4]Curves!$G29</f>
        <v>0.59</v>
      </c>
      <c r="AU23" s="40">
        <f t="shared" si="3"/>
        <v>3.508</v>
      </c>
    </row>
    <row r="24" spans="1:47" x14ac:dyDescent="0.2">
      <c r="A24" s="50">
        <f>[5]Tregion!$A24</f>
        <v>37200</v>
      </c>
      <c r="B24" s="57">
        <f>[5]Tregion!$C24</f>
        <v>27.5</v>
      </c>
      <c r="C24" s="58">
        <f>[6]Tregion!$C24</f>
        <v>28.25</v>
      </c>
      <c r="D24" s="57">
        <f>[7]Tregion!$C24</f>
        <v>27.5</v>
      </c>
      <c r="E24" s="58">
        <f>[8]Tregion!$C24</f>
        <v>29.25</v>
      </c>
      <c r="F24" s="57">
        <f>[9]Tregion!$C24</f>
        <v>28.6</v>
      </c>
      <c r="G24" s="58">
        <f>[10]Tbasis!$D23</f>
        <v>28.5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2.968</v>
      </c>
      <c r="AN24" s="40">
        <f t="shared" ref="AN24:AN30" si="5">AR24</f>
        <v>0.79</v>
      </c>
      <c r="AO24" s="40">
        <f t="shared" si="0"/>
        <v>3.758</v>
      </c>
      <c r="AP24" s="40">
        <f>[4]Curves!$J30</f>
        <v>0.13500000000000001</v>
      </c>
      <c r="AQ24" s="40">
        <f t="shared" si="1"/>
        <v>3.1029999999999998</v>
      </c>
      <c r="AR24" s="40">
        <f>[4]Curves!$K30</f>
        <v>0.79</v>
      </c>
      <c r="AS24" s="40">
        <f t="shared" si="2"/>
        <v>3.758</v>
      </c>
      <c r="AT24" s="40">
        <f>[4]Curves!$G30</f>
        <v>0.93</v>
      </c>
      <c r="AU24" s="40">
        <f t="shared" si="3"/>
        <v>3.8980000000000001</v>
      </c>
    </row>
    <row r="25" spans="1:47" x14ac:dyDescent="0.2">
      <c r="A25" s="50">
        <f>[5]Tregion!$A25</f>
        <v>37201</v>
      </c>
      <c r="B25" s="57">
        <f>[5]Tregion!$C25</f>
        <v>27.5</v>
      </c>
      <c r="C25" s="58">
        <f>[6]Tregion!$C25</f>
        <v>28.25</v>
      </c>
      <c r="D25" s="57">
        <f>[7]Tregion!$C25</f>
        <v>27.5</v>
      </c>
      <c r="E25" s="58">
        <f>[8]Tregion!$C25</f>
        <v>29.25</v>
      </c>
      <c r="F25" s="57">
        <f>[9]Tregion!$C25</f>
        <v>28.6</v>
      </c>
      <c r="G25" s="58">
        <f>[10]Tbasis!$D24</f>
        <v>28.5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3.0130000000000003</v>
      </c>
      <c r="AN25" s="40">
        <f t="shared" si="5"/>
        <v>1.06</v>
      </c>
      <c r="AO25" s="40">
        <f t="shared" si="0"/>
        <v>4.0730000000000004</v>
      </c>
      <c r="AP25" s="40">
        <f>[4]Curves!$J31</f>
        <v>3.5000000000000003E-2</v>
      </c>
      <c r="AQ25" s="40">
        <f t="shared" si="1"/>
        <v>3.0480000000000005</v>
      </c>
      <c r="AR25" s="40">
        <f>[4]Curves!$K31</f>
        <v>1.06</v>
      </c>
      <c r="AS25" s="40">
        <f t="shared" si="2"/>
        <v>4.0730000000000004</v>
      </c>
      <c r="AT25" s="40">
        <f>[4]Curves!$G31</f>
        <v>1.7849999999999999</v>
      </c>
      <c r="AU25" s="40">
        <f t="shared" si="3"/>
        <v>4.798</v>
      </c>
    </row>
    <row r="26" spans="1:47" x14ac:dyDescent="0.2">
      <c r="A26" s="50">
        <f>[5]Tregion!$A26</f>
        <v>37202</v>
      </c>
      <c r="B26" s="57">
        <f>[5]Tregion!$C26</f>
        <v>27.5</v>
      </c>
      <c r="C26" s="58">
        <f>[6]Tregion!$C26</f>
        <v>28.25</v>
      </c>
      <c r="D26" s="57">
        <f>[7]Tregion!$C26</f>
        <v>27.5</v>
      </c>
      <c r="E26" s="58">
        <f>[8]Tregion!$C26</f>
        <v>29.25</v>
      </c>
      <c r="F26" s="57">
        <f>[9]Tregion!$C26</f>
        <v>28.6</v>
      </c>
      <c r="G26" s="58">
        <f>[10]Tbasis!$D25</f>
        <v>28.5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3.0580000000000003</v>
      </c>
      <c r="AN26" s="40">
        <f t="shared" si="5"/>
        <v>1.06</v>
      </c>
      <c r="AO26" s="40">
        <f t="shared" si="0"/>
        <v>4.1180000000000003</v>
      </c>
      <c r="AP26" s="40">
        <f>[4]Curves!$J32</f>
        <v>3.5000000000000003E-2</v>
      </c>
      <c r="AQ26" s="40">
        <f t="shared" si="1"/>
        <v>3.0930000000000004</v>
      </c>
      <c r="AR26" s="40">
        <f>[4]Curves!$K32</f>
        <v>1.06</v>
      </c>
      <c r="AS26" s="40">
        <f t="shared" si="2"/>
        <v>4.1180000000000003</v>
      </c>
      <c r="AT26" s="40">
        <f>[4]Curves!$G32</f>
        <v>1.7849999999999999</v>
      </c>
      <c r="AU26" s="40">
        <f t="shared" si="3"/>
        <v>4.843</v>
      </c>
    </row>
    <row r="27" spans="1:47" x14ac:dyDescent="0.2">
      <c r="A27" s="50">
        <f>[5]Tregion!$A27</f>
        <v>37203</v>
      </c>
      <c r="B27" s="57">
        <f>[5]Tregion!$C27</f>
        <v>27.5</v>
      </c>
      <c r="C27" s="58">
        <f>[6]Tregion!$C27</f>
        <v>28.25</v>
      </c>
      <c r="D27" s="57">
        <f>[7]Tregion!$C27</f>
        <v>27.5</v>
      </c>
      <c r="E27" s="58">
        <f>[8]Tregion!$C27</f>
        <v>29.25</v>
      </c>
      <c r="F27" s="57">
        <f>[9]Tregion!$C27</f>
        <v>28.6</v>
      </c>
      <c r="G27" s="58">
        <f>[10]Tbasis!$D26</f>
        <v>28.5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3.0580000000000003</v>
      </c>
      <c r="AN27" s="40">
        <f t="shared" si="5"/>
        <v>0.56999999999999995</v>
      </c>
      <c r="AO27" s="40">
        <f t="shared" si="0"/>
        <v>3.6280000000000001</v>
      </c>
      <c r="AP27" s="40">
        <f>[4]Curves!$J33</f>
        <v>3.5000000000000003E-2</v>
      </c>
      <c r="AQ27" s="40">
        <f t="shared" si="1"/>
        <v>3.0930000000000004</v>
      </c>
      <c r="AR27" s="40">
        <f>[4]Curves!$K33</f>
        <v>0.56999999999999995</v>
      </c>
      <c r="AS27" s="40">
        <f t="shared" si="2"/>
        <v>3.6280000000000001</v>
      </c>
      <c r="AT27" s="40">
        <f>[4]Curves!$G33</f>
        <v>0.66</v>
      </c>
      <c r="AU27" s="40">
        <f t="shared" si="3"/>
        <v>3.7180000000000004</v>
      </c>
    </row>
    <row r="28" spans="1:47" x14ac:dyDescent="0.2">
      <c r="A28" s="50">
        <f>[5]Tregion!$A28</f>
        <v>37204</v>
      </c>
      <c r="B28" s="57">
        <f>[5]Tregion!$C28</f>
        <v>27.5</v>
      </c>
      <c r="C28" s="58">
        <f>[6]Tregion!$C28</f>
        <v>28.25</v>
      </c>
      <c r="D28" s="57">
        <f>[7]Tregion!$C28</f>
        <v>27.5</v>
      </c>
      <c r="E28" s="58">
        <f>[8]Tregion!$C28</f>
        <v>29.25</v>
      </c>
      <c r="F28" s="57">
        <f>[9]Tregion!$C28</f>
        <v>28.6</v>
      </c>
      <c r="G28" s="58">
        <f>[10]Tbasis!$D27</f>
        <v>28.5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45.749996185302734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3.0830000000000002</v>
      </c>
      <c r="AN28" s="40">
        <f t="shared" si="5"/>
        <v>0.36</v>
      </c>
      <c r="AO28" s="40">
        <f t="shared" si="0"/>
        <v>3.4430000000000001</v>
      </c>
      <c r="AP28" s="40">
        <f>[4]Curves!$J34</f>
        <v>3.5000000000000003E-2</v>
      </c>
      <c r="AQ28" s="40">
        <f t="shared" si="1"/>
        <v>3.1180000000000003</v>
      </c>
      <c r="AR28" s="40">
        <f>[4]Curves!$K34</f>
        <v>0.36</v>
      </c>
      <c r="AS28" s="40">
        <f t="shared" si="2"/>
        <v>3.4430000000000001</v>
      </c>
      <c r="AT28" s="40">
        <f>[4]Curves!$G34</f>
        <v>0.38</v>
      </c>
      <c r="AU28" s="40">
        <f t="shared" si="3"/>
        <v>3.4630000000000001</v>
      </c>
    </row>
    <row r="29" spans="1:47" x14ac:dyDescent="0.2">
      <c r="A29" s="50">
        <f>[5]Tregion!$A29</f>
        <v>37205</v>
      </c>
      <c r="B29" s="57">
        <f>[5]Tregion!$C29</f>
        <v>27.5</v>
      </c>
      <c r="C29" s="58">
        <f>[6]Tregion!$C29</f>
        <v>28.25</v>
      </c>
      <c r="D29" s="57">
        <f>[7]Tregion!$C29</f>
        <v>27.5</v>
      </c>
      <c r="E29" s="58">
        <f>[8]Tregion!$C29</f>
        <v>29.25</v>
      </c>
      <c r="F29" s="57">
        <f>[9]Tregion!$C29</f>
        <v>28.6</v>
      </c>
      <c r="G29" s="58">
        <f>[10]Tbasis!$D28</f>
        <v>28.5</v>
      </c>
      <c r="H29" s="57"/>
      <c r="I29" s="58">
        <f>[11]Tregion!$C29</f>
        <v>26</v>
      </c>
      <c r="J29" s="57"/>
      <c r="K29" s="58"/>
      <c r="L29" s="57"/>
      <c r="M29" s="58"/>
      <c r="N29" s="57"/>
      <c r="O29" s="58"/>
      <c r="Q29" s="57"/>
      <c r="R29" s="58">
        <f>[12]Tregion!$C29</f>
        <v>35.679997863769529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3.2630000000000003</v>
      </c>
      <c r="AN29" s="40">
        <f t="shared" si="5"/>
        <v>0.32500000000000001</v>
      </c>
      <c r="AO29" s="40">
        <f t="shared" si="0"/>
        <v>3.5880000000000005</v>
      </c>
      <c r="AP29" s="40">
        <f>[4]Curves!$J35</f>
        <v>3.5000000000000003E-2</v>
      </c>
      <c r="AQ29" s="40">
        <f t="shared" si="1"/>
        <v>3.2980000000000005</v>
      </c>
      <c r="AR29" s="40">
        <f>[4]Curves!$K35</f>
        <v>0.32500000000000001</v>
      </c>
      <c r="AS29" s="40">
        <f t="shared" si="2"/>
        <v>3.5880000000000005</v>
      </c>
      <c r="AT29" s="40">
        <f>[4]Curves!$G35</f>
        <v>0.33</v>
      </c>
      <c r="AU29" s="40">
        <f t="shared" si="3"/>
        <v>3.5930000000000004</v>
      </c>
    </row>
    <row r="30" spans="1:47" x14ac:dyDescent="0.2">
      <c r="A30" s="50">
        <f>[5]Tregion!$A30</f>
        <v>37206</v>
      </c>
      <c r="B30" s="57">
        <f>[5]Tregion!$C30</f>
        <v>18</v>
      </c>
      <c r="C30" s="58">
        <f>[6]Tregion!$C30</f>
        <v>24</v>
      </c>
      <c r="D30" s="57">
        <f>[7]Tregion!$C30</f>
        <v>24</v>
      </c>
      <c r="E30" s="58">
        <f>[8]Tregion!$C30</f>
        <v>23.5</v>
      </c>
      <c r="F30" s="57">
        <f>[9]Tregion!$C30</f>
        <v>19.5</v>
      </c>
      <c r="G30" s="58">
        <f>[10]Tbasis!$D29</f>
        <v>19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35.679997863769529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3.4750000000000001</v>
      </c>
      <c r="AN30" s="40">
        <f t="shared" si="5"/>
        <v>0.33500000000000002</v>
      </c>
      <c r="AO30" s="40">
        <f t="shared" si="0"/>
        <v>3.81</v>
      </c>
      <c r="AP30" s="40">
        <f>[4]Curves!$J36</f>
        <v>3.5000000000000003E-2</v>
      </c>
      <c r="AQ30" s="40">
        <f t="shared" si="1"/>
        <v>3.5100000000000002</v>
      </c>
      <c r="AR30" s="40">
        <f>[4]Curves!$K36</f>
        <v>0.33500000000000002</v>
      </c>
      <c r="AS30" s="40">
        <f t="shared" si="2"/>
        <v>3.81</v>
      </c>
      <c r="AT30" s="40">
        <f>[4]Curves!$G36</f>
        <v>0.37</v>
      </c>
      <c r="AU30" s="40">
        <f t="shared" si="3"/>
        <v>3.8450000000000002</v>
      </c>
    </row>
    <row r="31" spans="1:47" x14ac:dyDescent="0.2">
      <c r="A31" s="50">
        <f>[5]Tregion!$A31</f>
        <v>37207</v>
      </c>
      <c r="B31" s="57">
        <f>[5]Tregion!$C31</f>
        <v>27.5</v>
      </c>
      <c r="C31" s="58">
        <f>[6]Tregion!$C31</f>
        <v>28.25</v>
      </c>
      <c r="D31" s="57">
        <f>[7]Tregion!$C31</f>
        <v>27.5</v>
      </c>
      <c r="E31" s="58">
        <f>[8]Tregion!$C31</f>
        <v>29.25</v>
      </c>
      <c r="F31" s="57">
        <f>[9]Tregion!$C31</f>
        <v>28.6</v>
      </c>
      <c r="G31" s="58">
        <f>[10]Tbasis!$D30</f>
        <v>28.5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3.593</v>
      </c>
      <c r="AN31" s="40">
        <f>AR31+0.1</f>
        <v>0.44999999999999996</v>
      </c>
      <c r="AO31" s="40">
        <f t="shared" si="0"/>
        <v>4.0430000000000001</v>
      </c>
      <c r="AP31" s="40">
        <f>[4]Curves!$J37</f>
        <v>3.5000000000000003E-2</v>
      </c>
      <c r="AQ31" s="40">
        <f t="shared" si="1"/>
        <v>3.6280000000000001</v>
      </c>
      <c r="AR31" s="40">
        <f>[4]Curves!$K37</f>
        <v>0.35</v>
      </c>
      <c r="AS31" s="40">
        <f t="shared" si="2"/>
        <v>3.9430000000000001</v>
      </c>
      <c r="AT31" s="40">
        <f>[4]Curves!$G37</f>
        <v>0.41</v>
      </c>
      <c r="AU31" s="40">
        <f t="shared" si="3"/>
        <v>4.0030000000000001</v>
      </c>
    </row>
    <row r="32" spans="1:47" x14ac:dyDescent="0.2">
      <c r="A32" s="50">
        <f>[5]Tregion!$A32</f>
        <v>37208</v>
      </c>
      <c r="B32" s="57">
        <f>[5]Tregion!$C32</f>
        <v>27.5</v>
      </c>
      <c r="C32" s="58">
        <f>[6]Tregion!$C32</f>
        <v>28.25</v>
      </c>
      <c r="D32" s="57">
        <f>[7]Tregion!$C32</f>
        <v>27.5</v>
      </c>
      <c r="E32" s="58">
        <f>[8]Tregion!$C32</f>
        <v>29.25</v>
      </c>
      <c r="F32" s="57">
        <f>[9]Tregion!$C32</f>
        <v>28.6</v>
      </c>
      <c r="G32" s="58">
        <f>[10]Tbasis!$D31</f>
        <v>28.5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45.749996185302734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3.5030000000000001</v>
      </c>
      <c r="AN32" s="40">
        <f>AR32+0.1</f>
        <v>0.44999999999999996</v>
      </c>
      <c r="AO32" s="40">
        <f t="shared" si="0"/>
        <v>3.9530000000000003</v>
      </c>
      <c r="AP32" s="40">
        <f>[4]Curves!$J38</f>
        <v>0.13</v>
      </c>
      <c r="AQ32" s="40">
        <f t="shared" si="1"/>
        <v>3.633</v>
      </c>
      <c r="AR32" s="40">
        <f>[4]Curves!$K38</f>
        <v>0.35</v>
      </c>
      <c r="AS32" s="40">
        <f t="shared" si="2"/>
        <v>3.8530000000000002</v>
      </c>
      <c r="AT32" s="40">
        <f>[4]Curves!$G38</f>
        <v>0.41</v>
      </c>
      <c r="AU32" s="40">
        <f t="shared" si="3"/>
        <v>3.9130000000000003</v>
      </c>
    </row>
    <row r="33" spans="1:47" x14ac:dyDescent="0.2">
      <c r="A33" s="50">
        <f>[5]Tregion!$A33</f>
        <v>37209</v>
      </c>
      <c r="B33" s="57">
        <f>[5]Tregion!$C33</f>
        <v>27.5</v>
      </c>
      <c r="C33" s="58">
        <f>[6]Tregion!$C33</f>
        <v>28.25</v>
      </c>
      <c r="D33" s="57">
        <f>[7]Tregion!$C33</f>
        <v>27.5</v>
      </c>
      <c r="E33" s="58">
        <f>[8]Tregion!$C33</f>
        <v>29.25</v>
      </c>
      <c r="F33" s="57">
        <f>[9]Tregion!$C33</f>
        <v>28.6</v>
      </c>
      <c r="G33" s="58">
        <f>[10]Tbasis!$D32</f>
        <v>28.5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3.4049999999999998</v>
      </c>
      <c r="AN33" s="40">
        <f>AR33+0.1</f>
        <v>0.41500000000000004</v>
      </c>
      <c r="AO33" s="40">
        <f t="shared" si="0"/>
        <v>3.82</v>
      </c>
      <c r="AP33" s="40">
        <f>[4]Curves!$J39</f>
        <v>0.13</v>
      </c>
      <c r="AQ33" s="40">
        <f t="shared" si="1"/>
        <v>3.5349999999999997</v>
      </c>
      <c r="AR33" s="40">
        <f>[4]Curves!$K39</f>
        <v>0.315</v>
      </c>
      <c r="AS33" s="40">
        <f t="shared" si="2"/>
        <v>3.7199999999999998</v>
      </c>
      <c r="AT33" s="40">
        <f>[4]Curves!$G39</f>
        <v>0.36</v>
      </c>
      <c r="AU33" s="40">
        <f t="shared" si="3"/>
        <v>3.7649999999999997</v>
      </c>
    </row>
    <row r="34" spans="1:47" x14ac:dyDescent="0.2">
      <c r="A34" s="50">
        <f>[5]Tregion!$A34</f>
        <v>37210</v>
      </c>
      <c r="B34" s="57">
        <f>[5]Tregion!$C34</f>
        <v>27.5</v>
      </c>
      <c r="C34" s="58">
        <f>[6]Tregion!$C34</f>
        <v>28.25</v>
      </c>
      <c r="D34" s="57">
        <f>[7]Tregion!$C34</f>
        <v>27.5</v>
      </c>
      <c r="E34" s="58">
        <f>[8]Tregion!$C34</f>
        <v>29.25</v>
      </c>
      <c r="F34" s="57">
        <f>[9]Tregion!$C34</f>
        <v>28.6</v>
      </c>
      <c r="G34" s="58">
        <f>[10]Tbasis!$D33</f>
        <v>28.5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45.749996185302734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3.286</v>
      </c>
      <c r="AN34" s="40">
        <f>AR34+0.1</f>
        <v>0.45999999999999996</v>
      </c>
      <c r="AO34" s="40">
        <f t="shared" si="0"/>
        <v>3.746</v>
      </c>
      <c r="AP34" s="40">
        <f>[4]Curves!$J40</f>
        <v>0.13</v>
      </c>
      <c r="AQ34" s="40">
        <f t="shared" si="1"/>
        <v>3.4159999999999999</v>
      </c>
      <c r="AR34" s="40">
        <f>[4]Curves!$K40</f>
        <v>0.36</v>
      </c>
      <c r="AS34" s="40">
        <f t="shared" si="2"/>
        <v>3.6459999999999999</v>
      </c>
      <c r="AT34" s="40">
        <f>[4]Curves!$G40</f>
        <v>0.4</v>
      </c>
      <c r="AU34" s="40">
        <f t="shared" si="3"/>
        <v>3.6859999999999999</v>
      </c>
    </row>
    <row r="35" spans="1:47" x14ac:dyDescent="0.2">
      <c r="A35" s="50">
        <f>[5]Tregion!$A35</f>
        <v>37211</v>
      </c>
      <c r="B35" s="57">
        <f>[5]Tregion!$C35</f>
        <v>27.5</v>
      </c>
      <c r="C35" s="58">
        <f>[6]Tregion!$C35</f>
        <v>28.25</v>
      </c>
      <c r="D35" s="57">
        <f>[7]Tregion!$C35</f>
        <v>27.5</v>
      </c>
      <c r="E35" s="58">
        <f>[8]Tregion!$C35</f>
        <v>29.25</v>
      </c>
      <c r="F35" s="57">
        <f>[9]Tregion!$C35</f>
        <v>28.6</v>
      </c>
      <c r="G35" s="58">
        <f>[10]Tbasis!$D34</f>
        <v>28.5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45.749996185302734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3.3010000000000002</v>
      </c>
      <c r="AN35" s="40">
        <f>AR35+0.1</f>
        <v>0.56000000000000005</v>
      </c>
      <c r="AO35" s="40">
        <f t="shared" si="0"/>
        <v>3.8610000000000002</v>
      </c>
      <c r="AP35" s="40">
        <f>[4]Curves!$J41</f>
        <v>0.13</v>
      </c>
      <c r="AQ35" s="40">
        <f t="shared" si="1"/>
        <v>3.431</v>
      </c>
      <c r="AR35" s="40">
        <f>[4]Curves!$K41</f>
        <v>0.46</v>
      </c>
      <c r="AS35" s="40">
        <f t="shared" si="2"/>
        <v>3.7610000000000001</v>
      </c>
      <c r="AT35" s="40">
        <f>[4]Curves!$G41</f>
        <v>0.72</v>
      </c>
      <c r="AU35" s="40">
        <f t="shared" si="3"/>
        <v>4.0209999999999999</v>
      </c>
    </row>
    <row r="36" spans="1:47" x14ac:dyDescent="0.2">
      <c r="A36" s="50">
        <f>[5]Tregion!$A36</f>
        <v>37212</v>
      </c>
      <c r="B36" s="57">
        <f>[5]Tregion!$C36</f>
        <v>27.5</v>
      </c>
      <c r="C36" s="58">
        <f>[6]Tregion!$C36</f>
        <v>28.25</v>
      </c>
      <c r="D36" s="57">
        <f>[7]Tregion!$C36</f>
        <v>27.5</v>
      </c>
      <c r="E36" s="58">
        <f>[8]Tregion!$C36</f>
        <v>28</v>
      </c>
      <c r="F36" s="57">
        <f>[9]Tregion!$C36</f>
        <v>28.6</v>
      </c>
      <c r="G36" s="58">
        <f>[10]Tbasis!$D35</f>
        <v>28.5</v>
      </c>
      <c r="H36" s="57"/>
      <c r="I36" s="58">
        <f>[11]Tregion!$C36</f>
        <v>26</v>
      </c>
      <c r="J36" s="57"/>
      <c r="K36" s="58"/>
      <c r="L36" s="57"/>
      <c r="M36" s="58"/>
      <c r="N36" s="57"/>
      <c r="O36" s="58"/>
      <c r="Q36" s="57"/>
      <c r="R36" s="58">
        <f>[12]Tregion!$C36</f>
        <v>35.679997863769529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3.331</v>
      </c>
      <c r="AN36" s="40">
        <f t="shared" ref="AN36:AN42" si="6">AR36</f>
        <v>0.77</v>
      </c>
      <c r="AO36" s="40">
        <f t="shared" si="0"/>
        <v>4.101</v>
      </c>
      <c r="AP36" s="40">
        <f>[4]Curves!$J42</f>
        <v>0.13</v>
      </c>
      <c r="AQ36" s="40">
        <f t="shared" si="1"/>
        <v>3.4609999999999999</v>
      </c>
      <c r="AR36" s="40">
        <f>[4]Curves!$K42</f>
        <v>0.77</v>
      </c>
      <c r="AS36" s="40">
        <f t="shared" si="2"/>
        <v>4.101</v>
      </c>
      <c r="AT36" s="40">
        <f>[4]Curves!$G42</f>
        <v>0.97</v>
      </c>
      <c r="AU36" s="40">
        <f t="shared" si="3"/>
        <v>4.3010000000000002</v>
      </c>
    </row>
    <row r="37" spans="1:47" x14ac:dyDescent="0.2">
      <c r="A37" s="50">
        <f>[5]Tregion!$A37</f>
        <v>37213</v>
      </c>
      <c r="B37" s="57">
        <f>[5]Tregion!$C37</f>
        <v>18</v>
      </c>
      <c r="C37" s="58">
        <f>[6]Tregion!$C37</f>
        <v>24</v>
      </c>
      <c r="D37" s="57">
        <f>[7]Tregion!$C37</f>
        <v>24</v>
      </c>
      <c r="E37" s="58">
        <f>[8]Tregion!$C37</f>
        <v>29.25</v>
      </c>
      <c r="F37" s="57">
        <f>[9]Tregion!$C37</f>
        <v>21.450000762939499</v>
      </c>
      <c r="G37" s="58">
        <f>[10]Tbasis!$D36</f>
        <v>19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35.679997863769529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3.3580000000000001</v>
      </c>
      <c r="AN37" s="40">
        <f t="shared" si="6"/>
        <v>1.04</v>
      </c>
      <c r="AO37" s="40">
        <f t="shared" si="0"/>
        <v>4.3979999999999997</v>
      </c>
      <c r="AP37" s="40">
        <f>[4]Curves!$J43</f>
        <v>3.5000000000000003E-2</v>
      </c>
      <c r="AQ37" s="40">
        <f t="shared" si="1"/>
        <v>3.3930000000000002</v>
      </c>
      <c r="AR37" s="40">
        <f>[4]Curves!$K43</f>
        <v>1.04</v>
      </c>
      <c r="AS37" s="40">
        <f t="shared" si="2"/>
        <v>4.3979999999999997</v>
      </c>
      <c r="AT37" s="40">
        <f>[4]Curves!$G43</f>
        <v>1.6</v>
      </c>
      <c r="AU37" s="40">
        <f t="shared" si="3"/>
        <v>4.9580000000000002</v>
      </c>
    </row>
    <row r="38" spans="1:47" x14ac:dyDescent="0.2">
      <c r="A38" s="50">
        <f>[5]Tregion!$A38</f>
        <v>37225</v>
      </c>
      <c r="B38" s="57">
        <f>[5]Tregion!$C38</f>
        <v>27.5</v>
      </c>
      <c r="C38" s="58">
        <f>[6]Tregion!$C38</f>
        <v>28.25</v>
      </c>
      <c r="D38" s="57">
        <f>[7]Tregion!$C38</f>
        <v>27.5</v>
      </c>
      <c r="E38" s="58">
        <f>[8]Tregion!$C38</f>
        <v>29.25</v>
      </c>
      <c r="F38" s="57">
        <f>[9]Tregion!$C38</f>
        <v>28.6</v>
      </c>
      <c r="G38" s="58">
        <f>[10]Tbasis!$D37</f>
        <v>28.5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45.749996185302734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3.39</v>
      </c>
      <c r="AN38" s="40">
        <f t="shared" si="6"/>
        <v>1.04</v>
      </c>
      <c r="AO38" s="40">
        <f t="shared" si="0"/>
        <v>4.43</v>
      </c>
      <c r="AP38" s="40">
        <f>[4]Curves!$J44</f>
        <v>3.5000000000000003E-2</v>
      </c>
      <c r="AQ38" s="40">
        <f t="shared" si="1"/>
        <v>3.4250000000000003</v>
      </c>
      <c r="AR38" s="40">
        <f>[4]Curves!$K44</f>
        <v>1.04</v>
      </c>
      <c r="AS38" s="40">
        <f t="shared" si="2"/>
        <v>4.43</v>
      </c>
      <c r="AT38" s="40">
        <f>[4]Curves!$G44</f>
        <v>1.6</v>
      </c>
      <c r="AU38" s="40">
        <f t="shared" si="3"/>
        <v>4.99</v>
      </c>
    </row>
    <row r="39" spans="1:47" x14ac:dyDescent="0.2">
      <c r="A39" s="50">
        <f>[5]Tregion!$A39</f>
        <v>37226</v>
      </c>
      <c r="B39" s="57">
        <f>[5]Tregion!$C39</f>
        <v>31.75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33.75</v>
      </c>
      <c r="G39" s="58">
        <f>[10]Tbasis!$D38</f>
        <v>33.75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3.391</v>
      </c>
      <c r="AN39" s="40">
        <f t="shared" si="6"/>
        <v>0.54</v>
      </c>
      <c r="AO39" s="40">
        <f t="shared" ref="AO39:AO70" si="7">AM39+AN39</f>
        <v>3.931</v>
      </c>
      <c r="AP39" s="40">
        <f>[4]Curves!$J45</f>
        <v>3.5000000000000003E-2</v>
      </c>
      <c r="AQ39" s="40">
        <f t="shared" ref="AQ39:AQ70" si="8">AM39+AP39</f>
        <v>3.4260000000000002</v>
      </c>
      <c r="AR39" s="40">
        <f>[4]Curves!$K45</f>
        <v>0.54</v>
      </c>
      <c r="AS39" s="40">
        <f t="shared" ref="AS39:AS70" si="9">AM39+AR39</f>
        <v>3.931</v>
      </c>
      <c r="AT39" s="40">
        <f>[4]Curves!$G45</f>
        <v>0.71</v>
      </c>
      <c r="AU39" s="40">
        <f t="shared" ref="AU39:AU70" si="10">AM39+AT39</f>
        <v>4.101</v>
      </c>
    </row>
    <row r="40" spans="1:47" x14ac:dyDescent="0.2">
      <c r="A40" s="50">
        <f>[5]Tregion!$A40</f>
        <v>37257</v>
      </c>
      <c r="B40" s="57">
        <f>[5]Tregion!$C40</f>
        <v>32.25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34.5</v>
      </c>
      <c r="G40" s="58">
        <f>[10]Tbasis!$D39</f>
        <v>33.75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57.628511657714846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3.4060000000000001</v>
      </c>
      <c r="AN40" s="40">
        <f t="shared" si="6"/>
        <v>0.36</v>
      </c>
      <c r="AO40" s="40">
        <f t="shared" si="7"/>
        <v>3.766</v>
      </c>
      <c r="AP40" s="40">
        <f>[4]Curves!$J46</f>
        <v>3.5000000000000003E-2</v>
      </c>
      <c r="AQ40" s="40">
        <f t="shared" si="8"/>
        <v>3.4410000000000003</v>
      </c>
      <c r="AR40" s="40">
        <f>[4]Curves!$K46</f>
        <v>0.36</v>
      </c>
      <c r="AS40" s="40">
        <f t="shared" si="9"/>
        <v>3.766</v>
      </c>
      <c r="AT40" s="40">
        <f>[4]Curves!$G46</f>
        <v>0.38</v>
      </c>
      <c r="AU40" s="40">
        <f t="shared" si="10"/>
        <v>3.786</v>
      </c>
    </row>
    <row r="41" spans="1:47" x14ac:dyDescent="0.2">
      <c r="A41" s="50">
        <f>[5]Tregion!$A41</f>
        <v>37288</v>
      </c>
      <c r="B41" s="57">
        <f>[5]Tregion!$C41</f>
        <v>31.75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33.75</v>
      </c>
      <c r="G41" s="58">
        <f>[10]Tbasis!$D40</f>
        <v>33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57.244737548828127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3.577</v>
      </c>
      <c r="AN41" s="40">
        <f t="shared" si="6"/>
        <v>0.32500000000000001</v>
      </c>
      <c r="AO41" s="40">
        <f t="shared" si="7"/>
        <v>3.9020000000000001</v>
      </c>
      <c r="AP41" s="40">
        <f>[4]Curves!$J47</f>
        <v>3.5000000000000003E-2</v>
      </c>
      <c r="AQ41" s="40">
        <f t="shared" si="8"/>
        <v>3.6120000000000001</v>
      </c>
      <c r="AR41" s="40">
        <f>[4]Curves!$K47</f>
        <v>0.32500000000000001</v>
      </c>
      <c r="AS41" s="40">
        <f t="shared" si="9"/>
        <v>3.9020000000000001</v>
      </c>
      <c r="AT41" s="40">
        <f>[4]Curves!$G47</f>
        <v>0.33</v>
      </c>
      <c r="AU41" s="40">
        <f t="shared" si="10"/>
        <v>3.907</v>
      </c>
    </row>
    <row r="42" spans="1:47" x14ac:dyDescent="0.2">
      <c r="A42" s="50">
        <f>[5]Tregion!$A42</f>
        <v>37316</v>
      </c>
      <c r="B42" s="57">
        <f>[5]Tregion!$C42</f>
        <v>31.25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</v>
      </c>
      <c r="G42" s="58">
        <f>[10]Tbasis!$D41</f>
        <v>32.5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56.199056091308591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3.73</v>
      </c>
      <c r="AN42" s="40">
        <f t="shared" si="6"/>
        <v>0.33500000000000002</v>
      </c>
      <c r="AO42" s="40">
        <f t="shared" si="7"/>
        <v>4.0650000000000004</v>
      </c>
      <c r="AP42" s="40">
        <f>[4]Curves!$J48</f>
        <v>3.5000000000000003E-2</v>
      </c>
      <c r="AQ42" s="40">
        <f t="shared" si="8"/>
        <v>3.7650000000000001</v>
      </c>
      <c r="AR42" s="40">
        <f>[4]Curves!$K48</f>
        <v>0.33500000000000002</v>
      </c>
      <c r="AS42" s="40">
        <f t="shared" si="9"/>
        <v>4.0650000000000004</v>
      </c>
      <c r="AT42" s="40">
        <f>[4]Curves!$G48</f>
        <v>0.37</v>
      </c>
      <c r="AU42" s="40">
        <f t="shared" si="10"/>
        <v>4.0999999999999996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51.849272155761717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3.7850000000000001</v>
      </c>
      <c r="AN43" s="40">
        <f>AR43+0.1</f>
        <v>0.44999999999999996</v>
      </c>
      <c r="AO43" s="40">
        <f t="shared" si="7"/>
        <v>4.2350000000000003</v>
      </c>
      <c r="AP43" s="40">
        <f>[4]Curves!$J49</f>
        <v>3.5000000000000003E-2</v>
      </c>
      <c r="AQ43" s="40">
        <f t="shared" si="8"/>
        <v>3.8200000000000003</v>
      </c>
      <c r="AR43" s="40">
        <f>[4]Curves!$K49</f>
        <v>0.35</v>
      </c>
      <c r="AS43" s="40">
        <f t="shared" si="9"/>
        <v>4.1349999999999998</v>
      </c>
      <c r="AT43" s="40">
        <f>[4]Curves!$G49</f>
        <v>0.41</v>
      </c>
      <c r="AU43" s="40">
        <f t="shared" si="10"/>
        <v>4.1950000000000003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52.619288787841796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3.67</v>
      </c>
      <c r="AN44" s="40">
        <f>AR44+0.1</f>
        <v>0.44999999999999996</v>
      </c>
      <c r="AO44" s="40">
        <f t="shared" si="7"/>
        <v>4.12</v>
      </c>
      <c r="AP44" s="40">
        <f>[4]Curves!$J50</f>
        <v>0.13</v>
      </c>
      <c r="AQ44" s="40">
        <f t="shared" si="8"/>
        <v>3.8</v>
      </c>
      <c r="AR44" s="40">
        <f>[4]Curves!$K50</f>
        <v>0.35</v>
      </c>
      <c r="AS44" s="40">
        <f t="shared" si="9"/>
        <v>4.0199999999999996</v>
      </c>
      <c r="AT44" s="40">
        <f>[4]Curves!$G50</f>
        <v>0.41</v>
      </c>
      <c r="AU44" s="40">
        <f t="shared" si="10"/>
        <v>4.08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54.654976121995361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3.5230000000000001</v>
      </c>
      <c r="AN45" s="40">
        <f>AR45+0.1</f>
        <v>0.41500000000000004</v>
      </c>
      <c r="AO45" s="40">
        <f t="shared" si="7"/>
        <v>3.9380000000000002</v>
      </c>
      <c r="AP45" s="40">
        <f>[4]Curves!$J51</f>
        <v>0.13</v>
      </c>
      <c r="AQ45" s="40">
        <f t="shared" si="8"/>
        <v>3.653</v>
      </c>
      <c r="AR45" s="40">
        <f>[4]Curves!$K51</f>
        <v>0.315</v>
      </c>
      <c r="AS45" s="40">
        <f t="shared" si="9"/>
        <v>3.8380000000000001</v>
      </c>
      <c r="AT45" s="40">
        <f>[4]Curves!$G51</f>
        <v>0.36</v>
      </c>
      <c r="AU45" s="40">
        <f t="shared" si="10"/>
        <v>3.883</v>
      </c>
    </row>
    <row r="46" spans="1:47" x14ac:dyDescent="0.2">
      <c r="A46" s="50">
        <f>[5]Tregion!$A46</f>
        <v>37438</v>
      </c>
      <c r="B46" s="57">
        <f>[5]Tregion!$C46</f>
        <v>50.25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47.175168618682115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3.3580000000000001</v>
      </c>
      <c r="AN46" s="40">
        <f>AR46+0.1</f>
        <v>0.45999999999999996</v>
      </c>
      <c r="AO46" s="40">
        <f t="shared" si="7"/>
        <v>3.8180000000000001</v>
      </c>
      <c r="AP46" s="40">
        <f>[4]Curves!$J52</f>
        <v>0.13</v>
      </c>
      <c r="AQ46" s="40">
        <f t="shared" si="8"/>
        <v>3.488</v>
      </c>
      <c r="AR46" s="40">
        <f>[4]Curves!$K52</f>
        <v>0.36</v>
      </c>
      <c r="AS46" s="40">
        <f t="shared" si="9"/>
        <v>3.718</v>
      </c>
      <c r="AT46" s="40">
        <f>[4]Curves!$G52</f>
        <v>0.4</v>
      </c>
      <c r="AU46" s="40">
        <f t="shared" si="10"/>
        <v>3.758</v>
      </c>
    </row>
    <row r="47" spans="1:47" x14ac:dyDescent="0.2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48.030419621102205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3.3530000000000002</v>
      </c>
      <c r="AN47" s="40">
        <f>AR47+0.1</f>
        <v>0.56000000000000005</v>
      </c>
      <c r="AO47" s="40">
        <f t="shared" si="7"/>
        <v>3.9130000000000003</v>
      </c>
      <c r="AP47" s="40">
        <f>[4]Curves!$J53</f>
        <v>0.13</v>
      </c>
      <c r="AQ47" s="40">
        <f t="shared" si="8"/>
        <v>3.4830000000000001</v>
      </c>
      <c r="AR47" s="40">
        <f>[4]Curves!$K53</f>
        <v>0.46</v>
      </c>
      <c r="AS47" s="40">
        <f t="shared" si="9"/>
        <v>3.8130000000000002</v>
      </c>
      <c r="AT47" s="40">
        <f>[4]Curves!$G53</f>
        <v>0.72499999999999998</v>
      </c>
      <c r="AU47" s="40">
        <f t="shared" si="10"/>
        <v>4.0780000000000003</v>
      </c>
    </row>
    <row r="48" spans="1:47" x14ac:dyDescent="0.2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48.040008506904051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3.391</v>
      </c>
      <c r="AN48" s="40">
        <f t="shared" ref="AN48:AN54" si="11">AR48</f>
        <v>0.77</v>
      </c>
      <c r="AO48" s="40">
        <f t="shared" si="7"/>
        <v>4.1609999999999996</v>
      </c>
      <c r="AP48" s="40">
        <f>[4]Curves!$J54</f>
        <v>0.13</v>
      </c>
      <c r="AQ48" s="40">
        <f t="shared" si="8"/>
        <v>3.5209999999999999</v>
      </c>
      <c r="AR48" s="40">
        <f>[4]Curves!$K54</f>
        <v>0.77</v>
      </c>
      <c r="AS48" s="40">
        <f t="shared" si="9"/>
        <v>4.1609999999999996</v>
      </c>
      <c r="AT48" s="40">
        <f>[4]Curves!$G54</f>
        <v>0.98</v>
      </c>
      <c r="AU48" s="40">
        <f t="shared" si="10"/>
        <v>4.3710000000000004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52.39895195158693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3.4359999999999999</v>
      </c>
      <c r="AN49" s="40">
        <f t="shared" si="11"/>
        <v>1.04</v>
      </c>
      <c r="AO49" s="40">
        <f t="shared" si="7"/>
        <v>4.476</v>
      </c>
      <c r="AP49" s="40">
        <f>[4]Curves!$J55</f>
        <v>4.4999999999999998E-2</v>
      </c>
      <c r="AQ49" s="40">
        <f t="shared" si="8"/>
        <v>3.4809999999999999</v>
      </c>
      <c r="AR49" s="40">
        <f>[4]Curves!$K55</f>
        <v>1.04</v>
      </c>
      <c r="AS49" s="40">
        <f t="shared" si="9"/>
        <v>4.476</v>
      </c>
      <c r="AT49" s="40">
        <f>[4]Curves!$G55</f>
        <v>1.615</v>
      </c>
      <c r="AU49" s="40">
        <f t="shared" si="10"/>
        <v>5.0510000000000002</v>
      </c>
    </row>
    <row r="50" spans="1:47" x14ac:dyDescent="0.2">
      <c r="A50" s="50">
        <f>[5]Tregion!$A50</f>
        <v>37561</v>
      </c>
      <c r="B50" s="57">
        <f>[5]Tregion!$C50</f>
        <v>34.5</v>
      </c>
      <c r="C50" s="58">
        <f>[6]Tregion!$C50</f>
        <v>33</v>
      </c>
      <c r="D50" s="57">
        <f>[7]Tregion!$C50</f>
        <v>33.5</v>
      </c>
      <c r="E50" s="58">
        <f>[8]Tregion!$C50</f>
        <v>36.5</v>
      </c>
      <c r="F50" s="57">
        <f>[9]Tregion!$C50</f>
        <v>37.5</v>
      </c>
      <c r="G50" s="58">
        <f>[10]Tbasis!$D49</f>
        <v>36.5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57.737953158028134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3.4740000000000002</v>
      </c>
      <c r="AN50" s="40">
        <f t="shared" si="11"/>
        <v>1.04</v>
      </c>
      <c r="AO50" s="40">
        <f t="shared" si="7"/>
        <v>4.5140000000000002</v>
      </c>
      <c r="AP50" s="40">
        <f>[4]Curves!$J56</f>
        <v>4.4999999999999998E-2</v>
      </c>
      <c r="AQ50" s="40">
        <f t="shared" si="8"/>
        <v>3.5190000000000001</v>
      </c>
      <c r="AR50" s="40">
        <f>[4]Curves!$K56</f>
        <v>1.04</v>
      </c>
      <c r="AS50" s="40">
        <f t="shared" si="9"/>
        <v>4.5140000000000002</v>
      </c>
      <c r="AT50" s="40">
        <f>[4]Curves!$G56</f>
        <v>1.615</v>
      </c>
      <c r="AU50" s="40">
        <f t="shared" si="10"/>
        <v>5.0890000000000004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62.042138223254973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3.468</v>
      </c>
      <c r="AN51" s="40">
        <f t="shared" si="11"/>
        <v>0.54</v>
      </c>
      <c r="AO51" s="40">
        <f t="shared" si="7"/>
        <v>4.008</v>
      </c>
      <c r="AP51" s="40">
        <f>[4]Curves!$J57</f>
        <v>4.4999999999999998E-2</v>
      </c>
      <c r="AQ51" s="40">
        <f t="shared" si="8"/>
        <v>3.5129999999999999</v>
      </c>
      <c r="AR51" s="40">
        <f>[4]Curves!$K57</f>
        <v>0.54</v>
      </c>
      <c r="AS51" s="40">
        <f t="shared" si="9"/>
        <v>4.008</v>
      </c>
      <c r="AT51" s="40">
        <f>[4]Curves!$G57</f>
        <v>0.71499999999999997</v>
      </c>
      <c r="AU51" s="40">
        <f t="shared" si="10"/>
        <v>4.1829999999999998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50.122577042138502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3.468</v>
      </c>
      <c r="AN52" s="40">
        <f t="shared" si="11"/>
        <v>0.36</v>
      </c>
      <c r="AO52" s="40">
        <f t="shared" si="7"/>
        <v>3.8279999999999998</v>
      </c>
      <c r="AP52" s="40">
        <f>[4]Curves!$J58</f>
        <v>4.4999999999999998E-2</v>
      </c>
      <c r="AQ52" s="40">
        <f t="shared" si="8"/>
        <v>3.5129999999999999</v>
      </c>
      <c r="AR52" s="40">
        <f>[4]Curves!$K58</f>
        <v>0.36</v>
      </c>
      <c r="AS52" s="40">
        <f t="shared" si="9"/>
        <v>3.8279999999999998</v>
      </c>
      <c r="AT52" s="40">
        <f>[4]Curves!$G58</f>
        <v>0.38</v>
      </c>
      <c r="AU52" s="40">
        <f t="shared" si="10"/>
        <v>3.8479999999999999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48.710640380118456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3.6420000000000003</v>
      </c>
      <c r="AN53" s="40">
        <f t="shared" si="11"/>
        <v>0.32500000000000001</v>
      </c>
      <c r="AO53" s="40">
        <f t="shared" si="7"/>
        <v>3.9670000000000005</v>
      </c>
      <c r="AP53" s="40">
        <f>[4]Curves!$J59</f>
        <v>4.4999999999999998E-2</v>
      </c>
      <c r="AQ53" s="40">
        <f t="shared" si="8"/>
        <v>3.6870000000000003</v>
      </c>
      <c r="AR53" s="40">
        <f>[4]Curves!$K59</f>
        <v>0.32500000000000001</v>
      </c>
      <c r="AS53" s="40">
        <f t="shared" si="9"/>
        <v>3.9670000000000005</v>
      </c>
      <c r="AT53" s="40">
        <f>[4]Curves!$G59</f>
        <v>0.33</v>
      </c>
      <c r="AU53" s="40">
        <f t="shared" si="10"/>
        <v>3.9720000000000004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47.170614587219021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3.79</v>
      </c>
      <c r="AN54" s="40">
        <f t="shared" si="11"/>
        <v>0.33500000000000002</v>
      </c>
      <c r="AO54" s="40">
        <f t="shared" si="7"/>
        <v>4.125</v>
      </c>
      <c r="AP54" s="40">
        <f>[4]Curves!$J60</f>
        <v>4.4999999999999998E-2</v>
      </c>
      <c r="AQ54" s="40">
        <f t="shared" si="8"/>
        <v>3.835</v>
      </c>
      <c r="AR54" s="40">
        <f>[4]Curves!$K60</f>
        <v>0.33500000000000002</v>
      </c>
      <c r="AS54" s="40">
        <f t="shared" si="9"/>
        <v>4.125</v>
      </c>
      <c r="AT54" s="40">
        <f>[4]Curves!$G60</f>
        <v>0.37</v>
      </c>
      <c r="AU54" s="40">
        <f t="shared" si="10"/>
        <v>4.16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44.904514904393672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3.8849999999999998</v>
      </c>
      <c r="AN55" s="40">
        <f>AR55+0.1</f>
        <v>0.44999999999999996</v>
      </c>
      <c r="AO55" s="40">
        <f t="shared" si="7"/>
        <v>4.335</v>
      </c>
      <c r="AP55" s="40">
        <f>[4]Curves!$J61</f>
        <v>4.4999999999999998E-2</v>
      </c>
      <c r="AQ55" s="40">
        <f t="shared" si="8"/>
        <v>3.9299999999999997</v>
      </c>
      <c r="AR55" s="40">
        <f>[4]Curves!$K61</f>
        <v>0.35</v>
      </c>
      <c r="AS55" s="40">
        <f t="shared" si="9"/>
        <v>4.2349999999999994</v>
      </c>
      <c r="AT55" s="40">
        <f>[4]Curves!$G61</f>
        <v>0.41</v>
      </c>
      <c r="AU55" s="40">
        <f t="shared" si="10"/>
        <v>4.2949999999999999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45.14686475956163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3.77</v>
      </c>
      <c r="AN56" s="40">
        <f>AR56+0.1</f>
        <v>0.44999999999999996</v>
      </c>
      <c r="AO56" s="40">
        <f t="shared" si="7"/>
        <v>4.22</v>
      </c>
      <c r="AP56" s="40">
        <f>[4]Curves!$J62</f>
        <v>0.13</v>
      </c>
      <c r="AQ56" s="40">
        <f t="shared" si="8"/>
        <v>3.9</v>
      </c>
      <c r="AR56" s="40">
        <f>[4]Curves!$K62</f>
        <v>0.35</v>
      </c>
      <c r="AS56" s="40">
        <f t="shared" si="9"/>
        <v>4.12</v>
      </c>
      <c r="AT56" s="40">
        <f>[4]Curves!$G62</f>
        <v>0.41</v>
      </c>
      <c r="AU56" s="40">
        <f t="shared" si="10"/>
        <v>4.18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45.625522156318638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3.6230000000000002</v>
      </c>
      <c r="AN57" s="40">
        <f>AR57+0.1</f>
        <v>0.41500000000000004</v>
      </c>
      <c r="AO57" s="40">
        <f t="shared" si="7"/>
        <v>4.0380000000000003</v>
      </c>
      <c r="AP57" s="40">
        <f>[4]Curves!$J63</f>
        <v>0.13</v>
      </c>
      <c r="AQ57" s="40">
        <f t="shared" si="8"/>
        <v>3.7530000000000001</v>
      </c>
      <c r="AR57" s="40">
        <f>[4]Curves!$K63</f>
        <v>0.315</v>
      </c>
      <c r="AS57" s="40">
        <f t="shared" si="9"/>
        <v>3.9380000000000002</v>
      </c>
      <c r="AT57" s="40">
        <f>[4]Curves!$G63</f>
        <v>0.36</v>
      </c>
      <c r="AU57" s="40">
        <f t="shared" si="10"/>
        <v>3.9830000000000001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46.055971130185917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3.4580000000000002</v>
      </c>
      <c r="AN58" s="40">
        <f>AR58+0.1</f>
        <v>0.45999999999999996</v>
      </c>
      <c r="AO58" s="40">
        <f t="shared" si="7"/>
        <v>3.9180000000000001</v>
      </c>
      <c r="AP58" s="40">
        <f>[4]Curves!$J64</f>
        <v>0.13</v>
      </c>
      <c r="AQ58" s="40">
        <f t="shared" si="8"/>
        <v>3.5880000000000001</v>
      </c>
      <c r="AR58" s="40">
        <f>[4]Curves!$K64</f>
        <v>0.36</v>
      </c>
      <c r="AS58" s="40">
        <f t="shared" si="9"/>
        <v>3.8180000000000001</v>
      </c>
      <c r="AT58" s="40">
        <f>[4]Curves!$G64</f>
        <v>0.4</v>
      </c>
      <c r="AU58" s="40">
        <f t="shared" si="10"/>
        <v>3.8580000000000001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46.564660977524859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3.4530000000000003</v>
      </c>
      <c r="AN59" s="40">
        <f>AR59+0.1</f>
        <v>0.56000000000000005</v>
      </c>
      <c r="AO59" s="40">
        <f t="shared" si="7"/>
        <v>4.0129999999999999</v>
      </c>
      <c r="AP59" s="40">
        <f>[4]Curves!$J65</f>
        <v>0.13</v>
      </c>
      <c r="AQ59" s="40">
        <f t="shared" si="8"/>
        <v>3.5830000000000002</v>
      </c>
      <c r="AR59" s="40">
        <f>[4]Curves!$K65</f>
        <v>0.46</v>
      </c>
      <c r="AS59" s="40">
        <f t="shared" si="9"/>
        <v>3.9130000000000003</v>
      </c>
      <c r="AT59" s="40">
        <f>[4]Curves!$G65</f>
        <v>0.73</v>
      </c>
      <c r="AU59" s="40">
        <f t="shared" si="10"/>
        <v>4.1829999999999998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46.583335180848266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3.4910000000000001</v>
      </c>
      <c r="AN60" s="40">
        <f t="shared" ref="AN60:AN66" si="12">AR60</f>
        <v>0.77</v>
      </c>
      <c r="AO60" s="40">
        <f t="shared" si="7"/>
        <v>4.2610000000000001</v>
      </c>
      <c r="AP60" s="40">
        <f>[4]Curves!$J66</f>
        <v>0.13</v>
      </c>
      <c r="AQ60" s="40">
        <f t="shared" si="8"/>
        <v>3.621</v>
      </c>
      <c r="AR60" s="40">
        <f>[4]Curves!$K66</f>
        <v>0.77</v>
      </c>
      <c r="AS60" s="40">
        <f t="shared" si="9"/>
        <v>4.2610000000000001</v>
      </c>
      <c r="AT60" s="40">
        <f>[4]Curves!$G66</f>
        <v>0.98</v>
      </c>
      <c r="AU60" s="40">
        <f t="shared" si="10"/>
        <v>4.4710000000000001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46.823134462892966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3.536</v>
      </c>
      <c r="AN61" s="40">
        <f t="shared" si="12"/>
        <v>1.04</v>
      </c>
      <c r="AO61" s="40">
        <f t="shared" si="7"/>
        <v>4.5760000000000005</v>
      </c>
      <c r="AP61" s="40">
        <f>[4]Curves!$J67</f>
        <v>4.4999999999999998E-2</v>
      </c>
      <c r="AQ61" s="40">
        <f t="shared" si="8"/>
        <v>3.581</v>
      </c>
      <c r="AR61" s="40">
        <f>[4]Curves!$K67</f>
        <v>1.04</v>
      </c>
      <c r="AS61" s="40">
        <f t="shared" si="9"/>
        <v>4.5760000000000005</v>
      </c>
      <c r="AT61" s="40">
        <f>[4]Curves!$G67</f>
        <v>1.6</v>
      </c>
      <c r="AU61" s="40">
        <f t="shared" si="10"/>
        <v>5.1360000000000001</v>
      </c>
    </row>
    <row r="62" spans="1:47" x14ac:dyDescent="0.2">
      <c r="A62" s="50">
        <f>[5]Tregion!$A62</f>
        <v>37926</v>
      </c>
      <c r="B62" s="57">
        <f>[5]Tregion!$C62</f>
        <v>35.5</v>
      </c>
      <c r="C62" s="58">
        <f>[6]Tregion!$C62</f>
        <v>34.25</v>
      </c>
      <c r="D62" s="57">
        <f>[7]Tregion!$C62</f>
        <v>34.5</v>
      </c>
      <c r="E62" s="58">
        <f>[8]Tregion!$C62</f>
        <v>39</v>
      </c>
      <c r="F62" s="57">
        <f>[9]Tregion!$C62</f>
        <v>38.5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50.312305923402278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3.5740000000000003</v>
      </c>
      <c r="AN62" s="40">
        <f t="shared" si="12"/>
        <v>1.04</v>
      </c>
      <c r="AO62" s="40">
        <f t="shared" si="7"/>
        <v>4.6140000000000008</v>
      </c>
      <c r="AP62" s="40">
        <f>[4]Curves!$J68</f>
        <v>4.4999999999999998E-2</v>
      </c>
      <c r="AQ62" s="40">
        <f t="shared" si="8"/>
        <v>3.6190000000000002</v>
      </c>
      <c r="AR62" s="40">
        <f>[4]Curves!$K68</f>
        <v>1.04</v>
      </c>
      <c r="AS62" s="40">
        <f t="shared" si="9"/>
        <v>4.6140000000000008</v>
      </c>
      <c r="AT62" s="40">
        <f>[4]Curves!$G68</f>
        <v>1.6</v>
      </c>
      <c r="AU62" s="40">
        <f t="shared" si="10"/>
        <v>5.1740000000000004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52.721102517811211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3.5680000000000001</v>
      </c>
      <c r="AN63" s="40">
        <f t="shared" si="12"/>
        <v>0.54</v>
      </c>
      <c r="AO63" s="40">
        <f t="shared" si="7"/>
        <v>4.1080000000000005</v>
      </c>
      <c r="AP63" s="40">
        <f>[4]Curves!$J69</f>
        <v>4.4999999999999998E-2</v>
      </c>
      <c r="AQ63" s="40">
        <f t="shared" si="8"/>
        <v>3.613</v>
      </c>
      <c r="AR63" s="40">
        <f>[4]Curves!$K69</f>
        <v>0.54</v>
      </c>
      <c r="AS63" s="40">
        <f t="shared" si="9"/>
        <v>4.1080000000000005</v>
      </c>
      <c r="AT63" s="40">
        <f>[4]Curves!$G69</f>
        <v>0.72</v>
      </c>
      <c r="AU63" s="40">
        <f t="shared" si="10"/>
        <v>4.2880000000000003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51.030232706618037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3.5680000000000001</v>
      </c>
      <c r="AN64" s="40">
        <f t="shared" si="12"/>
        <v>0.36</v>
      </c>
      <c r="AO64" s="40">
        <f t="shared" si="7"/>
        <v>3.9279999999999999</v>
      </c>
      <c r="AP64" s="40">
        <f>[4]Curves!$J70</f>
        <v>4.4999999999999998E-2</v>
      </c>
      <c r="AQ64" s="40">
        <f t="shared" si="8"/>
        <v>3.613</v>
      </c>
      <c r="AR64" s="40">
        <f>[4]Curves!$K70</f>
        <v>0.36</v>
      </c>
      <c r="AS64" s="40">
        <f t="shared" si="9"/>
        <v>3.9279999999999999</v>
      </c>
      <c r="AT64" s="40">
        <f>[4]Curves!$G70</f>
        <v>0.38</v>
      </c>
      <c r="AU64" s="40">
        <f t="shared" si="10"/>
        <v>3.948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49.294299441869683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3.742</v>
      </c>
      <c r="AN65" s="40">
        <f t="shared" si="12"/>
        <v>0.32500000000000001</v>
      </c>
      <c r="AO65" s="40">
        <f t="shared" si="7"/>
        <v>4.0670000000000002</v>
      </c>
      <c r="AP65" s="40">
        <f>[4]Curves!$J71</f>
        <v>4.4999999999999998E-2</v>
      </c>
      <c r="AQ65" s="40">
        <f t="shared" si="8"/>
        <v>3.7869999999999999</v>
      </c>
      <c r="AR65" s="40">
        <f>[4]Curves!$K71</f>
        <v>0.32500000000000001</v>
      </c>
      <c r="AS65" s="40">
        <f t="shared" si="9"/>
        <v>4.0670000000000002</v>
      </c>
      <c r="AT65" s="40">
        <f>[4]Curves!$G71</f>
        <v>0.33</v>
      </c>
      <c r="AU65" s="40">
        <f t="shared" si="10"/>
        <v>4.0720000000000001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47.077435788366728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3.89</v>
      </c>
      <c r="AN66" s="40">
        <f t="shared" si="12"/>
        <v>0.33500000000000002</v>
      </c>
      <c r="AO66" s="40">
        <f t="shared" si="7"/>
        <v>4.2250000000000005</v>
      </c>
      <c r="AP66" s="40">
        <f>[4]Curves!$J72</f>
        <v>4.4999999999999998E-2</v>
      </c>
      <c r="AQ66" s="40">
        <f t="shared" si="8"/>
        <v>3.9350000000000001</v>
      </c>
      <c r="AR66" s="40">
        <f>[4]Curves!$K72</f>
        <v>0.33500000000000002</v>
      </c>
      <c r="AS66" s="40">
        <f t="shared" si="9"/>
        <v>4.2250000000000005</v>
      </c>
      <c r="AT66" s="40">
        <f>[4]Curves!$G72</f>
        <v>0.37</v>
      </c>
      <c r="AU66" s="40">
        <f t="shared" si="10"/>
        <v>4.26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43.991873581899902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3.9874999999999998</v>
      </c>
      <c r="AN67" s="40">
        <f>AR67+0.1</f>
        <v>0.44999999999999996</v>
      </c>
      <c r="AO67" s="40">
        <f t="shared" si="7"/>
        <v>4.4375</v>
      </c>
      <c r="AP67" s="40">
        <f>[4]Curves!$J73</f>
        <v>4.4999999999999998E-2</v>
      </c>
      <c r="AQ67" s="40">
        <f t="shared" si="8"/>
        <v>4.0324999999999998</v>
      </c>
      <c r="AR67" s="40">
        <f>[4]Curves!$K73</f>
        <v>0.35</v>
      </c>
      <c r="AS67" s="40">
        <f t="shared" si="9"/>
        <v>4.3374999999999995</v>
      </c>
      <c r="AT67" s="40">
        <f>[4]Curves!$G73</f>
        <v>0.41</v>
      </c>
      <c r="AU67" s="40">
        <f t="shared" si="10"/>
        <v>4.3975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43.91469473780753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3.8725000000000001</v>
      </c>
      <c r="AN68" s="40">
        <f>AR68+0.1</f>
        <v>0.44999999999999996</v>
      </c>
      <c r="AO68" s="40">
        <f t="shared" si="7"/>
        <v>4.3224999999999998</v>
      </c>
      <c r="AP68" s="40">
        <f>[4]Curves!$J74</f>
        <v>0.13</v>
      </c>
      <c r="AQ68" s="40">
        <f t="shared" si="8"/>
        <v>4.0025000000000004</v>
      </c>
      <c r="AR68" s="40">
        <f>[4]Curves!$K74</f>
        <v>0.35</v>
      </c>
      <c r="AS68" s="40">
        <f t="shared" si="9"/>
        <v>4.2225000000000001</v>
      </c>
      <c r="AT68" s="40">
        <f>[4]Curves!$G74</f>
        <v>0.41</v>
      </c>
      <c r="AU68" s="40">
        <f t="shared" si="10"/>
        <v>4.2824999999999998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44.482864041965151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3.7255000000000003</v>
      </c>
      <c r="AN69" s="40">
        <f>AR69+0.1</f>
        <v>0.41500000000000004</v>
      </c>
      <c r="AO69" s="40">
        <f t="shared" si="7"/>
        <v>4.1405000000000003</v>
      </c>
      <c r="AP69" s="40">
        <f>[4]Curves!$J75</f>
        <v>0.13</v>
      </c>
      <c r="AQ69" s="40">
        <f t="shared" si="8"/>
        <v>3.8555000000000001</v>
      </c>
      <c r="AR69" s="40">
        <f>[4]Curves!$K75</f>
        <v>0.315</v>
      </c>
      <c r="AS69" s="40">
        <f t="shared" si="9"/>
        <v>4.0405000000000006</v>
      </c>
      <c r="AT69" s="40">
        <f>[4]Curves!$G75</f>
        <v>0.36</v>
      </c>
      <c r="AU69" s="40">
        <f t="shared" si="10"/>
        <v>4.0855000000000006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45.157898857657123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3.5605000000000002</v>
      </c>
      <c r="AN70" s="40">
        <f>AR70+0.1</f>
        <v>0.45999999999999996</v>
      </c>
      <c r="AO70" s="40">
        <f t="shared" si="7"/>
        <v>4.0205000000000002</v>
      </c>
      <c r="AP70" s="40">
        <f>[4]Curves!$J76</f>
        <v>0.13</v>
      </c>
      <c r="AQ70" s="40">
        <f t="shared" si="8"/>
        <v>3.6905000000000001</v>
      </c>
      <c r="AR70" s="40">
        <f>[4]Curves!$K76</f>
        <v>0.36</v>
      </c>
      <c r="AS70" s="40">
        <f t="shared" si="9"/>
        <v>3.9205000000000001</v>
      </c>
      <c r="AT70" s="40">
        <f>[4]Curves!$G76</f>
        <v>0.4</v>
      </c>
      <c r="AU70" s="40">
        <f t="shared" si="10"/>
        <v>3.9605000000000001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45.729855837900431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3.5555000000000003</v>
      </c>
      <c r="AN71" s="40">
        <f>AR71+0.1</f>
        <v>0.56000000000000005</v>
      </c>
      <c r="AO71" s="40">
        <f t="shared" ref="AO71:AO102" si="13">AM71+AN71</f>
        <v>4.1155000000000008</v>
      </c>
      <c r="AP71" s="40">
        <f>[4]Curves!$J77</f>
        <v>0.13</v>
      </c>
      <c r="AQ71" s="40">
        <f t="shared" ref="AQ71:AQ102" si="14">AM71+AP71</f>
        <v>3.6855000000000002</v>
      </c>
      <c r="AR71" s="40">
        <f>[4]Curves!$K77</f>
        <v>0.46</v>
      </c>
      <c r="AS71" s="40">
        <f t="shared" ref="AS71:AS102" si="15">AM71+AR71</f>
        <v>4.0155000000000003</v>
      </c>
      <c r="AT71" s="40">
        <f>[4]Curves!$G77</f>
        <v>0.73</v>
      </c>
      <c r="AU71" s="40">
        <f t="shared" ref="AU71:AU102" si="16">AM71+AT71</f>
        <v>4.2855000000000008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45.640510170876603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3.5935000000000001</v>
      </c>
      <c r="AN72" s="40">
        <f t="shared" ref="AN72:AN78" si="17">AR72</f>
        <v>0.77</v>
      </c>
      <c r="AO72" s="40">
        <f t="shared" si="13"/>
        <v>4.3635000000000002</v>
      </c>
      <c r="AP72" s="40">
        <f>[4]Curves!$J78</f>
        <v>0.13</v>
      </c>
      <c r="AQ72" s="40">
        <f t="shared" si="14"/>
        <v>3.7235</v>
      </c>
      <c r="AR72" s="40">
        <f>[4]Curves!$K78</f>
        <v>0.77</v>
      </c>
      <c r="AS72" s="40">
        <f t="shared" si="15"/>
        <v>4.3635000000000002</v>
      </c>
      <c r="AT72" s="40">
        <f>[4]Curves!$G78</f>
        <v>0.98</v>
      </c>
      <c r="AU72" s="40">
        <f t="shared" si="16"/>
        <v>4.5735000000000001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45.643471860093953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3.6385000000000001</v>
      </c>
      <c r="AN73" s="40">
        <f t="shared" si="17"/>
        <v>1.04</v>
      </c>
      <c r="AO73" s="40">
        <f t="shared" si="13"/>
        <v>4.6784999999999997</v>
      </c>
      <c r="AP73" s="40">
        <f>[4]Curves!$J79</f>
        <v>4.4999999999999998E-2</v>
      </c>
      <c r="AQ73" s="40">
        <f t="shared" si="14"/>
        <v>3.6835</v>
      </c>
      <c r="AR73" s="40">
        <f>[4]Curves!$K79</f>
        <v>1.04</v>
      </c>
      <c r="AS73" s="40">
        <f t="shared" si="15"/>
        <v>4.6784999999999997</v>
      </c>
      <c r="AT73" s="40">
        <f>[4]Curves!$G79</f>
        <v>1.6</v>
      </c>
      <c r="AU73" s="40">
        <f t="shared" si="16"/>
        <v>5.2385000000000002</v>
      </c>
    </row>
    <row r="74" spans="1:47" x14ac:dyDescent="0.2">
      <c r="A74" s="50">
        <f>[5]Tregion!$A74</f>
        <v>38292</v>
      </c>
      <c r="B74" s="57">
        <f>[5]Tregion!$C74</f>
        <v>36.15</v>
      </c>
      <c r="C74" s="58">
        <f>[6]Tregion!$C74</f>
        <v>35.479999999999997</v>
      </c>
      <c r="D74" s="57">
        <f>[7]Tregion!$C74</f>
        <v>35.369999999999997</v>
      </c>
      <c r="E74" s="58">
        <f>[8]Tregion!$C74</f>
        <v>40.03</v>
      </c>
      <c r="F74" s="57">
        <f>[9]Tregion!$C74</f>
        <v>39.1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48.856043669774053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3.6765000000000003</v>
      </c>
      <c r="AN74" s="40">
        <f t="shared" si="17"/>
        <v>1.04</v>
      </c>
      <c r="AO74" s="40">
        <f t="shared" si="13"/>
        <v>4.7164999999999999</v>
      </c>
      <c r="AP74" s="40">
        <f>[4]Curves!$J80</f>
        <v>4.4999999999999998E-2</v>
      </c>
      <c r="AQ74" s="40">
        <f t="shared" si="14"/>
        <v>3.7215000000000003</v>
      </c>
      <c r="AR74" s="40">
        <f>[4]Curves!$K80</f>
        <v>1.04</v>
      </c>
      <c r="AS74" s="40">
        <f t="shared" si="15"/>
        <v>4.7164999999999999</v>
      </c>
      <c r="AT74" s="40">
        <f>[4]Curves!$G80</f>
        <v>1.6</v>
      </c>
      <c r="AU74" s="40">
        <f t="shared" si="16"/>
        <v>5.2765000000000004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51.065863021708111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3.6705000000000001</v>
      </c>
      <c r="AN75" s="40">
        <f t="shared" si="17"/>
        <v>0.54</v>
      </c>
      <c r="AO75" s="40">
        <f t="shared" si="13"/>
        <v>4.2104999999999997</v>
      </c>
      <c r="AP75" s="40">
        <f>[4]Curves!$J81</f>
        <v>4.4999999999999998E-2</v>
      </c>
      <c r="AQ75" s="40">
        <f t="shared" si="14"/>
        <v>3.7155</v>
      </c>
      <c r="AR75" s="40">
        <f>[4]Curves!$K81</f>
        <v>0.54</v>
      </c>
      <c r="AS75" s="40">
        <f t="shared" si="15"/>
        <v>4.2104999999999997</v>
      </c>
      <c r="AT75" s="40">
        <f>[4]Curves!$G81</f>
        <v>0.72</v>
      </c>
      <c r="AU75" s="40">
        <f t="shared" si="16"/>
        <v>4.3905000000000003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49.855084754130651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3.6705000000000001</v>
      </c>
      <c r="AN76" s="40">
        <f t="shared" si="17"/>
        <v>0.36</v>
      </c>
      <c r="AO76" s="40">
        <f t="shared" si="13"/>
        <v>4.0305</v>
      </c>
      <c r="AP76" s="40">
        <f>[4]Curves!$J82</f>
        <v>4.4999999999999998E-2</v>
      </c>
      <c r="AQ76" s="40">
        <f t="shared" si="14"/>
        <v>3.7155</v>
      </c>
      <c r="AR76" s="40">
        <f>[4]Curves!$K82</f>
        <v>0.36</v>
      </c>
      <c r="AS76" s="40">
        <f t="shared" si="15"/>
        <v>4.0305</v>
      </c>
      <c r="AT76" s="40">
        <f>[4]Curves!$G82</f>
        <v>0.38</v>
      </c>
      <c r="AU76" s="40">
        <f t="shared" si="16"/>
        <v>4.0505000000000004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48.202648113363992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3.8445</v>
      </c>
      <c r="AN77" s="40">
        <f t="shared" si="17"/>
        <v>0.32500000000000001</v>
      </c>
      <c r="AO77" s="40">
        <f t="shared" si="13"/>
        <v>4.1695000000000002</v>
      </c>
      <c r="AP77" s="40">
        <f>[4]Curves!$J83</f>
        <v>4.4999999999999998E-2</v>
      </c>
      <c r="AQ77" s="40">
        <f t="shared" si="14"/>
        <v>3.8895</v>
      </c>
      <c r="AR77" s="40">
        <f>[4]Curves!$K83</f>
        <v>0.32500000000000001</v>
      </c>
      <c r="AS77" s="40">
        <f t="shared" si="15"/>
        <v>4.1695000000000002</v>
      </c>
      <c r="AT77" s="40">
        <f>[4]Curves!$G83</f>
        <v>0.33</v>
      </c>
      <c r="AU77" s="40">
        <f t="shared" si="16"/>
        <v>4.1745000000000001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46.095188594107192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3.9925000000000002</v>
      </c>
      <c r="AN78" s="40">
        <f t="shared" si="17"/>
        <v>0.33500000000000002</v>
      </c>
      <c r="AO78" s="40">
        <f t="shared" si="13"/>
        <v>4.3275000000000006</v>
      </c>
      <c r="AP78" s="40">
        <f>[4]Curves!$J84</f>
        <v>4.4999999999999998E-2</v>
      </c>
      <c r="AQ78" s="40">
        <f t="shared" si="14"/>
        <v>4.0375000000000005</v>
      </c>
      <c r="AR78" s="40">
        <f>[4]Curves!$K84</f>
        <v>0.33500000000000002</v>
      </c>
      <c r="AS78" s="40">
        <f t="shared" si="15"/>
        <v>4.3275000000000006</v>
      </c>
      <c r="AT78" s="40">
        <f>[4]Curves!$G84</f>
        <v>0.37</v>
      </c>
      <c r="AU78" s="40">
        <f t="shared" si="16"/>
        <v>4.3624999999999998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43.021738942770732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4.0925000000000002</v>
      </c>
      <c r="AN79" s="40">
        <f>AR79+0.1</f>
        <v>0.44999999999999996</v>
      </c>
      <c r="AO79" s="40">
        <f t="shared" si="13"/>
        <v>4.5425000000000004</v>
      </c>
      <c r="AP79" s="40">
        <f>[4]Curves!$J85</f>
        <v>4.4999999999999998E-2</v>
      </c>
      <c r="AQ79" s="40">
        <f t="shared" si="14"/>
        <v>4.1375000000000002</v>
      </c>
      <c r="AR79" s="40">
        <f>[4]Curves!$K85</f>
        <v>0.35</v>
      </c>
      <c r="AS79" s="40">
        <f t="shared" si="15"/>
        <v>4.4424999999999999</v>
      </c>
      <c r="AT79" s="40">
        <f>[4]Curves!$G85</f>
        <v>0.41</v>
      </c>
      <c r="AU79" s="40">
        <f t="shared" si="16"/>
        <v>4.5025000000000004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42.945825083138715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3.9775</v>
      </c>
      <c r="AN80" s="40">
        <f>AR80+0.1</f>
        <v>0.44999999999999996</v>
      </c>
      <c r="AO80" s="40">
        <f t="shared" si="13"/>
        <v>4.4275000000000002</v>
      </c>
      <c r="AP80" s="40">
        <f>[4]Curves!$J86</f>
        <v>0.13</v>
      </c>
      <c r="AQ80" s="40">
        <f t="shared" si="14"/>
        <v>4.1074999999999999</v>
      </c>
      <c r="AR80" s="40">
        <f>[4]Curves!$K86</f>
        <v>0.35</v>
      </c>
      <c r="AS80" s="40">
        <f t="shared" si="15"/>
        <v>4.3274999999999997</v>
      </c>
      <c r="AT80" s="40">
        <f>[4]Curves!$G86</f>
        <v>0.41</v>
      </c>
      <c r="AU80" s="40">
        <f t="shared" si="16"/>
        <v>4.3875000000000002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43.482220673763322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3.8305000000000002</v>
      </c>
      <c r="AN81" s="40">
        <f>AR81+0.1</f>
        <v>0.41500000000000004</v>
      </c>
      <c r="AO81" s="40">
        <f t="shared" si="13"/>
        <v>4.2454999999999998</v>
      </c>
      <c r="AP81" s="40">
        <f>[4]Curves!$J87</f>
        <v>0.13</v>
      </c>
      <c r="AQ81" s="40">
        <f t="shared" si="14"/>
        <v>3.9605000000000001</v>
      </c>
      <c r="AR81" s="40">
        <f>[4]Curves!$K87</f>
        <v>0.315</v>
      </c>
      <c r="AS81" s="40">
        <f t="shared" si="15"/>
        <v>4.1455000000000002</v>
      </c>
      <c r="AT81" s="40">
        <f>[4]Curves!$G87</f>
        <v>0.36</v>
      </c>
      <c r="AU81" s="40">
        <f t="shared" si="16"/>
        <v>4.1905000000000001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44.120257673305574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3.6655000000000002</v>
      </c>
      <c r="AN82" s="40">
        <f>AR82+0.1</f>
        <v>0.45999999999999996</v>
      </c>
      <c r="AO82" s="40">
        <f t="shared" si="13"/>
        <v>4.1255000000000006</v>
      </c>
      <c r="AP82" s="40">
        <f>[4]Curves!$J88</f>
        <v>0.13</v>
      </c>
      <c r="AQ82" s="40">
        <f t="shared" si="14"/>
        <v>3.7955000000000001</v>
      </c>
      <c r="AR82" s="40">
        <f>[4]Curves!$K88</f>
        <v>0.36</v>
      </c>
      <c r="AS82" s="40">
        <f t="shared" si="15"/>
        <v>4.0255000000000001</v>
      </c>
      <c r="AT82" s="40">
        <f>[4]Curves!$G88</f>
        <v>0.4</v>
      </c>
      <c r="AU82" s="40">
        <f t="shared" si="16"/>
        <v>4.0655000000000001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44.660268363688481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3.6605000000000003</v>
      </c>
      <c r="AN83" s="40">
        <f>AR83+0.1</f>
        <v>0.56000000000000005</v>
      </c>
      <c r="AO83" s="40">
        <f t="shared" si="13"/>
        <v>4.2205000000000004</v>
      </c>
      <c r="AP83" s="40">
        <f>[4]Curves!$J89</f>
        <v>0.13</v>
      </c>
      <c r="AQ83" s="40">
        <f t="shared" si="14"/>
        <v>3.7905000000000002</v>
      </c>
      <c r="AR83" s="40">
        <f>[4]Curves!$K89</f>
        <v>0.46</v>
      </c>
      <c r="AS83" s="40">
        <f t="shared" si="15"/>
        <v>4.1205000000000007</v>
      </c>
      <c r="AT83" s="40">
        <f>[4]Curves!$G89</f>
        <v>0.73</v>
      </c>
      <c r="AU83" s="40">
        <f t="shared" si="16"/>
        <v>4.3905000000000003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44.573056907605249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3.6985000000000001</v>
      </c>
      <c r="AN84" s="40">
        <f t="shared" ref="AN84:AN90" si="18">AR84</f>
        <v>0.77</v>
      </c>
      <c r="AO84" s="40">
        <f t="shared" si="13"/>
        <v>4.4685000000000006</v>
      </c>
      <c r="AP84" s="40">
        <f>[4]Curves!$J90</f>
        <v>0.13</v>
      </c>
      <c r="AQ84" s="40">
        <f t="shared" si="14"/>
        <v>3.8285</v>
      </c>
      <c r="AR84" s="40">
        <f>[4]Curves!$K90</f>
        <v>0.77</v>
      </c>
      <c r="AS84" s="40">
        <f t="shared" si="15"/>
        <v>4.4685000000000006</v>
      </c>
      <c r="AT84" s="40">
        <f>[4]Curves!$G90</f>
        <v>0.98</v>
      </c>
      <c r="AU84" s="40">
        <f t="shared" si="16"/>
        <v>4.6784999999999997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44.572572673872656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3.7435</v>
      </c>
      <c r="AN85" s="40">
        <f t="shared" si="18"/>
        <v>1.04</v>
      </c>
      <c r="AO85" s="40">
        <f t="shared" si="13"/>
        <v>4.7835000000000001</v>
      </c>
      <c r="AP85" s="40">
        <f>[4]Curves!$J91</f>
        <v>4.4999999999999998E-2</v>
      </c>
      <c r="AQ85" s="40">
        <f t="shared" si="14"/>
        <v>3.7885</v>
      </c>
      <c r="AR85" s="40">
        <f>[4]Curves!$K91</f>
        <v>1.04</v>
      </c>
      <c r="AS85" s="40">
        <f t="shared" si="15"/>
        <v>4.7835000000000001</v>
      </c>
      <c r="AT85" s="40">
        <f>[4]Curves!$G91</f>
        <v>1.6</v>
      </c>
      <c r="AU85" s="40">
        <f t="shared" si="16"/>
        <v>5.3435000000000006</v>
      </c>
    </row>
    <row r="86" spans="1:47" x14ac:dyDescent="0.2">
      <c r="A86" s="50">
        <f>[5]Tregion!$A86</f>
        <v>38657</v>
      </c>
      <c r="B86" s="57">
        <f>[5]Tregion!$C86</f>
        <v>36.42</v>
      </c>
      <c r="C86" s="58">
        <f>[6]Tregion!$C86</f>
        <v>36.61</v>
      </c>
      <c r="D86" s="57">
        <f>[7]Tregion!$C86</f>
        <v>36.21</v>
      </c>
      <c r="E86" s="58">
        <f>[8]Tregion!$C86</f>
        <v>40.98</v>
      </c>
      <c r="F86" s="57">
        <f>[9]Tregion!$C86</f>
        <v>39.369999999999997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47.695927318040596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3.7815000000000003</v>
      </c>
      <c r="AN86" s="40">
        <f t="shared" si="18"/>
        <v>1.04</v>
      </c>
      <c r="AO86" s="40">
        <f t="shared" si="13"/>
        <v>4.8215000000000003</v>
      </c>
      <c r="AP86" s="40">
        <f>[4]Curves!$J92</f>
        <v>4.4999999999999998E-2</v>
      </c>
      <c r="AQ86" s="40">
        <f t="shared" si="14"/>
        <v>3.8265000000000002</v>
      </c>
      <c r="AR86" s="40">
        <f>[4]Curves!$K92</f>
        <v>1.04</v>
      </c>
      <c r="AS86" s="40">
        <f t="shared" si="15"/>
        <v>4.8215000000000003</v>
      </c>
      <c r="AT86" s="40">
        <f>[4]Curves!$G92</f>
        <v>1.6</v>
      </c>
      <c r="AU86" s="40">
        <f t="shared" si="16"/>
        <v>5.3815000000000008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49.80770832320313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3.7755000000000001</v>
      </c>
      <c r="AN87" s="40">
        <f t="shared" si="18"/>
        <v>0.54</v>
      </c>
      <c r="AO87" s="40">
        <f t="shared" si="13"/>
        <v>4.3155000000000001</v>
      </c>
      <c r="AP87" s="40">
        <f>[4]Curves!$J93</f>
        <v>4.4999999999999998E-2</v>
      </c>
      <c r="AQ87" s="40">
        <f t="shared" si="14"/>
        <v>3.8205</v>
      </c>
      <c r="AR87" s="40">
        <f>[4]Curves!$K93</f>
        <v>0.54</v>
      </c>
      <c r="AS87" s="40">
        <f t="shared" si="15"/>
        <v>4.3155000000000001</v>
      </c>
      <c r="AT87" s="40">
        <f>[4]Curves!$G93</f>
        <v>0.72</v>
      </c>
      <c r="AU87" s="40">
        <f t="shared" si="16"/>
        <v>4.4954999999999998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45.544577768402313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3.7755000000000001</v>
      </c>
      <c r="AN88" s="40">
        <f t="shared" si="18"/>
        <v>0.36</v>
      </c>
      <c r="AO88" s="40">
        <f t="shared" si="13"/>
        <v>4.1355000000000004</v>
      </c>
      <c r="AP88" s="40">
        <f>[4]Curves!$J94</f>
        <v>4.4999999999999998E-2</v>
      </c>
      <c r="AQ88" s="40">
        <f t="shared" si="14"/>
        <v>3.8205</v>
      </c>
      <c r="AR88" s="40">
        <f>[4]Curves!$K94</f>
        <v>0.36</v>
      </c>
      <c r="AS88" s="40">
        <f t="shared" si="15"/>
        <v>4.1355000000000004</v>
      </c>
      <c r="AT88" s="40">
        <f>[4]Curves!$G94</f>
        <v>0.38</v>
      </c>
      <c r="AU88" s="40">
        <f t="shared" si="16"/>
        <v>4.1555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44.098792813324806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3.9495</v>
      </c>
      <c r="AN89" s="40">
        <f t="shared" si="18"/>
        <v>0.32500000000000001</v>
      </c>
      <c r="AO89" s="40">
        <f t="shared" si="13"/>
        <v>4.2744999999999997</v>
      </c>
      <c r="AP89" s="40">
        <f>[4]Curves!$J95</f>
        <v>4.4999999999999998E-2</v>
      </c>
      <c r="AQ89" s="40">
        <f t="shared" si="14"/>
        <v>3.9944999999999999</v>
      </c>
      <c r="AR89" s="40">
        <f>[4]Curves!$K95</f>
        <v>0.32500000000000001</v>
      </c>
      <c r="AS89" s="40">
        <f t="shared" si="15"/>
        <v>4.2744999999999997</v>
      </c>
      <c r="AT89" s="40">
        <f>[4]Curves!$G95</f>
        <v>0.33</v>
      </c>
      <c r="AU89" s="40">
        <f t="shared" si="16"/>
        <v>4.2794999999999996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42.245478785538538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4.0975000000000001</v>
      </c>
      <c r="AN90" s="40">
        <f t="shared" si="18"/>
        <v>0.33500000000000002</v>
      </c>
      <c r="AO90" s="40">
        <f t="shared" si="13"/>
        <v>4.4325000000000001</v>
      </c>
      <c r="AP90" s="40">
        <f>[4]Curves!$J96</f>
        <v>4.4999999999999998E-2</v>
      </c>
      <c r="AQ90" s="40">
        <f t="shared" si="14"/>
        <v>4.1425000000000001</v>
      </c>
      <c r="AR90" s="40">
        <f>[4]Curves!$K96</f>
        <v>0.33500000000000002</v>
      </c>
      <c r="AS90" s="40">
        <f t="shared" si="15"/>
        <v>4.4325000000000001</v>
      </c>
      <c r="AT90" s="40">
        <f>[4]Curves!$G96</f>
        <v>0.37</v>
      </c>
      <c r="AU90" s="40">
        <f t="shared" si="16"/>
        <v>4.4675000000000002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39.466412664699106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</v>
      </c>
      <c r="AN91" s="40">
        <f>AR91+0.1</f>
        <v>0.44999999999999996</v>
      </c>
      <c r="AO91" s="40">
        <f t="shared" si="13"/>
        <v>4.6500000000000004</v>
      </c>
      <c r="AP91" s="40">
        <f>[4]Curves!$J97</f>
        <v>4.4999999999999998E-2</v>
      </c>
      <c r="AQ91" s="40">
        <f t="shared" si="14"/>
        <v>4.2450000000000001</v>
      </c>
      <c r="AR91" s="40">
        <f>[4]Curves!$K97</f>
        <v>0.35</v>
      </c>
      <c r="AS91" s="40">
        <f t="shared" si="15"/>
        <v>4.55</v>
      </c>
      <c r="AT91" s="40">
        <f>[4]Curves!$G97</f>
        <v>0.41</v>
      </c>
      <c r="AU91" s="40">
        <f t="shared" si="16"/>
        <v>4.6100000000000003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39.414410737739189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4.085</v>
      </c>
      <c r="AN92" s="40">
        <f>AR92+0.1</f>
        <v>0.44999999999999996</v>
      </c>
      <c r="AO92" s="40">
        <f t="shared" si="13"/>
        <v>4.5350000000000001</v>
      </c>
      <c r="AP92" s="40">
        <f>[4]Curves!$J98</f>
        <v>0.13</v>
      </c>
      <c r="AQ92" s="40">
        <f t="shared" si="14"/>
        <v>4.2149999999999999</v>
      </c>
      <c r="AR92" s="40">
        <f>[4]Curves!$K98</f>
        <v>0.35</v>
      </c>
      <c r="AS92" s="40">
        <f t="shared" si="15"/>
        <v>4.4349999999999996</v>
      </c>
      <c r="AT92" s="40">
        <f>[4]Curves!$G98</f>
        <v>0.41</v>
      </c>
      <c r="AU92" s="40">
        <f t="shared" si="16"/>
        <v>4.4950000000000001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39.908999307220427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3.9380000000000002</v>
      </c>
      <c r="AN93" s="40">
        <f>AR93+0.1</f>
        <v>0.41500000000000004</v>
      </c>
      <c r="AO93" s="40">
        <f t="shared" si="13"/>
        <v>4.3529999999999998</v>
      </c>
      <c r="AP93" s="40">
        <f>[4]Curves!$J99</f>
        <v>0.13</v>
      </c>
      <c r="AQ93" s="40">
        <f t="shared" si="14"/>
        <v>4.0680000000000005</v>
      </c>
      <c r="AR93" s="40">
        <f>[4]Curves!$K99</f>
        <v>0.315</v>
      </c>
      <c r="AS93" s="40">
        <f t="shared" si="15"/>
        <v>4.2530000000000001</v>
      </c>
      <c r="AT93" s="40">
        <f>[4]Curves!$G99</f>
        <v>0.36</v>
      </c>
      <c r="AU93" s="40">
        <f t="shared" si="16"/>
        <v>4.298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40.492709464800157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3.7730000000000001</v>
      </c>
      <c r="AN94" s="40">
        <f>AR94+0.1</f>
        <v>0.45999999999999996</v>
      </c>
      <c r="AO94" s="40">
        <f t="shared" si="13"/>
        <v>4.2330000000000005</v>
      </c>
      <c r="AP94" s="40">
        <f>[4]Curves!$J100</f>
        <v>0.13</v>
      </c>
      <c r="AQ94" s="40">
        <f t="shared" si="14"/>
        <v>3.903</v>
      </c>
      <c r="AR94" s="40">
        <f>[4]Curves!$K100</f>
        <v>0.36</v>
      </c>
      <c r="AS94" s="40">
        <f t="shared" si="15"/>
        <v>4.133</v>
      </c>
      <c r="AT94" s="40">
        <f>[4]Curves!$G100</f>
        <v>0.4</v>
      </c>
      <c r="AU94" s="40">
        <f t="shared" si="16"/>
        <v>4.173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40.988607992796545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3.7680000000000002</v>
      </c>
      <c r="AN95" s="40">
        <f>AR95+0.1</f>
        <v>0.56000000000000005</v>
      </c>
      <c r="AO95" s="40">
        <f t="shared" si="13"/>
        <v>4.3280000000000003</v>
      </c>
      <c r="AP95" s="40">
        <f>[4]Curves!$J101</f>
        <v>0.13</v>
      </c>
      <c r="AQ95" s="40">
        <f t="shared" si="14"/>
        <v>3.8980000000000001</v>
      </c>
      <c r="AR95" s="40">
        <f>[4]Curves!$K101</f>
        <v>0.46</v>
      </c>
      <c r="AS95" s="40">
        <f t="shared" si="15"/>
        <v>4.2280000000000006</v>
      </c>
      <c r="AT95" s="40">
        <f>[4]Curves!$G101</f>
        <v>0.73</v>
      </c>
      <c r="AU95" s="40">
        <f t="shared" si="16"/>
        <v>4.4980000000000002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40.926023756348165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3.806</v>
      </c>
      <c r="AN96" s="40">
        <f t="shared" ref="AN96:AN102" si="19">AR96</f>
        <v>0.77</v>
      </c>
      <c r="AO96" s="40">
        <f t="shared" si="13"/>
        <v>4.5760000000000005</v>
      </c>
      <c r="AP96" s="40">
        <f>[4]Curves!$J102</f>
        <v>0.13</v>
      </c>
      <c r="AQ96" s="40">
        <f t="shared" si="14"/>
        <v>3.9359999999999999</v>
      </c>
      <c r="AR96" s="40">
        <f>[4]Curves!$K102</f>
        <v>0.77</v>
      </c>
      <c r="AS96" s="40">
        <f t="shared" si="15"/>
        <v>4.5760000000000005</v>
      </c>
      <c r="AT96" s="40">
        <f>[4]Curves!$G102</f>
        <v>0.98</v>
      </c>
      <c r="AU96" s="40">
        <f t="shared" si="16"/>
        <v>4.7859999999999996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40.939555091348332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3.851</v>
      </c>
      <c r="AN97" s="40">
        <f t="shared" si="19"/>
        <v>1.04</v>
      </c>
      <c r="AO97" s="40">
        <f t="shared" si="13"/>
        <v>4.891</v>
      </c>
      <c r="AP97" s="40">
        <f>[4]Curves!$J103</f>
        <v>4.4999999999999998E-2</v>
      </c>
      <c r="AQ97" s="40">
        <f t="shared" si="14"/>
        <v>3.8959999999999999</v>
      </c>
      <c r="AR97" s="40">
        <f>[4]Curves!$K103</f>
        <v>1.04</v>
      </c>
      <c r="AS97" s="40">
        <f t="shared" si="15"/>
        <v>4.891</v>
      </c>
      <c r="AT97" s="40">
        <f>[4]Curves!$G103</f>
        <v>1.6</v>
      </c>
      <c r="AU97" s="40">
        <f t="shared" si="16"/>
        <v>5.4510000000000005</v>
      </c>
    </row>
    <row r="98" spans="1:47" x14ac:dyDescent="0.2">
      <c r="A98" s="50">
        <f>[5]Tregion!$A98</f>
        <v>39022</v>
      </c>
      <c r="B98" s="57">
        <f>[5]Tregion!$C98</f>
        <v>36.68</v>
      </c>
      <c r="C98" s="58">
        <f>[6]Tregion!$C98</f>
        <v>37.68</v>
      </c>
      <c r="D98" s="57">
        <f>[7]Tregion!$C98</f>
        <v>36.869999999999997</v>
      </c>
      <c r="E98" s="58">
        <f>[8]Tregion!$C98</f>
        <v>41.7</v>
      </c>
      <c r="F98" s="57">
        <f>[9]Tregion!$C98</f>
        <v>39.65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43.7942765653329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3.8890000000000002</v>
      </c>
      <c r="AN98" s="40">
        <f t="shared" si="19"/>
        <v>1.04</v>
      </c>
      <c r="AO98" s="40">
        <f t="shared" si="13"/>
        <v>4.9290000000000003</v>
      </c>
      <c r="AP98" s="40">
        <f>[4]Curves!$J104</f>
        <v>4.4999999999999998E-2</v>
      </c>
      <c r="AQ98" s="40">
        <f t="shared" si="14"/>
        <v>3.9340000000000002</v>
      </c>
      <c r="AR98" s="40">
        <f>[4]Curves!$K104</f>
        <v>1.04</v>
      </c>
      <c r="AS98" s="40">
        <f t="shared" si="15"/>
        <v>4.9290000000000003</v>
      </c>
      <c r="AT98" s="40">
        <f>[4]Curves!$G104</f>
        <v>1.6</v>
      </c>
      <c r="AU98" s="40">
        <f t="shared" si="16"/>
        <v>5.4890000000000008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45.678373384405248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3.883</v>
      </c>
      <c r="AN99" s="40">
        <f t="shared" si="19"/>
        <v>0.54</v>
      </c>
      <c r="AO99" s="40">
        <f t="shared" si="13"/>
        <v>4.423</v>
      </c>
      <c r="AP99" s="40">
        <f>[4]Curves!$J105</f>
        <v>4.4999999999999998E-2</v>
      </c>
      <c r="AQ99" s="40">
        <f t="shared" si="14"/>
        <v>3.9279999999999999</v>
      </c>
      <c r="AR99" s="40">
        <f>[4]Curves!$K105</f>
        <v>0.54</v>
      </c>
      <c r="AS99" s="40">
        <f t="shared" si="15"/>
        <v>4.423</v>
      </c>
      <c r="AT99" s="40">
        <f>[4]Curves!$G105</f>
        <v>0.72</v>
      </c>
      <c r="AU99" s="40">
        <f t="shared" si="16"/>
        <v>4.6029999999999998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46.952331984305758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3.883</v>
      </c>
      <c r="AN100" s="40">
        <f t="shared" si="19"/>
        <v>0.36</v>
      </c>
      <c r="AO100" s="40">
        <f t="shared" si="13"/>
        <v>4.2430000000000003</v>
      </c>
      <c r="AP100" s="40">
        <f>[4]Curves!$J106</f>
        <v>4.4999999999999998E-2</v>
      </c>
      <c r="AQ100" s="40">
        <f t="shared" si="14"/>
        <v>3.9279999999999999</v>
      </c>
      <c r="AR100" s="40">
        <f>[4]Curves!$K106</f>
        <v>0.36</v>
      </c>
      <c r="AS100" s="40">
        <f t="shared" si="15"/>
        <v>4.2430000000000003</v>
      </c>
      <c r="AT100" s="40">
        <f>[4]Curves!$G106</f>
        <v>0.38</v>
      </c>
      <c r="AU100" s="40">
        <f t="shared" si="16"/>
        <v>4.2629999999999999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45.492360631855249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4.0570000000000004</v>
      </c>
      <c r="AN101" s="40">
        <f t="shared" si="19"/>
        <v>0.32500000000000001</v>
      </c>
      <c r="AO101" s="40">
        <f t="shared" si="13"/>
        <v>4.3820000000000006</v>
      </c>
      <c r="AP101" s="40">
        <f>[4]Curves!$J107</f>
        <v>4.4999999999999998E-2</v>
      </c>
      <c r="AQ101" s="40">
        <f t="shared" si="14"/>
        <v>4.1020000000000003</v>
      </c>
      <c r="AR101" s="40">
        <f>[4]Curves!$K107</f>
        <v>0.32500000000000001</v>
      </c>
      <c r="AS101" s="40">
        <f t="shared" si="15"/>
        <v>4.3820000000000006</v>
      </c>
      <c r="AT101" s="40">
        <f>[4]Curves!$G107</f>
        <v>0.33</v>
      </c>
      <c r="AU101" s="40">
        <f t="shared" si="16"/>
        <v>4.3870000000000005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43.625028617554378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4.2050000000000001</v>
      </c>
      <c r="AN102" s="40">
        <f t="shared" si="19"/>
        <v>0.33500000000000002</v>
      </c>
      <c r="AO102" s="40">
        <f t="shared" si="13"/>
        <v>4.54</v>
      </c>
      <c r="AP102" s="40">
        <f>[4]Curves!$J108</f>
        <v>4.4999999999999998E-2</v>
      </c>
      <c r="AQ102" s="40">
        <f t="shared" si="14"/>
        <v>4.25</v>
      </c>
      <c r="AR102" s="40">
        <f>[4]Curves!$K108</f>
        <v>0.33500000000000002</v>
      </c>
      <c r="AS102" s="40">
        <f t="shared" si="15"/>
        <v>4.54</v>
      </c>
      <c r="AT102" s="40">
        <f>[4]Curves!$G108</f>
        <v>0.37</v>
      </c>
      <c r="AU102" s="40">
        <f t="shared" si="16"/>
        <v>4.5750000000000002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40.829298757139831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4.3099999999999996</v>
      </c>
      <c r="AN103" s="40">
        <f>AR103+0.1</f>
        <v>0.44999999999999996</v>
      </c>
      <c r="AO103" s="40">
        <f t="shared" ref="AO103:AO128" si="20">AM103+AN103</f>
        <v>4.76</v>
      </c>
      <c r="AP103" s="40">
        <f>[4]Curves!$J109</f>
        <v>4.4999999999999998E-2</v>
      </c>
      <c r="AQ103" s="40">
        <f t="shared" ref="AQ103:AQ128" si="21">AM103+AP103</f>
        <v>4.3549999999999995</v>
      </c>
      <c r="AR103" s="40">
        <f>[4]Curves!$K109</f>
        <v>0.35</v>
      </c>
      <c r="AS103" s="40">
        <f t="shared" ref="AS103:AS128" si="22">AM103+AR103</f>
        <v>4.6599999999999993</v>
      </c>
      <c r="AT103" s="40">
        <f>[4]Curves!$G109</f>
        <v>0.41</v>
      </c>
      <c r="AU103" s="40">
        <f t="shared" ref="AU103:AU128" si="23">AM103+AT103</f>
        <v>4.72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40.76755696426693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4.1950000000000003</v>
      </c>
      <c r="AN104" s="40">
        <f>AR104+0.1</f>
        <v>0.44999999999999996</v>
      </c>
      <c r="AO104" s="40">
        <f t="shared" si="20"/>
        <v>4.6450000000000005</v>
      </c>
      <c r="AP104" s="40">
        <f>[4]Curves!$J110</f>
        <v>0.13</v>
      </c>
      <c r="AQ104" s="40">
        <f t="shared" si="21"/>
        <v>4.3250000000000002</v>
      </c>
      <c r="AR104" s="40">
        <f>[4]Curves!$K110</f>
        <v>0.35</v>
      </c>
      <c r="AS104" s="40">
        <f t="shared" si="22"/>
        <v>4.5449999999999999</v>
      </c>
      <c r="AT104" s="40">
        <f>[4]Curves!$G110</f>
        <v>0.41</v>
      </c>
      <c r="AU104" s="40">
        <f t="shared" si="23"/>
        <v>4.6050000000000004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41.252710637789953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4.048</v>
      </c>
      <c r="AN105" s="40">
        <f>AR105+0.1</f>
        <v>0.41500000000000004</v>
      </c>
      <c r="AO105" s="40">
        <f t="shared" si="20"/>
        <v>4.4630000000000001</v>
      </c>
      <c r="AP105" s="40">
        <f>[4]Curves!$J111</f>
        <v>0.13</v>
      </c>
      <c r="AQ105" s="40">
        <f t="shared" si="21"/>
        <v>4.1779999999999999</v>
      </c>
      <c r="AR105" s="40">
        <f>[4]Curves!$K111</f>
        <v>0.315</v>
      </c>
      <c r="AS105" s="40">
        <f t="shared" si="22"/>
        <v>4.3630000000000004</v>
      </c>
      <c r="AT105" s="40">
        <f>[4]Curves!$G111</f>
        <v>0.36</v>
      </c>
      <c r="AU105" s="40">
        <f t="shared" si="23"/>
        <v>4.4080000000000004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41.826822316429762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3.883</v>
      </c>
      <c r="AN106" s="40">
        <f>AR106+0.1</f>
        <v>0.45999999999999996</v>
      </c>
      <c r="AO106" s="40">
        <f t="shared" si="20"/>
        <v>4.343</v>
      </c>
      <c r="AP106" s="40">
        <f>[4]Curves!$J112</f>
        <v>0.13</v>
      </c>
      <c r="AQ106" s="40">
        <f t="shared" si="21"/>
        <v>4.0129999999999999</v>
      </c>
      <c r="AR106" s="40">
        <f>[4]Curves!$K112</f>
        <v>0.36</v>
      </c>
      <c r="AS106" s="40">
        <f t="shared" si="22"/>
        <v>4.2430000000000003</v>
      </c>
      <c r="AT106" s="40">
        <f>[4]Curves!$G112</f>
        <v>0.4</v>
      </c>
      <c r="AU106" s="40">
        <f t="shared" si="23"/>
        <v>4.2830000000000004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42.311943456089715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3.8780000000000001</v>
      </c>
      <c r="AN107" s="40">
        <f>AR107+0.1</f>
        <v>0.56000000000000005</v>
      </c>
      <c r="AO107" s="40">
        <f t="shared" si="20"/>
        <v>4.4380000000000006</v>
      </c>
      <c r="AP107" s="40">
        <f>[4]Curves!$J113</f>
        <v>0.13</v>
      </c>
      <c r="AQ107" s="40">
        <f t="shared" si="21"/>
        <v>4.008</v>
      </c>
      <c r="AR107" s="40">
        <f>[4]Curves!$K113</f>
        <v>0.46</v>
      </c>
      <c r="AS107" s="40">
        <f t="shared" si="22"/>
        <v>4.3380000000000001</v>
      </c>
      <c r="AT107" s="40">
        <f>[4]Curves!$G113</f>
        <v>0.73</v>
      </c>
      <c r="AU107" s="40">
        <f t="shared" si="23"/>
        <v>4.6080000000000005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42.237354612891764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3.9160000000000004</v>
      </c>
      <c r="AN108" s="40">
        <f t="shared" ref="AN108:AN114" si="24">AR108</f>
        <v>0.77</v>
      </c>
      <c r="AO108" s="40">
        <f t="shared" si="20"/>
        <v>4.6859999999999999</v>
      </c>
      <c r="AP108" s="40">
        <f>[4]Curves!$J114</f>
        <v>0.13</v>
      </c>
      <c r="AQ108" s="40">
        <f t="shared" si="21"/>
        <v>4.0460000000000003</v>
      </c>
      <c r="AR108" s="40">
        <f>[4]Curves!$K114</f>
        <v>0.77</v>
      </c>
      <c r="AS108" s="40">
        <f t="shared" si="22"/>
        <v>4.6859999999999999</v>
      </c>
      <c r="AT108" s="40">
        <f>[4]Curves!$G114</f>
        <v>0.98</v>
      </c>
      <c r="AU108" s="40">
        <f t="shared" si="23"/>
        <v>4.8960000000000008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42.238968651852304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3.9610000000000003</v>
      </c>
      <c r="AN109" s="40">
        <f t="shared" si="24"/>
        <v>1.04</v>
      </c>
      <c r="AO109" s="40">
        <f t="shared" si="20"/>
        <v>5.0010000000000003</v>
      </c>
      <c r="AP109" s="40">
        <f>[4]Curves!$J115</f>
        <v>4.4999999999999998E-2</v>
      </c>
      <c r="AQ109" s="40">
        <f t="shared" si="21"/>
        <v>4.0060000000000002</v>
      </c>
      <c r="AR109" s="40">
        <f>[4]Curves!$K115</f>
        <v>1.04</v>
      </c>
      <c r="AS109" s="40">
        <f t="shared" si="22"/>
        <v>5.0010000000000003</v>
      </c>
      <c r="AT109" s="40">
        <f>[4]Curves!$G115</f>
        <v>1.6</v>
      </c>
      <c r="AU109" s="40">
        <f t="shared" si="23"/>
        <v>5.5609999999999999</v>
      </c>
    </row>
    <row r="110" spans="1:47" x14ac:dyDescent="0.2">
      <c r="A110" s="50">
        <f>[5]Tregion!$A110</f>
        <v>39387</v>
      </c>
      <c r="B110" s="57">
        <f>[5]Tregion!$C110</f>
        <v>36.950000000000003</v>
      </c>
      <c r="C110" s="58">
        <f>[6]Tregion!$C110</f>
        <v>38.729999999999997</v>
      </c>
      <c r="D110" s="57">
        <f>[7]Tregion!$C110</f>
        <v>37.520000000000003</v>
      </c>
      <c r="E110" s="58">
        <f>[8]Tregion!$C110</f>
        <v>42.4</v>
      </c>
      <c r="F110" s="57">
        <f>[9]Tregion!$C110</f>
        <v>39.92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45.026506864256575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3.9990000000000001</v>
      </c>
      <c r="AN110" s="40">
        <f t="shared" si="24"/>
        <v>1.04</v>
      </c>
      <c r="AO110" s="40">
        <f t="shared" si="20"/>
        <v>5.0389999999999997</v>
      </c>
      <c r="AP110" s="40">
        <f>[4]Curves!$J116</f>
        <v>4.4999999999999998E-2</v>
      </c>
      <c r="AQ110" s="40">
        <f t="shared" si="21"/>
        <v>4.0440000000000005</v>
      </c>
      <c r="AR110" s="40">
        <f>[4]Curves!$K116</f>
        <v>1.04</v>
      </c>
      <c r="AS110" s="40">
        <f t="shared" si="22"/>
        <v>5.0389999999999997</v>
      </c>
      <c r="AT110" s="40">
        <f>[4]Curves!$G116</f>
        <v>1.6</v>
      </c>
      <c r="AU110" s="40">
        <f t="shared" si="23"/>
        <v>5.5990000000000002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46.910897689477821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3.9930000000000003</v>
      </c>
      <c r="AN111" s="40">
        <f t="shared" si="24"/>
        <v>0.54</v>
      </c>
      <c r="AO111" s="40">
        <f t="shared" si="20"/>
        <v>4.5330000000000004</v>
      </c>
      <c r="AP111" s="40">
        <f>[4]Curves!$J117</f>
        <v>4.4999999999999998E-2</v>
      </c>
      <c r="AQ111" s="40">
        <f t="shared" si="21"/>
        <v>4.0380000000000003</v>
      </c>
      <c r="AR111" s="40">
        <f>[4]Curves!$K117</f>
        <v>0.54</v>
      </c>
      <c r="AS111" s="40">
        <f t="shared" si="22"/>
        <v>4.5330000000000004</v>
      </c>
      <c r="AT111" s="40">
        <f>[4]Curves!$G117</f>
        <v>0.72</v>
      </c>
      <c r="AU111" s="40">
        <f t="shared" si="23"/>
        <v>4.7130000000000001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48.216555563543601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3.9930000000000003</v>
      </c>
      <c r="AN112" s="40">
        <f t="shared" si="24"/>
        <v>0.36</v>
      </c>
      <c r="AO112" s="40">
        <f t="shared" si="20"/>
        <v>4.3530000000000006</v>
      </c>
      <c r="AP112" s="40">
        <f>[4]Curves!$J118</f>
        <v>4.4999999999999998E-2</v>
      </c>
      <c r="AQ112" s="40">
        <f t="shared" si="21"/>
        <v>4.0380000000000003</v>
      </c>
      <c r="AR112" s="40">
        <f>[4]Curves!$K118</f>
        <v>0.36</v>
      </c>
      <c r="AS112" s="40">
        <f t="shared" si="22"/>
        <v>4.3530000000000006</v>
      </c>
      <c r="AT112" s="40">
        <f>[4]Curves!$G118</f>
        <v>0.38</v>
      </c>
      <c r="AU112" s="40">
        <f t="shared" si="23"/>
        <v>4.3730000000000002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46.755093898720212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4.1669999999999998</v>
      </c>
      <c r="AN113" s="40">
        <f t="shared" si="24"/>
        <v>0.32500000000000001</v>
      </c>
      <c r="AO113" s="40">
        <f t="shared" si="20"/>
        <v>4.492</v>
      </c>
      <c r="AP113" s="40">
        <f>[4]Curves!$J119</f>
        <v>4.4999999999999998E-2</v>
      </c>
      <c r="AQ113" s="40">
        <f t="shared" si="21"/>
        <v>4.2119999999999997</v>
      </c>
      <c r="AR113" s="40">
        <f>[4]Curves!$K119</f>
        <v>0.32500000000000001</v>
      </c>
      <c r="AS113" s="40">
        <f t="shared" si="22"/>
        <v>4.492</v>
      </c>
      <c r="AT113" s="40">
        <f>[4]Curves!$G119</f>
        <v>0.33</v>
      </c>
      <c r="AU113" s="40">
        <f t="shared" si="23"/>
        <v>4.4969999999999999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44.886243542310446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4.3150000000000004</v>
      </c>
      <c r="AN114" s="40">
        <f t="shared" si="24"/>
        <v>0.33500000000000002</v>
      </c>
      <c r="AO114" s="40">
        <f t="shared" si="20"/>
        <v>4.6500000000000004</v>
      </c>
      <c r="AP114" s="40">
        <f>[4]Curves!$J120</f>
        <v>4.4999999999999998E-2</v>
      </c>
      <c r="AQ114" s="40">
        <f t="shared" si="21"/>
        <v>4.3600000000000003</v>
      </c>
      <c r="AR114" s="40">
        <f>[4]Curves!$K120</f>
        <v>0.33500000000000002</v>
      </c>
      <c r="AS114" s="40">
        <f t="shared" si="22"/>
        <v>4.6500000000000004</v>
      </c>
      <c r="AT114" s="40">
        <f>[4]Curves!$G120</f>
        <v>0.37</v>
      </c>
      <c r="AU114" s="40">
        <f t="shared" si="23"/>
        <v>4.6850000000000005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42.088511292586482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4.4225000000000003</v>
      </c>
      <c r="AN115" s="40">
        <f>AR115+0.1</f>
        <v>0.44999999999999996</v>
      </c>
      <c r="AO115" s="40">
        <f t="shared" si="20"/>
        <v>4.8725000000000005</v>
      </c>
      <c r="AP115" s="40">
        <f>[4]Curves!$J121</f>
        <v>4.4999999999999998E-2</v>
      </c>
      <c r="AQ115" s="40">
        <f t="shared" si="21"/>
        <v>4.4675000000000002</v>
      </c>
      <c r="AR115" s="40">
        <f>[4]Curves!$K121</f>
        <v>0.35</v>
      </c>
      <c r="AS115" s="40">
        <f t="shared" si="22"/>
        <v>4.7725</v>
      </c>
      <c r="AT115" s="40">
        <f>[4]Curves!$G121</f>
        <v>0.41</v>
      </c>
      <c r="AU115" s="40">
        <f t="shared" si="23"/>
        <v>4.8325000000000005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42.026088952063851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4.3075000000000001</v>
      </c>
      <c r="AN116" s="40">
        <f>AR116+0.1</f>
        <v>0.44999999999999996</v>
      </c>
      <c r="AO116" s="40">
        <f t="shared" si="20"/>
        <v>4.7575000000000003</v>
      </c>
      <c r="AP116" s="40">
        <f>[4]Curves!$J122</f>
        <v>0.13</v>
      </c>
      <c r="AQ116" s="40">
        <f t="shared" si="21"/>
        <v>4.4375</v>
      </c>
      <c r="AR116" s="40">
        <f>[4]Curves!$K122</f>
        <v>0.35</v>
      </c>
      <c r="AS116" s="40">
        <f t="shared" si="22"/>
        <v>4.6574999999999998</v>
      </c>
      <c r="AT116" s="40">
        <f>[4]Curves!$G122</f>
        <v>0.41</v>
      </c>
      <c r="AU116" s="40">
        <f t="shared" si="23"/>
        <v>4.7175000000000002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42.510772525898432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4.1604999999999999</v>
      </c>
      <c r="AN117" s="40">
        <f>AR117+0.1</f>
        <v>0.41500000000000004</v>
      </c>
      <c r="AO117" s="40">
        <f t="shared" si="20"/>
        <v>4.5754999999999999</v>
      </c>
      <c r="AP117" s="40">
        <f>[4]Curves!$J123</f>
        <v>0.13</v>
      </c>
      <c r="AQ117" s="40">
        <f t="shared" si="21"/>
        <v>4.2904999999999998</v>
      </c>
      <c r="AR117" s="40">
        <f>[4]Curves!$K123</f>
        <v>0.315</v>
      </c>
      <c r="AS117" s="40">
        <f t="shared" si="22"/>
        <v>4.4755000000000003</v>
      </c>
      <c r="AT117" s="40">
        <f>[4]Curves!$G123</f>
        <v>0.36</v>
      </c>
      <c r="AU117" s="40">
        <f t="shared" si="23"/>
        <v>4.5205000000000002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43.084454182721707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3.9955000000000003</v>
      </c>
      <c r="AN118" s="40">
        <f>AR118+0.1</f>
        <v>0.45999999999999996</v>
      </c>
      <c r="AO118" s="40">
        <f t="shared" si="20"/>
        <v>4.4555000000000007</v>
      </c>
      <c r="AP118" s="40">
        <f>[4]Curves!$J124</f>
        <v>0.13</v>
      </c>
      <c r="AQ118" s="40">
        <f t="shared" si="21"/>
        <v>4.1255000000000006</v>
      </c>
      <c r="AR118" s="40">
        <f>[4]Curves!$K124</f>
        <v>0.36</v>
      </c>
      <c r="AS118" s="40">
        <f t="shared" si="22"/>
        <v>4.3555000000000001</v>
      </c>
      <c r="AT118" s="40">
        <f>[4]Curves!$G124</f>
        <v>0.4</v>
      </c>
      <c r="AU118" s="40">
        <f t="shared" si="23"/>
        <v>4.3955000000000002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43.569066946647332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3.9905000000000004</v>
      </c>
      <c r="AN119" s="40">
        <f>AR119+0.1</f>
        <v>0.56000000000000005</v>
      </c>
      <c r="AO119" s="40">
        <f t="shared" si="20"/>
        <v>4.5505000000000004</v>
      </c>
      <c r="AP119" s="40">
        <f>[4]Curves!$J125</f>
        <v>0.13</v>
      </c>
      <c r="AQ119" s="40">
        <f t="shared" si="21"/>
        <v>4.1205000000000007</v>
      </c>
      <c r="AR119" s="40">
        <f>[4]Curves!$K125</f>
        <v>0.46</v>
      </c>
      <c r="AS119" s="40">
        <f t="shared" si="22"/>
        <v>4.4505000000000008</v>
      </c>
      <c r="AT119" s="40">
        <f>[4]Curves!$G125</f>
        <v>0.73</v>
      </c>
      <c r="AU119" s="40">
        <f t="shared" si="23"/>
        <v>4.7205000000000004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43.493743043244756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4.0285000000000002</v>
      </c>
      <c r="AN120" s="40">
        <f t="shared" ref="AN120:AN126" si="25">AR120</f>
        <v>0.77</v>
      </c>
      <c r="AO120" s="40">
        <f t="shared" si="20"/>
        <v>4.7985000000000007</v>
      </c>
      <c r="AP120" s="40">
        <f>[4]Curves!$J126</f>
        <v>0.13</v>
      </c>
      <c r="AQ120" s="40">
        <f t="shared" si="21"/>
        <v>4.1585000000000001</v>
      </c>
      <c r="AR120" s="40">
        <f>[4]Curves!$K126</f>
        <v>0.77</v>
      </c>
      <c r="AS120" s="40">
        <f t="shared" si="22"/>
        <v>4.7985000000000007</v>
      </c>
      <c r="AT120" s="40">
        <f>[4]Curves!$G126</f>
        <v>0.98</v>
      </c>
      <c r="AU120" s="40">
        <f t="shared" si="23"/>
        <v>5.0084999999999997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43.494672872412714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4.0735000000000001</v>
      </c>
      <c r="AN121" s="40">
        <f t="shared" si="25"/>
        <v>1.04</v>
      </c>
      <c r="AO121" s="40">
        <f t="shared" si="20"/>
        <v>5.1135000000000002</v>
      </c>
      <c r="AP121" s="40">
        <f>[4]Curves!$J127</f>
        <v>4.4999999999999998E-2</v>
      </c>
      <c r="AQ121" s="40">
        <f t="shared" si="21"/>
        <v>4.1185</v>
      </c>
      <c r="AR121" s="40">
        <f>[4]Curves!$K127</f>
        <v>1.04</v>
      </c>
      <c r="AS121" s="40">
        <f t="shared" si="22"/>
        <v>5.1135000000000002</v>
      </c>
      <c r="AT121" s="40">
        <f>[4]Curves!$G127</f>
        <v>1.6</v>
      </c>
      <c r="AU121" s="40">
        <f t="shared" si="23"/>
        <v>5.6735000000000007</v>
      </c>
    </row>
    <row r="122" spans="1:47" x14ac:dyDescent="0.2">
      <c r="A122" s="50">
        <f>[5]Tregion!$A122</f>
        <v>39753</v>
      </c>
      <c r="B122" s="57">
        <f>[5]Tregion!$C122</f>
        <v>37.22</v>
      </c>
      <c r="C122" s="58">
        <f>[6]Tregion!$C122</f>
        <v>39.79</v>
      </c>
      <c r="D122" s="57">
        <f>[7]Tregion!$C122</f>
        <v>38.159999999999997</v>
      </c>
      <c r="E122" s="58">
        <f>[8]Tregion!$C122</f>
        <v>42.97</v>
      </c>
      <c r="F122" s="57">
        <f>[9]Tregion!$C122</f>
        <v>40.19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46.035668399386722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4.1115000000000004</v>
      </c>
      <c r="AN122" s="40">
        <f t="shared" si="25"/>
        <v>1.04</v>
      </c>
      <c r="AO122" s="40">
        <f t="shared" si="20"/>
        <v>5.1515000000000004</v>
      </c>
      <c r="AP122" s="40">
        <f>[4]Curves!$J128</f>
        <v>4.4999999999999998E-2</v>
      </c>
      <c r="AQ122" s="40">
        <f t="shared" si="21"/>
        <v>4.1565000000000003</v>
      </c>
      <c r="AR122" s="40">
        <f>[4]Curves!$K128</f>
        <v>1.04</v>
      </c>
      <c r="AS122" s="40">
        <f t="shared" si="22"/>
        <v>5.1515000000000004</v>
      </c>
      <c r="AT122" s="40">
        <f>[4]Curves!$G128</f>
        <v>1.6</v>
      </c>
      <c r="AU122" s="40">
        <f t="shared" si="23"/>
        <v>5.7115000000000009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47.944774855730792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4.1055000000000001</v>
      </c>
      <c r="AN123" s="40">
        <f t="shared" si="25"/>
        <v>0.54</v>
      </c>
      <c r="AO123" s="40">
        <f t="shared" si="20"/>
        <v>4.6455000000000002</v>
      </c>
      <c r="AP123" s="40">
        <f>[4]Curves!$J129</f>
        <v>4.4999999999999998E-2</v>
      </c>
      <c r="AQ123" s="40">
        <f t="shared" si="21"/>
        <v>4.1505000000000001</v>
      </c>
      <c r="AR123" s="40">
        <f>[4]Curves!$K129</f>
        <v>0.54</v>
      </c>
      <c r="AS123" s="40">
        <f t="shared" si="22"/>
        <v>4.6455000000000002</v>
      </c>
      <c r="AT123" s="40">
        <f>[4]Curves!$G129</f>
        <v>0.72</v>
      </c>
      <c r="AU123" s="40">
        <f t="shared" si="23"/>
        <v>4.8254999999999999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49.30943320414427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4.1055000000000001</v>
      </c>
      <c r="AN124" s="40">
        <f t="shared" si="25"/>
        <v>0.36</v>
      </c>
      <c r="AO124" s="40">
        <f t="shared" si="20"/>
        <v>4.4655000000000005</v>
      </c>
      <c r="AP124" s="40">
        <f>[4]Curves!$J130</f>
        <v>4.4999999999999998E-2</v>
      </c>
      <c r="AQ124" s="40">
        <f t="shared" si="21"/>
        <v>4.1505000000000001</v>
      </c>
      <c r="AR124" s="40">
        <f>[4]Curves!$K130</f>
        <v>0.36</v>
      </c>
      <c r="AS124" s="40">
        <f t="shared" si="22"/>
        <v>4.4655000000000005</v>
      </c>
      <c r="AT124" s="40">
        <f>[4]Curves!$G130</f>
        <v>0.38</v>
      </c>
      <c r="AU124" s="40">
        <f t="shared" si="23"/>
        <v>4.4855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47.871442099030126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4.2795000000000005</v>
      </c>
      <c r="AN125" s="40">
        <f t="shared" si="25"/>
        <v>0.32500000000000001</v>
      </c>
      <c r="AO125" s="40">
        <f t="shared" si="20"/>
        <v>4.6045000000000007</v>
      </c>
      <c r="AP125" s="40">
        <f>[4]Curves!$J131</f>
        <v>4.4999999999999998E-2</v>
      </c>
      <c r="AQ125" s="40">
        <f t="shared" si="21"/>
        <v>4.3245000000000005</v>
      </c>
      <c r="AR125" s="40">
        <f>[4]Curves!$K131</f>
        <v>0.32500000000000001</v>
      </c>
      <c r="AS125" s="40">
        <f t="shared" si="22"/>
        <v>4.6045000000000007</v>
      </c>
      <c r="AT125" s="40">
        <f>[4]Curves!$G131</f>
        <v>0.33</v>
      </c>
      <c r="AU125" s="40">
        <f t="shared" si="23"/>
        <v>4.6095000000000006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46.021500737756909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4.4275000000000002</v>
      </c>
      <c r="AN126" s="40">
        <f t="shared" si="25"/>
        <v>0.33500000000000002</v>
      </c>
      <c r="AO126" s="40">
        <f t="shared" si="20"/>
        <v>4.7625000000000002</v>
      </c>
      <c r="AP126" s="40">
        <f>[4]Curves!$J132</f>
        <v>4.4999999999999998E-2</v>
      </c>
      <c r="AQ126" s="40">
        <f t="shared" si="21"/>
        <v>4.4725000000000001</v>
      </c>
      <c r="AR126" s="40">
        <f>[4]Curves!$K132</f>
        <v>0.33500000000000002</v>
      </c>
      <c r="AS126" s="40">
        <f t="shared" si="22"/>
        <v>4.7625000000000002</v>
      </c>
      <c r="AT126" s="40">
        <f>[4]Curves!$G132</f>
        <v>0.37</v>
      </c>
      <c r="AU126" s="40">
        <f t="shared" si="23"/>
        <v>4.7975000000000003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42.794151720699695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4.5374999999999996</v>
      </c>
      <c r="AN127" s="40">
        <f>AR127+0.1</f>
        <v>0.44999999999999996</v>
      </c>
      <c r="AO127" s="40">
        <f t="shared" si="20"/>
        <v>4.9874999999999998</v>
      </c>
      <c r="AP127" s="40">
        <f>[4]Curves!$J133</f>
        <v>4.4999999999999998E-2</v>
      </c>
      <c r="AQ127" s="40">
        <f t="shared" si="21"/>
        <v>4.5824999999999996</v>
      </c>
      <c r="AR127" s="40">
        <f>[4]Curves!$K133</f>
        <v>0.35</v>
      </c>
      <c r="AS127" s="40">
        <f t="shared" si="22"/>
        <v>4.8874999999999993</v>
      </c>
      <c r="AT127" s="40">
        <f>[4]Curves!$G133</f>
        <v>0.41</v>
      </c>
      <c r="AU127" s="40">
        <f t="shared" si="23"/>
        <v>4.9474999999999998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42.7552263877418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4.4225000000000003</v>
      </c>
      <c r="AN128" s="40">
        <f>AR128+0.1</f>
        <v>0.44999999999999996</v>
      </c>
      <c r="AO128" s="40">
        <f t="shared" si="20"/>
        <v>4.8725000000000005</v>
      </c>
      <c r="AP128" s="40">
        <f>[4]Curves!$J134</f>
        <v>0.13</v>
      </c>
      <c r="AQ128" s="40">
        <f t="shared" si="21"/>
        <v>4.5525000000000002</v>
      </c>
      <c r="AR128" s="40">
        <f>[4]Curves!$K134</f>
        <v>0.35</v>
      </c>
      <c r="AS128" s="40">
        <f t="shared" si="22"/>
        <v>4.7725</v>
      </c>
      <c r="AT128" s="40">
        <f>[4]Curves!$G134</f>
        <v>0.41</v>
      </c>
      <c r="AU128" s="40">
        <f t="shared" si="23"/>
        <v>4.8325000000000005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43.266995382619143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43.868470262350385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44.382472468360703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44.334302336545271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44.362455789522983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37.49</v>
      </c>
      <c r="C134" s="58">
        <f>[6]Tregion!$C134</f>
        <v>40.92</v>
      </c>
      <c r="D134" s="57">
        <f>[7]Tregion!$C134</f>
        <v>38.79</v>
      </c>
      <c r="E134" s="58">
        <f>[8]Tregion!$C134</f>
        <v>43.49</v>
      </c>
      <c r="F134" s="57">
        <f>[9]Tregion!$C134</f>
        <v>40.47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47.391682245269351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49.32121951935089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50.735075995445669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49.293376654444373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47.435538788302594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43.739541433023234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43.706139428553065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44.228067152845767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44.840377054772958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45.364845989057507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45.322528411454321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45.356981801450829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37.75</v>
      </c>
      <c r="C146" s="58">
        <f>[6]Tregion!$C146</f>
        <v>42.09</v>
      </c>
      <c r="D146" s="57">
        <f>[7]Tregion!$C146</f>
        <v>39.409999999999997</v>
      </c>
      <c r="E146" s="58">
        <f>[8]Tregion!$C146</f>
        <v>44</v>
      </c>
      <c r="F146" s="57">
        <f>[9]Tregion!$C146</f>
        <v>40.74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48.030956436032717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49.983705217173707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43.374424640747591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42.109513795704736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40.48223607316131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37.643338977139244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37.609098796076765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38.059269975491432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38.588349811720676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39.040485407306853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38.998113154847303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39.022877986750821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38.020000000000003</v>
      </c>
      <c r="C158" s="58">
        <f>[6]Tregion!$C158</f>
        <v>43.25</v>
      </c>
      <c r="D158" s="57">
        <f>[7]Tregion!$C158</f>
        <v>40.020000000000003</v>
      </c>
      <c r="E158" s="58">
        <f>[8]Tregion!$C158</f>
        <v>44.49</v>
      </c>
      <c r="F158" s="57">
        <f>[9]Tregion!$C158</f>
        <v>41.02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41.687499055919524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43.384792325133773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43.374424640747591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42.109513795704736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37183</v>
      </c>
      <c r="B7" s="51">
        <v>21.35</v>
      </c>
      <c r="C7" s="52">
        <v>22.25</v>
      </c>
      <c r="D7" s="51">
        <v>22.5</v>
      </c>
      <c r="E7" s="52">
        <v>24</v>
      </c>
      <c r="F7" s="51">
        <v>23.5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37184</v>
      </c>
      <c r="B8" s="57">
        <v>21.35</v>
      </c>
      <c r="C8" s="58">
        <v>22.25</v>
      </c>
      <c r="D8" s="57">
        <v>22.5</v>
      </c>
      <c r="E8" s="58">
        <v>24</v>
      </c>
      <c r="F8" s="57">
        <v>23.5</v>
      </c>
      <c r="G8" s="58">
        <v>21.85</v>
      </c>
      <c r="H8" s="57"/>
      <c r="I8" s="58">
        <v>21.32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37185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37186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37187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0.47499999999999998</v>
      </c>
      <c r="AO11" s="40">
        <v>0.375</v>
      </c>
      <c r="AP11" s="40">
        <v>0.48</v>
      </c>
    </row>
    <row r="12" spans="1:43" x14ac:dyDescent="0.2">
      <c r="A12" s="50">
        <v>37188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0.81</v>
      </c>
      <c r="AO12" s="40">
        <v>0.81</v>
      </c>
      <c r="AP12" s="40">
        <v>1.02</v>
      </c>
    </row>
    <row r="13" spans="1:43" x14ac:dyDescent="0.2">
      <c r="A13" s="50">
        <v>37189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1.1875</v>
      </c>
      <c r="AO13" s="40">
        <v>1.1875</v>
      </c>
      <c r="AP13" s="40">
        <v>2.09</v>
      </c>
    </row>
    <row r="14" spans="1:43" x14ac:dyDescent="0.2">
      <c r="A14" s="50">
        <v>37190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1.1725000000000001</v>
      </c>
      <c r="AO14" s="40">
        <v>1.1725000000000001</v>
      </c>
      <c r="AP14" s="40">
        <v>2</v>
      </c>
    </row>
    <row r="15" spans="1:43" x14ac:dyDescent="0.2">
      <c r="A15" s="50">
        <v>37191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25.5</v>
      </c>
      <c r="J15" s="57"/>
      <c r="K15" s="58"/>
      <c r="L15" s="57"/>
      <c r="M15" s="58"/>
      <c r="N15" s="57"/>
      <c r="O15" s="58"/>
      <c r="Q15" s="57"/>
      <c r="R15" s="58"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0.63</v>
      </c>
      <c r="AO15" s="40">
        <v>0.63</v>
      </c>
      <c r="AP15" s="40">
        <v>0.73499999999999999</v>
      </c>
    </row>
    <row r="16" spans="1:43" x14ac:dyDescent="0.2">
      <c r="A16" s="50">
        <v>37192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37193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2.4860000000000002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37194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37195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2.99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37196</v>
      </c>
      <c r="B20" s="57">
        <v>18</v>
      </c>
      <c r="C20" s="58">
        <v>24</v>
      </c>
      <c r="D20" s="57">
        <v>24</v>
      </c>
      <c r="E20" s="58">
        <v>23.5</v>
      </c>
      <c r="F20" s="57">
        <v>19.5</v>
      </c>
      <c r="G20" s="58">
        <v>18.5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2.9970000000000003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37197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2.9649999999999999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37198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Q22" s="57"/>
      <c r="R22" s="58"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2.883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37199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2.9180000000000001</v>
      </c>
      <c r="AM23" s="40">
        <v>0.14000000000000001</v>
      </c>
      <c r="AN23" s="40">
        <v>0.56999999999999995</v>
      </c>
      <c r="AO23" s="40">
        <v>0.47</v>
      </c>
      <c r="AP23" s="40">
        <v>0.59</v>
      </c>
    </row>
    <row r="24" spans="1:42" x14ac:dyDescent="0.2">
      <c r="A24" s="50">
        <v>37200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2.968</v>
      </c>
      <c r="AM24" s="40">
        <v>0.13500000000000001</v>
      </c>
      <c r="AN24" s="40">
        <v>0.79</v>
      </c>
      <c r="AO24" s="40">
        <v>0.79</v>
      </c>
      <c r="AP24" s="40">
        <v>0.93</v>
      </c>
    </row>
    <row r="25" spans="1:42" x14ac:dyDescent="0.2">
      <c r="A25" s="50">
        <v>37201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3.0130000000000003</v>
      </c>
      <c r="AM25" s="40">
        <v>3.5000000000000003E-2</v>
      </c>
      <c r="AN25" s="40">
        <v>1.06</v>
      </c>
      <c r="AO25" s="40">
        <v>1.06</v>
      </c>
      <c r="AP25" s="40">
        <v>1.7849999999999999</v>
      </c>
    </row>
    <row r="26" spans="1:42" x14ac:dyDescent="0.2">
      <c r="A26" s="50">
        <v>37202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3.0580000000000003</v>
      </c>
      <c r="AM26" s="40">
        <v>3.5000000000000003E-2</v>
      </c>
      <c r="AN26" s="40">
        <v>1.06</v>
      </c>
      <c r="AO26" s="40">
        <v>1.06</v>
      </c>
      <c r="AP26" s="40">
        <v>1.7849999999999999</v>
      </c>
    </row>
    <row r="27" spans="1:42" x14ac:dyDescent="0.2">
      <c r="A27" s="50">
        <v>37203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3.0580000000000003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0.66</v>
      </c>
    </row>
    <row r="28" spans="1:42" x14ac:dyDescent="0.2">
      <c r="A28" s="50">
        <v>37204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3.0830000000000002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37205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26</v>
      </c>
      <c r="J29" s="57"/>
      <c r="K29" s="58"/>
      <c r="L29" s="57"/>
      <c r="M29" s="58"/>
      <c r="N29" s="57"/>
      <c r="O29" s="58"/>
      <c r="Q29" s="57"/>
      <c r="R29" s="58"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3.2630000000000003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37206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3.4750000000000001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37207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3.593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37208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3.5030000000000001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37209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3.4049999999999998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37210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3.286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37211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3.3010000000000002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37212</v>
      </c>
      <c r="B36" s="57">
        <v>18</v>
      </c>
      <c r="C36" s="58">
        <v>24</v>
      </c>
      <c r="D36" s="57">
        <v>24.001000000000001</v>
      </c>
      <c r="E36" s="58">
        <v>28</v>
      </c>
      <c r="F36" s="57">
        <v>28.25</v>
      </c>
      <c r="G36" s="58">
        <v>18.5</v>
      </c>
      <c r="H36" s="57"/>
      <c r="I36" s="58">
        <v>26</v>
      </c>
      <c r="J36" s="57"/>
      <c r="K36" s="58"/>
      <c r="L36" s="57"/>
      <c r="M36" s="58"/>
      <c r="N36" s="57"/>
      <c r="O36" s="58"/>
      <c r="Q36" s="57"/>
      <c r="R36" s="58"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3.331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37213</v>
      </c>
      <c r="B37" s="57">
        <v>18</v>
      </c>
      <c r="C37" s="58">
        <v>24</v>
      </c>
      <c r="D37" s="57">
        <v>24.001000000000001</v>
      </c>
      <c r="E37" s="58">
        <v>21.940000534057599</v>
      </c>
      <c r="F37" s="57">
        <v>21.450000762939499</v>
      </c>
      <c r="G37" s="58">
        <v>18.5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3.3580000000000001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17.125</v>
      </c>
      <c r="C38" s="58">
        <v>24</v>
      </c>
      <c r="D38" s="57">
        <v>24.001000000000001</v>
      </c>
      <c r="E38" s="58">
        <v>23.353000000000002</v>
      </c>
      <c r="F38" s="57">
        <v>18.850000000000001</v>
      </c>
      <c r="G38" s="58">
        <v>17.625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3.39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20.605</v>
      </c>
      <c r="C39" s="58">
        <v>29.629000000000001</v>
      </c>
      <c r="D39" s="57">
        <v>29.702000000000002</v>
      </c>
      <c r="E39" s="58">
        <v>26.306000000000001</v>
      </c>
      <c r="F39" s="57">
        <v>22.452000000000002</v>
      </c>
      <c r="G39" s="58">
        <v>21.605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3.391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21.625</v>
      </c>
      <c r="C40" s="58">
        <v>26.94</v>
      </c>
      <c r="D40" s="57">
        <v>27.601000000000003</v>
      </c>
      <c r="E40" s="58">
        <v>27.06</v>
      </c>
      <c r="F40" s="57">
        <v>23.726000000000003</v>
      </c>
      <c r="G40" s="58">
        <v>22.375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3.4060000000000001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21.804000000000002</v>
      </c>
      <c r="C41" s="58">
        <v>22.95</v>
      </c>
      <c r="D41" s="57">
        <v>23.571000000000002</v>
      </c>
      <c r="E41" s="58">
        <v>26.786000000000001</v>
      </c>
      <c r="F41" s="57">
        <v>23.946000000000002</v>
      </c>
      <c r="G41" s="58">
        <v>22.434000000000001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3.577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21.867000000000001</v>
      </c>
      <c r="C42" s="58">
        <v>21.056000000000001</v>
      </c>
      <c r="D42" s="57">
        <v>20.395</v>
      </c>
      <c r="E42" s="58">
        <v>26.073</v>
      </c>
      <c r="F42" s="57">
        <v>24.089000000000002</v>
      </c>
      <c r="G42" s="58">
        <v>22.497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3.7850000000000001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20.96</v>
      </c>
      <c r="C44" s="58">
        <v>21.419</v>
      </c>
      <c r="D44" s="57">
        <v>20.04</v>
      </c>
      <c r="E44" s="58">
        <v>24.363</v>
      </c>
      <c r="F44" s="57">
        <v>24.089000000000002</v>
      </c>
      <c r="G44" s="58">
        <v>22.46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3.67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19.917000000000002</v>
      </c>
      <c r="C45" s="58">
        <v>22.375</v>
      </c>
      <c r="D45" s="57">
        <v>21</v>
      </c>
      <c r="E45" s="58">
        <v>25.417000000000002</v>
      </c>
      <c r="F45" s="57">
        <v>23.583000000000002</v>
      </c>
      <c r="G45" s="58">
        <v>22.417000000000002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3.5230000000000001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29.504000000000001</v>
      </c>
      <c r="C46" s="58">
        <v>30.355</v>
      </c>
      <c r="D46" s="57">
        <v>29.097000000000001</v>
      </c>
      <c r="E46" s="58">
        <v>29.871000000000002</v>
      </c>
      <c r="F46" s="57">
        <v>30.532</v>
      </c>
      <c r="G46" s="58">
        <v>33.004000000000005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3.3580000000000001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</v>
      </c>
      <c r="C47" s="58">
        <v>34.79</v>
      </c>
      <c r="D47" s="57">
        <v>33.387</v>
      </c>
      <c r="E47" s="58">
        <v>28.742000000000001</v>
      </c>
      <c r="F47" s="57">
        <v>31.065000000000001</v>
      </c>
      <c r="G47" s="58">
        <v>35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3.3530000000000002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23.875</v>
      </c>
      <c r="C48" s="58">
        <v>29.9</v>
      </c>
      <c r="D48" s="57">
        <v>28.85</v>
      </c>
      <c r="E48" s="58">
        <v>28.65</v>
      </c>
      <c r="F48" s="57">
        <v>24.85</v>
      </c>
      <c r="G48" s="58">
        <v>27.375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3.391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28.984000000000002</v>
      </c>
      <c r="D49" s="57">
        <v>27</v>
      </c>
      <c r="E49" s="58">
        <v>25.355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3.4359999999999999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22.042000000000002</v>
      </c>
      <c r="C50" s="58">
        <v>21.417000000000002</v>
      </c>
      <c r="D50" s="57">
        <v>22.438000000000002</v>
      </c>
      <c r="E50" s="58">
        <v>26.875</v>
      </c>
      <c r="F50" s="57">
        <v>23.958000000000002</v>
      </c>
      <c r="G50" s="58">
        <v>23.042000000000002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3.4740000000000002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28.46</v>
      </c>
      <c r="D51" s="57">
        <v>29.702000000000002</v>
      </c>
      <c r="E51" s="58">
        <v>27.734000000000002</v>
      </c>
      <c r="F51" s="57">
        <v>23.903000000000002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3.468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3.468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3.6420000000000003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3.79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3.8849999999999998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3.77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3.6230000000000002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3.4580000000000002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3.4530000000000003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3.4910000000000001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3.536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20.85</v>
      </c>
      <c r="C62" s="58">
        <v>26.175000000000001</v>
      </c>
      <c r="D62" s="57">
        <v>23.403000000000002</v>
      </c>
      <c r="E62" s="58">
        <v>25.75</v>
      </c>
      <c r="F62" s="57">
        <v>23.45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3.5740000000000003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3.5680000000000001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3.5680000000000001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3.742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3.9874999999999998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3.8725000000000001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3.7255000000000003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3.5605000000000002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3.5555000000000003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3.5935000000000001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3.6385000000000001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21.909000000000002</v>
      </c>
      <c r="C74" s="58">
        <v>26.37</v>
      </c>
      <c r="D74" s="57">
        <v>23.957000000000001</v>
      </c>
      <c r="E74" s="58">
        <v>26.073</v>
      </c>
      <c r="F74" s="57">
        <v>24.425000000000001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3.6765000000000003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3.6705000000000001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3.6705000000000001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3.8445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3.9925000000000002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4.0925000000000002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3.9775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3.8305000000000002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3.6655000000000002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3.6605000000000003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3.6985000000000001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3.7435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22.414999999999999</v>
      </c>
      <c r="C86" s="58">
        <v>26.714000000000002</v>
      </c>
      <c r="D86" s="57">
        <v>24.374000000000002</v>
      </c>
      <c r="E86" s="58">
        <v>26.209</v>
      </c>
      <c r="F86" s="57">
        <v>24.891000000000002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3.7815000000000003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3.7755000000000001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3.7755000000000001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3.9495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4.0975000000000001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4.085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3.9380000000000002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3.7730000000000001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3.7680000000000002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3.806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3.851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22.897000000000002</v>
      </c>
      <c r="C98" s="58">
        <v>27.113</v>
      </c>
      <c r="D98" s="57">
        <v>24.754999999999999</v>
      </c>
      <c r="E98" s="58">
        <v>26.389000000000003</v>
      </c>
      <c r="F98" s="57">
        <v>25.327000000000002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3.8890000000000002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25.89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3.883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3.883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4.0570000000000004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4.2050000000000001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4.3099999999999996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4.1950000000000003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4.048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3.883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3.8780000000000001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3.9160000000000004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3.9610000000000003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23.336000000000002</v>
      </c>
      <c r="C110" s="58">
        <v>27.851000000000003</v>
      </c>
      <c r="D110" s="57">
        <v>25.086000000000002</v>
      </c>
      <c r="E110" s="58">
        <v>26.573</v>
      </c>
      <c r="F110" s="57">
        <v>25.74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3.9990000000000001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3.9930000000000003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3.9930000000000003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4.1669999999999998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4.3150000000000004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4.4225000000000003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4.3075000000000001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4.1604999999999999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3.9955000000000003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3.9905000000000004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4.0285000000000002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4.0735000000000001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23.512</v>
      </c>
      <c r="C122" s="58">
        <v>28.979000000000003</v>
      </c>
      <c r="D122" s="57">
        <v>25.217000000000002</v>
      </c>
      <c r="E122" s="58">
        <v>26.519000000000002</v>
      </c>
      <c r="F122" s="57">
        <v>25.897000000000002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4.1115000000000004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4.1055000000000001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4.1055000000000001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4.2795000000000005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4.4275000000000002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4.5374999999999996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4.4225000000000003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23.879000000000001</v>
      </c>
      <c r="C134" s="58">
        <v>30.18</v>
      </c>
      <c r="D134" s="57">
        <v>25.49</v>
      </c>
      <c r="E134" s="58">
        <v>26.741</v>
      </c>
      <c r="F134" s="57">
        <v>26.247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24.442</v>
      </c>
      <c r="C146" s="58">
        <v>31.318000000000001</v>
      </c>
      <c r="D146" s="57">
        <v>25.934000000000001</v>
      </c>
      <c r="E146" s="58">
        <v>27.239000000000001</v>
      </c>
      <c r="F146" s="57">
        <v>26.774999999999999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24.734999999999999</v>
      </c>
      <c r="C158" s="58">
        <v>32.468000000000004</v>
      </c>
      <c r="D158" s="57">
        <v>26.181000000000001</v>
      </c>
      <c r="E158" s="58">
        <v>27.465</v>
      </c>
      <c r="F158" s="57">
        <v>27.065000000000001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37183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24</v>
      </c>
      <c r="F7" s="51">
        <f>[9]Tregion!$G7</f>
        <v>23.5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37184</v>
      </c>
      <c r="B8" s="57">
        <f>[5]Tregion!$G8</f>
        <v>21.35</v>
      </c>
      <c r="C8" s="58">
        <f>[6]Tregion!$G8</f>
        <v>22.25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21.85</v>
      </c>
      <c r="H8" s="57"/>
      <c r="I8" s="58">
        <f>[11]Tregion!$G8</f>
        <v>21.32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37185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37186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37187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">
      <c r="A12" s="50">
        <f>[5]Tregion!$A12</f>
        <v>37188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0.81</v>
      </c>
      <c r="AO12" s="40">
        <f>[4]Curves!$K18</f>
        <v>0.81</v>
      </c>
      <c r="AP12" s="40">
        <f>[4]Curves!$G18</f>
        <v>1.02</v>
      </c>
    </row>
    <row r="13" spans="1:43" x14ac:dyDescent="0.2">
      <c r="A13" s="50">
        <f>[5]Tregion!$A13</f>
        <v>37189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1.1875</v>
      </c>
      <c r="AO13" s="40">
        <f>[4]Curves!$K19</f>
        <v>1.1875</v>
      </c>
      <c r="AP13" s="40">
        <f>[4]Curves!$G19</f>
        <v>2.09</v>
      </c>
    </row>
    <row r="14" spans="1:43" x14ac:dyDescent="0.2">
      <c r="A14" s="50">
        <f>[5]Tregion!$A14</f>
        <v>37190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1.1725000000000001</v>
      </c>
      <c r="AO14" s="40">
        <f>[4]Curves!$K20</f>
        <v>1.1725000000000001</v>
      </c>
      <c r="AP14" s="40">
        <f>[4]Curves!$G20</f>
        <v>2</v>
      </c>
    </row>
    <row r="15" spans="1:43" x14ac:dyDescent="0.2">
      <c r="A15" s="50">
        <f>[5]Tregion!$A15</f>
        <v>37191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25.5</v>
      </c>
      <c r="J15" s="57"/>
      <c r="K15" s="58"/>
      <c r="L15" s="57"/>
      <c r="M15" s="58"/>
      <c r="N15" s="57"/>
      <c r="O15" s="58"/>
      <c r="Q15" s="57"/>
      <c r="R15" s="58">
        <f>[12]Tregion!$G15</f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0.63</v>
      </c>
      <c r="AO15" s="40">
        <f>[4]Curves!$K21</f>
        <v>0.63</v>
      </c>
      <c r="AP15" s="40">
        <f>[4]Curves!$G21</f>
        <v>0.73499999999999999</v>
      </c>
    </row>
    <row r="16" spans="1:43" x14ac:dyDescent="0.2">
      <c r="A16" s="50">
        <f>[5]Tregion!$A16</f>
        <v>37192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37193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2.4860000000000002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37194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37195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2.99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37196</v>
      </c>
      <c r="B20" s="57">
        <f>[5]Tregion!$G20</f>
        <v>18</v>
      </c>
      <c r="C20" s="58">
        <f>[6]Tregion!$G20</f>
        <v>24</v>
      </c>
      <c r="D20" s="57">
        <f>[7]Tregion!$G20</f>
        <v>24</v>
      </c>
      <c r="E20" s="58">
        <f>[8]Tregion!$G20</f>
        <v>23.5</v>
      </c>
      <c r="F20" s="57">
        <f>[9]Tregion!$G20</f>
        <v>19.5</v>
      </c>
      <c r="G20" s="58">
        <f>[10]Tbasis!$E19</f>
        <v>18.5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2.9970000000000003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37197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2.9649999999999999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37198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[12]Tregion!$G22</f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2.883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37199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2.9180000000000001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0.59</v>
      </c>
    </row>
    <row r="24" spans="1:42" x14ac:dyDescent="0.2">
      <c r="A24" s="50">
        <f>[5]Tregion!$A24</f>
        <v>37200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2.968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0.93</v>
      </c>
    </row>
    <row r="25" spans="1:42" x14ac:dyDescent="0.2">
      <c r="A25" s="50">
        <f>[5]Tregion!$A25</f>
        <v>37201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3.0130000000000003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1.7849999999999999</v>
      </c>
    </row>
    <row r="26" spans="1:42" x14ac:dyDescent="0.2">
      <c r="A26" s="50">
        <f>[5]Tregion!$A26</f>
        <v>37202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3.0580000000000003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1.7849999999999999</v>
      </c>
    </row>
    <row r="27" spans="1:42" x14ac:dyDescent="0.2">
      <c r="A27" s="50">
        <f>[5]Tregion!$A27</f>
        <v>37203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3.0580000000000003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0.66</v>
      </c>
    </row>
    <row r="28" spans="1:42" x14ac:dyDescent="0.2">
      <c r="A28" s="50">
        <f>[5]Tregion!$A28</f>
        <v>37204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3.0830000000000002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37205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26</v>
      </c>
      <c r="J29" s="57"/>
      <c r="K29" s="58"/>
      <c r="L29" s="57"/>
      <c r="M29" s="58"/>
      <c r="N29" s="57"/>
      <c r="O29" s="58"/>
      <c r="Q29" s="57"/>
      <c r="R29" s="58">
        <f>[12]Tregion!$G29</f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3.2630000000000003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37206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3.4750000000000001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37207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3.593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37208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3.5030000000000001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37209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3.4049999999999998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37210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3.286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37211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3.3010000000000002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37212</v>
      </c>
      <c r="B36" s="57">
        <f>[5]Tregion!$G36</f>
        <v>18</v>
      </c>
      <c r="C36" s="58">
        <f>[6]Tregion!$G36</f>
        <v>24</v>
      </c>
      <c r="D36" s="57">
        <f>[7]Tregion!$G36</f>
        <v>24.001000000000001</v>
      </c>
      <c r="E36" s="58">
        <f>[8]Tregion!$G36</f>
        <v>28</v>
      </c>
      <c r="F36" s="57">
        <f>[9]Tregion!$G36</f>
        <v>28.25</v>
      </c>
      <c r="G36" s="58">
        <f>[10]Tbasis!$E35</f>
        <v>18.5</v>
      </c>
      <c r="H36" s="57"/>
      <c r="I36" s="58">
        <f>[11]Tregion!$G36</f>
        <v>26</v>
      </c>
      <c r="J36" s="57"/>
      <c r="K36" s="58"/>
      <c r="L36" s="57"/>
      <c r="M36" s="58"/>
      <c r="N36" s="57"/>
      <c r="O36" s="58"/>
      <c r="Q36" s="57"/>
      <c r="R36" s="58">
        <f>[12]Tregion!$G36</f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3.331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37213</v>
      </c>
      <c r="B37" s="57">
        <f>[5]Tregion!$G37</f>
        <v>18</v>
      </c>
      <c r="C37" s="58">
        <f>[6]Tregion!$G37</f>
        <v>24</v>
      </c>
      <c r="D37" s="57">
        <f>[7]Tregion!$G37</f>
        <v>24.001000000000001</v>
      </c>
      <c r="E37" s="58">
        <f>[8]Tregion!$G37</f>
        <v>21.940000534057599</v>
      </c>
      <c r="F37" s="57">
        <f>[9]Tregion!$G37</f>
        <v>21.450000762939499</v>
      </c>
      <c r="G37" s="58">
        <f>[10]Tbasis!$E36</f>
        <v>18.5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3.3580000000000001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17.125</v>
      </c>
      <c r="C38" s="58">
        <f>[6]Tregion!$G38</f>
        <v>24</v>
      </c>
      <c r="D38" s="57">
        <f>[7]Tregion!$G38</f>
        <v>24.001000000000001</v>
      </c>
      <c r="E38" s="58">
        <f>[8]Tregion!$G38</f>
        <v>23.353000000000002</v>
      </c>
      <c r="F38" s="57">
        <f>[9]Tregion!$G38</f>
        <v>18.850000000000001</v>
      </c>
      <c r="G38" s="58">
        <f>[10]Tbasis!$E37</f>
        <v>17.625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3.39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20.605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22.452000000000002</v>
      </c>
      <c r="G39" s="58">
        <f>[10]Tbasis!$E38</f>
        <v>21.605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3.391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21.625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23.726000000000003</v>
      </c>
      <c r="G40" s="58">
        <f>[10]Tbasis!$E39</f>
        <v>22.375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3.4060000000000001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21.804000000000002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23.946000000000002</v>
      </c>
      <c r="G41" s="58">
        <f>[10]Tbasis!$E40</f>
        <v>22.434000000000001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3.577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21.867000000000001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24.089000000000002</v>
      </c>
      <c r="G42" s="58">
        <f>[10]Tbasis!$E41</f>
        <v>22.497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3.7850000000000001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20.96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24.089000000000002</v>
      </c>
      <c r="G44" s="58">
        <f>[10]Tbasis!$E43</f>
        <v>22.46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3.67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19.917000000000002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23.583000000000002</v>
      </c>
      <c r="G45" s="58">
        <f>[10]Tbasis!$E44</f>
        <v>22.417000000000002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3.5230000000000001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29.504000000000001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30.532</v>
      </c>
      <c r="G46" s="58">
        <f>[10]Tbasis!$E45</f>
        <v>33.004000000000005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3.3580000000000001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31.065000000000001</v>
      </c>
      <c r="G47" s="58">
        <f>[10]Tbasis!$E46</f>
        <v>35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3.3530000000000002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23.875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24.85</v>
      </c>
      <c r="G48" s="58">
        <f>[10]Tbasis!$E47</f>
        <v>27.375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3.391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3.4359999999999999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22.042000000000002</v>
      </c>
      <c r="C50" s="58">
        <f>[6]Tregion!$G50</f>
        <v>21.417000000000002</v>
      </c>
      <c r="D50" s="57">
        <f>[7]Tregion!$G50</f>
        <v>22.438000000000002</v>
      </c>
      <c r="E50" s="58">
        <f>[8]Tregion!$G50</f>
        <v>26.875</v>
      </c>
      <c r="F50" s="57">
        <f>[9]Tregion!$G50</f>
        <v>23.958000000000002</v>
      </c>
      <c r="G50" s="58">
        <f>[10]Tbasis!$E49</f>
        <v>23.042000000000002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3.4740000000000002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23.903000000000002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3.468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3.468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3.6420000000000003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3.79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3.8849999999999998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3.77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3.6230000000000002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3.4580000000000002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3.4530000000000003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3.4910000000000001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3.536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20.85</v>
      </c>
      <c r="C62" s="58">
        <f>[6]Tregion!$G62</f>
        <v>26.175000000000001</v>
      </c>
      <c r="D62" s="57">
        <f>[7]Tregion!$G62</f>
        <v>23.403000000000002</v>
      </c>
      <c r="E62" s="58">
        <f>[8]Tregion!$G62</f>
        <v>25.75</v>
      </c>
      <c r="F62" s="57">
        <f>[9]Tregion!$G62</f>
        <v>23.45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3.5740000000000003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3.5680000000000001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3.5680000000000001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3.742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3.9874999999999998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3.8725000000000001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3.7255000000000003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3.5605000000000002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3.5555000000000003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3.5935000000000001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3.6385000000000001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21.909000000000002</v>
      </c>
      <c r="C74" s="58">
        <f>[6]Tregion!$G74</f>
        <v>26.37</v>
      </c>
      <c r="D74" s="57">
        <f>[7]Tregion!$G74</f>
        <v>23.957000000000001</v>
      </c>
      <c r="E74" s="58">
        <f>[8]Tregion!$G74</f>
        <v>26.073</v>
      </c>
      <c r="F74" s="57">
        <f>[9]Tregion!$G74</f>
        <v>24.425000000000001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3.6765000000000003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3.6705000000000001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3.6705000000000001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3.8445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3.9925000000000002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4.0925000000000002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3.9775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3.8305000000000002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3.6655000000000002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3.6605000000000003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3.6985000000000001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3.7435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22.414999999999999</v>
      </c>
      <c r="C86" s="58">
        <f>[6]Tregion!$G86</f>
        <v>26.714000000000002</v>
      </c>
      <c r="D86" s="57">
        <f>[7]Tregion!$G86</f>
        <v>24.374000000000002</v>
      </c>
      <c r="E86" s="58">
        <f>[8]Tregion!$G86</f>
        <v>26.209</v>
      </c>
      <c r="F86" s="57">
        <f>[9]Tregion!$G86</f>
        <v>24.891000000000002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3.7815000000000003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3.7755000000000001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3.7755000000000001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3.9495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4.0975000000000001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4.085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3.9380000000000002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3.7730000000000001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3.7680000000000002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3.806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3.851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22.897000000000002</v>
      </c>
      <c r="C98" s="58">
        <f>[6]Tregion!$G98</f>
        <v>27.113</v>
      </c>
      <c r="D98" s="57">
        <f>[7]Tregion!$G98</f>
        <v>24.754999999999999</v>
      </c>
      <c r="E98" s="58">
        <f>[8]Tregion!$G98</f>
        <v>26.389000000000003</v>
      </c>
      <c r="F98" s="57">
        <f>[9]Tregion!$G98</f>
        <v>25.327000000000002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3.8890000000000002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25.89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3.883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3.883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4.0570000000000004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4.2050000000000001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4.3099999999999996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4.1950000000000003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4.048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3.883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3.8780000000000001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3.9160000000000004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3.9610000000000003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23.336000000000002</v>
      </c>
      <c r="C110" s="58">
        <f>[6]Tregion!$G110</f>
        <v>27.851000000000003</v>
      </c>
      <c r="D110" s="57">
        <f>[7]Tregion!$G110</f>
        <v>25.086000000000002</v>
      </c>
      <c r="E110" s="58">
        <f>[8]Tregion!$G110</f>
        <v>26.573</v>
      </c>
      <c r="F110" s="57">
        <f>[9]Tregion!$G110</f>
        <v>25.74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3.9990000000000001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3.9930000000000003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3.9930000000000003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4.1669999999999998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4.3150000000000004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4.4225000000000003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4.3075000000000001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4.1604999999999999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3.9955000000000003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3.9905000000000004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4.0285000000000002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4.0735000000000001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23.512</v>
      </c>
      <c r="C122" s="58">
        <f>[6]Tregion!$G122</f>
        <v>28.979000000000003</v>
      </c>
      <c r="D122" s="57">
        <f>[7]Tregion!$G122</f>
        <v>25.217000000000002</v>
      </c>
      <c r="E122" s="58">
        <f>[8]Tregion!$G122</f>
        <v>26.519000000000002</v>
      </c>
      <c r="F122" s="57">
        <f>[9]Tregion!$G122</f>
        <v>25.897000000000002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4.1115000000000004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4.1055000000000001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4.1055000000000001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4.2795000000000005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4.4275000000000002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4.5374999999999996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4.4225000000000003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23.879000000000001</v>
      </c>
      <c r="C134" s="58">
        <f>[6]Tregion!$G134</f>
        <v>30.18</v>
      </c>
      <c r="D134" s="57">
        <f>[7]Tregion!$G134</f>
        <v>25.49</v>
      </c>
      <c r="E134" s="58">
        <f>[8]Tregion!$G134</f>
        <v>26.741</v>
      </c>
      <c r="F134" s="57">
        <f>[9]Tregion!$G134</f>
        <v>26.247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24.442</v>
      </c>
      <c r="C146" s="58">
        <f>[6]Tregion!$G146</f>
        <v>31.318000000000001</v>
      </c>
      <c r="D146" s="57">
        <f>[7]Tregion!$G146</f>
        <v>25.934000000000001</v>
      </c>
      <c r="E146" s="58">
        <f>[8]Tregion!$G146</f>
        <v>27.239000000000001</v>
      </c>
      <c r="F146" s="57">
        <f>[9]Tregion!$G146</f>
        <v>26.774999999999999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24.734999999999999</v>
      </c>
      <c r="C158" s="58">
        <f>[6]Tregion!$G158</f>
        <v>32.468000000000004</v>
      </c>
      <c r="D158" s="57">
        <f>[7]Tregion!$G158</f>
        <v>26.181000000000001</v>
      </c>
      <c r="E158" s="58">
        <f>[8]Tregion!$G158</f>
        <v>27.465</v>
      </c>
      <c r="F158" s="57">
        <f>[9]Tregion!$G158</f>
        <v>27.065000000000001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20.438000000000002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20.438000000000002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20.625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20.625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23.813000000000002</v>
      </c>
      <c r="C10" s="58">
        <f>[6]Tregion!$P10</f>
        <v>27.375</v>
      </c>
      <c r="D10" s="57">
        <f>[7]Tregion!$P10</f>
        <v>27.1875</v>
      </c>
      <c r="E10" s="58">
        <f>[8]Tregion!$P10</f>
        <v>27</v>
      </c>
      <c r="F10" s="57">
        <f>[9]Tregion!$P10</f>
        <v>25.313000000000002</v>
      </c>
      <c r="G10" s="57">
        <f>[5]Tregion!$P10</f>
        <v>23.813000000000002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24.188000000000002</v>
      </c>
      <c r="C11" s="58">
        <f>[6]Tregion!$P11</f>
        <v>27.1875</v>
      </c>
      <c r="D11" s="57">
        <f>[7]Tregion!$P11</f>
        <v>27.1875</v>
      </c>
      <c r="E11" s="58">
        <f>[8]Tregion!$P11</f>
        <v>26.8125</v>
      </c>
      <c r="F11" s="57">
        <f>[9]Tregion!$P11</f>
        <v>25.875</v>
      </c>
      <c r="G11" s="57">
        <f>[5]Tregion!$P11</f>
        <v>24.188000000000002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36.495002293851627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23.813000000000002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25.313000000000002</v>
      </c>
      <c r="G12" s="57">
        <f>[5]Tregion!$P12</f>
        <v>23.813000000000002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36.251633640962034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23.438000000000002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24.75</v>
      </c>
      <c r="G13" s="57">
        <f>[5]Tregion!$P13</f>
        <v>23.438000000000002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35.593691703685685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33.967753526867362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34.477778675903082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35.201510044674976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37.688000000000002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34.5</v>
      </c>
      <c r="G17" s="57">
        <f>[5]Tregion!$P17</f>
        <v>37.688000000000002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35.853128150198408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36.503118912037678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36.563000000000002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34.125</v>
      </c>
      <c r="G19" s="57">
        <f>[5]Tregion!$P19</f>
        <v>36.563000000000002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36.51040646524708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36.873336558524137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25.875</v>
      </c>
      <c r="C21" s="58">
        <f>[6]Tregion!$P21</f>
        <v>24.75</v>
      </c>
      <c r="D21" s="57">
        <f>[7]Tregion!$P21</f>
        <v>25.125</v>
      </c>
      <c r="E21" s="58">
        <f>[8]Tregion!$P21</f>
        <v>27.375</v>
      </c>
      <c r="F21" s="57">
        <f>[9]Tregion!$P21</f>
        <v>28.125</v>
      </c>
      <c r="G21" s="57">
        <f>[5]Tregion!$P21</f>
        <v>25.875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40.630411481575351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26.438000000000002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29.625</v>
      </c>
      <c r="G22" s="57">
        <f>[5]Tregion!$P22</f>
        <v>26.438000000000002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43.659282453401644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30.1875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44.155603584741066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42.911754620580545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41.555065231597709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39.558739320537278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39.772238002470957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40.193912375804516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40.573117424211404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41.021248956390949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41.037700040271091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41.248951788739042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26.625</v>
      </c>
      <c r="C33" s="58">
        <f>[6]Tregion!$P33</f>
        <v>25.688000000000002</v>
      </c>
      <c r="D33" s="57">
        <f>[7]Tregion!$P33</f>
        <v>25.875</v>
      </c>
      <c r="E33" s="58">
        <f>[8]Tregion!$P33</f>
        <v>29.25</v>
      </c>
      <c r="F33" s="57">
        <f>[9]Tregion!$P33</f>
        <v>28.875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44.322745694425812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46.444780789500356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27.112500000000001</v>
      </c>
      <c r="C35" s="58">
        <f>[6]Tregion!$P35</f>
        <v>30.202500000000001</v>
      </c>
      <c r="D35" s="57">
        <f>[7]Tregion!$P35</f>
        <v>30.112500000000001</v>
      </c>
      <c r="E35" s="58">
        <f>[8]Tregion!$P35</f>
        <v>30.7425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44.65145361829078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30.0975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43.132512011635974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28.9725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41.192756314820883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38.49288938416241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38.425357895581591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29.5425</v>
      </c>
      <c r="C40" s="58">
        <f>[6]Tregion!$P40</f>
        <v>25.2</v>
      </c>
      <c r="D40" s="57">
        <f>[7]Tregion!$P40</f>
        <v>22.8675</v>
      </c>
      <c r="E40" s="58">
        <f>[8]Tregion!$P40</f>
        <v>30.262499999999999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38.922506036719504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39.622500000000002</v>
      </c>
      <c r="C41" s="58">
        <f>[6]Tregion!$P41</f>
        <v>37.792499999999997</v>
      </c>
      <c r="D41" s="57">
        <f>[7]Tregion!$P41</f>
        <v>34.627499999999998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39.513161500449982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40.013623858162873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35.452500000000001</v>
      </c>
      <c r="C43" s="58">
        <f>[6]Tregion!$P43</f>
        <v>36.18</v>
      </c>
      <c r="D43" s="57">
        <f>[7]Tregion!$P43</f>
        <v>33.659999999999997</v>
      </c>
      <c r="E43" s="58">
        <f>[8]Tregion!$P43</f>
        <v>39.607500000000002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39.935446399517026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39.938037877582211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27.112500000000001</v>
      </c>
      <c r="C45" s="58">
        <f>[6]Tregion!$P45</f>
        <v>26.61</v>
      </c>
      <c r="D45" s="57">
        <f>[7]Tregion!$P45</f>
        <v>26.528000000000002</v>
      </c>
      <c r="E45" s="58">
        <f>[8]Tregion!$P45</f>
        <v>30.023</v>
      </c>
      <c r="F45" s="57">
        <f>[9]Tregion!$P45</f>
        <v>29.324999999999999</v>
      </c>
      <c r="G45" s="57">
        <f>[5]Tregion!$P45</f>
        <v>27.112500000000001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42.749038211052302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27.112500000000001</v>
      </c>
      <c r="C46" s="58">
        <f>[6]Tregion!$P46</f>
        <v>28.5975</v>
      </c>
      <c r="D46" s="57">
        <f>[7]Tregion!$P46</f>
        <v>28.5075</v>
      </c>
      <c r="E46" s="58">
        <f>[8]Tregion!$P46</f>
        <v>30.75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44.682630143994601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27.307500000000001</v>
      </c>
      <c r="C47" s="58">
        <f>[6]Tregion!$P47</f>
        <v>30.57</v>
      </c>
      <c r="D47" s="57">
        <f>[7]Tregion!$P47</f>
        <v>30.285</v>
      </c>
      <c r="E47" s="58">
        <f>[8]Tregion!$P47</f>
        <v>31.267499999999998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44.60718109580111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26.962499999999999</v>
      </c>
      <c r="C48" s="58">
        <f>[6]Tregion!$P48</f>
        <v>29.745000000000001</v>
      </c>
      <c r="D48" s="57">
        <f>[7]Tregion!$P48</f>
        <v>29.452500000000001</v>
      </c>
      <c r="E48" s="58">
        <f>[8]Tregion!$P48</f>
        <v>30.712499999999999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43.128685154062516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26.962499999999999</v>
      </c>
      <c r="C49" s="58">
        <f>[6]Tregion!$P49</f>
        <v>27.39</v>
      </c>
      <c r="D49" s="57">
        <f>[7]Tregion!$P49</f>
        <v>26.962499999999999</v>
      </c>
      <c r="E49" s="58">
        <f>[8]Tregion!$P49</f>
        <v>29.745000000000001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41.243063478938012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38.493134843531706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38.425211916492536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38.90514481336718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36.532499999999999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39.476020023483933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44.467500000000001</v>
      </c>
      <c r="C54" s="58">
        <f>[6]Tregion!$P54</f>
        <v>41.017499999999998</v>
      </c>
      <c r="D54" s="57">
        <f>[7]Tregion!$P54</f>
        <v>38.602499999999999</v>
      </c>
      <c r="E54" s="58">
        <f>[8]Tregion!$P54</f>
        <v>41.647500000000001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39.959187483300219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38.887500000000003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39.881156180488908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39.880722918728168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27.315000000000001</v>
      </c>
      <c r="C57" s="58">
        <f>[6]Tregion!$P57</f>
        <v>27.458000000000002</v>
      </c>
      <c r="D57" s="57">
        <f>[7]Tregion!$P57</f>
        <v>27.158000000000001</v>
      </c>
      <c r="E57" s="58">
        <f>[8]Tregion!$P57</f>
        <v>30.734999999999999</v>
      </c>
      <c r="F57" s="57">
        <f>[9]Tregion!$P57</f>
        <v>29.528000000000002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42.6753033898258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44.564791657602804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30.532499999999999</v>
      </c>
      <c r="E59" s="58">
        <f>[8]Tregion!$P59</f>
        <v>31.702500000000001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41.771654166286147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27.157499999999999</v>
      </c>
      <c r="C60" s="58">
        <f>[6]Tregion!$P60</f>
        <v>30.3825</v>
      </c>
      <c r="D60" s="57">
        <f>[7]Tregion!$P60</f>
        <v>29.774999999999999</v>
      </c>
      <c r="E60" s="58">
        <f>[8]Tregion!$P60</f>
        <v>31.2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40.44563837908489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27.157499999999999</v>
      </c>
      <c r="C61" s="58">
        <f>[6]Tregion!$P61</f>
        <v>28.2225</v>
      </c>
      <c r="D61" s="57">
        <f>[7]Tregion!$P61</f>
        <v>27.51</v>
      </c>
      <c r="E61" s="58">
        <f>[8]Tregion!$P61</f>
        <v>30.322500000000002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38.745853324014639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28.357500000000002</v>
      </c>
      <c r="D62" s="57">
        <f>[7]Tregion!$P62</f>
        <v>26.002500000000001</v>
      </c>
      <c r="E62" s="58">
        <f>[8]Tregion!$P62</f>
        <v>29.0625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36.197005698392672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24.232500000000002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36.149311623370266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29.977499999999999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36.602928358693291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40.207500000000003</v>
      </c>
      <c r="C65" s="58">
        <f>[6]Tregion!$P65</f>
        <v>37.147500000000001</v>
      </c>
      <c r="D65" s="57">
        <f>[7]Tregion!$P65</f>
        <v>34.072499999999998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37.138283828662871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44.797499999999999</v>
      </c>
      <c r="C66" s="58">
        <f>[6]Tregion!$P66</f>
        <v>40.717500000000001</v>
      </c>
      <c r="D66" s="57">
        <f>[7]Tregion!$P66</f>
        <v>38.107500000000002</v>
      </c>
      <c r="E66" s="58">
        <f>[8]Tregion!$P66</f>
        <v>41.152500000000003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37.5931020052276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35.977499999999999</v>
      </c>
      <c r="C67" s="58">
        <f>[6]Tregion!$P67</f>
        <v>35.887500000000003</v>
      </c>
      <c r="D67" s="57">
        <f>[7]Tregion!$P67</f>
        <v>33.322499999999998</v>
      </c>
      <c r="E67" s="58">
        <f>[8]Tregion!$P67</f>
        <v>38.6325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37.535702261739445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28.567499999999999</v>
      </c>
      <c r="C68" s="58">
        <f>[6]Tregion!$P68</f>
        <v>30.6675</v>
      </c>
      <c r="D68" s="57">
        <f>[7]Tregion!$P68</f>
        <v>30.045000000000002</v>
      </c>
      <c r="E68" s="58">
        <f>[8]Tregion!$P68</f>
        <v>31.59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37.548112657745513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27.51</v>
      </c>
      <c r="C69" s="58">
        <f>[6]Tregion!$P69</f>
        <v>28.26</v>
      </c>
      <c r="D69" s="57">
        <f>[7]Tregion!$P69</f>
        <v>27.653000000000002</v>
      </c>
      <c r="E69" s="58">
        <f>[8]Tregion!$P69</f>
        <v>31.274999999999999</v>
      </c>
      <c r="F69" s="57">
        <f>[9]Tregion!$P69</f>
        <v>29.738000000000003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40.166348329151482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29.9175</v>
      </c>
      <c r="D70" s="57">
        <f>[7]Tregion!$P70</f>
        <v>29.295000000000002</v>
      </c>
      <c r="E70" s="58">
        <f>[8]Tregion!$P70</f>
        <v>31.717500000000001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41.894366121791798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27.712499999999999</v>
      </c>
      <c r="C71" s="58">
        <f>[6]Tregion!$P71</f>
        <v>31.702500000000001</v>
      </c>
      <c r="D71" s="57">
        <f>[7]Tregion!$P71</f>
        <v>30.787500000000001</v>
      </c>
      <c r="E71" s="58">
        <f>[8]Tregion!$P71</f>
        <v>32.137500000000003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43.062789689747888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31.012499999999999</v>
      </c>
      <c r="D72" s="57">
        <f>[7]Tregion!$P72</f>
        <v>30.0975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41.72376270968973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29.032499999999999</v>
      </c>
      <c r="D73" s="57">
        <f>[7]Tregion!$P73</f>
        <v>28.035</v>
      </c>
      <c r="E73" s="58">
        <f>[8]Tregion!$P73</f>
        <v>30.877500000000001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40.011120921425615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29.1525</v>
      </c>
      <c r="D74" s="57">
        <f>[7]Tregion!$P74</f>
        <v>26.662500000000001</v>
      </c>
      <c r="E74" s="58">
        <f>[8]Tregion!$P74</f>
        <v>29.737500000000001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37.446989984359021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25.057500000000001</v>
      </c>
      <c r="E75" s="58">
        <f>[8]Tregion!$P75</f>
        <v>29.737500000000001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37.390362896221156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30.202500000000001</v>
      </c>
      <c r="C76" s="58">
        <f>[6]Tregion!$P76</f>
        <v>28.1175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37.83532632460026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40.5075</v>
      </c>
      <c r="C77" s="58">
        <f>[6]Tregion!$P77</f>
        <v>37.215000000000003</v>
      </c>
      <c r="D77" s="57">
        <f>[7]Tregion!$P77</f>
        <v>34.012500000000003</v>
      </c>
      <c r="E77" s="58">
        <f>[8]Tregion!$P77</f>
        <v>36.487499999999997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38.361878455897127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40.4925</v>
      </c>
      <c r="D78" s="57">
        <f>[7]Tregion!$P78</f>
        <v>37.6875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38.806812045526073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36.067500000000003</v>
      </c>
      <c r="D79" s="57">
        <f>[7]Tregion!$P79</f>
        <v>33.33</v>
      </c>
      <c r="E79" s="58">
        <f>[8]Tregion!$P79</f>
        <v>38.4375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38.738402159752802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28.7775</v>
      </c>
      <c r="C80" s="58">
        <f>[6]Tregion!$P80</f>
        <v>31.29</v>
      </c>
      <c r="D80" s="57">
        <f>[7]Tregion!$P80</f>
        <v>30.352499999999999</v>
      </c>
      <c r="E80" s="58">
        <f>[8]Tregion!$P80</f>
        <v>32.032499999999999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38.739882491343828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27.712499999999999</v>
      </c>
      <c r="C81" s="58">
        <f>[6]Tregion!$P81</f>
        <v>29.048000000000002</v>
      </c>
      <c r="D81" s="57">
        <f>[7]Tregion!$P81</f>
        <v>28.14</v>
      </c>
      <c r="E81" s="58">
        <f>[8]Tregion!$P81</f>
        <v>31.8</v>
      </c>
      <c r="F81" s="57">
        <f>[9]Tregion!$P81</f>
        <v>29.94</v>
      </c>
      <c r="G81" s="57">
        <f>[5]Tregion!$P81</f>
        <v>27.712499999999999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41.296500378460173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27.712499999999999</v>
      </c>
      <c r="C82" s="58">
        <f>[6]Tregion!$P82</f>
        <v>30.6</v>
      </c>
      <c r="D82" s="57">
        <f>[7]Tregion!$P82</f>
        <v>29.67</v>
      </c>
      <c r="E82" s="58">
        <f>[8]Tregion!$P82</f>
        <v>32.152500000000003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43.024787821710433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31.102499999999999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44.222284688457151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31.6875</v>
      </c>
      <c r="D84" s="57">
        <f>[7]Tregion!$P84</f>
        <v>30.465</v>
      </c>
      <c r="E84" s="58">
        <f>[8]Tregion!$P84</f>
        <v>32.077500000000001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42.881890853855822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41.167856503302481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27.262499999999999</v>
      </c>
      <c r="E86" s="58">
        <f>[8]Tregion!$P86</f>
        <v>30.2775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38.601889055330801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30.2775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38.544637796271587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38.989170068131699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37.522500000000001</v>
      </c>
      <c r="D89" s="57">
        <f>[7]Tregion!$P89</f>
        <v>34.1175</v>
      </c>
      <c r="E89" s="58">
        <f>[8]Tregion!$P89</f>
        <v>36.547499999999999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39.515327800721096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40.597499999999997</v>
      </c>
      <c r="D90" s="57">
        <f>[7]Tregion!$P90</f>
        <v>37.537500000000001</v>
      </c>
      <c r="E90" s="58">
        <f>[8]Tregion!$P90</f>
        <v>40.477499999999999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39.959795128581874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36.502499999999998</v>
      </c>
      <c r="C91" s="58">
        <f>[6]Tregion!$P91</f>
        <v>36.442500000000003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39.890711075165314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28.987500000000001</v>
      </c>
      <c r="C92" s="58">
        <f>[6]Tregion!$P92</f>
        <v>31.965</v>
      </c>
      <c r="D92" s="57">
        <f>[7]Tregion!$P92</f>
        <v>30.704999999999998</v>
      </c>
      <c r="E92" s="58">
        <f>[8]Tregion!$P92</f>
        <v>32.407499999999999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39.891563877064918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27.914999999999999</v>
      </c>
      <c r="C93" s="58">
        <f>[6]Tregion!$P93</f>
        <v>29.843</v>
      </c>
      <c r="D93" s="57">
        <f>[7]Tregion!$P93</f>
        <v>28.62</v>
      </c>
      <c r="E93" s="58">
        <f>[8]Tregion!$P93</f>
        <v>32.227000000000004</v>
      </c>
      <c r="F93" s="57">
        <f>[9]Tregion!$P93</f>
        <v>30.143000000000001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42.222062733165338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30.067499999999999</v>
      </c>
      <c r="E94" s="58">
        <f>[8]Tregion!$P94</f>
        <v>32.512500000000003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43.97301835880635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33.052500000000002</v>
      </c>
      <c r="D95" s="57">
        <f>[7]Tregion!$P95</f>
        <v>31.425000000000001</v>
      </c>
      <c r="E95" s="58">
        <f>[8]Tregion!$P95</f>
        <v>32.827500000000001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45.224628086641204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30.8325</v>
      </c>
      <c r="E96" s="58">
        <f>[8]Tregion!$P96</f>
        <v>32.4375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43.905760505027636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30.697500000000002</v>
      </c>
      <c r="D97" s="57">
        <f>[7]Tregion!$P97</f>
        <v>29.04</v>
      </c>
      <c r="E97" s="58">
        <f>[8]Tregion!$P97</f>
        <v>31.747499999999999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42.209068723978234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27.8475</v>
      </c>
      <c r="E98" s="58">
        <f>[8]Tregion!$P98</f>
        <v>30.765000000000001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39.249074063363629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29.377500000000001</v>
      </c>
      <c r="D99" s="57">
        <f>[7]Tregion!$P99</f>
        <v>26.46</v>
      </c>
      <c r="E99" s="58">
        <f>[8]Tregion!$P99</f>
        <v>30.765000000000001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39.213373314201064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30.637499999999999</v>
      </c>
      <c r="C100" s="58">
        <f>[6]Tregion!$P100</f>
        <v>29.9025</v>
      </c>
      <c r="D100" s="57">
        <f>[7]Tregion!$P100</f>
        <v>26.962499999999999</v>
      </c>
      <c r="E100" s="58">
        <f>[8]Tregion!$P100</f>
        <v>32.542499999999997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39.68274724441401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41.092500000000001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36.577500000000001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40.2343958027474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40.822499999999998</v>
      </c>
      <c r="D102" s="57">
        <f>[7]Tregion!$P102</f>
        <v>37.424999999999997</v>
      </c>
      <c r="E102" s="58">
        <f>[8]Tregion!$P102</f>
        <v>40.222499999999997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40.705817944354493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36.922499999999999</v>
      </c>
      <c r="D103" s="57">
        <f>[7]Tregion!$P103</f>
        <v>33.637500000000003</v>
      </c>
      <c r="E103" s="58">
        <f>[8]Tregion!$P103</f>
        <v>38.2575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40.661638237659872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29.197500000000002</v>
      </c>
      <c r="C104" s="58">
        <f>[6]Tregion!$P104</f>
        <v>32.707500000000003</v>
      </c>
      <c r="D104" s="57">
        <f>[7]Tregion!$P104</f>
        <v>31.057500000000001</v>
      </c>
      <c r="E104" s="58">
        <f>[8]Tregion!$P104</f>
        <v>32.744999999999997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40.687459451929364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28.1175</v>
      </c>
      <c r="C105" s="58">
        <f>[6]Tregion!$P105</f>
        <v>30.69</v>
      </c>
      <c r="D105" s="57">
        <f>[7]Tregion!$P105</f>
        <v>29.093</v>
      </c>
      <c r="E105" s="58">
        <f>[8]Tregion!$P105</f>
        <v>32.617000000000004</v>
      </c>
      <c r="F105" s="57">
        <f>[9]Tregion!$P105</f>
        <v>30.353000000000002</v>
      </c>
      <c r="G105" s="57">
        <f>[5]Tregion!$P105</f>
        <v>28.1175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43.465744071105028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28.1175</v>
      </c>
      <c r="C106" s="58">
        <f>[6]Tregion!$P106</f>
        <v>32.107500000000002</v>
      </c>
      <c r="D106" s="57">
        <f>[7]Tregion!$P106</f>
        <v>30.465</v>
      </c>
      <c r="E106" s="58">
        <f>[8]Tregion!$P106</f>
        <v>32.842500000000001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45.235438020706447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28.3125</v>
      </c>
      <c r="C107" s="58">
        <f>[6]Tregion!$P107</f>
        <v>33.802500000000002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46.532170291680941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27.952500000000001</v>
      </c>
      <c r="C108" s="58">
        <f>[6]Tregion!$P108</f>
        <v>33.232500000000002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45.20990166531881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27.952500000000001</v>
      </c>
      <c r="C109" s="58">
        <f>[6]Tregion!$P109</f>
        <v>31.59</v>
      </c>
      <c r="D109" s="57">
        <f>[7]Tregion!$P109</f>
        <v>29.535</v>
      </c>
      <c r="E109" s="58">
        <f>[8]Tregion!$P109</f>
        <v>32.152500000000003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43.505967527733155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31.237500000000001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40.116147468157408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30.352499999999999</v>
      </c>
      <c r="D111" s="57">
        <f>[7]Tregion!$P111</f>
        <v>27.127500000000001</v>
      </c>
      <c r="E111" s="58">
        <f>[8]Tregion!$P111</f>
        <v>31.237500000000001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40.085512493643343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27.592500000000001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40.564203601722454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41.125789606448571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46.102499999999999</v>
      </c>
      <c r="C114" s="58">
        <f>[6]Tregion!$P114</f>
        <v>41.122500000000002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41.606811410082329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37.027500000000003</v>
      </c>
      <c r="C115" s="58">
        <f>[6]Tregion!$P115</f>
        <v>37.447499999999998</v>
      </c>
      <c r="D115" s="57">
        <f>[7]Tregion!$P115</f>
        <v>33.817500000000003</v>
      </c>
      <c r="E115" s="58">
        <f>[8]Tregion!$P115</f>
        <v>38.182499999999997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41.567999430623793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29.407499999999999</v>
      </c>
      <c r="C116" s="58">
        <f>[6]Tregion!$P116</f>
        <v>33.487499999999997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41.599598693638335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28.3125</v>
      </c>
      <c r="C117" s="58">
        <f>[6]Tregion!$P117</f>
        <v>31.568000000000001</v>
      </c>
      <c r="D117" s="57">
        <f>[7]Tregion!$P117</f>
        <v>29.558</v>
      </c>
      <c r="E117" s="58">
        <f>[8]Tregion!$P117</f>
        <v>33</v>
      </c>
      <c r="F117" s="57">
        <f>[9]Tregion!$P117</f>
        <v>30.555</v>
      </c>
      <c r="G117" s="57">
        <f>[5]Tregion!$P117</f>
        <v>28.3125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44.052060636598057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28.3125</v>
      </c>
      <c r="C118" s="58">
        <f>[6]Tregion!$P118</f>
        <v>32.917499999999997</v>
      </c>
      <c r="D118" s="57">
        <f>[7]Tregion!$P118</f>
        <v>30.862500000000001</v>
      </c>
      <c r="E118" s="58">
        <f>[8]Tregion!$P118</f>
        <v>33.164999999999999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45.843043246520267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34.552500000000002</v>
      </c>
      <c r="D119" s="57">
        <f>[7]Tregion!$P119</f>
        <v>32.077500000000001</v>
      </c>
      <c r="E119" s="58">
        <f>[8]Tregion!$P119</f>
        <v>33.465000000000003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28.193376016485935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28.147500000000001</v>
      </c>
      <c r="C120" s="58">
        <f>[6]Tregion!$P120</f>
        <v>34.020000000000003</v>
      </c>
      <c r="D120" s="57">
        <f>[7]Tregion!$P120</f>
        <v>31.567499999999999</v>
      </c>
      <c r="E120" s="58">
        <f>[8]Tregion!$P120</f>
        <v>33.127499999999998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27.371183967208076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28.147500000000001</v>
      </c>
      <c r="C121" s="58">
        <f>[6]Tregion!$P121</f>
        <v>32.482500000000002</v>
      </c>
      <c r="D121" s="57">
        <f>[7]Tregion!$P121</f>
        <v>30.015000000000001</v>
      </c>
      <c r="E121" s="58">
        <f>[8]Tregion!$P121</f>
        <v>32.542499999999997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26.313453447554849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27.787500000000001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24.468170335140506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27.787500000000001</v>
      </c>
      <c r="C123" s="58">
        <f>[6]Tregion!$P123</f>
        <v>31.3125</v>
      </c>
      <c r="D123" s="57">
        <f>[7]Tregion!$P123</f>
        <v>27.78</v>
      </c>
      <c r="E123" s="58">
        <f>[8]Tregion!$P123</f>
        <v>31.695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24.445914217449896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31.072500000000002</v>
      </c>
      <c r="C124" s="58">
        <f>[6]Tregion!$P124</f>
        <v>31.77</v>
      </c>
      <c r="D124" s="57">
        <f>[7]Tregion!$P124</f>
        <v>28.215</v>
      </c>
      <c r="E124" s="58">
        <f>[8]Tregion!$P124</f>
        <v>33.217500000000001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24.738525484069431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41.677500000000002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25.082427377618437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46.432499999999997</v>
      </c>
      <c r="C126" s="58">
        <f>[6]Tregion!$P126</f>
        <v>41.4375</v>
      </c>
      <c r="D126" s="57">
        <f>[7]Tregion!$P126</f>
        <v>37.282499999999999</v>
      </c>
      <c r="E126" s="58">
        <f>[8]Tregion!$P126</f>
        <v>39.825000000000003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25.376315514749454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34.005000000000003</v>
      </c>
      <c r="E127" s="58">
        <f>[8]Tregion!$P127</f>
        <v>38.137500000000003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25.348773550650744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31.762499999999999</v>
      </c>
      <c r="E128" s="58">
        <f>[8]Tregion!$P128</f>
        <v>33.397500000000001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25.364870691388035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28.515000000000001</v>
      </c>
      <c r="C129" s="58">
        <f>[6]Tregion!$P129</f>
        <v>32.438000000000002</v>
      </c>
      <c r="D129" s="57">
        <f>[7]Tregion!$P129</f>
        <v>30.015000000000001</v>
      </c>
      <c r="E129" s="58">
        <f>[8]Tregion!$P129</f>
        <v>33.367000000000004</v>
      </c>
      <c r="F129" s="57">
        <f>[9]Tregion!$P129</f>
        <v>30.765000000000001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27.096874386347693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31.252500000000001</v>
      </c>
      <c r="E130" s="58">
        <f>[8]Tregion!$P130</f>
        <v>33.487499999999997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28.200115011336951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28.717500000000001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28.193376016485935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27.371183967208076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30.487500000000001</v>
      </c>
      <c r="E133" s="58">
        <f>[8]Tregion!$P133</f>
        <v>32.917499999999997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26.313453447554849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27.982500000000002</v>
      </c>
      <c r="C134" s="58">
        <f>[6]Tregion!$P134</f>
        <v>33.450000000000003</v>
      </c>
      <c r="D134" s="57">
        <f>[7]Tregion!$P134</f>
        <v>29.5275</v>
      </c>
      <c r="E134" s="58">
        <f>[8]Tregion!$P134</f>
        <v>32.137500000000003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24.468170335140506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27.982500000000002</v>
      </c>
      <c r="C135" s="58">
        <f>[6]Tregion!$P135</f>
        <v>32.2575</v>
      </c>
      <c r="D135" s="57">
        <f>[7]Tregion!$P135</f>
        <v>28.41</v>
      </c>
      <c r="E135" s="58">
        <f>[8]Tregion!$P135</f>
        <v>32.137500000000003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24.445914217449896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32.692500000000003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24.738525484069431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36.772500000000001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25.082427377618437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41.782499999999999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25.376315514749454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37.552500000000002</v>
      </c>
      <c r="C139" s="58">
        <f>[6]Tregion!$P139</f>
        <v>38.542499999999997</v>
      </c>
      <c r="D139" s="57">
        <f>[7]Tregion!$P139</f>
        <v>34.207500000000003</v>
      </c>
      <c r="E139" s="58">
        <f>[8]Tregion!$P139</f>
        <v>38.107500000000002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25.348773550650744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32.122500000000002</v>
      </c>
      <c r="E140" s="58">
        <f>[8]Tregion!$P140</f>
        <v>33.72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25.364870691388035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28.717500000000001</v>
      </c>
      <c r="C141" s="58">
        <f>[6]Tregion!$P141</f>
        <v>33.299999999999997</v>
      </c>
      <c r="D141" s="57">
        <f>[7]Tregion!$P141</f>
        <v>30.465</v>
      </c>
      <c r="E141" s="58">
        <f>[8]Tregion!$P141</f>
        <v>33.734999999999999</v>
      </c>
      <c r="F141" s="57">
        <f>[9]Tregion!$P141</f>
        <v>30.968</v>
      </c>
      <c r="G141" s="57">
        <f>[5]Tregion!$P141</f>
        <v>28.717500000000001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27.096874386347693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28.717500000000001</v>
      </c>
      <c r="C142" s="58">
        <f>[6]Tregion!$P142</f>
        <v>34.537500000000001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28.200115011336951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32.797499999999999</v>
      </c>
      <c r="E143" s="58">
        <f>[8]Tregion!$P143</f>
        <v>34.034999999999997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28.193376016485935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35.542499999999997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27.371183967208076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30.8475</v>
      </c>
      <c r="E145" s="58">
        <f>[8]Tregion!$P145</f>
        <v>33.172499999999999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26.313453447554849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28.177499999999998</v>
      </c>
      <c r="C146" s="58">
        <f>[6]Tregion!$P146</f>
        <v>34.162500000000001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24.468170335140506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28.177499999999998</v>
      </c>
      <c r="C147" s="58">
        <f>[6]Tregion!$P147</f>
        <v>32.947499999999998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24.445914217449896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29.1525</v>
      </c>
      <c r="E148" s="58">
        <f>[8]Tregion!$P148</f>
        <v>33.81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24.738525484069431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42.262500000000003</v>
      </c>
      <c r="C149" s="58">
        <f>[6]Tregion!$P149</f>
        <v>40.215000000000003</v>
      </c>
      <c r="D149" s="57">
        <f>[7]Tregion!$P149</f>
        <v>35.092500000000001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25.082427377618437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42.667499999999997</v>
      </c>
      <c r="D150" s="57">
        <f>[7]Tregion!$P150</f>
        <v>37.695</v>
      </c>
      <c r="E150" s="58">
        <f>[8]Tregion!$P150</f>
        <v>39.982500000000002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25.376315514749454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39.352499999999999</v>
      </c>
      <c r="D151" s="57">
        <f>[7]Tregion!$P151</f>
        <v>34.612499999999997</v>
      </c>
      <c r="E151" s="58">
        <f>[8]Tregion!$P151</f>
        <v>38.4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25.348773550650744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35.782499999999999</v>
      </c>
      <c r="D152" s="57">
        <f>[7]Tregion!$P152</f>
        <v>32.497500000000002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25.364870691388035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28.92</v>
      </c>
      <c r="C153" s="58">
        <f>[6]Tregion!$P153</f>
        <v>34.012999999999998</v>
      </c>
      <c r="D153" s="57">
        <f>[7]Tregion!$P153</f>
        <v>30.824999999999999</v>
      </c>
      <c r="E153" s="58">
        <f>[8]Tregion!$P153</f>
        <v>33.983000000000004</v>
      </c>
      <c r="F153" s="57">
        <f>[9]Tregion!$P153</f>
        <v>31.17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27.096874386347693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35.272500000000001</v>
      </c>
      <c r="D154" s="57">
        <f>[7]Tregion!$P154</f>
        <v>32.017499999999998</v>
      </c>
      <c r="E154" s="58">
        <f>[8]Tregion!$P154</f>
        <v>34.057499999999997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28.200115011336951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34.297499999999999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28.193376016485935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28.747499999999999</v>
      </c>
      <c r="C156" s="58">
        <f>[6]Tregion!$P156</f>
        <v>36.277500000000003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27.371183967208076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28.747499999999999</v>
      </c>
      <c r="C157" s="58">
        <f>[6]Tregion!$P157</f>
        <v>34.770000000000003</v>
      </c>
      <c r="D157" s="57">
        <f>[7]Tregion!$P157</f>
        <v>31.2075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26.313453447554849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28.372499999999999</v>
      </c>
      <c r="C158" s="58">
        <f>[6]Tregion!$P158</f>
        <v>34.8675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24.468170335140506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28.372499999999999</v>
      </c>
      <c r="C159" s="58">
        <f>[6]Tregion!$P159</f>
        <v>33.630000000000003</v>
      </c>
      <c r="D159" s="57">
        <f>[7]Tregion!$P159</f>
        <v>29.077500000000001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24.445914217449896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31.732500000000002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24.738525484069431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41.047499999999999</v>
      </c>
      <c r="D161" s="57">
        <f>[7]Tregion!$P161</f>
        <v>35.497500000000002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25.082427377618437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27.5</v>
      </c>
      <c r="C9" s="58">
        <f>[6]Tregion!$L9</f>
        <v>28.25</v>
      </c>
      <c r="D9" s="57">
        <f>[7]Tregion!$L9</f>
        <v>27.5</v>
      </c>
      <c r="E9" s="58">
        <f>[8]Tregion!$L9</f>
        <v>29.25</v>
      </c>
      <c r="F9" s="57">
        <f>[9]Tregion!$L9</f>
        <v>28.6</v>
      </c>
      <c r="G9" s="57">
        <f>[5]Tregion!$L9</f>
        <v>27.5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31.75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33.75</v>
      </c>
      <c r="G10" s="57">
        <f>[5]Tregion!$L10</f>
        <v>31.75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32.25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34.5</v>
      </c>
      <c r="G11" s="57">
        <f>[5]Tregion!$L11</f>
        <v>32.25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48.980134657537711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31.75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33.75</v>
      </c>
      <c r="G12" s="57">
        <f>[5]Tregion!$L12</f>
        <v>31.75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48.653508307606934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31.25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</v>
      </c>
      <c r="G13" s="57">
        <f>[5]Tregion!$L13</f>
        <v>31.25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47.770480970736052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44.694412535351795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45.365498257767214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46.31777637457234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50.25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45.288161873934826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46.10920283625812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46.118408166627887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47.547197141254813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34.5</v>
      </c>
      <c r="C21" s="58">
        <f>[6]Tregion!$L21</f>
        <v>33</v>
      </c>
      <c r="D21" s="57">
        <f>[7]Tregion!$L21</f>
        <v>33.5</v>
      </c>
      <c r="E21" s="58">
        <f>[8]Tregion!$L21</f>
        <v>36.5</v>
      </c>
      <c r="F21" s="57">
        <f>[9]Tregion!$L21</f>
        <v>37.5</v>
      </c>
      <c r="G21" s="57">
        <f>[5]Tregion!$L21</f>
        <v>34.5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52.391846384136635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56.297495795175806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48.929182350659012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47.550863228210879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46.047504716094757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43.835359787622394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44.071939408143493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44.539200200215816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44.959400388991014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45.455978573298083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45.474208152732828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45.70829792806218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35.5</v>
      </c>
      <c r="C33" s="58">
        <f>[6]Tregion!$L33</f>
        <v>34.25</v>
      </c>
      <c r="D33" s="57">
        <f>[7]Tregion!$L33</f>
        <v>34.5</v>
      </c>
      <c r="E33" s="58">
        <f>[8]Tregion!$L33</f>
        <v>39</v>
      </c>
      <c r="F33" s="57">
        <f>[9]Tregion!$L33</f>
        <v>38.5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49.114393877606986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51.465838172149041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47.202965253621684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45.597226983729456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43.546628104239218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40.692483063257406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40.621092632471964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41.146649238817766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41.771056443332839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42.300116650057902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42.217471908060858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42.220211470586904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36.15</v>
      </c>
      <c r="C45" s="58">
        <f>[6]Tregion!$L45</f>
        <v>35.479999999999997</v>
      </c>
      <c r="D45" s="57">
        <f>[7]Tregion!$L45</f>
        <v>35.369999999999997</v>
      </c>
      <c r="E45" s="58">
        <f>[8]Tregion!$L45</f>
        <v>40.03</v>
      </c>
      <c r="F45" s="57">
        <f>[9]Tregion!$L45</f>
        <v>39.1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45.191840394541003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47.235923295079999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45.919157010383493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44.397175893887884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42.456094757730312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39.625285868341464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39.555365208154079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40.049413778466217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40.637079435939349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41.134457703397288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41.054131362267988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41.05368535751429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36.42</v>
      </c>
      <c r="C57" s="58">
        <f>[6]Tregion!$L57</f>
        <v>36.61</v>
      </c>
      <c r="D57" s="57">
        <f>[7]Tregion!$L57</f>
        <v>36.21</v>
      </c>
      <c r="E57" s="58">
        <f>[8]Tregion!$L57</f>
        <v>40.98</v>
      </c>
      <c r="F57" s="57">
        <f>[9]Tregion!$L57</f>
        <v>39.369999999999997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43.9304593718795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45.875520824002884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43.119126881327638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41.750336391313432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39.995719560273173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37.364651043502114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37.315418449930597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37.78366798316727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38.336292984426187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38.805782715073654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38.746531366956845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38.759342098317951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36.68</v>
      </c>
      <c r="C69" s="58">
        <f>[6]Tregion!$L69</f>
        <v>37.68</v>
      </c>
      <c r="D69" s="57">
        <f>[7]Tregion!$L69</f>
        <v>36.869999999999997</v>
      </c>
      <c r="E69" s="58">
        <f>[8]Tregion!$L69</f>
        <v>41.7</v>
      </c>
      <c r="F69" s="57">
        <f>[9]Tregion!$L69</f>
        <v>39.65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41.462036984930563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43.245797287010888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44.451911937804269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43.069690539034561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41.301802241471606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38.654957403209309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38.596503634808933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39.055820722168008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39.599358406087354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40.058644692155944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39.98802803587386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39.989556120096857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36.950000000000003</v>
      </c>
      <c r="C81" s="58">
        <f>[6]Tregion!$L81</f>
        <v>38.729999999999997</v>
      </c>
      <c r="D81" s="57">
        <f>[7]Tregion!$L81</f>
        <v>37.520000000000003</v>
      </c>
      <c r="E81" s="58">
        <f>[8]Tregion!$L81</f>
        <v>42.4</v>
      </c>
      <c r="F81" s="57">
        <f>[9]Tregion!$L81</f>
        <v>39.92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42.62864555195889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44.412684203055932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45.648810000988028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44.265177655593106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42.495851874376754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39.847111282922114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39.78801320905454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40.246885231619821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40.790015794292742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41.24882077789097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41.177508206622257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41.178388518260562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37.22</v>
      </c>
      <c r="C93" s="58">
        <f>[6]Tregion!$L93</f>
        <v>39.79</v>
      </c>
      <c r="D93" s="57">
        <f>[7]Tregion!$L93</f>
        <v>38.159999999999997</v>
      </c>
      <c r="E93" s="58">
        <f>[8]Tregion!$L93</f>
        <v>42.97</v>
      </c>
      <c r="F93" s="57">
        <f>[9]Tregion!$L93</f>
        <v>40.19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43.584064756815835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45.391502821993654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46.683487057178013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45.322075360028528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43.570651586042047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40.515173226697939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40.478320840465614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40.962835865201562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41.532279538319898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42.018908845785283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41.973303987261801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41.999958143927088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37.49</v>
      </c>
      <c r="C105" s="58">
        <f>[6]Tregion!$L105</f>
        <v>40.92</v>
      </c>
      <c r="D105" s="57">
        <f>[7]Tregion!$L105</f>
        <v>38.79</v>
      </c>
      <c r="E105" s="58">
        <f>[8]Tregion!$L105</f>
        <v>43.49</v>
      </c>
      <c r="F105" s="57">
        <f>[9]Tregion!$L105</f>
        <v>40.47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44.867864847592287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46.694645698793749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48.033208043025489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46.668285590006512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44.909385835079384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41.410216741323772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41.378593541825389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41.872726298552209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42.452427980850139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42.948966616859181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42.908902638063267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42.941521232142797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37.75</v>
      </c>
      <c r="C117" s="58">
        <f>[6]Tregion!$L117</f>
        <v>42.09</v>
      </c>
      <c r="D117" s="57">
        <f>[7]Tregion!$L117</f>
        <v>39.409999999999997</v>
      </c>
      <c r="E117" s="58">
        <f>[8]Tregion!$L117</f>
        <v>44</v>
      </c>
      <c r="F117" s="57">
        <f>[9]Tregion!$L117</f>
        <v>40.74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45.473094850681868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47.321851093182211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41.205703408710207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40.004038105919498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38.458124269503244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35.761172028282282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35.728643856272924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36.156306476716857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36.658932321134643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37.088461136941511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37.048207497104933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37.071734087413276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38.020000000000003</v>
      </c>
      <c r="C129" s="58">
        <f>[6]Tregion!$L129</f>
        <v>43.25</v>
      </c>
      <c r="D129" s="57">
        <f>[7]Tregion!$L129</f>
        <v>40.020000000000003</v>
      </c>
      <c r="E129" s="58">
        <f>[8]Tregion!$L129</f>
        <v>44.49</v>
      </c>
      <c r="F129" s="57">
        <f>[9]Tregion!$L129</f>
        <v>41.02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39.603124103123548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41.215552708877084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41.205703408710207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40.004038105919498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38.458124269503244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35.761172028282282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35.728643856272924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36.156306476716857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36.658932321134643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37.088461136941511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37.048207497104933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37.071734087413276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38.29</v>
      </c>
      <c r="C141" s="58">
        <f>[6]Tregion!$L141</f>
        <v>44.4</v>
      </c>
      <c r="D141" s="57">
        <f>[7]Tregion!$L141</f>
        <v>40.619999999999997</v>
      </c>
      <c r="E141" s="58">
        <f>[8]Tregion!$L141</f>
        <v>44.98</v>
      </c>
      <c r="F141" s="57">
        <f>[9]Tregion!$L141</f>
        <v>41.29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39.603124103123548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41.215552708877084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41.205703408710207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40.004038105919498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38.458124269503244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35.761172028282282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35.728643856272924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36.156306476716857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36.658932321134643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37.088461136941511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37.048207497104933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37.071734087413276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38.56</v>
      </c>
      <c r="C153" s="58">
        <f>[6]Tregion!$L153</f>
        <v>45.35</v>
      </c>
      <c r="D153" s="57">
        <f>[7]Tregion!$L153</f>
        <v>41.1</v>
      </c>
      <c r="E153" s="58">
        <f>[8]Tregion!$L153</f>
        <v>45.31</v>
      </c>
      <c r="F153" s="57">
        <f>[9]Tregion!$L153</f>
        <v>41.56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39.603124103123548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41.215552708877084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41.205703408710207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40.004038105919498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38.458124269503244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35.761172028282282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35.728643856272924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36.156306476716857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36.658932321134643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37182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27.5</v>
      </c>
      <c r="L4" s="170">
        <f>'P2'!V4</f>
        <v>36.25</v>
      </c>
      <c r="M4" s="171">
        <f>AVERAGE('P2'!S4:V4)</f>
        <v>29.916666666666668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35.25</v>
      </c>
      <c r="T4" s="173">
        <f>AVERAGE('P2'!W4:AH4)</f>
        <v>35</v>
      </c>
      <c r="U4" s="174">
        <f>AVERAGE('P2'!AI4:AT4)</f>
        <v>38.1875</v>
      </c>
      <c r="V4" s="175">
        <f>AVERAGE('P2'!AU4:BF4)</f>
        <v>38.592500000000008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40.528333333333329</v>
      </c>
      <c r="AA4" s="173">
        <f>AVERAGE('P2'!BG4:FV4)</f>
        <v>41.206499999999991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28.25</v>
      </c>
      <c r="L5" s="170">
        <f>'P2'!V6</f>
        <v>36.5</v>
      </c>
      <c r="M5" s="171">
        <f>AVERAGE('P2'!S6:V6)</f>
        <v>30.916666666666668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34.75</v>
      </c>
      <c r="T5" s="171">
        <f>AVERAGE('P2'!W6:AH6)</f>
        <v>36.199999999999996</v>
      </c>
      <c r="U5" s="176">
        <f>AVERAGE('P2'!AI6:AT6)</f>
        <v>39.854166666666664</v>
      </c>
      <c r="V5" s="169">
        <f>AVERAGE('P2'!AU6:BF6)</f>
        <v>40.359166666666667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43.05566666666666</v>
      </c>
      <c r="AA5" s="171">
        <f>AVERAGE('P2'!BG6:FV6)</f>
        <v>44.801749999999998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37.583333333333336</v>
      </c>
      <c r="T6" s="171">
        <f>AVERAGE('P2'!W8:AH8)</f>
        <v>38.208333333333336</v>
      </c>
      <c r="U6" s="176">
        <f>AVERAGE('P2'!AI8:AT8)</f>
        <v>42.375</v>
      </c>
      <c r="V6" s="169">
        <f>AVERAGE('P2'!AU8:BF8)</f>
        <v>42.828333333333326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43.760333333333342</v>
      </c>
      <c r="AA6" s="171">
        <f>AVERAGE('P2'!BG8:FV8)</f>
        <v>45.058083333333336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33.75</v>
      </c>
      <c r="M8" s="171">
        <f>AVERAGE('P2'!S12:V12)</f>
        <v>30.616666666666664</v>
      </c>
      <c r="N8" s="169">
        <f>'P2'!W12</f>
        <v>34.5</v>
      </c>
      <c r="O8" s="170">
        <f>'P2'!X12</f>
        <v>33.75</v>
      </c>
      <c r="P8" s="170">
        <f>'P2'!Y12</f>
        <v>33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38.770833333333336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27.5</v>
      </c>
      <c r="L9" s="170">
        <f>'P2'!V14</f>
        <v>31.75</v>
      </c>
      <c r="M9" s="171">
        <f>AVERAGE('P2'!S14:V14)</f>
        <v>28.833333333333332</v>
      </c>
      <c r="N9" s="169">
        <f>'P2'!W14</f>
        <v>32.25</v>
      </c>
      <c r="O9" s="170">
        <f>'P2'!X14</f>
        <v>31.75</v>
      </c>
      <c r="P9" s="170">
        <f>'P2'!Y14</f>
        <v>31.25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35.25</v>
      </c>
      <c r="T9" s="171">
        <f>AVERAGE('P2'!W14:AH14)</f>
        <v>39.041666666666664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28.5</v>
      </c>
      <c r="L10" s="180">
        <f>'P2'!V16</f>
        <v>33.75</v>
      </c>
      <c r="M10" s="181">
        <f>AVERAGE('P2'!S16:V16)</f>
        <v>30.166666666666668</v>
      </c>
      <c r="N10" s="179">
        <f>'P2'!W16</f>
        <v>33.75</v>
      </c>
      <c r="O10" s="180">
        <f>'P2'!X16</f>
        <v>33</v>
      </c>
      <c r="P10" s="180">
        <f>'P2'!Y16</f>
        <v>32.5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37.416666666666664</v>
      </c>
      <c r="T10" s="181">
        <f>AVERAGE('P2'!W16:AH16)</f>
        <v>42.75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-0.5</v>
      </c>
      <c r="L15" s="191">
        <f t="shared" si="2"/>
        <v>0</v>
      </c>
      <c r="M15" s="192">
        <f t="shared" si="0"/>
        <v>-0.1666666666666643</v>
      </c>
      <c r="N15" s="193">
        <f t="shared" ref="N15:P21" si="3">N4-N26</f>
        <v>0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-0.1666666666666643</v>
      </c>
      <c r="T15" s="196">
        <f t="shared" si="0"/>
        <v>-4.1666666666664298E-2</v>
      </c>
      <c r="U15" s="194">
        <f t="shared" si="0"/>
        <v>-4.1666666666664298E-2</v>
      </c>
      <c r="V15" s="197">
        <f t="shared" si="0"/>
        <v>-4.1666666666664298E-2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-0.1666666666666714</v>
      </c>
      <c r="AA15" s="198">
        <f t="shared" si="0"/>
        <v>-4.1666666666671404E-2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-0.5</v>
      </c>
      <c r="L16" s="191">
        <f t="shared" si="2"/>
        <v>0</v>
      </c>
      <c r="M16" s="192">
        <f t="shared" si="4"/>
        <v>-0.1666666666666643</v>
      </c>
      <c r="N16" s="190">
        <f t="shared" si="3"/>
        <v>0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-0.1666666666666643</v>
      </c>
      <c r="T16" s="192">
        <f t="shared" si="4"/>
        <v>-4.1666666666671404E-2</v>
      </c>
      <c r="U16" s="189">
        <f t="shared" si="4"/>
        <v>-4.1666666666671404E-2</v>
      </c>
      <c r="V16" s="199">
        <f t="shared" si="4"/>
        <v>-4.1666666666664298E-2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-0.1666666666666714</v>
      </c>
      <c r="AA16" s="200">
        <f t="shared" si="4"/>
        <v>-4.1666666666671404E-2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</v>
      </c>
      <c r="L17" s="191">
        <f t="shared" si="2"/>
        <v>0</v>
      </c>
      <c r="M17" s="192">
        <f t="shared" si="5"/>
        <v>0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0.25</v>
      </c>
      <c r="T17" s="192">
        <f t="shared" si="5"/>
        <v>6.25E-2</v>
      </c>
      <c r="U17" s="189">
        <f t="shared" si="5"/>
        <v>6.25E-2</v>
      </c>
      <c r="V17" s="199">
        <f t="shared" si="5"/>
        <v>6.25E-2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0.25</v>
      </c>
      <c r="AA17" s="200">
        <f t="shared" si="5"/>
        <v>6.25E-2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-0.75</v>
      </c>
      <c r="M19" s="192">
        <f t="shared" si="7"/>
        <v>-0.25</v>
      </c>
      <c r="N19" s="190">
        <f t="shared" si="3"/>
        <v>-0.5</v>
      </c>
      <c r="O19" s="189">
        <f t="shared" si="3"/>
        <v>-0.25</v>
      </c>
      <c r="P19" s="189">
        <f t="shared" si="3"/>
        <v>-0.25</v>
      </c>
      <c r="Q19" s="189">
        <f t="shared" si="7"/>
        <v>-0.3333333333333357</v>
      </c>
      <c r="R19" s="189">
        <f t="shared" si="7"/>
        <v>0.6666666666666643</v>
      </c>
      <c r="S19" s="191">
        <f t="shared" si="7"/>
        <v>0.4166666666666714</v>
      </c>
      <c r="T19" s="192">
        <f t="shared" si="7"/>
        <v>0.1041666666666714</v>
      </c>
      <c r="U19" s="189">
        <f t="shared" si="7"/>
        <v>4.1666666666671404E-2</v>
      </c>
      <c r="V19" s="199">
        <f t="shared" si="7"/>
        <v>4.1666666666664298E-2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0.1666666666666643</v>
      </c>
      <c r="AA19" s="200">
        <f t="shared" si="7"/>
        <v>4.1666666666671404E-2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-0.25</v>
      </c>
      <c r="K20" s="191">
        <f t="shared" si="2"/>
        <v>-0.25</v>
      </c>
      <c r="L20" s="191">
        <f t="shared" si="2"/>
        <v>-0.75</v>
      </c>
      <c r="M20" s="192">
        <f t="shared" si="8"/>
        <v>-0.41666666666666785</v>
      </c>
      <c r="N20" s="190">
        <f t="shared" si="3"/>
        <v>-0.5</v>
      </c>
      <c r="O20" s="189">
        <f t="shared" si="3"/>
        <v>-0.25</v>
      </c>
      <c r="P20" s="189">
        <f t="shared" si="3"/>
        <v>-0.25</v>
      </c>
      <c r="Q20" s="189">
        <f t="shared" si="8"/>
        <v>-0.3333333333333286</v>
      </c>
      <c r="R20" s="189">
        <f t="shared" si="8"/>
        <v>0.6666666666666714</v>
      </c>
      <c r="S20" s="191">
        <f t="shared" si="8"/>
        <v>0.25</v>
      </c>
      <c r="T20" s="192">
        <f t="shared" si="8"/>
        <v>6.25E-2</v>
      </c>
      <c r="U20" s="189">
        <f t="shared" si="8"/>
        <v>0</v>
      </c>
      <c r="V20" s="199">
        <f t="shared" si="8"/>
        <v>0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0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-0.25</v>
      </c>
      <c r="K21" s="204">
        <f t="shared" si="2"/>
        <v>-0.25</v>
      </c>
      <c r="L21" s="204">
        <f t="shared" si="2"/>
        <v>-0.75</v>
      </c>
      <c r="M21" s="205">
        <f t="shared" si="9"/>
        <v>-0.4166666666666643</v>
      </c>
      <c r="N21" s="203">
        <f t="shared" si="3"/>
        <v>-0.5</v>
      </c>
      <c r="O21" s="202">
        <f t="shared" si="3"/>
        <v>-0.25</v>
      </c>
      <c r="P21" s="202">
        <f t="shared" si="3"/>
        <v>-0.25</v>
      </c>
      <c r="Q21" s="202">
        <f t="shared" si="9"/>
        <v>-0.3333333333333357</v>
      </c>
      <c r="R21" s="202">
        <f t="shared" si="9"/>
        <v>0.6666666666666714</v>
      </c>
      <c r="S21" s="204">
        <f t="shared" si="9"/>
        <v>0.25</v>
      </c>
      <c r="T21" s="205">
        <f t="shared" si="9"/>
        <v>6.25E-2</v>
      </c>
      <c r="U21" s="202">
        <f t="shared" si="9"/>
        <v>0</v>
      </c>
      <c r="V21" s="206">
        <f t="shared" si="9"/>
        <v>0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0</v>
      </c>
    </row>
    <row r="22" spans="1:27" ht="12.75" customHeight="1" x14ac:dyDescent="0.2"/>
    <row r="24" spans="1:27" ht="13.5" hidden="1" thickBot="1" x14ac:dyDescent="0.25">
      <c r="A24" s="184">
        <f>crvDate-2</f>
        <v>37180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28</v>
      </c>
      <c r="L26" s="208">
        <v>36.25</v>
      </c>
      <c r="M26" s="209">
        <v>30.083333333333332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35.041666666666664</v>
      </c>
      <c r="U26" s="210">
        <v>38.229166666666664</v>
      </c>
      <c r="V26" s="211">
        <v>38.634166666666673</v>
      </c>
      <c r="W26" s="167">
        <v>40.838333333333338</v>
      </c>
      <c r="X26" s="208">
        <v>36.321999999999996</v>
      </c>
      <c r="Y26" s="208">
        <v>47.137333333333331</v>
      </c>
      <c r="Z26" s="208">
        <v>40.695</v>
      </c>
      <c r="AA26" s="209">
        <v>41.248166666666663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28.75</v>
      </c>
      <c r="L27" s="168">
        <v>36.5</v>
      </c>
      <c r="M27" s="211">
        <v>31.083333333333332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36.241666666666667</v>
      </c>
      <c r="U27" s="210">
        <v>39.895833333333336</v>
      </c>
      <c r="V27" s="211">
        <v>40.400833333333331</v>
      </c>
      <c r="W27" s="166">
        <v>43.37466666666667</v>
      </c>
      <c r="X27" s="168">
        <v>40.615000000000002</v>
      </c>
      <c r="Y27" s="168">
        <v>52.161666666666676</v>
      </c>
      <c r="Z27" s="168">
        <v>43.222333333333331</v>
      </c>
      <c r="AA27" s="211">
        <v>44.84341666666667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37.333333333333336</v>
      </c>
      <c r="T28" s="211">
        <v>38.145833333333336</v>
      </c>
      <c r="U28" s="210">
        <v>42.3125</v>
      </c>
      <c r="V28" s="211">
        <v>42.765833333333326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43.510333333333342</v>
      </c>
      <c r="AA28" s="211">
        <v>44.995583333333336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34.5</v>
      </c>
      <c r="M30" s="211">
        <v>30.866666666666664</v>
      </c>
      <c r="N30" s="166">
        <v>35</v>
      </c>
      <c r="O30" s="168">
        <v>34</v>
      </c>
      <c r="P30" s="168">
        <v>33.25</v>
      </c>
      <c r="Q30" s="168">
        <v>34.833333333333336</v>
      </c>
      <c r="R30" s="168">
        <v>47.833333333333336</v>
      </c>
      <c r="S30" s="168">
        <v>37.916666666666664</v>
      </c>
      <c r="T30" s="211">
        <v>38.666666666666664</v>
      </c>
      <c r="U30" s="210">
        <v>42.479166666666664</v>
      </c>
      <c r="V30" s="211">
        <v>42.781666666666666</v>
      </c>
      <c r="W30" s="166">
        <v>40.363333333333323</v>
      </c>
      <c r="X30" s="168">
        <v>40.203333333333333</v>
      </c>
      <c r="Y30" s="168">
        <v>56.561666666666675</v>
      </c>
      <c r="Z30" s="168">
        <v>40.598999999999997</v>
      </c>
      <c r="AA30" s="211">
        <v>44.431833333333351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27.5</v>
      </c>
      <c r="K31" s="168">
        <v>27.75</v>
      </c>
      <c r="L31" s="168">
        <v>32.5</v>
      </c>
      <c r="M31" s="211">
        <v>29.25</v>
      </c>
      <c r="N31" s="166">
        <v>32.75</v>
      </c>
      <c r="O31" s="168">
        <v>32</v>
      </c>
      <c r="P31" s="168">
        <v>31.5</v>
      </c>
      <c r="Q31" s="168">
        <v>36.666666666666664</v>
      </c>
      <c r="R31" s="168">
        <v>52.166666666666664</v>
      </c>
      <c r="S31" s="168">
        <v>35</v>
      </c>
      <c r="T31" s="211">
        <v>38.979166666666664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28.5</v>
      </c>
      <c r="K32" s="178">
        <v>28.75</v>
      </c>
      <c r="L32" s="178">
        <v>34.5</v>
      </c>
      <c r="M32" s="212">
        <v>30.583333333333332</v>
      </c>
      <c r="N32" s="177">
        <v>34.25</v>
      </c>
      <c r="O32" s="178">
        <v>33.25</v>
      </c>
      <c r="P32" s="178">
        <v>32.75</v>
      </c>
      <c r="Q32" s="178">
        <v>40</v>
      </c>
      <c r="R32" s="178">
        <v>60.166666666666664</v>
      </c>
      <c r="S32" s="178">
        <v>37.166666666666664</v>
      </c>
      <c r="T32" s="212">
        <v>42.6875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24.001000000000001</v>
      </c>
      <c r="M4" s="170">
        <f>'P2'!V5</f>
        <v>29.702000000000002</v>
      </c>
      <c r="N4" s="171">
        <f>AVERAGE('P2'!S5:V5)</f>
        <v>25.401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26.38</v>
      </c>
      <c r="U4" s="173">
        <f>AVERAGE('P2'!W5:AH5)</f>
        <v>25.129000000000001</v>
      </c>
      <c r="V4" s="174">
        <f>AVERAGE('P2'!AI5:AT5)</f>
        <v>26.290000000000003</v>
      </c>
      <c r="W4" s="175">
        <f>AVERAGE('P2'!AU5:BF5)</f>
        <v>26.21616666666667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27.984766666666669</v>
      </c>
      <c r="AB4" s="173">
        <f>AVERAGE('P2'!BG5:FV5)</f>
        <v>27.603666666666662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24</v>
      </c>
      <c r="M5" s="170">
        <f>'P2'!V7</f>
        <v>29.629000000000001</v>
      </c>
      <c r="N5" s="171">
        <f>AVERAGE('P2'!S7:V7)</f>
        <v>25.543000000000003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26.287000000000003</v>
      </c>
      <c r="U5" s="171">
        <f>AVERAGE('P2'!W7:AH7)</f>
        <v>25.664916666666667</v>
      </c>
      <c r="V5" s="176">
        <f>AVERAGE('P2'!AI7:AT7)</f>
        <v>27.816500000000005</v>
      </c>
      <c r="W5" s="169">
        <f>AVERAGE('P2'!AU7:BF7)</f>
        <v>27.704250000000002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33.127166666666668</v>
      </c>
      <c r="AB5" s="171">
        <f>AVERAGE('P2'!BG7:FV7)</f>
        <v>31.836908333333348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26.654666666666667</v>
      </c>
      <c r="U6" s="171">
        <f>AVERAGE('P2'!W9:AH9)</f>
        <v>26.557749999999999</v>
      </c>
      <c r="V6" s="176">
        <f>AVERAGE('P2'!AI9:AT9)</f>
        <v>25.469750000000001</v>
      </c>
      <c r="W6" s="169">
        <f>AVERAGE('P2'!AU9:BF9)</f>
        <v>25.697749999999999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27.374599999999994</v>
      </c>
      <c r="AB6" s="171">
        <f>AVERAGE('P2'!BG9:FV9)</f>
        <v>26.986625000000004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21.600666666666669</v>
      </c>
      <c r="O8" s="169">
        <f>'P2'!W13</f>
        <v>23.726000000000003</v>
      </c>
      <c r="P8" s="170">
        <f>'P2'!X13</f>
        <v>23.946000000000002</v>
      </c>
      <c r="Q8" s="170">
        <f>'P2'!Y13</f>
        <v>24.089000000000002</v>
      </c>
      <c r="R8" s="170">
        <f>AVERAGE('P2'!Z13:AB13)</f>
        <v>24.029666666666667</v>
      </c>
      <c r="S8" s="170">
        <f>AVERAGE('P2'!AC13:AE13)</f>
        <v>28.815666666666669</v>
      </c>
      <c r="T8" s="170">
        <f>AVERAGE('P2'!AF13:AH13)</f>
        <v>24.615000000000006</v>
      </c>
      <c r="U8" s="171">
        <f>AVERAGE('P2'!W13:AH13)</f>
        <v>25.345166666666671</v>
      </c>
      <c r="V8" s="176">
        <f>AVERAGE('P2'!AI13:AT13)</f>
        <v>26.075166666666671</v>
      </c>
      <c r="W8" s="169">
        <f>AVERAGE('P2'!AU13:BF13)</f>
        <v>26.291166666666665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27.300633333333341</v>
      </c>
      <c r="AB8" s="171">
        <f>AVERAGE('P2'!BG13:FV13)</f>
        <v>27.339616666666664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17.125</v>
      </c>
      <c r="M9" s="170">
        <f>'P2'!V15</f>
        <v>20.605</v>
      </c>
      <c r="N9" s="171">
        <f>AVERAGE('P2'!S15:V15)</f>
        <v>19.743333333333336</v>
      </c>
      <c r="O9" s="169">
        <f>'P2'!W15</f>
        <v>21.625</v>
      </c>
      <c r="P9" s="170">
        <f>'P2'!X15</f>
        <v>21.804000000000002</v>
      </c>
      <c r="Q9" s="170">
        <f>'P2'!Y15</f>
        <v>21.867000000000001</v>
      </c>
      <c r="R9" s="170">
        <f>AVERAGE('P2'!Z15:AB15)</f>
        <v>20.953333333333333</v>
      </c>
      <c r="S9" s="170">
        <f>AVERAGE('P2'!AC15:AE15)</f>
        <v>27.793000000000003</v>
      </c>
      <c r="T9" s="170">
        <f>AVERAGE('P2'!AF15:AH15)</f>
        <v>22.731666666666669</v>
      </c>
      <c r="U9" s="171">
        <f>AVERAGE('P2'!W15:AH15)</f>
        <v>23.310833333333335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17.625</v>
      </c>
      <c r="M10" s="180">
        <f>'P2'!V17</f>
        <v>21.605</v>
      </c>
      <c r="N10" s="181">
        <f>AVERAGE('P2'!S17:V17)</f>
        <v>20.41</v>
      </c>
      <c r="O10" s="179">
        <f>'P2'!W17</f>
        <v>22.375</v>
      </c>
      <c r="P10" s="180">
        <f>'P2'!X17</f>
        <v>22.434000000000001</v>
      </c>
      <c r="Q10" s="180">
        <f>'P2'!Y17</f>
        <v>22.497</v>
      </c>
      <c r="R10" s="180">
        <f>AVERAGE('P2'!Z17:AB17)</f>
        <v>22.62</v>
      </c>
      <c r="S10" s="180">
        <f>AVERAGE('P2'!AC17:AE17)</f>
        <v>31.793000000000003</v>
      </c>
      <c r="T10" s="180">
        <f>AVERAGE('P2'!AF17:AH17)</f>
        <v>23.815000000000001</v>
      </c>
      <c r="U10" s="181">
        <f>AVERAGE('P2'!W17:AH17)</f>
        <v>25.165833333333335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-1.1870000000000012</v>
      </c>
      <c r="M16" s="218">
        <f t="shared" si="3"/>
        <v>0</v>
      </c>
      <c r="N16" s="219">
        <f t="shared" si="0"/>
        <v>-0.39566666666666706</v>
      </c>
      <c r="O16" s="217">
        <f t="shared" ref="O16:Q22" si="4">O4-O27</f>
        <v>0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-0.3539999999999992</v>
      </c>
      <c r="U16" s="221">
        <f t="shared" si="0"/>
        <v>-8.8499999999999801E-2</v>
      </c>
      <c r="V16" s="220">
        <f t="shared" si="0"/>
        <v>-9.1416666666663815E-2</v>
      </c>
      <c r="W16" s="222">
        <f t="shared" si="0"/>
        <v>-8.8500000000003354E-2</v>
      </c>
      <c r="X16" s="223">
        <f t="shared" si="0"/>
        <v>0</v>
      </c>
      <c r="Y16" s="220">
        <f t="shared" si="0"/>
        <v>0</v>
      </c>
      <c r="Z16" s="220">
        <f t="shared" si="0"/>
        <v>0</v>
      </c>
      <c r="AA16" s="220">
        <f t="shared" si="0"/>
        <v>-0.35749999999999815</v>
      </c>
      <c r="AB16" s="221">
        <f t="shared" si="0"/>
        <v>-8.9375000000007532E-2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</v>
      </c>
      <c r="M17" s="218">
        <f t="shared" si="3"/>
        <v>0</v>
      </c>
      <c r="N17" s="219">
        <f t="shared" si="5"/>
        <v>-0.33333333333333215</v>
      </c>
      <c r="O17" s="217">
        <f t="shared" si="4"/>
        <v>0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-0.2916666666666643</v>
      </c>
      <c r="U17" s="219">
        <f t="shared" si="5"/>
        <v>-7.2916666666664298E-2</v>
      </c>
      <c r="V17" s="218">
        <f t="shared" si="5"/>
        <v>-7.0833333333329307E-2</v>
      </c>
      <c r="W17" s="225">
        <f t="shared" si="5"/>
        <v>-7.2916666666667851E-2</v>
      </c>
      <c r="X17" s="217">
        <f t="shared" si="5"/>
        <v>0</v>
      </c>
      <c r="Y17" s="218">
        <f t="shared" si="5"/>
        <v>0</v>
      </c>
      <c r="Z17" s="218">
        <f t="shared" si="5"/>
        <v>0</v>
      </c>
      <c r="AA17" s="218">
        <f t="shared" si="5"/>
        <v>-0.28916666666666657</v>
      </c>
      <c r="AB17" s="219">
        <f t="shared" si="5"/>
        <v>-7.2291666666664867E-2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-6.2666666666672199E-2</v>
      </c>
      <c r="U18" s="219">
        <f t="shared" si="6"/>
        <v>-1.5666666666664497E-2</v>
      </c>
      <c r="V18" s="218">
        <f t="shared" si="6"/>
        <v>-1.8750000000000711E-2</v>
      </c>
      <c r="W18" s="225">
        <f t="shared" si="6"/>
        <v>-1.5583333333335503E-2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-6.6233333333336475E-2</v>
      </c>
      <c r="AB18" s="219">
        <f t="shared" si="6"/>
        <v>-1.655833333332879E-2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-8.6999999999999744E-2</v>
      </c>
      <c r="M20" s="218">
        <f t="shared" si="3"/>
        <v>0.21799999999999997</v>
      </c>
      <c r="N20" s="219">
        <f t="shared" si="8"/>
        <v>4.3666666666670295E-2</v>
      </c>
      <c r="O20" s="217">
        <f t="shared" si="4"/>
        <v>0.12100000000000222</v>
      </c>
      <c r="P20" s="218">
        <f t="shared" si="4"/>
        <v>5.3000000000000824E-2</v>
      </c>
      <c r="Q20" s="218">
        <f t="shared" si="4"/>
        <v>6.0999999999999943E-2</v>
      </c>
      <c r="R20" s="218">
        <f t="shared" si="8"/>
        <v>8.2000000000000739E-2</v>
      </c>
      <c r="S20" s="218">
        <f t="shared" si="8"/>
        <v>-0.1596666666666664</v>
      </c>
      <c r="T20" s="218">
        <f t="shared" si="8"/>
        <v>-0.10299999999999443</v>
      </c>
      <c r="U20" s="219">
        <f t="shared" si="8"/>
        <v>-2.5583333333329961E-2</v>
      </c>
      <c r="V20" s="218">
        <f t="shared" si="8"/>
        <v>-1.2416666666666742E-2</v>
      </c>
      <c r="W20" s="225">
        <f t="shared" si="8"/>
        <v>-1.0416666666664298E-2</v>
      </c>
      <c r="X20" s="217">
        <f t="shared" si="8"/>
        <v>6.666666666887977E-5</v>
      </c>
      <c r="Y20" s="218">
        <f t="shared" si="8"/>
        <v>0</v>
      </c>
      <c r="Z20" s="218">
        <f t="shared" si="8"/>
        <v>3.3333333330887172E-5</v>
      </c>
      <c r="AA20" s="218">
        <f t="shared" si="8"/>
        <v>-4.4133333333331137E-2</v>
      </c>
      <c r="AB20" s="219">
        <f t="shared" si="8"/>
        <v>-1.1008333333336395E-2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-0.125</v>
      </c>
      <c r="M21" s="218">
        <f t="shared" si="3"/>
        <v>0.21799999999999997</v>
      </c>
      <c r="N21" s="219">
        <f t="shared" si="9"/>
        <v>3.1000000000002359E-2</v>
      </c>
      <c r="O21" s="217">
        <f t="shared" si="4"/>
        <v>0.12099999999999866</v>
      </c>
      <c r="P21" s="218">
        <f t="shared" si="4"/>
        <v>5.4000000000002046E-2</v>
      </c>
      <c r="Q21" s="218">
        <f t="shared" si="4"/>
        <v>6.0999999999999943E-2</v>
      </c>
      <c r="R21" s="218">
        <f t="shared" si="9"/>
        <v>8.1999999999997186E-2</v>
      </c>
      <c r="S21" s="218">
        <f t="shared" si="9"/>
        <v>-0.16000000000000014</v>
      </c>
      <c r="T21" s="218">
        <f t="shared" si="9"/>
        <v>-6.099999999999639E-2</v>
      </c>
      <c r="U21" s="219">
        <f t="shared" si="9"/>
        <v>-1.5083333333333115E-2</v>
      </c>
      <c r="V21" s="218">
        <f t="shared" si="9"/>
        <v>0</v>
      </c>
      <c r="W21" s="225">
        <f t="shared" si="9"/>
        <v>0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0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-0.125</v>
      </c>
      <c r="M22" s="228">
        <f t="shared" si="3"/>
        <v>0.21799999999999997</v>
      </c>
      <c r="N22" s="229">
        <f t="shared" si="10"/>
        <v>3.0999999999998806E-2</v>
      </c>
      <c r="O22" s="227">
        <f t="shared" si="4"/>
        <v>0.12099999999999866</v>
      </c>
      <c r="P22" s="228">
        <f t="shared" si="4"/>
        <v>5.4000000000002046E-2</v>
      </c>
      <c r="Q22" s="228">
        <f t="shared" si="4"/>
        <v>6.0999999999999943E-2</v>
      </c>
      <c r="R22" s="228">
        <f t="shared" si="10"/>
        <v>8.2000000000000739E-2</v>
      </c>
      <c r="S22" s="228">
        <f t="shared" si="10"/>
        <v>-0.16000000000000014</v>
      </c>
      <c r="T22" s="228">
        <f t="shared" si="10"/>
        <v>-6.0999999999999943E-2</v>
      </c>
      <c r="U22" s="229">
        <f t="shared" si="10"/>
        <v>-1.5083333333329563E-2</v>
      </c>
      <c r="V22" s="228">
        <f t="shared" si="10"/>
        <v>0</v>
      </c>
      <c r="W22" s="230">
        <f t="shared" si="10"/>
        <v>0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0</v>
      </c>
    </row>
    <row r="25" spans="1:28" ht="13.5" hidden="1" thickBot="1" x14ac:dyDescent="0.25">
      <c r="A25" s="184">
        <f>A2-2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25.188000000000002</v>
      </c>
      <c r="M27" s="189">
        <v>29.702000000000002</v>
      </c>
      <c r="N27" s="200">
        <v>25.796666666666667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25.217500000000001</v>
      </c>
      <c r="V27" s="210">
        <v>26.381416666666667</v>
      </c>
      <c r="W27" s="168">
        <v>26.304666666666673</v>
      </c>
      <c r="X27" s="167">
        <v>28.009933333333336</v>
      </c>
      <c r="Y27" s="208">
        <v>22.021899999999999</v>
      </c>
      <c r="Z27" s="208">
        <v>32.398066666666672</v>
      </c>
      <c r="AA27" s="208">
        <v>28.342266666666667</v>
      </c>
      <c r="AB27" s="209">
        <v>27.693041666666669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25</v>
      </c>
      <c r="M28" s="189">
        <v>29.629000000000001</v>
      </c>
      <c r="N28" s="200">
        <v>25.876333333333335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25.737833333333331</v>
      </c>
      <c r="V28" s="210">
        <v>27.887333333333334</v>
      </c>
      <c r="W28" s="168">
        <v>27.77716666666667</v>
      </c>
      <c r="X28" s="166">
        <v>30.700333333333333</v>
      </c>
      <c r="Y28" s="168">
        <v>26.508833333333332</v>
      </c>
      <c r="Z28" s="168">
        <v>37.011299999999999</v>
      </c>
      <c r="AA28" s="168">
        <v>33.416333333333334</v>
      </c>
      <c r="AB28" s="211">
        <v>31.909200000000013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26.71733333333334</v>
      </c>
      <c r="U29" s="168">
        <v>26.573416666666663</v>
      </c>
      <c r="V29" s="210">
        <v>25.488500000000002</v>
      </c>
      <c r="W29" s="168">
        <v>25.713333333333335</v>
      </c>
      <c r="X29" s="166">
        <v>26.770166666666672</v>
      </c>
      <c r="Y29" s="168">
        <v>26.40659999999999</v>
      </c>
      <c r="Z29" s="168">
        <v>27.395133333333337</v>
      </c>
      <c r="AA29" s="168">
        <v>27.44083333333333</v>
      </c>
      <c r="AB29" s="211">
        <v>27.003183333333332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18.937000000000001</v>
      </c>
      <c r="M31" s="189">
        <v>22.234000000000002</v>
      </c>
      <c r="N31" s="200">
        <v>21.556999999999999</v>
      </c>
      <c r="O31" s="189">
        <v>23.605</v>
      </c>
      <c r="P31" s="189">
        <v>23.893000000000001</v>
      </c>
      <c r="Q31" s="168">
        <v>24.028000000000002</v>
      </c>
      <c r="R31" s="168">
        <v>23.947666666666667</v>
      </c>
      <c r="S31" s="168">
        <v>28.975333333333335</v>
      </c>
      <c r="T31" s="168">
        <v>24.718</v>
      </c>
      <c r="U31" s="168">
        <v>25.370750000000001</v>
      </c>
      <c r="V31" s="210">
        <v>26.087583333333338</v>
      </c>
      <c r="W31" s="168">
        <v>26.30158333333333</v>
      </c>
      <c r="X31" s="166">
        <v>27.120266666666669</v>
      </c>
      <c r="Y31" s="168">
        <v>26.989366666666665</v>
      </c>
      <c r="Z31" s="168">
        <v>27.9481</v>
      </c>
      <c r="AA31" s="168">
        <v>27.344766666666672</v>
      </c>
      <c r="AB31" s="211">
        <v>27.350625000000001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17.25</v>
      </c>
      <c r="M32" s="189">
        <v>20.387</v>
      </c>
      <c r="N32" s="200">
        <v>19.712333333333333</v>
      </c>
      <c r="O32" s="189">
        <v>21.504000000000001</v>
      </c>
      <c r="P32" s="189">
        <v>21.75</v>
      </c>
      <c r="Q32" s="168">
        <v>21.806000000000001</v>
      </c>
      <c r="R32" s="168">
        <v>20.871333333333336</v>
      </c>
      <c r="S32" s="168">
        <v>27.953000000000003</v>
      </c>
      <c r="T32" s="168">
        <v>22.792666666666666</v>
      </c>
      <c r="U32" s="168">
        <v>23.325916666666668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17.75</v>
      </c>
      <c r="M33" s="202">
        <v>21.387</v>
      </c>
      <c r="N33" s="207">
        <v>20.379000000000001</v>
      </c>
      <c r="O33" s="202">
        <v>22.254000000000001</v>
      </c>
      <c r="P33" s="202">
        <v>22.38</v>
      </c>
      <c r="Q33" s="178">
        <v>22.436</v>
      </c>
      <c r="R33" s="178">
        <v>22.538</v>
      </c>
      <c r="S33" s="178">
        <v>31.953000000000003</v>
      </c>
      <c r="T33" s="178">
        <v>23.876000000000001</v>
      </c>
      <c r="U33" s="178">
        <v>25.180916666666665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27.5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33.5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34.5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35.369999999999997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36.21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36.869999999999997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37.520000000000003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38.159999999999997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38.79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39.409999999999997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40.020000000000003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40.619999999999997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41.1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41.59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42.07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42.55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43.04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24.001000000000001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22.438000000000002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23.403000000000002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23.957000000000001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24.374000000000002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24.754999999999999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25.086000000000002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25.217000000000002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25.49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25.934000000000001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26.181000000000001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26.431000000000001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26.698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26.736000000000001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26.752000000000002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27.218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27.407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28.25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34.25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35.479999999999997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36.61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37.68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38.729999999999997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39.79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40.92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42.09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43.25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44.4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45.35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46.3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47.25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48.2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49.15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24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21.417000000000002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26.175000000000001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26.37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26.714000000000002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27.113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27.851000000000003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28.979000000000003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30.18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31.318000000000001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32.468000000000004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33.619999999999997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34.809000000000005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36.097999999999999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37.433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38.496000000000002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39.652999999999999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36.5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39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40.03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40.98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41.7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42.4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42.97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43.49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44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44.49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44.98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45.31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45.65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45.99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46.32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46.66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26.875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25.75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26.073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26.209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26.389000000000003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26.573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26.519000000000002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26.741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27.239000000000001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27.465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27.689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27.939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27.899000000000001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27.844999999999999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28.412000000000003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28.66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33.75</v>
      </c>
      <c r="W12">
        <v>34.5</v>
      </c>
      <c r="X12">
        <v>33.75</v>
      </c>
      <c r="Y12">
        <v>33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18.850000000000001</v>
      </c>
      <c r="V13">
        <v>22.452000000000002</v>
      </c>
      <c r="W13">
        <v>23.726000000000003</v>
      </c>
      <c r="X13">
        <v>23.946000000000002</v>
      </c>
      <c r="Y13">
        <v>24.089000000000002</v>
      </c>
      <c r="Z13">
        <v>24.417000000000002</v>
      </c>
      <c r="AA13">
        <v>24.089000000000002</v>
      </c>
      <c r="AB13">
        <v>23.583000000000002</v>
      </c>
      <c r="AC13">
        <v>30.532</v>
      </c>
      <c r="AD13">
        <v>31.065000000000001</v>
      </c>
      <c r="AE13">
        <v>24.85</v>
      </c>
      <c r="AF13">
        <v>25.984000000000002</v>
      </c>
      <c r="AG13">
        <v>23.958000000000002</v>
      </c>
      <c r="AH13">
        <v>23.903000000000002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25.89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26.238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27.61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27.5</v>
      </c>
      <c r="V14">
        <v>31.75</v>
      </c>
      <c r="W14">
        <v>32.25</v>
      </c>
      <c r="X14">
        <v>31.75</v>
      </c>
      <c r="Y14">
        <v>31.25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17.125</v>
      </c>
      <c r="V15" s="247">
        <v>20.605</v>
      </c>
      <c r="W15" s="247">
        <v>21.625</v>
      </c>
      <c r="X15" s="247">
        <v>21.804000000000002</v>
      </c>
      <c r="Y15" s="247">
        <v>21.867000000000001</v>
      </c>
      <c r="Z15" s="247">
        <v>21.983000000000001</v>
      </c>
      <c r="AA15" s="247">
        <v>20.96</v>
      </c>
      <c r="AB15" s="247">
        <v>19.917000000000002</v>
      </c>
      <c r="AC15" s="247">
        <v>29.504000000000001</v>
      </c>
      <c r="AD15" s="247">
        <v>30</v>
      </c>
      <c r="AE15" s="247">
        <v>23.875</v>
      </c>
      <c r="AF15" s="247">
        <v>24.484000000000002</v>
      </c>
      <c r="AG15" s="247">
        <v>22.042000000000002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28.5</v>
      </c>
      <c r="V16">
        <v>33.75</v>
      </c>
      <c r="W16">
        <v>33.75</v>
      </c>
      <c r="X16">
        <v>33</v>
      </c>
      <c r="Y16">
        <v>32.5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17.625</v>
      </c>
      <c r="V17">
        <v>21.605</v>
      </c>
      <c r="W17">
        <v>22.375</v>
      </c>
      <c r="X17">
        <v>22.434000000000001</v>
      </c>
      <c r="Y17">
        <v>22.497</v>
      </c>
      <c r="Z17">
        <v>22.983000000000001</v>
      </c>
      <c r="AA17">
        <v>22.46</v>
      </c>
      <c r="AB17">
        <v>22.417000000000002</v>
      </c>
      <c r="AC17">
        <v>33.004000000000005</v>
      </c>
      <c r="AD17">
        <v>35</v>
      </c>
      <c r="AE17">
        <v>27.375</v>
      </c>
      <c r="AF17">
        <v>25.734000000000002</v>
      </c>
      <c r="AG17">
        <v>23.042000000000002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27.1875</v>
      </c>
      <c r="W21">
        <v>27.1875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25.125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25.875</v>
      </c>
      <c r="AT21">
        <v>28.125</v>
      </c>
      <c r="AU21">
        <v>30.112500000000001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22.8675</v>
      </c>
      <c r="BA21">
        <v>34.627499999999998</v>
      </c>
      <c r="BB21">
        <v>39.78</v>
      </c>
      <c r="BC21">
        <v>33.659999999999997</v>
      </c>
      <c r="BD21">
        <v>29.475000000000001</v>
      </c>
      <c r="BE21">
        <v>26.528000000000002</v>
      </c>
      <c r="BF21">
        <v>28.5075</v>
      </c>
      <c r="BG21">
        <v>30.285</v>
      </c>
      <c r="BH21">
        <v>29.452500000000001</v>
      </c>
      <c r="BI21">
        <v>26.962499999999999</v>
      </c>
      <c r="BJ21">
        <v>25.305</v>
      </c>
      <c r="BK21">
        <v>23.37</v>
      </c>
      <c r="BL21">
        <v>24.06</v>
      </c>
      <c r="BM21">
        <v>34.17</v>
      </c>
      <c r="BN21">
        <v>38.602499999999999</v>
      </c>
      <c r="BO21">
        <v>33.344999999999999</v>
      </c>
      <c r="BP21">
        <v>29.745000000000001</v>
      </c>
      <c r="BQ21">
        <v>27.158000000000001</v>
      </c>
      <c r="BR21">
        <v>28.92</v>
      </c>
      <c r="BS21">
        <v>30.532499999999999</v>
      </c>
      <c r="BT21">
        <v>29.774999999999999</v>
      </c>
      <c r="BU21">
        <v>27.51</v>
      </c>
      <c r="BV21">
        <v>26.002500000000001</v>
      </c>
      <c r="BW21">
        <v>24.232500000000002</v>
      </c>
      <c r="BX21">
        <v>24.87</v>
      </c>
      <c r="BY21">
        <v>34.072499999999998</v>
      </c>
      <c r="BZ21">
        <v>38.107500000000002</v>
      </c>
      <c r="CA21">
        <v>33.322499999999998</v>
      </c>
      <c r="CB21">
        <v>30.045000000000002</v>
      </c>
      <c r="CC21">
        <v>27.653000000000002</v>
      </c>
      <c r="CD21">
        <v>29.295000000000002</v>
      </c>
      <c r="CE21">
        <v>30.787500000000001</v>
      </c>
      <c r="CF21">
        <v>30.0975</v>
      </c>
      <c r="CG21">
        <v>28.035</v>
      </c>
      <c r="CH21">
        <v>26.662500000000001</v>
      </c>
      <c r="CI21">
        <v>25.057500000000001</v>
      </c>
      <c r="CJ21">
        <v>25.635000000000002</v>
      </c>
      <c r="CK21">
        <v>34.012500000000003</v>
      </c>
      <c r="CL21">
        <v>37.6875</v>
      </c>
      <c r="CM21">
        <v>33.33</v>
      </c>
      <c r="CN21">
        <v>30.352499999999999</v>
      </c>
      <c r="CO21">
        <v>28.14</v>
      </c>
      <c r="CP21">
        <v>29.67</v>
      </c>
      <c r="CQ21">
        <v>31.102499999999999</v>
      </c>
      <c r="CR21">
        <v>30.465</v>
      </c>
      <c r="CS21">
        <v>28.545000000000002</v>
      </c>
      <c r="CT21">
        <v>27.262499999999999</v>
      </c>
      <c r="CU21">
        <v>25.77</v>
      </c>
      <c r="CV21">
        <v>26.31</v>
      </c>
      <c r="CW21">
        <v>34.1175</v>
      </c>
      <c r="CX21">
        <v>37.537500000000001</v>
      </c>
      <c r="CY21">
        <v>33.479999999999997</v>
      </c>
      <c r="CZ21">
        <v>30.704999999999998</v>
      </c>
      <c r="DA21">
        <v>28.62</v>
      </c>
      <c r="DB21">
        <v>30.067499999999999</v>
      </c>
      <c r="DC21">
        <v>31.425000000000001</v>
      </c>
      <c r="DD21">
        <v>30.8325</v>
      </c>
      <c r="DE21">
        <v>29.04</v>
      </c>
      <c r="DF21">
        <v>27.8475</v>
      </c>
      <c r="DG21">
        <v>26.46</v>
      </c>
      <c r="DH21">
        <v>26.962499999999999</v>
      </c>
      <c r="DI21">
        <v>34.229999999999997</v>
      </c>
      <c r="DJ21">
        <v>37.424999999999997</v>
      </c>
      <c r="DK21">
        <v>33.637500000000003</v>
      </c>
      <c r="DL21">
        <v>31.057500000000001</v>
      </c>
      <c r="DM21">
        <v>29.093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27.127500000000001</v>
      </c>
      <c r="DT21">
        <v>27.592500000000001</v>
      </c>
      <c r="DU21">
        <v>34.365000000000002</v>
      </c>
      <c r="DV21">
        <v>37.335000000000001</v>
      </c>
      <c r="DW21">
        <v>33.817500000000003</v>
      </c>
      <c r="DX21">
        <v>31.41</v>
      </c>
      <c r="DY21">
        <v>29.558</v>
      </c>
      <c r="DZ21">
        <v>30.862500000000001</v>
      </c>
      <c r="EA21">
        <v>32.077500000000001</v>
      </c>
      <c r="EB21">
        <v>31.567499999999999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37.282499999999999</v>
      </c>
      <c r="EI21">
        <v>34.005000000000003</v>
      </c>
      <c r="EJ21">
        <v>31.762499999999999</v>
      </c>
      <c r="EK21">
        <v>30.015000000000001</v>
      </c>
      <c r="EL21">
        <v>31.252500000000001</v>
      </c>
      <c r="EM21">
        <v>32.414999999999999</v>
      </c>
      <c r="EN21">
        <v>31.934999999999999</v>
      </c>
      <c r="EO21">
        <v>30.487500000000001</v>
      </c>
      <c r="EP21">
        <v>29.5275</v>
      </c>
      <c r="EQ21">
        <v>28.41</v>
      </c>
      <c r="ER21">
        <v>28.815000000000001</v>
      </c>
      <c r="ES21">
        <v>34.68</v>
      </c>
      <c r="ET21">
        <v>37.26</v>
      </c>
      <c r="EU21">
        <v>34.207500000000003</v>
      </c>
      <c r="EV21">
        <v>32.122500000000002</v>
      </c>
      <c r="EW21">
        <v>30.465</v>
      </c>
      <c r="EX21">
        <v>31.65</v>
      </c>
      <c r="EY21">
        <v>32.797499999999999</v>
      </c>
      <c r="EZ21">
        <v>32.31</v>
      </c>
      <c r="FA21">
        <v>30.8475</v>
      </c>
      <c r="FB21">
        <v>29.88</v>
      </c>
      <c r="FC21">
        <v>28.74</v>
      </c>
      <c r="FD21">
        <v>29.1525</v>
      </c>
      <c r="FE21">
        <v>35.092500000000001</v>
      </c>
      <c r="FF21">
        <v>37.695</v>
      </c>
      <c r="FG21">
        <v>34.612499999999997</v>
      </c>
      <c r="FH21">
        <v>32.497500000000002</v>
      </c>
      <c r="FI21">
        <v>30.824999999999999</v>
      </c>
      <c r="FJ21">
        <v>32.017499999999998</v>
      </c>
      <c r="FK21">
        <v>33.18</v>
      </c>
      <c r="FL21">
        <v>32.685000000000002</v>
      </c>
      <c r="FM21">
        <v>31.2075</v>
      </c>
      <c r="FN21">
        <v>30.225000000000001</v>
      </c>
      <c r="FO21">
        <v>29.077500000000001</v>
      </c>
      <c r="FP21">
        <v>29.49</v>
      </c>
      <c r="FQ21">
        <v>35.497500000000002</v>
      </c>
      <c r="FR21">
        <v>38.137500000000003</v>
      </c>
      <c r="FS21">
        <v>35.01</v>
      </c>
      <c r="FT21">
        <v>32.880000000000003</v>
      </c>
      <c r="FU21">
        <v>31.193000000000001</v>
      </c>
      <c r="FV21">
        <v>32.392499999999998</v>
      </c>
      <c r="FW21">
        <v>33.555</v>
      </c>
      <c r="FX21">
        <v>33.06</v>
      </c>
      <c r="FY21">
        <v>31.567499999999999</v>
      </c>
      <c r="FZ21">
        <v>30.57</v>
      </c>
      <c r="GA21">
        <v>29.414999999999999</v>
      </c>
      <c r="GB21">
        <v>29.827500000000001</v>
      </c>
      <c r="GC21">
        <v>35.909999999999997</v>
      </c>
      <c r="GD21">
        <v>38.572499999999998</v>
      </c>
      <c r="GE21">
        <v>35.414999999999999</v>
      </c>
      <c r="GF21">
        <v>33.255000000000003</v>
      </c>
      <c r="GG21">
        <v>31.553000000000001</v>
      </c>
      <c r="GH21">
        <v>32.76</v>
      </c>
      <c r="GI21">
        <v>33.9375</v>
      </c>
      <c r="GJ21">
        <v>33.435000000000002</v>
      </c>
      <c r="GK21">
        <v>31.927499999999998</v>
      </c>
      <c r="GL21">
        <v>30.922499999999999</v>
      </c>
      <c r="GM21">
        <v>29.745000000000001</v>
      </c>
      <c r="GN21">
        <v>30.172499999999999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31.913</v>
      </c>
      <c r="GT21">
        <v>33.134999999999998</v>
      </c>
      <c r="GU21">
        <v>34.32</v>
      </c>
      <c r="GV21">
        <v>33.817500000000003</v>
      </c>
      <c r="GW21">
        <v>32.287500000000001</v>
      </c>
      <c r="GX21">
        <v>31.267499999999998</v>
      </c>
      <c r="GY21">
        <v>30.0825</v>
      </c>
      <c r="GZ21">
        <v>30.51</v>
      </c>
      <c r="HA21">
        <v>36.727499999999999</v>
      </c>
      <c r="HB21">
        <v>39.450000000000003</v>
      </c>
      <c r="HC21">
        <v>36.217500000000001</v>
      </c>
      <c r="HD21">
        <v>34.012500000000003</v>
      </c>
      <c r="HE21">
        <v>32.28</v>
      </c>
      <c r="HF21">
        <v>33.51</v>
      </c>
      <c r="HG21">
        <v>34.702500000000001</v>
      </c>
      <c r="HH21">
        <v>34.192500000000003</v>
      </c>
      <c r="HI21">
        <v>32.647500000000001</v>
      </c>
      <c r="HJ21">
        <v>31.612500000000001</v>
      </c>
      <c r="HK21">
        <v>30.412500000000001</v>
      </c>
      <c r="HL21">
        <v>30.8475</v>
      </c>
      <c r="HM21">
        <v>37.1325</v>
      </c>
      <c r="HN21">
        <v>39.892499999999998</v>
      </c>
      <c r="HO21">
        <v>36.622500000000002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27.1875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24.75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25.688000000000002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26.61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27.458000000000002</v>
      </c>
      <c r="BR22">
        <v>29.227499999999999</v>
      </c>
      <c r="BS22">
        <v>31.14</v>
      </c>
      <c r="BT22">
        <v>30.3825</v>
      </c>
      <c r="BU22">
        <v>28.2225</v>
      </c>
      <c r="BV22">
        <v>28.357500000000002</v>
      </c>
      <c r="BW22">
        <v>26.58</v>
      </c>
      <c r="BX22">
        <v>27.217500000000001</v>
      </c>
      <c r="BY22">
        <v>37.147500000000001</v>
      </c>
      <c r="BZ22">
        <v>40.717500000000001</v>
      </c>
      <c r="CA22">
        <v>35.887500000000003</v>
      </c>
      <c r="CB22">
        <v>30.6675</v>
      </c>
      <c r="CC22">
        <v>28.26</v>
      </c>
      <c r="CD22">
        <v>29.9175</v>
      </c>
      <c r="CE22">
        <v>31.702500000000001</v>
      </c>
      <c r="CF22">
        <v>31.012499999999999</v>
      </c>
      <c r="CG22">
        <v>29.032499999999999</v>
      </c>
      <c r="CH22">
        <v>29.1525</v>
      </c>
      <c r="CI22">
        <v>27.524999999999999</v>
      </c>
      <c r="CJ22">
        <v>28.1175</v>
      </c>
      <c r="CK22">
        <v>37.215000000000003</v>
      </c>
      <c r="CL22">
        <v>40.4925</v>
      </c>
      <c r="CM22">
        <v>36.067500000000003</v>
      </c>
      <c r="CN22">
        <v>31.29</v>
      </c>
      <c r="CO22">
        <v>29.048000000000002</v>
      </c>
      <c r="CP22">
        <v>30.6</v>
      </c>
      <c r="CQ22">
        <v>32.340000000000003</v>
      </c>
      <c r="CR22">
        <v>31.6875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37.522500000000001</v>
      </c>
      <c r="CX22">
        <v>40.597499999999997</v>
      </c>
      <c r="CY22">
        <v>36.442500000000003</v>
      </c>
      <c r="CZ22">
        <v>31.965</v>
      </c>
      <c r="DA22">
        <v>29.843</v>
      </c>
      <c r="DB22">
        <v>31.32</v>
      </c>
      <c r="DC22">
        <v>33.052500000000002</v>
      </c>
      <c r="DD22">
        <v>32.445</v>
      </c>
      <c r="DE22">
        <v>30.697500000000002</v>
      </c>
      <c r="DF22">
        <v>30.81</v>
      </c>
      <c r="DG22">
        <v>29.377500000000001</v>
      </c>
      <c r="DH22">
        <v>29.9025</v>
      </c>
      <c r="DI22">
        <v>37.935000000000002</v>
      </c>
      <c r="DJ22">
        <v>40.822499999999998</v>
      </c>
      <c r="DK22">
        <v>36.922499999999999</v>
      </c>
      <c r="DL22">
        <v>32.707500000000003</v>
      </c>
      <c r="DM22">
        <v>30.69</v>
      </c>
      <c r="DN22">
        <v>32.107500000000002</v>
      </c>
      <c r="DO22">
        <v>33.802500000000002</v>
      </c>
      <c r="DP22">
        <v>33.232500000000002</v>
      </c>
      <c r="DQ22">
        <v>31.59</v>
      </c>
      <c r="DR22">
        <v>31.695</v>
      </c>
      <c r="DS22">
        <v>30.352499999999999</v>
      </c>
      <c r="DT22">
        <v>30.84</v>
      </c>
      <c r="DU22">
        <v>38.4</v>
      </c>
      <c r="DV22">
        <v>41.122500000000002</v>
      </c>
      <c r="DW22">
        <v>37.447499999999998</v>
      </c>
      <c r="DX22">
        <v>33.487499999999997</v>
      </c>
      <c r="DY22">
        <v>31.568000000000001</v>
      </c>
      <c r="DZ22">
        <v>32.917499999999997</v>
      </c>
      <c r="EA22">
        <v>34.552500000000002</v>
      </c>
      <c r="EB22">
        <v>34.020000000000003</v>
      </c>
      <c r="EC22">
        <v>32.482500000000002</v>
      </c>
      <c r="ED22">
        <v>32.58</v>
      </c>
      <c r="EE22">
        <v>31.3125</v>
      </c>
      <c r="EF22">
        <v>31.77</v>
      </c>
      <c r="EG22">
        <v>38.880000000000003</v>
      </c>
      <c r="EH22">
        <v>41.4375</v>
      </c>
      <c r="EI22">
        <v>37.987499999999997</v>
      </c>
      <c r="EJ22">
        <v>34.26</v>
      </c>
      <c r="EK22">
        <v>32.438000000000002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32.2575</v>
      </c>
      <c r="ER22">
        <v>32.692500000000003</v>
      </c>
      <c r="ES22">
        <v>39.375</v>
      </c>
      <c r="ET22">
        <v>41.782499999999999</v>
      </c>
      <c r="EU22">
        <v>38.542499999999997</v>
      </c>
      <c r="EV22">
        <v>35.04</v>
      </c>
      <c r="EW22">
        <v>33.299999999999997</v>
      </c>
      <c r="EX22">
        <v>34.537500000000001</v>
      </c>
      <c r="EY22">
        <v>36.06</v>
      </c>
      <c r="EZ22">
        <v>35.542499999999997</v>
      </c>
      <c r="FA22">
        <v>34.064999999999998</v>
      </c>
      <c r="FB22">
        <v>34.162500000000001</v>
      </c>
      <c r="FC22">
        <v>32.947499999999998</v>
      </c>
      <c r="FD22">
        <v>33.39</v>
      </c>
      <c r="FE22">
        <v>40.215000000000003</v>
      </c>
      <c r="FF22">
        <v>42.667499999999997</v>
      </c>
      <c r="FG22">
        <v>39.352499999999999</v>
      </c>
      <c r="FH22">
        <v>35.782499999999999</v>
      </c>
      <c r="FI22">
        <v>34.012999999999998</v>
      </c>
      <c r="FJ22">
        <v>35.272500000000001</v>
      </c>
      <c r="FK22">
        <v>36.81</v>
      </c>
      <c r="FL22">
        <v>36.277500000000003</v>
      </c>
      <c r="FM22">
        <v>34.770000000000003</v>
      </c>
      <c r="FN22">
        <v>34.8675</v>
      </c>
      <c r="FO22">
        <v>33.630000000000003</v>
      </c>
      <c r="FP22">
        <v>34.08</v>
      </c>
      <c r="FQ22">
        <v>41.047499999999999</v>
      </c>
      <c r="FR22">
        <v>43.552500000000002</v>
      </c>
      <c r="FS22">
        <v>40.17</v>
      </c>
      <c r="FT22">
        <v>36.524999999999999</v>
      </c>
      <c r="FU22">
        <v>34.725000000000001</v>
      </c>
      <c r="FV22">
        <v>36</v>
      </c>
      <c r="FW22">
        <v>37.552500000000002</v>
      </c>
      <c r="FX22">
        <v>37.020000000000003</v>
      </c>
      <c r="FY22">
        <v>35.482500000000002</v>
      </c>
      <c r="FZ22">
        <v>35.58</v>
      </c>
      <c r="GA22">
        <v>34.3125</v>
      </c>
      <c r="GB22">
        <v>34.777500000000003</v>
      </c>
      <c r="GC22">
        <v>41.88</v>
      </c>
      <c r="GD22">
        <v>44.4375</v>
      </c>
      <c r="GE22">
        <v>40.987499999999997</v>
      </c>
      <c r="GF22">
        <v>37.26</v>
      </c>
      <c r="GG22">
        <v>35.438000000000002</v>
      </c>
      <c r="GH22">
        <v>36.734999999999999</v>
      </c>
      <c r="GI22">
        <v>38.302500000000002</v>
      </c>
      <c r="GJ22">
        <v>37.755000000000003</v>
      </c>
      <c r="GK22">
        <v>36.1875</v>
      </c>
      <c r="GL22">
        <v>36.284999999999997</v>
      </c>
      <c r="GM22">
        <v>34.994999999999997</v>
      </c>
      <c r="GN22">
        <v>35.467500000000001</v>
      </c>
      <c r="GO22">
        <v>42.712499999999999</v>
      </c>
      <c r="GP22">
        <v>45.322499999999998</v>
      </c>
      <c r="GQ22">
        <v>41.805</v>
      </c>
      <c r="GR22">
        <v>38.002499999999998</v>
      </c>
      <c r="GS22">
        <v>36.15</v>
      </c>
      <c r="GT22">
        <v>37.462499999999999</v>
      </c>
      <c r="GU22">
        <v>39.052500000000002</v>
      </c>
      <c r="GV22">
        <v>38.497500000000002</v>
      </c>
      <c r="GW22">
        <v>36.892499999999998</v>
      </c>
      <c r="GX22">
        <v>36.997500000000002</v>
      </c>
      <c r="GY22">
        <v>35.677500000000002</v>
      </c>
      <c r="GZ22">
        <v>36.157499999999999</v>
      </c>
      <c r="HA22">
        <v>43.552500000000002</v>
      </c>
      <c r="HB22">
        <v>46.207500000000003</v>
      </c>
      <c r="HC22">
        <v>42.622500000000002</v>
      </c>
      <c r="HD22">
        <v>38.744999999999997</v>
      </c>
      <c r="HE22">
        <v>36.863</v>
      </c>
      <c r="HF22">
        <v>38.19</v>
      </c>
      <c r="HG22">
        <v>39.802500000000002</v>
      </c>
      <c r="HH22">
        <v>39.232500000000002</v>
      </c>
      <c r="HI22">
        <v>37.604999999999997</v>
      </c>
      <c r="HJ22">
        <v>37.702500000000001</v>
      </c>
      <c r="HK22">
        <v>36.36</v>
      </c>
      <c r="HL22">
        <v>36.854999999999997</v>
      </c>
      <c r="HM22">
        <v>44.384999999999998</v>
      </c>
      <c r="HN22">
        <v>47.092500000000001</v>
      </c>
      <c r="HO22">
        <v>43.432499999999997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27.375</v>
      </c>
      <c r="AH23">
        <v>28.6875</v>
      </c>
      <c r="AI23">
        <v>30.1875</v>
      </c>
      <c r="AJ23">
        <v>29.4375</v>
      </c>
      <c r="AK23">
        <v>28.125</v>
      </c>
      <c r="AL23">
        <v>26.25</v>
      </c>
      <c r="AM23">
        <v>26.25</v>
      </c>
      <c r="AN23">
        <v>29.625</v>
      </c>
      <c r="AO23">
        <v>37.3125</v>
      </c>
      <c r="AP23">
        <v>44.25</v>
      </c>
      <c r="AQ23">
        <v>40.5</v>
      </c>
      <c r="AR23">
        <v>30</v>
      </c>
      <c r="AS23">
        <v>29.25</v>
      </c>
      <c r="AT23">
        <v>30.1875</v>
      </c>
      <c r="AU23">
        <v>30.7425</v>
      </c>
      <c r="AV23">
        <v>30.0975</v>
      </c>
      <c r="AW23">
        <v>28.9725</v>
      </c>
      <c r="AX23">
        <v>27.36</v>
      </c>
      <c r="AY23">
        <v>27.36</v>
      </c>
      <c r="AZ23">
        <v>30.262499999999999</v>
      </c>
      <c r="BA23">
        <v>36.869999999999997</v>
      </c>
      <c r="BB23">
        <v>42.825000000000003</v>
      </c>
      <c r="BC23">
        <v>39.607500000000002</v>
      </c>
      <c r="BD23">
        <v>30.585000000000001</v>
      </c>
      <c r="BE23">
        <v>30.023</v>
      </c>
      <c r="BF23">
        <v>30.75</v>
      </c>
      <c r="BG23">
        <v>31.267499999999998</v>
      </c>
      <c r="BH23">
        <v>30.712499999999999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36.532499999999999</v>
      </c>
      <c r="BN23">
        <v>41.647500000000001</v>
      </c>
      <c r="BO23">
        <v>38.887500000000003</v>
      </c>
      <c r="BP23">
        <v>31.14</v>
      </c>
      <c r="BQ23">
        <v>30.734999999999999</v>
      </c>
      <c r="BR23">
        <v>31.274999999999999</v>
      </c>
      <c r="BS23">
        <v>31.702500000000001</v>
      </c>
      <c r="BT23">
        <v>31.2</v>
      </c>
      <c r="BU23">
        <v>30.322500000000002</v>
      </c>
      <c r="BV23">
        <v>29.0625</v>
      </c>
      <c r="BW23">
        <v>29.07</v>
      </c>
      <c r="BX23">
        <v>31.335000000000001</v>
      </c>
      <c r="BY23">
        <v>36.494999999999997</v>
      </c>
      <c r="BZ23">
        <v>41.152500000000003</v>
      </c>
      <c r="CA23">
        <v>38.6325</v>
      </c>
      <c r="CB23">
        <v>31.59</v>
      </c>
      <c r="CC23">
        <v>31.274999999999999</v>
      </c>
      <c r="CD23">
        <v>31.717500000000001</v>
      </c>
      <c r="CE23">
        <v>32.137500000000003</v>
      </c>
      <c r="CF23">
        <v>31.68</v>
      </c>
      <c r="CG23">
        <v>30.877500000000001</v>
      </c>
      <c r="CH23">
        <v>29.737500000000001</v>
      </c>
      <c r="CI23">
        <v>29.737500000000001</v>
      </c>
      <c r="CJ23">
        <v>31.8</v>
      </c>
      <c r="CK23">
        <v>36.487499999999997</v>
      </c>
      <c r="CL23">
        <v>40.725000000000001</v>
      </c>
      <c r="CM23">
        <v>38.4375</v>
      </c>
      <c r="CN23">
        <v>32.032499999999999</v>
      </c>
      <c r="CO23">
        <v>31.8</v>
      </c>
      <c r="CP23">
        <v>32.152500000000003</v>
      </c>
      <c r="CQ23">
        <v>32.505000000000003</v>
      </c>
      <c r="CR23">
        <v>32.077500000000001</v>
      </c>
      <c r="CS23">
        <v>31.335000000000001</v>
      </c>
      <c r="CT23">
        <v>30.2775</v>
      </c>
      <c r="CU23">
        <v>30.2775</v>
      </c>
      <c r="CV23">
        <v>32.19</v>
      </c>
      <c r="CW23">
        <v>36.547499999999999</v>
      </c>
      <c r="CX23">
        <v>40.477499999999999</v>
      </c>
      <c r="CY23">
        <v>38.354999999999997</v>
      </c>
      <c r="CZ23">
        <v>32.407499999999999</v>
      </c>
      <c r="DA23">
        <v>32.227000000000004</v>
      </c>
      <c r="DB23">
        <v>32.512500000000003</v>
      </c>
      <c r="DC23">
        <v>32.827500000000001</v>
      </c>
      <c r="DD23">
        <v>32.4375</v>
      </c>
      <c r="DE23">
        <v>31.747499999999999</v>
      </c>
      <c r="DF23">
        <v>30.765000000000001</v>
      </c>
      <c r="DG23">
        <v>30.765000000000001</v>
      </c>
      <c r="DH23">
        <v>32.542499999999997</v>
      </c>
      <c r="DI23">
        <v>36.577500000000001</v>
      </c>
      <c r="DJ23">
        <v>40.222499999999997</v>
      </c>
      <c r="DK23">
        <v>38.2575</v>
      </c>
      <c r="DL23">
        <v>32.744999999999997</v>
      </c>
      <c r="DM23">
        <v>32.617000000000004</v>
      </c>
      <c r="DN23">
        <v>32.842500000000001</v>
      </c>
      <c r="DO23">
        <v>33.15</v>
      </c>
      <c r="DP23">
        <v>32.79</v>
      </c>
      <c r="DQ23">
        <v>32.152500000000003</v>
      </c>
      <c r="DR23">
        <v>31.237500000000001</v>
      </c>
      <c r="DS23">
        <v>31.237500000000001</v>
      </c>
      <c r="DT23">
        <v>32.880000000000003</v>
      </c>
      <c r="DU23">
        <v>36.630000000000003</v>
      </c>
      <c r="DV23">
        <v>40.005000000000003</v>
      </c>
      <c r="DW23">
        <v>38.182499999999997</v>
      </c>
      <c r="DX23">
        <v>33.075000000000003</v>
      </c>
      <c r="DY23">
        <v>33</v>
      </c>
      <c r="DZ23">
        <v>33.164999999999999</v>
      </c>
      <c r="EA23">
        <v>33.465000000000003</v>
      </c>
      <c r="EB23">
        <v>33.127499999999998</v>
      </c>
      <c r="EC23">
        <v>32.542499999999997</v>
      </c>
      <c r="ED23">
        <v>31.695</v>
      </c>
      <c r="EE23">
        <v>31.695</v>
      </c>
      <c r="EF23">
        <v>33.217500000000001</v>
      </c>
      <c r="EG23">
        <v>36.69</v>
      </c>
      <c r="EH23">
        <v>39.825000000000003</v>
      </c>
      <c r="EI23">
        <v>38.137500000000003</v>
      </c>
      <c r="EJ23">
        <v>33.397500000000001</v>
      </c>
      <c r="EK23">
        <v>33.367000000000004</v>
      </c>
      <c r="EL23">
        <v>33.487499999999997</v>
      </c>
      <c r="EM23">
        <v>33.78</v>
      </c>
      <c r="EN23">
        <v>33.465000000000003</v>
      </c>
      <c r="EO23">
        <v>32.917499999999997</v>
      </c>
      <c r="EP23">
        <v>32.137500000000003</v>
      </c>
      <c r="EQ23">
        <v>32.137500000000003</v>
      </c>
      <c r="ER23">
        <v>33.555</v>
      </c>
      <c r="ES23">
        <v>36.772500000000001</v>
      </c>
      <c r="ET23">
        <v>39.674999999999997</v>
      </c>
      <c r="EU23">
        <v>38.107500000000002</v>
      </c>
      <c r="EV23">
        <v>33.72</v>
      </c>
      <c r="EW23">
        <v>33.734999999999999</v>
      </c>
      <c r="EX23">
        <v>33.795000000000002</v>
      </c>
      <c r="EY23">
        <v>34.034999999999997</v>
      </c>
      <c r="EZ23">
        <v>33.72</v>
      </c>
      <c r="FA23">
        <v>33.172499999999999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39.982500000000002</v>
      </c>
      <c r="FG23">
        <v>38.4</v>
      </c>
      <c r="FH23">
        <v>33.975000000000001</v>
      </c>
      <c r="FI23">
        <v>33.983000000000004</v>
      </c>
      <c r="FJ23">
        <v>34.057499999999997</v>
      </c>
      <c r="FK23">
        <v>34.297499999999999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40.282499999999999</v>
      </c>
      <c r="FS23">
        <v>38.692500000000003</v>
      </c>
      <c r="FT23">
        <v>34.229999999999997</v>
      </c>
      <c r="FU23">
        <v>34.237000000000002</v>
      </c>
      <c r="FV23">
        <v>34.3125</v>
      </c>
      <c r="FW23">
        <v>34.552500000000002</v>
      </c>
      <c r="FX23">
        <v>34.229999999999997</v>
      </c>
      <c r="FY23">
        <v>33.674999999999997</v>
      </c>
      <c r="FZ23">
        <v>32.872500000000002</v>
      </c>
      <c r="GA23">
        <v>32.872500000000002</v>
      </c>
      <c r="GB23">
        <v>34.32</v>
      </c>
      <c r="GC23">
        <v>37.612499999999997</v>
      </c>
      <c r="GD23">
        <v>40.582500000000003</v>
      </c>
      <c r="GE23">
        <v>38.977499999999999</v>
      </c>
      <c r="GF23">
        <v>34.484999999999999</v>
      </c>
      <c r="GG23">
        <v>34.492000000000004</v>
      </c>
      <c r="GH23">
        <v>34.567500000000003</v>
      </c>
      <c r="GI23">
        <v>34.807499999999997</v>
      </c>
      <c r="GJ23">
        <v>34.484999999999999</v>
      </c>
      <c r="GK23">
        <v>33.922499999999999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34.747500000000002</v>
      </c>
      <c r="GS23">
        <v>34.74</v>
      </c>
      <c r="GT23">
        <v>34.83</v>
      </c>
      <c r="GU23">
        <v>35.07</v>
      </c>
      <c r="GV23">
        <v>34.74</v>
      </c>
      <c r="GW23">
        <v>34.177500000000002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39.5625</v>
      </c>
      <c r="HD23">
        <v>35.002499999999998</v>
      </c>
      <c r="HE23">
        <v>34.994999999999997</v>
      </c>
      <c r="HF23">
        <v>35.085000000000001</v>
      </c>
      <c r="HG23">
        <v>35.325000000000003</v>
      </c>
      <c r="HH23">
        <v>35.002499999999998</v>
      </c>
      <c r="HI23">
        <v>34.424999999999997</v>
      </c>
      <c r="HJ23">
        <v>33.607500000000002</v>
      </c>
      <c r="HK23">
        <v>33.607500000000002</v>
      </c>
      <c r="HL23">
        <v>35.085000000000001</v>
      </c>
      <c r="HM23">
        <v>38.452500000000001</v>
      </c>
      <c r="HN23">
        <v>41.49</v>
      </c>
      <c r="HO23">
        <v>39.854999999999997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22.13</v>
      </c>
      <c r="U25">
        <v>21.45</v>
      </c>
      <c r="V25">
        <v>25.313000000000002</v>
      </c>
      <c r="W25">
        <v>25.875</v>
      </c>
      <c r="X25">
        <v>25.313000000000002</v>
      </c>
      <c r="Y25">
        <v>24.75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29.528000000000002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29.738000000000003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30.143000000000001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30.353000000000002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30.968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31.583000000000002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2.75" x14ac:dyDescent="0.2">
      <c r="A26" t="s">
        <v>128</v>
      </c>
      <c r="B26" s="248" t="s">
        <v>181</v>
      </c>
      <c r="T26">
        <v>20.438000000000002</v>
      </c>
      <c r="U26">
        <v>20.625</v>
      </c>
      <c r="V26">
        <v>23.813000000000002</v>
      </c>
      <c r="W26">
        <v>24.188000000000002</v>
      </c>
      <c r="X26">
        <v>23.813000000000002</v>
      </c>
      <c r="Y26">
        <v>23.438000000000002</v>
      </c>
      <c r="Z26">
        <v>23.25</v>
      </c>
      <c r="AA26">
        <v>26.25</v>
      </c>
      <c r="AB26">
        <v>32.25</v>
      </c>
      <c r="AC26">
        <v>37.688000000000002</v>
      </c>
      <c r="AD26">
        <v>44.625</v>
      </c>
      <c r="AE26">
        <v>36.563000000000002</v>
      </c>
      <c r="AF26">
        <v>27</v>
      </c>
      <c r="AG26">
        <v>25.875</v>
      </c>
      <c r="AH26">
        <v>26.438000000000002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27.112500000000001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27.51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27.712499999999999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28.1175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28.3125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28.717500000000001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29.114999999999998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29.317499999999999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29.52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29.7225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2.75" x14ac:dyDescent="0.2">
      <c r="A27" t="s">
        <v>180</v>
      </c>
      <c r="B27" s="248" t="s">
        <v>181</v>
      </c>
      <c r="T27">
        <v>20.438000000000002</v>
      </c>
      <c r="U27">
        <v>20.625</v>
      </c>
      <c r="V27">
        <v>23.813000000000002</v>
      </c>
      <c r="W27">
        <v>24.188000000000002</v>
      </c>
      <c r="X27">
        <v>23.813000000000002</v>
      </c>
      <c r="Y27">
        <v>23.438000000000002</v>
      </c>
      <c r="Z27">
        <v>23.25</v>
      </c>
      <c r="AA27">
        <v>26.25</v>
      </c>
      <c r="AB27">
        <v>32.25</v>
      </c>
      <c r="AC27">
        <v>37.688000000000002</v>
      </c>
      <c r="AD27">
        <v>44.625</v>
      </c>
      <c r="AE27">
        <v>36.563000000000002</v>
      </c>
      <c r="AF27">
        <v>27</v>
      </c>
      <c r="AG27">
        <v>25.875</v>
      </c>
      <c r="AH27">
        <v>26.438000000000002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27.112500000000001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27.51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27.712499999999999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28.1175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28.3125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28.717500000000001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29.114999999999998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29.317499999999999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29.52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29.7225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15.292000000000002</v>
      </c>
      <c r="V34">
        <f t="shared" si="0"/>
        <v>11.636999999999997</v>
      </c>
      <c r="W34">
        <f t="shared" si="0"/>
        <v>10.826999999999998</v>
      </c>
      <c r="X34">
        <f t="shared" si="0"/>
        <v>9.0529999999999973</v>
      </c>
      <c r="Y34">
        <f t="shared" si="0"/>
        <v>7.0519999999999996</v>
      </c>
      <c r="Z34">
        <f t="shared" si="0"/>
        <v>6.9499999999999993</v>
      </c>
      <c r="AA34">
        <f t="shared" si="0"/>
        <v>7.9589999999999996</v>
      </c>
      <c r="AB34">
        <f t="shared" si="0"/>
        <v>25</v>
      </c>
      <c r="AC34">
        <f t="shared" si="0"/>
        <v>22.931999999999999</v>
      </c>
      <c r="AD34">
        <f t="shared" si="0"/>
        <v>44.516000000000005</v>
      </c>
      <c r="AE34">
        <f t="shared" si="0"/>
        <v>21.825000000000003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20.811999999999998</v>
      </c>
      <c r="U35">
        <f t="shared" si="4"/>
        <v>16.125</v>
      </c>
      <c r="V35">
        <f t="shared" si="4"/>
        <v>12.936999999999998</v>
      </c>
      <c r="W35">
        <f t="shared" si="4"/>
        <v>12.561999999999998</v>
      </c>
      <c r="X35">
        <f t="shared" si="4"/>
        <v>7.6869999999999976</v>
      </c>
      <c r="Y35">
        <f t="shared" si="4"/>
        <v>5.8119999999999976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17.061999999999998</v>
      </c>
      <c r="AD35">
        <f t="shared" si="4"/>
        <v>19.125</v>
      </c>
      <c r="AE35">
        <f t="shared" si="4"/>
        <v>13.686999999999998</v>
      </c>
      <c r="AF35">
        <f t="shared" si="4"/>
        <v>5.25</v>
      </c>
      <c r="AG35">
        <f t="shared" si="4"/>
        <v>1.875</v>
      </c>
      <c r="AH35">
        <f t="shared" si="4"/>
        <v>1.3119999999999976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-2.9475000000000016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-1.2074999999999996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-0.7345000000000006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-0.51749999999999829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-0.14949999999999974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-0.23249999999999815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-29.52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-29.7225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23.110125000000004</v>
      </c>
      <c r="V5">
        <f>('P2'!V5+'P2'!V21*V$2)/(V$2+1)</f>
        <v>29.000279069767444</v>
      </c>
      <c r="W5">
        <f>('P2'!W5+'P2'!W21*W$2)/(W$2+1)</f>
        <v>27.500146341463417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23.109750000000002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24.109285714285715</v>
      </c>
      <c r="AT5">
        <f>('P2'!AT5+'P2'!AT21*AT$2)/(AT$2+1)</f>
        <v>30.000121951219516</v>
      </c>
      <c r="AU5">
        <f>('P2'!AU5+'P2'!AU21*AU$2)/(AU$2+1)</f>
        <v>28.46987804878049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17.970000000000002</v>
      </c>
      <c r="BA5">
        <f>('P2'!BA5+'P2'!BA21*BA$2)/(BA$2+1)</f>
        <v>34.000317073170734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24.59975</v>
      </c>
      <c r="BF5">
        <f>('P2'!BF5+'P2'!BF21*BF$2)/(BF$2+1)</f>
        <v>29.63975609756098</v>
      </c>
      <c r="BG5">
        <f>('P2'!BG5+'P2'!BG21*BG$2)/(BG$2+1)</f>
        <v>28.699674418604651</v>
      </c>
      <c r="BH5">
        <f>('P2'!BH5+'P2'!BH21*BH$2)/(BH$2+1)</f>
        <v>27.979777777777784</v>
      </c>
      <c r="BI5">
        <f>('P2'!BI5+'P2'!BI21*BI$2)/(BI$2+1)</f>
        <v>25.950230769230771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35.999692307692307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25.070000000000004</v>
      </c>
      <c r="BR5">
        <f>('P2'!BR5+'P2'!BR21*BR$2)/(BR$2+1)</f>
        <v>29.740365853658538</v>
      </c>
      <c r="BS5">
        <f>('P2'!BS5+'P2'!BS21*BS$2)/(BS$2+1)</f>
        <v>28.879767441860459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24.190125000000002</v>
      </c>
      <c r="BW5">
        <f>('P2'!BW5+'P2'!BW21*BW$2)/(BW$2+1)</f>
        <v>18.770073170731706</v>
      </c>
      <c r="BX5">
        <f>('P2'!BX5+'P2'!BX21*BX$2)/(BX$2+1)</f>
        <v>20.149736842105266</v>
      </c>
      <c r="BY5">
        <f>('P2'!BY5+'P2'!BY21*BY$2)/(BY$2+1)</f>
        <v>33.439883720930226</v>
      </c>
      <c r="BZ5">
        <f>('P2'!BZ5+'P2'!BZ21*BZ$2)/(BZ$2+1)</f>
        <v>35.510256410256417</v>
      </c>
      <c r="CA5">
        <f>('P2'!CA5+'P2'!CA21*CA$2)/(CA$2+1)</f>
        <v>31.440375000000003</v>
      </c>
      <c r="CB5">
        <f>('P2'!CB5+'P2'!CB21*CB$2)/(CB$2+1)</f>
        <v>28.049658536585369</v>
      </c>
      <c r="CC5">
        <f>('P2'!CC5+'P2'!CC21*CC$2)/(CC$2+1)</f>
        <v>25.479500000000002</v>
      </c>
      <c r="CD5">
        <f>('P2'!CD5+'P2'!CD21*CD$2)/(CD$2+1)</f>
        <v>29.809744186046512</v>
      </c>
      <c r="CE5">
        <f>('P2'!CE5+'P2'!CE21*CE$2)/(CE$2+1)</f>
        <v>28.999707317073174</v>
      </c>
      <c r="CF5">
        <f>('P2'!CF5+'P2'!CF21*CF$2)/(CF$2+1)</f>
        <v>28.41011111111111</v>
      </c>
      <c r="CG5">
        <f>('P2'!CG5+'P2'!CG21*CG$2)/(CG$2+1)</f>
        <v>26.729820512820513</v>
      </c>
      <c r="CH5">
        <f>('P2'!CH5+'P2'!CH21*CH$2)/(CH$2+1)</f>
        <v>24.750375000000002</v>
      </c>
      <c r="CI5">
        <f>('P2'!CI5+'P2'!CI21*CI$2)/(CI$2+1)</f>
        <v>19.830219512195125</v>
      </c>
      <c r="CJ5">
        <f>('P2'!CJ5+'P2'!CJ21*CJ$2)/(CJ$2+1)</f>
        <v>21.079736842105266</v>
      </c>
      <c r="CK5">
        <f>('P2'!CK5+'P2'!CK21*CK$2)/(CK$2+1)</f>
        <v>33.149906976744184</v>
      </c>
      <c r="CL5">
        <f>('P2'!CL5+'P2'!CL21*CL$2)/(CL$2+1)</f>
        <v>35.029846153846158</v>
      </c>
      <c r="CM5">
        <f>('P2'!CM5+'P2'!CM21*CM$2)/(CM$2+1)</f>
        <v>31.340000000000007</v>
      </c>
      <c r="CN5">
        <f>('P2'!CN5+'P2'!CN21*CN$2)/(CN$2+1)</f>
        <v>28.270333333333333</v>
      </c>
      <c r="CO5">
        <f>('P2'!CO5+'P2'!CO21*CO$2)/(CO$2+1)</f>
        <v>25.849500000000003</v>
      </c>
      <c r="CP5">
        <f>('P2'!CP5+'P2'!CP21*CP$2)/(CP$2+1)</f>
        <v>29.860325581395351</v>
      </c>
      <c r="CQ5">
        <f>('P2'!CQ5+'P2'!CQ21*CQ$2)/(CQ$2+1)</f>
        <v>29.15970731707317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25.219736842105263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33.020024390243911</v>
      </c>
      <c r="CX5">
        <f>('P2'!CX5+'P2'!CX21*CX$2)/(CX$2+1)</f>
        <v>34.769804878048781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26.18928571428572</v>
      </c>
      <c r="DB5">
        <f>('P2'!DB5+'P2'!DB21*DB$2)/(DB$2+1)</f>
        <v>29.980170731707322</v>
      </c>
      <c r="DC5">
        <f>('P2'!DC5+'P2'!DC21*DC$2)/(DC$2+1)</f>
        <v>29.329853658536585</v>
      </c>
      <c r="DD5">
        <f>('P2'!DD5+'P2'!DD21*DD$2)/(DD$2+1)</f>
        <v>28.82</v>
      </c>
      <c r="DE5">
        <f>('P2'!DE5+'P2'!DE21*DE$2)/(DE$2+1)</f>
        <v>27.380365853658535</v>
      </c>
      <c r="DF5">
        <f>('P2'!DF5+'P2'!DF21*DF$2)/(DF$2+1)</f>
        <v>25.669736842105266</v>
      </c>
      <c r="DG5">
        <f>('P2'!DG5+'P2'!DG21*DG$2)/(DG$2+1)</f>
        <v>21.440162790697674</v>
      </c>
      <c r="DH5">
        <f>('P2'!DH5+'P2'!DH21*DH$2)/(DH$2+1)</f>
        <v>22.519736842105264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31.369875000000004</v>
      </c>
      <c r="DL5">
        <f>('P2'!DL5+'P2'!DL21*DL$2)/(DL$2+1)</f>
        <v>28.720179487179493</v>
      </c>
      <c r="DM5">
        <f>('P2'!DM5+'P2'!DM21*DM$2)/(DM$2+1)</f>
        <v>26.519428571428573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22.180116279069765</v>
      </c>
      <c r="DT5">
        <f>('P2'!DT5+'P2'!DT21*DT$2)/(DT$2+1)</f>
        <v>23.179736842105264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31.399875000000002</v>
      </c>
      <c r="DX5">
        <f>('P2'!DX5+'P2'!DX21*DX$2)/(DX$2+1)</f>
        <v>28.949658536585368</v>
      </c>
      <c r="DY5">
        <f>('P2'!DY5+'P2'!DY21*DY$2)/(DY$2+1)</f>
        <v>26.840000000000003</v>
      </c>
      <c r="DZ5">
        <f>('P2'!DZ5+'P2'!DZ21*DZ$2)/(DZ$2+1)</f>
        <v>30.230024390243905</v>
      </c>
      <c r="EA5">
        <f>('P2'!EA5+'P2'!EA21*EA$2)/(EA$2+1)</f>
        <v>29.700232558139533</v>
      </c>
      <c r="EB5">
        <f>('P2'!EB5+'P2'!EB21*EB$2)/(EB$2+1)</f>
        <v>29.250111111111114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34.299743589743592</v>
      </c>
      <c r="EI5">
        <f>('P2'!EI5+'P2'!EI21*EI$2)/(EI$2+1)</f>
        <v>31.509750000000004</v>
      </c>
      <c r="EJ5">
        <f>('P2'!EJ5+'P2'!EJ21*EJ$2)/(EJ$2+1)</f>
        <v>29.189878048780493</v>
      </c>
      <c r="EK5">
        <f>('P2'!EK5+'P2'!EK21*EK$2)/(EK$2+1)</f>
        <v>27.139500000000002</v>
      </c>
      <c r="EL5">
        <f>('P2'!EL5+'P2'!EL21*EL$2)/(EL$2+1)</f>
        <v>30.4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28.279743589743589</v>
      </c>
      <c r="EP5">
        <f>('P2'!EP5+'P2'!EP21*EP$2)/(EP$2+1)</f>
        <v>26.860125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31.630000000000006</v>
      </c>
      <c r="EV5">
        <f>('P2'!EV5+'P2'!EV21*EV$2)/(EV$2+1)</f>
        <v>29.420333333333339</v>
      </c>
      <c r="EW5">
        <f>('P2'!EW5+'P2'!EW21*EW$2)/(EW$2+1)</f>
        <v>27.439499999999999</v>
      </c>
      <c r="EX5">
        <f>('P2'!EX5+'P2'!EX21*EX$2)/(EX$2+1)</f>
        <v>30.580139534883717</v>
      </c>
      <c r="EY5">
        <f>('P2'!EY5+'P2'!EY21*EY$2)/(EY$2+1)</f>
        <v>30.100121951219517</v>
      </c>
      <c r="EZ5">
        <f>('P2'!EZ5+'P2'!EZ21*EZ$2)/(EZ$2+1)</f>
        <v>29.699777777777783</v>
      </c>
      <c r="FA5">
        <f>('P2'!FA5+'P2'!FA21*FA$2)/(FA$2+1)</f>
        <v>28.56975609756098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24.730125000000001</v>
      </c>
      <c r="FE5">
        <f>('P2'!FE5+'P2'!FE21*FE$2)/(FE$2+1)</f>
        <v>32.969756097560975</v>
      </c>
      <c r="FF5">
        <f>('P2'!FF5+'P2'!FF21*FF$2)/(FF$2+1)</f>
        <v>34.250025641025644</v>
      </c>
      <c r="FG5">
        <f>('P2'!FG5+'P2'!FG21*FG$2)/(FG$2+1)</f>
        <v>31.750000000000004</v>
      </c>
      <c r="FH5">
        <f>('P2'!FH5+'P2'!FH21*FH$2)/(FH$2+1)</f>
        <v>29.660205128205128</v>
      </c>
      <c r="FI5">
        <f>('P2'!FI5+'P2'!FI21*FI$2)/(FI$2+1)</f>
        <v>27.729749999999999</v>
      </c>
      <c r="FJ5">
        <f>('P2'!FJ5+'P2'!FJ21*FJ$2)/(FJ$2+1)</f>
        <v>30.759837209302322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28.839780487804884</v>
      </c>
      <c r="FN5">
        <f>('P2'!FN5+'P2'!FN21*FN$2)/(FN$2+1)</f>
        <v>27.540000000000003</v>
      </c>
      <c r="FO5">
        <f>('P2'!FO5+'P2'!FO21*FO$2)/(FO$2+1)</f>
        <v>24.300097560975608</v>
      </c>
      <c r="FP5">
        <f>('P2'!FP5+'P2'!FP21*FP$2)/(FP$2+1)</f>
        <v>25.13025</v>
      </c>
      <c r="FQ5">
        <f>('P2'!FQ5+'P2'!FQ21*FQ$2)/(FQ$2+1)</f>
        <v>33.100292682926828</v>
      </c>
      <c r="FR5">
        <f>('P2'!FR5+'P2'!FR21*FR$2)/(FR$2+1)</f>
        <v>34.349829268292687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28.009428571428572</v>
      </c>
      <c r="FV5">
        <f>('P2'!FV5+'P2'!FV21*FV$2)/(FV$2+1)</f>
        <v>30.969902439024391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29.109804878048781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25.519736842105267</v>
      </c>
      <c r="GC5">
        <f>('P2'!GC5+'P2'!GC21*GC$2)/(GC$2+1)</f>
        <v>33.240219512195125</v>
      </c>
      <c r="GD5">
        <f>('P2'!GD5+'P2'!GD21*GD$2)/(GD$2+1)</f>
        <v>34.449878048780491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28.27959090909091</v>
      </c>
      <c r="GH5">
        <f>('P2'!GH5+'P2'!GH21*GH$2)/(GH$2+1)</f>
        <v>31.179756097560976</v>
      </c>
      <c r="GI5">
        <f>('P2'!GI5+'P2'!GI21*GI$2)/(GI$2+1)</f>
        <v>30.77033333333333</v>
      </c>
      <c r="GJ5">
        <f>('P2'!GJ5+'P2'!GJ21*GJ$2)/(GJ$2+1)</f>
        <v>30.410076923076925</v>
      </c>
      <c r="GK5">
        <f>('P2'!GK5+'P2'!GK21*GK$2)/(GK$2+1)</f>
        <v>29.379829268292681</v>
      </c>
      <c r="GL5">
        <f>('P2'!GL5+'P2'!GL21*GL$2)/(GL$2+1)</f>
        <v>28.159736842105268</v>
      </c>
      <c r="GM5">
        <f>('P2'!GM5+'P2'!GM21*GM$2)/(GM$2+1)</f>
        <v>25.130325581395351</v>
      </c>
      <c r="GN5">
        <f>('P2'!GN5+'P2'!GN21*GN$2)/(GN$2+1)</f>
        <v>25.909736842105268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28.559428571428572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30.659763157894737</v>
      </c>
      <c r="GW5">
        <f>('P2'!GW5+'P2'!GW21*GW$2)/(GW$2+1)</f>
        <v>29.629846153846152</v>
      </c>
      <c r="GX5">
        <f>('P2'!GX5+'P2'!GX21*GX$2)/(GX$2+1)</f>
        <v>28.400000000000002</v>
      </c>
      <c r="GY5">
        <f>('P2'!GY5+'P2'!GY21*GY$2)/(GY$2+1)</f>
        <v>25.339878048780491</v>
      </c>
      <c r="GZ5">
        <f>('P2'!GZ5+'P2'!GZ21*GZ$2)/(GZ$2+1)</f>
        <v>26.119736842105265</v>
      </c>
      <c r="HA5">
        <f>('P2'!HA5+'P2'!HA21*HA$2)/(HA$2+1)</f>
        <v>33.660302325581391</v>
      </c>
      <c r="HB5">
        <f>('P2'!HB5+'P2'!HB21*HB$2)/(HB$2+1)</f>
        <v>34.839743589743591</v>
      </c>
      <c r="HC5">
        <f>('P2'!HC5+'P2'!HC21*HC$2)/(HC$2+1)</f>
        <v>32.549625000000006</v>
      </c>
      <c r="HD5">
        <f>('P2'!HD5+'P2'!HD21*HD$2)/(HD$2+1)</f>
        <v>30.640348837209299</v>
      </c>
      <c r="HE5">
        <f>('P2'!HE5+'P2'!HE21*HE$2)/(HE$2+1)</f>
        <v>28.79928571428572</v>
      </c>
      <c r="HF5">
        <f>('P2'!HF5+'P2'!HF21*HF$2)/(HF$2+1)</f>
        <v>31.649999999999995</v>
      </c>
      <c r="HG5">
        <f>('P2'!HG5+'P2'!HG21*HG$2)/(HG$2+1)</f>
        <v>31.279883720930233</v>
      </c>
      <c r="HH5">
        <f>('P2'!HH5+'P2'!HH21*HH$2)/(HH$2+1)</f>
        <v>30.919815789473684</v>
      </c>
      <c r="HI5">
        <f>('P2'!HI5+'P2'!HI21*HI$2)/(HI$2+1)</f>
        <v>29.8699756097561</v>
      </c>
      <c r="HJ5">
        <f>('P2'!HJ5+'P2'!HJ21*HJ$2)/(HJ$2+1)</f>
        <v>28.630125000000003</v>
      </c>
      <c r="HK5">
        <f>('P2'!HK5+'P2'!HK21*HK$2)/(HK$2+1)</f>
        <v>25.549658536585369</v>
      </c>
      <c r="HL5">
        <f>('P2'!HL5+'P2'!HL21*HL$2)/(HL$2+1)</f>
        <v>26.340000000000003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23.25</v>
      </c>
      <c r="V7">
        <f>('P2'!V7+'P2'!V22*V$2)/(V$2+1)</f>
        <v>28.999976744186046</v>
      </c>
      <c r="W7">
        <f>('P2'!W7+'P2'!W22*W$2)/(W$2+1)</f>
        <v>27.00036585365854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22.250250000000001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26.035857142857147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26.430000000000003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26.900000000000002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27.989666666666668</v>
      </c>
      <c r="BU7">
        <f>('P2'!BU7+'P2'!BU22*BU$2)/(BU$2+1)</f>
        <v>27.18002564102564</v>
      </c>
      <c r="BV7">
        <f>('P2'!BV7+'P2'!BV22*BV$2)/(BV$2+1)</f>
        <v>25.859625000000001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35.160255813953484</v>
      </c>
      <c r="BZ7">
        <f>('P2'!BZ7+'P2'!BZ22*BZ$2)/(BZ$2+1)</f>
        <v>37.249871794871794</v>
      </c>
      <c r="CA7">
        <f>('P2'!CA7+'P2'!CA22*CA$2)/(CA$2+1)</f>
        <v>33.199875000000006</v>
      </c>
      <c r="CB7">
        <f>('P2'!CB7+'P2'!CB22*CB$2)/(CB$2+1)</f>
        <v>29.820292682926834</v>
      </c>
      <c r="CC7">
        <f>('P2'!CC7+'P2'!CC22*CC$2)/(CC$2+1)</f>
        <v>27.399750000000001</v>
      </c>
      <c r="CD7">
        <f>('P2'!CD7+'P2'!CD22*CD$2)/(CD$2+1)</f>
        <v>31.609883720930227</v>
      </c>
      <c r="CE7">
        <f>('P2'!CE7+'P2'!CE22*CE$2)/(CE$2+1)</f>
        <v>28.900024390243907</v>
      </c>
      <c r="CF7">
        <f>('P2'!CF7+'P2'!CF22*CF$2)/(CF$2+1)</f>
        <v>28.359888888888889</v>
      </c>
      <c r="CG7">
        <f>('P2'!CG7+'P2'!CG22*CG$2)/(CG$2+1)</f>
        <v>27.669692307692312</v>
      </c>
      <c r="CH7">
        <f>('P2'!CH7+'P2'!CH22*CH$2)/(CH$2+1)</f>
        <v>26.509875000000001</v>
      </c>
      <c r="CI7">
        <f>('P2'!CI7+'P2'!CI22*CI$2)/(CI$2+1)</f>
        <v>22.390341463414636</v>
      </c>
      <c r="CJ7">
        <f>('P2'!CJ7+'P2'!CJ22*CJ$2)/(CJ$2+1)</f>
        <v>24.000000000000004</v>
      </c>
      <c r="CK7">
        <f>('P2'!CK7+'P2'!CK22*CK$2)/(CK$2+1)</f>
        <v>35.140162790697673</v>
      </c>
      <c r="CL7">
        <f>('P2'!CL7+'P2'!CL22*CL$2)/(CL$2+1)</f>
        <v>37.109923076923074</v>
      </c>
      <c r="CM7">
        <f>('P2'!CM7+'P2'!CM22*CM$2)/(CM$2+1)</f>
        <v>33.450000000000003</v>
      </c>
      <c r="CN7">
        <f>('P2'!CN7+'P2'!CN22*CN$2)/(CN$2+1)</f>
        <v>30.390205128205132</v>
      </c>
      <c r="CO7">
        <f>('P2'!CO7+'P2'!CO22*CO$2)/(CO$2+1)</f>
        <v>28.150250000000003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29.320081081081078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35.820146341463413</v>
      </c>
      <c r="CX7">
        <f>('P2'!CX7+'P2'!CX22*CX$2)/(CX$2+1)</f>
        <v>37.699756097560979</v>
      </c>
      <c r="CY7">
        <f>('P2'!CY7+'P2'!CY22*CY$2)/(CY$2+1)</f>
        <v>34.240125000000006</v>
      </c>
      <c r="CZ7">
        <f>('P2'!CZ7+'P2'!CZ22*CZ$2)/(CZ$2+1)</f>
        <v>31.349769230769233</v>
      </c>
      <c r="DA7">
        <f>('P2'!DA7+'P2'!DA22*DA$2)/(DA$2+1)</f>
        <v>29.225857142857148</v>
      </c>
      <c r="DB7">
        <f>('P2'!DB7+'P2'!DB22*DB$2)/(DB$2+1)</f>
        <v>33.030292682926827</v>
      </c>
      <c r="DC7">
        <f>('P2'!DC7+'P2'!DC22*DC$2)/(DC$2+1)</f>
        <v>30.879853658536589</v>
      </c>
      <c r="DD7">
        <f>('P2'!DD7+'P2'!DD22*DD$2)/(DD$2+1)</f>
        <v>30.410333333333341</v>
      </c>
      <c r="DE7">
        <f>('P2'!DE7+'P2'!DE22*DE$2)/(DE$2+1)</f>
        <v>29.799634146341464</v>
      </c>
      <c r="DF7">
        <f>('P2'!DF7+'P2'!DF22*DF$2)/(DF$2+1)</f>
        <v>28.759736842105266</v>
      </c>
      <c r="DG7">
        <f>('P2'!DG7+'P2'!DG22*DG$2)/(DG$2+1)</f>
        <v>25.060209302325578</v>
      </c>
      <c r="DH7">
        <f>('P2'!DH7+'P2'!DH22*DH$2)/(DH$2+1)</f>
        <v>26.539736842105267</v>
      </c>
      <c r="DI7">
        <f>('P2'!DI7+'P2'!DI22*DI$2)/(DI$2+1)</f>
        <v>36.620146341463425</v>
      </c>
      <c r="DJ7">
        <f>('P2'!DJ7+'P2'!DJ22*DJ$2)/(DJ$2+1)</f>
        <v>38.410170731707325</v>
      </c>
      <c r="DK7">
        <f>('P2'!DK7+'P2'!DK22*DK$2)/(DK$2+1)</f>
        <v>35.119875</v>
      </c>
      <c r="DL7">
        <f>('P2'!DL7+'P2'!DL22*DL$2)/(DL$2+1)</f>
        <v>32.370076923076923</v>
      </c>
      <c r="DM7">
        <f>('P2'!DM7+'P2'!DM22*DM$2)/(DM$2+1)</f>
        <v>30.325714285714291</v>
      </c>
      <c r="DN7">
        <f>('P2'!DN7+'P2'!DN22*DN$2)/(DN$2+1)</f>
        <v>33.979975609756103</v>
      </c>
      <c r="DO7">
        <f>('P2'!DO7+'P2'!DO22*DO$2)/(DO$2+1)</f>
        <v>31.939976744186044</v>
      </c>
      <c r="DP7">
        <f>('P2'!DP7+'P2'!DP22*DP$2)/(DP$2+1)</f>
        <v>31.500000000000004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26.43027906976744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39.129804878048787</v>
      </c>
      <c r="DW7">
        <f>('P2'!DW7+'P2'!DW22*DW$2)/(DW$2+1)</f>
        <v>36.000375000000005</v>
      </c>
      <c r="DX7">
        <f>('P2'!DX7+'P2'!DX22*DX$2)/(DX$2+1)</f>
        <v>33.400170731707313</v>
      </c>
      <c r="DY7">
        <f>('P2'!DY7+'P2'!DY22*DY$2)/(DY$2+1)</f>
        <v>31.380499999999998</v>
      </c>
      <c r="DZ7">
        <f>('P2'!DZ7+'P2'!DZ22*DZ$2)/(DZ$2+1)</f>
        <v>34.929853658536587</v>
      </c>
      <c r="EA7">
        <f>('P2'!EA7+'P2'!EA22*EA$2)/(EA$2+1)</f>
        <v>32.999976744186043</v>
      </c>
      <c r="EB7">
        <f>('P2'!EB7+'P2'!EB22*EB$2)/(EB$2+1)</f>
        <v>32.57022222222222</v>
      </c>
      <c r="EC7">
        <f>('P2'!EC7+'P2'!EC22*EC$2)/(EC$2+1)</f>
        <v>32.009948717948717</v>
      </c>
      <c r="ED7">
        <f>('P2'!ED7+'P2'!ED22*ED$2)/(ED$2+1)</f>
        <v>31.060263157894742</v>
      </c>
      <c r="EE7">
        <f>('P2'!EE7+'P2'!EE22*EE$2)/(EE$2+1)</f>
        <v>27.649813953488373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39.989641025641028</v>
      </c>
      <c r="EI7">
        <f>('P2'!EI7+'P2'!EI22*EI$2)/(EI$2+1)</f>
        <v>36.960375000000006</v>
      </c>
      <c r="EJ7">
        <f>('P2'!EJ7+'P2'!EJ22*EJ$2)/(EJ$2+1)</f>
        <v>34.430121951219512</v>
      </c>
      <c r="EK7">
        <f>('P2'!EK7+'P2'!EK22*EK$2)/(EK$2+1)</f>
        <v>32.460500000000003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28.879634146341466</v>
      </c>
      <c r="ER7">
        <f>('P2'!ER7+'P2'!ER22*ER$2)/(ER$2+1)</f>
        <v>30.210000000000004</v>
      </c>
      <c r="ES7">
        <f>('P2'!ES7+'P2'!ES22*ES$2)/(ES$2+1)</f>
        <v>39.230093023255812</v>
      </c>
      <c r="ET7">
        <f>('P2'!ET7+'P2'!ET22*ET$2)/(ET$2+1)</f>
        <v>40.849717948717952</v>
      </c>
      <c r="EU7">
        <f>('P2'!EU7+'P2'!EU22*EU$2)/(EU$2+1)</f>
        <v>37.910000000000004</v>
      </c>
      <c r="EV7">
        <f>('P2'!EV7+'P2'!EV22*EV$2)/(EV$2+1)</f>
        <v>35.47002564102565</v>
      </c>
      <c r="EW7">
        <f>('P2'!EW7+'P2'!EW22*EW$2)/(EW$2+1)</f>
        <v>33.54</v>
      </c>
      <c r="EX7">
        <f>('P2'!EX7+'P2'!EX22*EX$2)/(EX$2+1)</f>
        <v>36.919813953488365</v>
      </c>
      <c r="EY7">
        <f>('P2'!EY7+'P2'!EY22*EY$2)/(EY$2+1)</f>
        <v>35.110341463414635</v>
      </c>
      <c r="EZ7">
        <f>('P2'!EZ7+'P2'!EZ22*EZ$2)/(EZ$2+1)</f>
        <v>34.709888888888891</v>
      </c>
      <c r="FA7">
        <f>('P2'!FA7+'P2'!FA22*FA$2)/(FA$2+1)</f>
        <v>34.189756097560981</v>
      </c>
      <c r="FB7">
        <f>('P2'!FB7+'P2'!FB22*FB$2)/(FB$2+1)</f>
        <v>33.310263157894738</v>
      </c>
      <c r="FC7">
        <f>('P2'!FC7+'P2'!FC22*FC$2)/(FC$2+1)</f>
        <v>30.110243902439024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41.710076923076919</v>
      </c>
      <c r="FG7">
        <f>('P2'!FG7+'P2'!FG22*FG$2)/(FG$2+1)</f>
        <v>38.870000000000005</v>
      </c>
      <c r="FH7">
        <f>('P2'!FH7+'P2'!FH22*FH$2)/(FH$2+1)</f>
        <v>36.510205128205129</v>
      </c>
      <c r="FI7">
        <f>('P2'!FI7+'P2'!FI22*FI$2)/(FI$2+1)</f>
        <v>34.610000000000007</v>
      </c>
      <c r="FJ7">
        <f>('P2'!FJ7+'P2'!FJ22*FJ$2)/(FJ$2+1)</f>
        <v>37.920116279069767</v>
      </c>
      <c r="FK7">
        <f>('P2'!FK7+'P2'!FK22*FK$2)/(FK$2+1)</f>
        <v>36.15975609756098</v>
      </c>
      <c r="FL7">
        <f>('P2'!FL7+'P2'!FL22*FL$2)/(FL$2+1)</f>
        <v>35.770000000000003</v>
      </c>
      <c r="FM7">
        <f>('P2'!FM7+'P2'!FM22*FM$2)/(FM$2+1)</f>
        <v>35.259951219512196</v>
      </c>
      <c r="FN7">
        <f>('P2'!FN7+'P2'!FN22*FN$2)/(FN$2+1)</f>
        <v>34.390263157894736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41.14012195121952</v>
      </c>
      <c r="FR7">
        <f>('P2'!FR7+'P2'!FR22*FR$2)/(FR$2+1)</f>
        <v>42.690170731707319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35.705714285714286</v>
      </c>
      <c r="FV7">
        <f>('P2'!FV7+'P2'!FV22*FV$2)/(FV$2+1)</f>
        <v>38.950292682926829</v>
      </c>
      <c r="FW7">
        <f>('P2'!FW7+'P2'!FW22*FW$2)/(FW$2+1)</f>
        <v>37.209697674418607</v>
      </c>
      <c r="FX7">
        <f>('P2'!FX7+'P2'!FX22*FX$2)/(FX$2+1)</f>
        <v>36.829894736842107</v>
      </c>
      <c r="FY7">
        <f>('P2'!FY7+'P2'!FY22*FY$2)/(FY$2+1)</f>
        <v>36.319878048780488</v>
      </c>
      <c r="FZ7">
        <f>('P2'!FZ7+'P2'!FZ22*FZ$2)/(FZ$2+1)</f>
        <v>35.46</v>
      </c>
      <c r="GA7">
        <f>('P2'!GA7+'P2'!GA22*GA$2)/(GA$2+1)</f>
        <v>32.349767441860465</v>
      </c>
      <c r="GB7">
        <f>('P2'!GB7+'P2'!GB22*GB$2)/(GB$2+1)</f>
        <v>33.610263157894735</v>
      </c>
      <c r="GC7">
        <f>('P2'!GC7+'P2'!GC22*GC$2)/(GC$2+1)</f>
        <v>42.140097560975612</v>
      </c>
      <c r="GD7">
        <f>('P2'!GD7+'P2'!GD22*GD$2)/(GD$2+1)</f>
        <v>43.669682926829275</v>
      </c>
      <c r="GE7">
        <f>('P2'!GE7+'P2'!GE22*GE$2)/(GE$2+1)</f>
        <v>40.900125000000003</v>
      </c>
      <c r="GF7">
        <f>('P2'!GF7+'P2'!GF22*GF$2)/(GF$2+1)</f>
        <v>38.589975609756095</v>
      </c>
      <c r="GG7">
        <f>('P2'!GG7+'P2'!GG22*GG$2)/(GG$2+1)</f>
        <v>36.798227272727274</v>
      </c>
      <c r="GH7">
        <f>('P2'!GH7+'P2'!GH22*GH$2)/(GH$2+1)</f>
        <v>39.980170731707318</v>
      </c>
      <c r="GI7">
        <f>('P2'!GI7+'P2'!GI22*GI$2)/(GI$2+1)</f>
        <v>38.260133333333329</v>
      </c>
      <c r="GJ7">
        <f>('P2'!GJ7+'P2'!GJ22*GJ$2)/(GJ$2+1)</f>
        <v>37.890333333333338</v>
      </c>
      <c r="GK7">
        <f>('P2'!GK7+'P2'!GK22*GK$2)/(GK$2+1)</f>
        <v>37.390073170731711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34.720263157894735</v>
      </c>
      <c r="GO7">
        <f>('P2'!GO7+'P2'!GO22*GO$2)/(GO$2+1)</f>
        <v>43.13027906976744</v>
      </c>
      <c r="GP7">
        <f>('P2'!GP7+'P2'!GP22*GP$2)/(GP$2+1)</f>
        <v>44.640102564102563</v>
      </c>
      <c r="GQ7">
        <f>('P2'!GQ7+'P2'!GQ22*GQ$2)/(GQ$2+1)</f>
        <v>41.91</v>
      </c>
      <c r="GR7">
        <f>('P2'!GR7+'P2'!GR22*GR$2)/(GR$2+1)</f>
        <v>39.640093023255815</v>
      </c>
      <c r="GS7">
        <f>('P2'!GS7+'P2'!GS22*GS$2)/(GS$2+1)</f>
        <v>37.825714285714291</v>
      </c>
      <c r="GT7">
        <f>('P2'!GT7+'P2'!GT22*GT$2)/(GT$2+1)</f>
        <v>40.999902439024396</v>
      </c>
      <c r="GU7">
        <f>('P2'!GU7+'P2'!GU22*GU$2)/(GU$2+1)</f>
        <v>39.309800000000003</v>
      </c>
      <c r="GV7">
        <f>('P2'!GV7+'P2'!GV22*GV$2)/(GV$2+1)</f>
        <v>38.920078947368424</v>
      </c>
      <c r="GW7">
        <f>('P2'!GW7+'P2'!GW22*GW$2)/(GW$2+1)</f>
        <v>38.410307692307697</v>
      </c>
      <c r="GX7">
        <f>('P2'!GX7+'P2'!GX22*GX$2)/(GX$2+1)</f>
        <v>37.53</v>
      </c>
      <c r="GY7">
        <f>('P2'!GY7+'P2'!GY22*GY$2)/(GY$2+1)</f>
        <v>34.369829268292683</v>
      </c>
      <c r="GZ7">
        <f>('P2'!GZ7+'P2'!GZ22*GZ$2)/(GZ$2+1)</f>
        <v>35.650263157894734</v>
      </c>
      <c r="HA7">
        <f>('P2'!HA7+'P2'!HA22*HA$2)/(HA$2+1)</f>
        <v>44.289651162790697</v>
      </c>
      <c r="HB7">
        <f>('P2'!HB7+'P2'!HB22*HB$2)/(HB$2+1)</f>
        <v>45.839871794871797</v>
      </c>
      <c r="HC7">
        <f>('P2'!HC7+'P2'!HC22*HC$2)/(HC$2+1)</f>
        <v>43.030125000000005</v>
      </c>
      <c r="HD7">
        <f>('P2'!HD7+'P2'!HD22*HD$2)/(HD$2+1)</f>
        <v>40.700162790697668</v>
      </c>
      <c r="HE7">
        <f>('P2'!HE7+'P2'!HE22*HE$2)/(HE$2+1)</f>
        <v>38.855857142857147</v>
      </c>
      <c r="HF7">
        <f>('P2'!HF7+'P2'!HF22*HF$2)/(HF$2+1)</f>
        <v>42.100325581395346</v>
      </c>
      <c r="HG7">
        <f>('P2'!HG7+'P2'!HG22*HG$2)/(HG$2+1)</f>
        <v>40.350046511627909</v>
      </c>
      <c r="HH7">
        <f>('P2'!HH7+'P2'!HH22*HH$2)/(HH$2+1)</f>
        <v>39.949815789473689</v>
      </c>
      <c r="HI7">
        <f>('P2'!HI7+'P2'!HI22*HI$2)/(HI$2+1)</f>
        <v>39.419634146341465</v>
      </c>
      <c r="HJ7">
        <f>('P2'!HJ7+'P2'!HJ22*HJ$2)/(HJ$2+1)</f>
        <v>38.530125000000005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28.000093023255811</v>
      </c>
      <c r="AI9">
        <f>('P2'!AI9+'P2'!AI23*AI$2)/(AI$2+1)</f>
        <v>27.750219512195127</v>
      </c>
      <c r="AJ9">
        <f>('P2'!AJ9+'P2'!AJ23*AJ$2)/(AJ$2+1)</f>
        <v>25.749666666666673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28.750073170731707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27.850048780487807</v>
      </c>
      <c r="AV9">
        <f>('P2'!AV9+'P2'!AV23*AV$2)/(AV$2+1)</f>
        <v>26.199974358974359</v>
      </c>
      <c r="AW9">
        <f>('P2'!AW9+'P2'!AW23*AW$2)/(AW$2+1)</f>
        <v>25.380076923076924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27.040263157894742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29.539874999999999</v>
      </c>
      <c r="BD9">
        <f>('P2'!BD9+'P2'!BD23*BD$2)/(BD$2+1)</f>
        <v>27.060073170731712</v>
      </c>
      <c r="BE9">
        <f>('P2'!BE9+'P2'!BE23*BE$2)/(BE$2+1)</f>
        <v>27.060500000000001</v>
      </c>
      <c r="BF9">
        <f>('P2'!BF9+'P2'!BF23*BF$2)/(BF$2+1)</f>
        <v>27.88968292682927</v>
      </c>
      <c r="BG9">
        <f>('P2'!BG9+'P2'!BG23*BG$2)/(BG$2+1)</f>
        <v>28.040255813953486</v>
      </c>
      <c r="BH9">
        <f>('P2'!BH9+'P2'!BH23*BH$2)/(BH$2+1)</f>
        <v>26.540111111111116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28.820348837209302</v>
      </c>
      <c r="BN9">
        <f>('P2'!BN9+'P2'!BN23*BN$2)/(BN$2+1)</f>
        <v>30.329717948717949</v>
      </c>
      <c r="BO9">
        <f>('P2'!BO9+'P2'!BO23*BO$2)/(BO$2+1)</f>
        <v>29.580375</v>
      </c>
      <c r="BP9">
        <f>('P2'!BP9+'P2'!BP23*BP$2)/(BP$2+1)</f>
        <v>27.330024390243903</v>
      </c>
      <c r="BQ9">
        <f>('P2'!BQ9+'P2'!BQ23*BQ$2)/(BQ$2+1)</f>
        <v>27.340500000000002</v>
      </c>
      <c r="BR9">
        <f>('P2'!BR9+'P2'!BR23*BR$2)/(BR$2+1)</f>
        <v>28.090317073170734</v>
      </c>
      <c r="BS9">
        <f>('P2'!BS9+'P2'!BS23*BS$2)/(BS$2+1)</f>
        <v>28.230139534883723</v>
      </c>
      <c r="BT9">
        <f>('P2'!BT9+'P2'!BT23*BT$2)/(BT$2+1)</f>
        <v>26.870111111111115</v>
      </c>
      <c r="BU9">
        <f>('P2'!BU9+'P2'!BU23*BU$2)/(BU$2+1)</f>
        <v>26.190358974358979</v>
      </c>
      <c r="BV9">
        <f>('P2'!BV9+'P2'!BV23*BV$2)/(BV$2+1)</f>
        <v>25.519874999999999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30.320384615384611</v>
      </c>
      <c r="CA9">
        <f>('P2'!CA9+'P2'!CA23*CA$2)/(CA$2+1)</f>
        <v>29.650125000000003</v>
      </c>
      <c r="CB9">
        <f>('P2'!CB9+'P2'!CB23*CB$2)/(CB$2+1)</f>
        <v>27.609902439024388</v>
      </c>
      <c r="CC9">
        <f>('P2'!CC9+'P2'!CC23*CC$2)/(CC$2+1)</f>
        <v>27.610500000000002</v>
      </c>
      <c r="CD9">
        <f>('P2'!CD9+'P2'!CD23*CD$2)/(CD$2+1)</f>
        <v>28.299930232558136</v>
      </c>
      <c r="CE9">
        <f>('P2'!CE9+'P2'!CE23*CE$2)/(CE$2+1)</f>
        <v>28.429975609756099</v>
      </c>
      <c r="CF9">
        <f>('P2'!CF9+'P2'!CF23*CF$2)/(CF$2+1)</f>
        <v>27.189888888888891</v>
      </c>
      <c r="CG9">
        <f>('P2'!CG9+'P2'!CG23*CG$2)/(CG$2+1)</f>
        <v>26.580025641025646</v>
      </c>
      <c r="CH9">
        <f>('P2'!CH9+'P2'!CH23*CH$2)/(CH$2+1)</f>
        <v>25.969875000000002</v>
      </c>
      <c r="CI9">
        <f>('P2'!CI9+'P2'!CI23*CI$2)/(CI$2+1)</f>
        <v>26.600073170731712</v>
      </c>
      <c r="CJ9">
        <f>('P2'!CJ9+'P2'!CJ23*CJ$2)/(CJ$2+1)</f>
        <v>27.850263157894737</v>
      </c>
      <c r="CK9">
        <f>('P2'!CK9+'P2'!CK23*CK$2)/(CK$2+1)</f>
        <v>29.089674418604648</v>
      </c>
      <c r="CL9">
        <f>('P2'!CL9+'P2'!CL23*CL$2)/(CL$2+1)</f>
        <v>30.340000000000003</v>
      </c>
      <c r="CM9">
        <f>('P2'!CM9+'P2'!CM23*CM$2)/(CM$2+1)</f>
        <v>29.73</v>
      </c>
      <c r="CN9">
        <f>('P2'!CN9+'P2'!CN23*CN$2)/(CN$2+1)</f>
        <v>27.879692307692306</v>
      </c>
      <c r="CO9">
        <f>('P2'!CO9+'P2'!CO23*CO$2)/(CO$2+1)</f>
        <v>27.879750000000001</v>
      </c>
      <c r="CP9">
        <f>('P2'!CP9+'P2'!CP23*CP$2)/(CP$2+1)</f>
        <v>28.509999999999998</v>
      </c>
      <c r="CQ9">
        <f>('P2'!CQ9+'P2'!CQ23*CQ$2)/(CQ$2+1)</f>
        <v>28.639829268292683</v>
      </c>
      <c r="CR9">
        <f>('P2'!CR9+'P2'!CR23*CR$2)/(CR$2+1)</f>
        <v>27.499810810810811</v>
      </c>
      <c r="CS9">
        <f>('P2'!CS9+'P2'!CS23*CS$2)/(CS$2+1)</f>
        <v>26.929975609756099</v>
      </c>
      <c r="CT9">
        <f>('P2'!CT9+'P2'!CT23*CT$2)/(CT$2+1)</f>
        <v>26.359736842105267</v>
      </c>
      <c r="CU9">
        <f>('P2'!CU9+'P2'!CU23*CU$2)/(CU$2+1)</f>
        <v>26.950292682926833</v>
      </c>
      <c r="CV9">
        <f>('P2'!CV9+'P2'!CV23*CV$2)/(CV$2+1)</f>
        <v>28.11</v>
      </c>
      <c r="CW9">
        <f>('P2'!CW9+'P2'!CW23*CW$2)/(CW$2+1)</f>
        <v>29.269682926829272</v>
      </c>
      <c r="CX9">
        <f>('P2'!CX9+'P2'!CX23*CX$2)/(CX$2+1)</f>
        <v>30.430097560975611</v>
      </c>
      <c r="CY9">
        <f>('P2'!CY9+'P2'!CY23*CY$2)/(CY$2+1)</f>
        <v>29.859750000000002</v>
      </c>
      <c r="CZ9">
        <f>('P2'!CZ9+'P2'!CZ23*CZ$2)/(CZ$2+1)</f>
        <v>28.140230769230769</v>
      </c>
      <c r="DA9">
        <f>('P2'!DA9+'P2'!DA23*DA$2)/(DA$2+1)</f>
        <v>28.149857142857147</v>
      </c>
      <c r="DB9">
        <f>('P2'!DB9+'P2'!DB23*DB$2)/(DB$2+1)</f>
        <v>28.730121951219516</v>
      </c>
      <c r="DC9">
        <f>('P2'!DC9+'P2'!DC23*DC$2)/(DC$2+1)</f>
        <v>28.850048780487803</v>
      </c>
      <c r="DD9">
        <f>('P2'!DD9+'P2'!DD23*DD$2)/(DD$2+1)</f>
        <v>27.789888888888893</v>
      </c>
      <c r="DE9">
        <f>('P2'!DE9+'P2'!DE23*DE$2)/(DE$2+1)</f>
        <v>27.270268292682928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28.369736842105265</v>
      </c>
      <c r="DI9">
        <f>('P2'!DI9+'P2'!DI23*DI$2)/(DI$2+1)</f>
        <v>29.440317073170736</v>
      </c>
      <c r="DJ9">
        <f>('P2'!DJ9+'P2'!DJ23*DJ$2)/(DJ$2+1)</f>
        <v>30.519878048780484</v>
      </c>
      <c r="DK9">
        <f>('P2'!DK9+'P2'!DK23*DK$2)/(DK$2+1)</f>
        <v>30.000375000000002</v>
      </c>
      <c r="DL9">
        <f>('P2'!DL9+'P2'!DL23*DL$2)/(DL$2+1)</f>
        <v>28.409769230769232</v>
      </c>
      <c r="DM9">
        <f>('P2'!DM9+'P2'!DM23*DM$2)/(DM$2+1)</f>
        <v>28.419857142857147</v>
      </c>
      <c r="DN9">
        <f>('P2'!DN9+'P2'!DN23*DN$2)/(DN$2+1)</f>
        <v>28.960317073170732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27.599871794871799</v>
      </c>
      <c r="DR9">
        <f>('P2'!DR9+'P2'!DR23*DR$2)/(DR$2+1)</f>
        <v>27.120000000000005</v>
      </c>
      <c r="DS9">
        <f>('P2'!DS9+'P2'!DS23*DS$2)/(DS$2+1)</f>
        <v>27.620232558139534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30.139874999999996</v>
      </c>
      <c r="DX9">
        <f>('P2'!DX9+'P2'!DX23*DX$2)/(DX$2+1)</f>
        <v>28.669975609756101</v>
      </c>
      <c r="DY9">
        <f>('P2'!DY9+'P2'!DY23*DY$2)/(DY$2+1)</f>
        <v>28.679250000000003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28.370222222222225</v>
      </c>
      <c r="EC9">
        <f>('P2'!EC9+'P2'!EC23*EC$2)/(EC$2+1)</f>
        <v>27.910384615384611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28.879736842105267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30.330375</v>
      </c>
      <c r="EJ9">
        <f>('P2'!EJ9+'P2'!EJ23*EJ$2)/(EJ$2+1)</f>
        <v>28.930097560975611</v>
      </c>
      <c r="EK9">
        <f>('P2'!EK9+'P2'!EK23*EK$2)/(EK$2+1)</f>
        <v>28.9405</v>
      </c>
      <c r="EL9">
        <f>('P2'!EL9+'P2'!EL23*EL$2)/(EL$2+1)</f>
        <v>29.420073170731708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28.209871794871798</v>
      </c>
      <c r="EP9">
        <f>('P2'!EP9+'P2'!EP23*EP$2)/(EP$2+1)</f>
        <v>27.780375000000003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30.04009302325581</v>
      </c>
      <c r="ET9">
        <f>('P2'!ET9+'P2'!ET23*ET$2)/(ET$2+1)</f>
        <v>30.940153846153848</v>
      </c>
      <c r="EU9">
        <f>('P2'!EU9+'P2'!EU23*EU$2)/(EU$2+1)</f>
        <v>30.51</v>
      </c>
      <c r="EV9">
        <f>('P2'!EV9+'P2'!EV23*EV$2)/(EV$2+1)</f>
        <v>29.17969230769231</v>
      </c>
      <c r="EW9">
        <f>('P2'!EW9+'P2'!EW23*EW$2)/(EW$2+1)</f>
        <v>29.200499999999998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28.510024390243906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31.109743589743591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</v>
      </c>
      <c r="FJ9">
        <f>('P2'!FJ9+'P2'!FJ23*FJ$2)/(FJ$2+1)</f>
        <v>29.890162790697669</v>
      </c>
      <c r="FK9">
        <f>('P2'!FK9+'P2'!FK23*FK$2)/(FK$2+1)</f>
        <v>30.000219512195127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31.310268292682931</v>
      </c>
      <c r="FS9">
        <f>('P2'!FS9+'P2'!FS23*FS$2)/(FS$2+1)</f>
        <v>30.910125000000004</v>
      </c>
      <c r="FT9">
        <f>('P2'!FT9+'P2'!FT23*FT$2)/(FT$2+1)</f>
        <v>29.700025641025643</v>
      </c>
      <c r="FU9">
        <f>('P2'!FU9+'P2'!FU23*FU$2)/(FU$2+1)</f>
        <v>29.709857142857146</v>
      </c>
      <c r="FV9">
        <f>('P2'!FV9+'P2'!FV23*FV$2)/(FV$2+1)</f>
        <v>30.130146341463416</v>
      </c>
      <c r="FW9">
        <f>('P2'!FW9+'P2'!FW23*FW$2)/(FW$2+1)</f>
        <v>30.230162790697673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28.690125000000002</v>
      </c>
      <c r="GA9">
        <f>('P2'!GA9+'P2'!GA23*GA$2)/(GA$2+1)</f>
        <v>29.100232558139535</v>
      </c>
      <c r="GB9">
        <f>('P2'!GB9+'P2'!GB23*GB$2)/(GB$2+1)</f>
        <v>29.899736842105263</v>
      </c>
      <c r="GC9">
        <f>('P2'!GC9+'P2'!GC23*GC$2)/(GC$2+1)</f>
        <v>30.709707317073171</v>
      </c>
      <c r="GD9">
        <f>('P2'!GD9+'P2'!GD23*GD$2)/(GD$2+1)</f>
        <v>31.509707317073172</v>
      </c>
      <c r="GE9">
        <f>('P2'!GE9+'P2'!GE23*GE$2)/(GE$2+1)</f>
        <v>31.129875000000002</v>
      </c>
      <c r="GF9">
        <f>('P2'!GF9+'P2'!GF23*GF$2)/(GF$2+1)</f>
        <v>29.949926829268296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30.469911111111113</v>
      </c>
      <c r="GJ9">
        <f>('P2'!GJ9+'P2'!GJ23*GJ$2)/(GJ$2+1)</f>
        <v>29.720076923076924</v>
      </c>
      <c r="GK9">
        <f>('P2'!GK9+'P2'!GK23*GK$2)/(GK$2+1)</f>
        <v>29.349999999999998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30.210325581395349</v>
      </c>
      <c r="GS9">
        <f>('P2'!GS9+'P2'!GS23*GS$2)/(GS$2+1)</f>
        <v>30.220000000000006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29.589897435897434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31.600124999999998</v>
      </c>
      <c r="HD9">
        <f>('P2'!HD9+'P2'!HD23*HD$2)/(HD$2+1)</f>
        <v>30.450186046511625</v>
      </c>
      <c r="HE9">
        <f>('P2'!HE9+'P2'!HE23*HE$2)/(HE$2+1)</f>
        <v>30.470000000000002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30.209710526315789</v>
      </c>
      <c r="HI9">
        <f>('P2'!HI9+'P2'!HI23*HI$2)/(HI$2+1)</f>
        <v>29.840024390243904</v>
      </c>
      <c r="HJ9">
        <f>('P2'!HJ9+'P2'!HJ23*HJ$2)/(HJ$2+1)</f>
        <v>29.460375000000003</v>
      </c>
      <c r="HK9">
        <f>('P2'!HK9+'P2'!HK23*HK$2)/(HK$2+1)</f>
        <v>29.859902439024392</v>
      </c>
      <c r="HL9">
        <f>('P2'!HL9+'P2'!HL23*HL$2)/(HL$2+1)</f>
        <v>30.649736842105266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</v>
      </c>
      <c r="V13">
        <f>('P2'!V13+'P2'!V25*V$2)/(V$2+1)</f>
        <v>23.250418604651163</v>
      </c>
      <c r="W13">
        <f>('P2'!W13+'P2'!W25*W$2)/(W$2+1)</f>
        <v>24.25014634146342</v>
      </c>
      <c r="X13">
        <f>('P2'!X13+'P2'!X25*X$2)/(X$2+1)</f>
        <v>24.24977777777778</v>
      </c>
      <c r="Y13">
        <f>('P2'!Y13+'P2'!Y25*Y$2)/(Y$2+1)</f>
        <v>24.250219512195123</v>
      </c>
      <c r="Z13">
        <f>('P2'!Z13+'P2'!Z25*Z$2)/(Z$2+1)</f>
        <v>24.250263157894739</v>
      </c>
      <c r="AA13">
        <f>('P2'!AA13+'P2'!AA25*AA$2)/(AA$2+1)</f>
        <v>24.250219512195123</v>
      </c>
      <c r="AB13">
        <f>('P2'!AB13+'P2'!AB25*AB$2)/(AB$2+1)</f>
        <v>24.999749999999999</v>
      </c>
      <c r="AC13">
        <f>('P2'!AC13+'P2'!AC25*AC$2)/(AC$2+1)</f>
        <v>31.499804878048781</v>
      </c>
      <c r="AD13">
        <f>('P2'!AD13+'P2'!AD25*AD$2)/(AD$2+1)</f>
        <v>33.000384615384618</v>
      </c>
      <c r="AE13">
        <f>('P2'!AE13+'P2'!AE25*AE$2)/(AE$2+1)</f>
        <v>27.5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25.499837209302324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25.999902439024392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26.47975609756098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26.800146341463414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26.429749999999999</v>
      </c>
      <c r="CD13">
        <f>('P2'!CD13+'P2'!CD25*CD$2)/(CD$2+1)</f>
        <v>27.110232558139533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27.419720930232558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27.690243902439029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27.420142857142856</v>
      </c>
      <c r="DN13">
        <f>('P2'!DN13+'P2'!DN25*DN$2)/(DN$2+1)</f>
        <v>27.9599756097561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28.219878048780487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28.460121951219513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28.980499999999999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21.282153846153847</v>
      </c>
      <c r="U15" s="247">
        <f>('P2'!U15+'P2'!U26*U$2)/(U$2+1)</f>
        <v>18</v>
      </c>
      <c r="V15" s="247">
        <f>('P2'!V15+'P2'!V26*V$2)/(V$2+1)</f>
        <v>21.500255813953491</v>
      </c>
      <c r="W15" s="247">
        <f>('P2'!W15+'P2'!W26*W$2)/(W$2+1)</f>
        <v>22.250121951219516</v>
      </c>
      <c r="X15" s="247">
        <f>('P2'!X15+'P2'!X26*X$2)/(X$2+1)</f>
        <v>22.250444444444447</v>
      </c>
      <c r="Y15" s="247">
        <f>('P2'!Y15+'P2'!Y26*Y$2)/(Y$2+1)</f>
        <v>22.250170731707321</v>
      </c>
      <c r="Z15" s="247">
        <f>('P2'!Z15+'P2'!Z26*Z$2)/(Z$2+1)</f>
        <v>22.249736842105264</v>
      </c>
      <c r="AA15" s="247">
        <f>('P2'!AA15+'P2'!AA26*AA$2)/(AA$2+1)</f>
        <v>22.250243902439028</v>
      </c>
      <c r="AB15" s="247">
        <f>('P2'!AB15+'P2'!AB26*AB$2)/(AB$2+1)</f>
        <v>23.000250000000001</v>
      </c>
      <c r="AC15" s="247">
        <f>('P2'!AC15+'P2'!AC26*AC$2)/(AC$2+1)</f>
        <v>31.500097560975615</v>
      </c>
      <c r="AD15" s="247">
        <f>('P2'!AD15+'P2'!AD26*AD$2)/(AD$2+1)</f>
        <v>33</v>
      </c>
      <c r="AE15" s="247">
        <f>('P2'!AE15+'P2'!AE26*AE$2)/(AE$2+1)</f>
        <v>27.500142857142858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22.999883720930232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23.209875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24.430125000000004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25.090000000000003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25.409625000000002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25.960125000000001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26.700340909090905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27.140000000000004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21.679589743589744</v>
      </c>
      <c r="U17">
        <f>('P2'!U17+'P2'!U27*U$2)/(U$2+1)</f>
        <v>18.375</v>
      </c>
      <c r="V17">
        <f>('P2'!V17+'P2'!V27*V$2)/(V$2+1)</f>
        <v>22.22118604651163</v>
      </c>
      <c r="W17">
        <f>('P2'!W17+'P2'!W27*W$2)/(W$2+1)</f>
        <v>22.817195121951222</v>
      </c>
      <c r="X17">
        <f>('P2'!X17+'P2'!X27*X$2)/(X$2+1)</f>
        <v>22.740444444444446</v>
      </c>
      <c r="Y17">
        <f>('P2'!Y17+'P2'!Y27*Y$2)/(Y$2+1)</f>
        <v>22.726512195121952</v>
      </c>
      <c r="Z17">
        <f>('P2'!Z17+'P2'!Z27*Z$2)/(Z$2+1)</f>
        <v>23.039210526315792</v>
      </c>
      <c r="AA17">
        <f>('P2'!AA17+'P2'!AA27*AA$2)/(AA$2+1)</f>
        <v>23.384390243902441</v>
      </c>
      <c r="AB17">
        <f>('P2'!AB17+'P2'!AB27*AB$2)/(AB$2+1)</f>
        <v>24.875250000000001</v>
      </c>
      <c r="AC17">
        <f>('P2'!AC17+'P2'!AC27*AC$2)/(AC$2+1)</f>
        <v>34.146439024390247</v>
      </c>
      <c r="AD17">
        <f>('P2'!AD17+'P2'!AD27*AD$2)/(AD$2+1)</f>
        <v>36.974358974358971</v>
      </c>
      <c r="AE17">
        <f>('P2'!AE17+'P2'!AE27*AE$2)/(AE$2+1)</f>
        <v>30.000142857142858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23.720813953488374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23.952375000000004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25.300125000000001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25.925714285714285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26.272124999999999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26.792625000000001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27.341249999999995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27.711428571428574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15.717666666666652</v>
      </c>
      <c r="U24" s="250">
        <f t="shared" si="0"/>
        <v>15.500250000000001</v>
      </c>
      <c r="V24" s="250">
        <f t="shared" si="0"/>
        <v>11.99979069767441</v>
      </c>
      <c r="W24" s="250">
        <f t="shared" si="0"/>
        <v>11.250170731707282</v>
      </c>
      <c r="X24" s="250">
        <f t="shared" si="0"/>
        <v>8.7494444444444532</v>
      </c>
      <c r="Y24" s="250">
        <f t="shared" si="0"/>
        <v>6.7495609756097785</v>
      </c>
      <c r="Z24" s="250">
        <f t="shared" si="0"/>
        <v>6.7500000000000355</v>
      </c>
      <c r="AA24" s="250">
        <f t="shared" si="0"/>
        <v>6.749487804878072</v>
      </c>
      <c r="AB24" s="250">
        <f t="shared" si="0"/>
        <v>21</v>
      </c>
      <c r="AC24" s="250">
        <f t="shared" si="0"/>
        <v>21.500292682926787</v>
      </c>
      <c r="AD24" s="250">
        <f t="shared" si="0"/>
        <v>39.307589743589702</v>
      </c>
      <c r="AE24" s="250">
        <f t="shared" si="0"/>
        <v>19.499857142857142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3.9996279069767695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2.4701249999999995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2.9493749999999963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3.1801428571428971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3.2898749999999986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3.4703749999999971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3.7094318181817947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-27.140000000000004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26</v>
      </c>
      <c r="D4">
        <v>27.5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33.5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34.5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35.369999999999997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36.21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36.869999999999997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37.520000000000003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38.159999999999997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38.79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39.409999999999997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40.020000000000003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40.619999999999997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41.1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41.59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42.07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42.55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43.04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15">
      <c r="A5" s="243" t="s">
        <v>130</v>
      </c>
      <c r="B5" s="244" t="s">
        <v>179</v>
      </c>
      <c r="C5">
        <v>22.5</v>
      </c>
      <c r="D5">
        <v>24.001000000000001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22.438000000000002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23.403000000000002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23.957000000000001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24.374000000000002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24.754999999999999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25.086000000000002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25.217000000000002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25.49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25.934000000000001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26.181000000000001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26.431000000000001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26.698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26.736000000000001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26.752000000000002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27.218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27.407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15">
      <c r="A6" s="243" t="s">
        <v>129</v>
      </c>
      <c r="B6" s="244" t="s">
        <v>149</v>
      </c>
      <c r="C6">
        <v>28</v>
      </c>
      <c r="D6">
        <v>28.25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34.25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35.479999999999997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36.61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37.68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38.729999999999997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39.79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40.92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42.09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43.25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44.4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45.35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46.3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47.25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48.2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49.15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15">
      <c r="A7" s="243" t="s">
        <v>129</v>
      </c>
      <c r="B7" s="244" t="s">
        <v>179</v>
      </c>
      <c r="C7">
        <v>23</v>
      </c>
      <c r="D7">
        <v>24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21.417000000000002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26.175000000000001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26.37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26.714000000000002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27.113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27.851000000000003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28.979000000000003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30.18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31.318000000000001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32.468000000000004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33.619999999999997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34.809000000000005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36.097999999999999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37.433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38.496000000000002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39.652999999999999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36.5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39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40.03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40.98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41.7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42.4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42.97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43.49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44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44.49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44.98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45.31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45.65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45.99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46.32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46.66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15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26.875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25.75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26.073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26.209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26.389000000000003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26.573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26.519000000000002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26.741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27.239000000000001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27.465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27.689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27.939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27.899000000000001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27.844999999999999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28.412000000000003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28.66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29.5</v>
      </c>
      <c r="D12">
        <v>28.6</v>
      </c>
      <c r="E12">
        <v>33.75</v>
      </c>
      <c r="F12">
        <v>34.5</v>
      </c>
      <c r="G12">
        <v>33.75</v>
      </c>
      <c r="H12">
        <v>33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23.5</v>
      </c>
      <c r="D13">
        <v>18.850000000000001</v>
      </c>
      <c r="E13">
        <v>22.452000000000002</v>
      </c>
      <c r="F13">
        <v>23.726000000000003</v>
      </c>
      <c r="G13">
        <v>23.946000000000002</v>
      </c>
      <c r="H13">
        <v>24.089000000000002</v>
      </c>
      <c r="I13">
        <v>24.417000000000002</v>
      </c>
      <c r="J13">
        <v>24.089000000000002</v>
      </c>
      <c r="K13">
        <v>23.583000000000002</v>
      </c>
      <c r="L13">
        <v>30.532</v>
      </c>
      <c r="M13">
        <v>31.065000000000001</v>
      </c>
      <c r="N13">
        <v>24.85</v>
      </c>
      <c r="O13">
        <v>25.984000000000002</v>
      </c>
      <c r="P13">
        <v>23.958000000000002</v>
      </c>
      <c r="Q13">
        <v>23.903000000000002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25.89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26.238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27.61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27.25</v>
      </c>
      <c r="D14">
        <v>27.5</v>
      </c>
      <c r="E14">
        <v>31.75</v>
      </c>
      <c r="F14">
        <v>32.25</v>
      </c>
      <c r="G14">
        <v>31.75</v>
      </c>
      <c r="H14">
        <v>31.25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21.5</v>
      </c>
      <c r="D15">
        <v>17.125</v>
      </c>
      <c r="E15">
        <v>20.605</v>
      </c>
      <c r="F15">
        <v>21.625</v>
      </c>
      <c r="G15">
        <v>21.804000000000002</v>
      </c>
      <c r="H15">
        <v>21.867000000000001</v>
      </c>
      <c r="I15">
        <v>21.983000000000001</v>
      </c>
      <c r="J15">
        <v>20.96</v>
      </c>
      <c r="K15">
        <v>19.917000000000002</v>
      </c>
      <c r="L15">
        <v>29.504000000000001</v>
      </c>
      <c r="M15">
        <v>30</v>
      </c>
      <c r="N15">
        <v>23.875</v>
      </c>
      <c r="O15">
        <v>24.484000000000002</v>
      </c>
      <c r="P15">
        <v>22.042000000000002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28.25</v>
      </c>
      <c r="D16">
        <v>28.5</v>
      </c>
      <c r="E16">
        <v>33.75</v>
      </c>
      <c r="F16">
        <v>33.75</v>
      </c>
      <c r="G16">
        <v>33</v>
      </c>
      <c r="H16">
        <v>32.5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</v>
      </c>
      <c r="D17">
        <v>17.625</v>
      </c>
      <c r="E17">
        <v>21.605</v>
      </c>
      <c r="F17">
        <v>22.375</v>
      </c>
      <c r="G17">
        <v>22.434000000000001</v>
      </c>
      <c r="H17">
        <v>22.497</v>
      </c>
      <c r="I17">
        <v>22.983000000000001</v>
      </c>
      <c r="J17">
        <v>22.46</v>
      </c>
      <c r="K17">
        <v>22.417000000000002</v>
      </c>
      <c r="L17">
        <v>33.004000000000005</v>
      </c>
      <c r="M17">
        <v>35</v>
      </c>
      <c r="N17">
        <v>27.375</v>
      </c>
      <c r="O17">
        <v>25.734000000000002</v>
      </c>
      <c r="P17">
        <v>23.042000000000002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27.1875</v>
      </c>
      <c r="F21">
        <v>27.1875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25.125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25.875</v>
      </c>
      <c r="AC21">
        <v>28.125</v>
      </c>
      <c r="AD21">
        <v>30.112500000000001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22.8675</v>
      </c>
      <c r="AJ21">
        <v>34.627499999999998</v>
      </c>
      <c r="AK21">
        <v>39.78</v>
      </c>
      <c r="AL21">
        <v>33.659999999999997</v>
      </c>
      <c r="AM21">
        <v>29.475000000000001</v>
      </c>
      <c r="AN21">
        <v>26.528000000000002</v>
      </c>
      <c r="AO21">
        <v>28.5075</v>
      </c>
      <c r="AP21">
        <v>30.285</v>
      </c>
      <c r="AQ21">
        <v>29.452500000000001</v>
      </c>
      <c r="AR21">
        <v>26.962499999999999</v>
      </c>
      <c r="AS21">
        <v>25.305</v>
      </c>
      <c r="AT21">
        <v>23.37</v>
      </c>
      <c r="AU21">
        <v>24.06</v>
      </c>
      <c r="AV21">
        <v>34.17</v>
      </c>
      <c r="AW21">
        <v>38.602499999999999</v>
      </c>
      <c r="AX21">
        <v>33.344999999999999</v>
      </c>
      <c r="AY21">
        <v>29.745000000000001</v>
      </c>
      <c r="AZ21">
        <v>27.158000000000001</v>
      </c>
      <c r="BA21">
        <v>28.92</v>
      </c>
      <c r="BB21">
        <v>30.532499999999999</v>
      </c>
      <c r="BC21">
        <v>29.774999999999999</v>
      </c>
      <c r="BD21">
        <v>27.51</v>
      </c>
      <c r="BE21">
        <v>26.002500000000001</v>
      </c>
      <c r="BF21">
        <v>24.232500000000002</v>
      </c>
      <c r="BG21">
        <v>24.87</v>
      </c>
      <c r="BH21">
        <v>34.072499999999998</v>
      </c>
      <c r="BI21">
        <v>38.107500000000002</v>
      </c>
      <c r="BJ21">
        <v>33.322499999999998</v>
      </c>
      <c r="BK21">
        <v>30.045000000000002</v>
      </c>
      <c r="BL21">
        <v>27.653000000000002</v>
      </c>
      <c r="BM21">
        <v>29.295000000000002</v>
      </c>
      <c r="BN21">
        <v>30.787500000000001</v>
      </c>
      <c r="BO21">
        <v>30.0975</v>
      </c>
      <c r="BP21">
        <v>28.035</v>
      </c>
      <c r="BQ21">
        <v>26.662500000000001</v>
      </c>
      <c r="BR21">
        <v>25.057500000000001</v>
      </c>
      <c r="BS21">
        <v>25.635000000000002</v>
      </c>
      <c r="BT21">
        <v>34.012500000000003</v>
      </c>
      <c r="BU21">
        <v>37.6875</v>
      </c>
      <c r="BV21">
        <v>33.33</v>
      </c>
      <c r="BW21">
        <v>30.352499999999999</v>
      </c>
      <c r="BX21">
        <v>28.14</v>
      </c>
      <c r="BY21">
        <v>29.67</v>
      </c>
      <c r="BZ21">
        <v>31.102499999999999</v>
      </c>
      <c r="CA21">
        <v>30.465</v>
      </c>
      <c r="CB21">
        <v>28.545000000000002</v>
      </c>
      <c r="CC21">
        <v>27.262499999999999</v>
      </c>
      <c r="CD21">
        <v>25.77</v>
      </c>
      <c r="CE21">
        <v>26.31</v>
      </c>
      <c r="CF21">
        <v>34.1175</v>
      </c>
      <c r="CG21">
        <v>37.537500000000001</v>
      </c>
      <c r="CH21">
        <v>33.479999999999997</v>
      </c>
      <c r="CI21">
        <v>30.704999999999998</v>
      </c>
      <c r="CJ21">
        <v>28.62</v>
      </c>
      <c r="CK21">
        <v>30.067499999999999</v>
      </c>
      <c r="CL21">
        <v>31.425000000000001</v>
      </c>
      <c r="CM21">
        <v>30.8325</v>
      </c>
      <c r="CN21">
        <v>29.04</v>
      </c>
      <c r="CO21">
        <v>27.8475</v>
      </c>
      <c r="CP21">
        <v>26.46</v>
      </c>
      <c r="CQ21">
        <v>26.962499999999999</v>
      </c>
      <c r="CR21">
        <v>34.229999999999997</v>
      </c>
      <c r="CS21">
        <v>37.424999999999997</v>
      </c>
      <c r="CT21">
        <v>33.637500000000003</v>
      </c>
      <c r="CU21">
        <v>31.057500000000001</v>
      </c>
      <c r="CV21">
        <v>29.093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27.127500000000001</v>
      </c>
      <c r="DC21">
        <v>27.592500000000001</v>
      </c>
      <c r="DD21">
        <v>34.365000000000002</v>
      </c>
      <c r="DE21">
        <v>37.335000000000001</v>
      </c>
      <c r="DF21">
        <v>33.817500000000003</v>
      </c>
      <c r="DG21">
        <v>31.41</v>
      </c>
      <c r="DH21">
        <v>29.558</v>
      </c>
      <c r="DI21">
        <v>30.862500000000001</v>
      </c>
      <c r="DJ21">
        <v>32.077500000000001</v>
      </c>
      <c r="DK21">
        <v>31.567499999999999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37.282499999999999</v>
      </c>
      <c r="DR21">
        <v>34.005000000000003</v>
      </c>
      <c r="DS21">
        <v>31.762499999999999</v>
      </c>
      <c r="DT21">
        <v>30.015000000000001</v>
      </c>
      <c r="DU21">
        <v>31.252500000000001</v>
      </c>
      <c r="DV21">
        <v>32.414999999999999</v>
      </c>
      <c r="DW21">
        <v>31.934999999999999</v>
      </c>
      <c r="DX21">
        <v>30.487500000000001</v>
      </c>
      <c r="DY21">
        <v>29.5275</v>
      </c>
      <c r="DZ21">
        <v>28.41</v>
      </c>
      <c r="EA21">
        <v>28.815000000000001</v>
      </c>
      <c r="EB21">
        <v>34.68</v>
      </c>
      <c r="EC21">
        <v>37.26</v>
      </c>
      <c r="ED21">
        <v>34.207500000000003</v>
      </c>
      <c r="EE21">
        <v>32.122500000000002</v>
      </c>
      <c r="EF21">
        <v>30.465</v>
      </c>
      <c r="EG21">
        <v>31.65</v>
      </c>
      <c r="EH21">
        <v>32.797499999999999</v>
      </c>
      <c r="EI21">
        <v>32.31</v>
      </c>
      <c r="EJ21">
        <v>30.8475</v>
      </c>
      <c r="EK21">
        <v>29.88</v>
      </c>
      <c r="EL21">
        <v>28.74</v>
      </c>
      <c r="EM21">
        <v>29.1525</v>
      </c>
      <c r="EN21">
        <v>35.092500000000001</v>
      </c>
      <c r="EO21">
        <v>37.695</v>
      </c>
      <c r="EP21">
        <v>34.612499999999997</v>
      </c>
      <c r="EQ21">
        <v>32.497500000000002</v>
      </c>
      <c r="ER21">
        <v>30.824999999999999</v>
      </c>
      <c r="ES21">
        <v>32.017499999999998</v>
      </c>
      <c r="ET21">
        <v>33.18</v>
      </c>
      <c r="EU21">
        <v>32.685000000000002</v>
      </c>
      <c r="EV21">
        <v>31.2075</v>
      </c>
      <c r="EW21">
        <v>30.225000000000001</v>
      </c>
      <c r="EX21">
        <v>29.077500000000001</v>
      </c>
      <c r="EY21">
        <v>29.49</v>
      </c>
      <c r="EZ21">
        <v>35.497500000000002</v>
      </c>
      <c r="FA21">
        <v>38.137500000000003</v>
      </c>
      <c r="FB21">
        <v>35.01</v>
      </c>
      <c r="FC21">
        <v>32.880000000000003</v>
      </c>
      <c r="FD21">
        <v>31.193000000000001</v>
      </c>
      <c r="FE21">
        <v>32.392499999999998</v>
      </c>
      <c r="FF21">
        <v>33.555</v>
      </c>
      <c r="FG21">
        <v>33.06</v>
      </c>
      <c r="FH21">
        <v>31.567499999999999</v>
      </c>
      <c r="FI21">
        <v>30.57</v>
      </c>
      <c r="FJ21">
        <v>29.414999999999999</v>
      </c>
      <c r="FK21">
        <v>29.827500000000001</v>
      </c>
      <c r="FL21">
        <v>35.909999999999997</v>
      </c>
      <c r="FM21">
        <v>38.572499999999998</v>
      </c>
      <c r="FN21">
        <v>35.414999999999999</v>
      </c>
      <c r="FO21">
        <v>33.255000000000003</v>
      </c>
      <c r="FP21">
        <v>31.553000000000001</v>
      </c>
      <c r="FQ21">
        <v>32.76</v>
      </c>
      <c r="FR21">
        <v>33.9375</v>
      </c>
      <c r="FS21">
        <v>33.435000000000002</v>
      </c>
      <c r="FT21">
        <v>31.927499999999998</v>
      </c>
      <c r="FU21">
        <v>30.922499999999999</v>
      </c>
      <c r="FV21">
        <v>29.745000000000001</v>
      </c>
      <c r="FW21">
        <v>30.172499999999999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31.913</v>
      </c>
      <c r="GC21">
        <v>33.134999999999998</v>
      </c>
      <c r="GD21">
        <v>34.32</v>
      </c>
      <c r="GE21">
        <v>33.817500000000003</v>
      </c>
      <c r="GF21">
        <v>32.287500000000001</v>
      </c>
      <c r="GG21">
        <v>31.267499999999998</v>
      </c>
      <c r="GH21">
        <v>30.0825</v>
      </c>
      <c r="GI21">
        <v>30.51</v>
      </c>
      <c r="GJ21">
        <v>36.727499999999999</v>
      </c>
      <c r="GK21">
        <v>39.450000000000003</v>
      </c>
      <c r="GL21">
        <v>36.217500000000001</v>
      </c>
      <c r="GM21">
        <v>34.012500000000003</v>
      </c>
      <c r="GN21">
        <v>32.28</v>
      </c>
      <c r="GO21">
        <v>33.51</v>
      </c>
      <c r="GP21">
        <v>34.702500000000001</v>
      </c>
      <c r="GQ21">
        <v>34.192500000000003</v>
      </c>
      <c r="GR21">
        <v>32.647500000000001</v>
      </c>
      <c r="GS21">
        <v>31.612500000000001</v>
      </c>
      <c r="GT21">
        <v>30.412500000000001</v>
      </c>
      <c r="GU21">
        <v>30.8475</v>
      </c>
      <c r="GV21">
        <v>37.1325</v>
      </c>
      <c r="GW21">
        <v>39.892499999999998</v>
      </c>
      <c r="GX21">
        <v>36.622500000000002</v>
      </c>
      <c r="GY21">
        <v>34.387500000000003</v>
      </c>
      <c r="GZ21">
        <v>32.64</v>
      </c>
      <c r="HA21">
        <v>33.877499999999998</v>
      </c>
      <c r="HB21">
        <v>35.085000000000001</v>
      </c>
      <c r="HC21">
        <v>34.567500000000003</v>
      </c>
      <c r="HD21">
        <v>33.0075</v>
      </c>
      <c r="HE21">
        <v>31.965</v>
      </c>
      <c r="HF21">
        <v>30.75</v>
      </c>
      <c r="HG21">
        <v>31.184999999999999</v>
      </c>
      <c r="HH21">
        <v>37.537500000000001</v>
      </c>
      <c r="HI21">
        <v>40.327500000000001</v>
      </c>
      <c r="HJ21">
        <v>37.027500000000003</v>
      </c>
      <c r="HK21">
        <v>34.770000000000003</v>
      </c>
      <c r="HL21">
        <v>33</v>
      </c>
      <c r="HM21">
        <v>34.252499999999998</v>
      </c>
      <c r="HN21">
        <v>35.467500000000001</v>
      </c>
      <c r="HO21">
        <v>34.942500000000003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40.762500000000003</v>
      </c>
      <c r="HV21">
        <v>37.424999999999997</v>
      </c>
      <c r="HW21">
        <v>35.145000000000003</v>
      </c>
      <c r="HX21">
        <v>33.368000000000002</v>
      </c>
      <c r="HY21">
        <v>34.619999999999997</v>
      </c>
      <c r="HZ21">
        <v>35.467500000000001</v>
      </c>
      <c r="IA21">
        <v>34.942500000000003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27.1875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24.75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25.688000000000002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26.61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27.458000000000002</v>
      </c>
      <c r="BA22">
        <v>29.227499999999999</v>
      </c>
      <c r="BB22">
        <v>31.14</v>
      </c>
      <c r="BC22">
        <v>30.3825</v>
      </c>
      <c r="BD22">
        <v>28.2225</v>
      </c>
      <c r="BE22">
        <v>28.357500000000002</v>
      </c>
      <c r="BF22">
        <v>26.58</v>
      </c>
      <c r="BG22">
        <v>27.217500000000001</v>
      </c>
      <c r="BH22">
        <v>37.147500000000001</v>
      </c>
      <c r="BI22">
        <v>40.717500000000001</v>
      </c>
      <c r="BJ22">
        <v>35.887500000000003</v>
      </c>
      <c r="BK22">
        <v>30.6675</v>
      </c>
      <c r="BL22">
        <v>28.26</v>
      </c>
      <c r="BM22">
        <v>29.9175</v>
      </c>
      <c r="BN22">
        <v>31.702500000000001</v>
      </c>
      <c r="BO22">
        <v>31.012499999999999</v>
      </c>
      <c r="BP22">
        <v>29.032499999999999</v>
      </c>
      <c r="BQ22">
        <v>29.1525</v>
      </c>
      <c r="BR22">
        <v>27.524999999999999</v>
      </c>
      <c r="BS22">
        <v>28.1175</v>
      </c>
      <c r="BT22">
        <v>37.215000000000003</v>
      </c>
      <c r="BU22">
        <v>40.4925</v>
      </c>
      <c r="BV22">
        <v>36.067500000000003</v>
      </c>
      <c r="BW22">
        <v>31.29</v>
      </c>
      <c r="BX22">
        <v>29.048000000000002</v>
      </c>
      <c r="BY22">
        <v>30.6</v>
      </c>
      <c r="BZ22">
        <v>32.340000000000003</v>
      </c>
      <c r="CA22">
        <v>31.6875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37.522500000000001</v>
      </c>
      <c r="CG22">
        <v>40.597499999999997</v>
      </c>
      <c r="CH22">
        <v>36.442500000000003</v>
      </c>
      <c r="CI22">
        <v>31.965</v>
      </c>
      <c r="CJ22">
        <v>29.843</v>
      </c>
      <c r="CK22">
        <v>31.32</v>
      </c>
      <c r="CL22">
        <v>33.052500000000002</v>
      </c>
      <c r="CM22">
        <v>32.445</v>
      </c>
      <c r="CN22">
        <v>30.697500000000002</v>
      </c>
      <c r="CO22">
        <v>30.81</v>
      </c>
      <c r="CP22">
        <v>29.377500000000001</v>
      </c>
      <c r="CQ22">
        <v>29.9025</v>
      </c>
      <c r="CR22">
        <v>37.935000000000002</v>
      </c>
      <c r="CS22">
        <v>40.822499999999998</v>
      </c>
      <c r="CT22">
        <v>36.922499999999999</v>
      </c>
      <c r="CU22">
        <v>32.707500000000003</v>
      </c>
      <c r="CV22">
        <v>30.69</v>
      </c>
      <c r="CW22">
        <v>32.107500000000002</v>
      </c>
      <c r="CX22">
        <v>33.802500000000002</v>
      </c>
      <c r="CY22">
        <v>33.232500000000002</v>
      </c>
      <c r="CZ22">
        <v>31.59</v>
      </c>
      <c r="DA22">
        <v>31.695</v>
      </c>
      <c r="DB22">
        <v>30.352499999999999</v>
      </c>
      <c r="DC22">
        <v>30.84</v>
      </c>
      <c r="DD22">
        <v>38.4</v>
      </c>
      <c r="DE22">
        <v>41.122500000000002</v>
      </c>
      <c r="DF22">
        <v>37.447499999999998</v>
      </c>
      <c r="DG22">
        <v>33.487499999999997</v>
      </c>
      <c r="DH22">
        <v>31.568000000000001</v>
      </c>
      <c r="DI22">
        <v>32.917499999999997</v>
      </c>
      <c r="DJ22">
        <v>34.552500000000002</v>
      </c>
      <c r="DK22">
        <v>34.020000000000003</v>
      </c>
      <c r="DL22">
        <v>32.482500000000002</v>
      </c>
      <c r="DM22">
        <v>32.58</v>
      </c>
      <c r="DN22">
        <v>31.3125</v>
      </c>
      <c r="DO22">
        <v>31.77</v>
      </c>
      <c r="DP22">
        <v>38.880000000000003</v>
      </c>
      <c r="DQ22">
        <v>41.4375</v>
      </c>
      <c r="DR22">
        <v>37.987499999999997</v>
      </c>
      <c r="DS22">
        <v>34.26</v>
      </c>
      <c r="DT22">
        <v>32.438000000000002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32.2575</v>
      </c>
      <c r="EA22">
        <v>32.692500000000003</v>
      </c>
      <c r="EB22">
        <v>39.375</v>
      </c>
      <c r="EC22">
        <v>41.782499999999999</v>
      </c>
      <c r="ED22">
        <v>38.542499999999997</v>
      </c>
      <c r="EE22">
        <v>35.04</v>
      </c>
      <c r="EF22">
        <v>33.299999999999997</v>
      </c>
      <c r="EG22">
        <v>34.537500000000001</v>
      </c>
      <c r="EH22">
        <v>36.06</v>
      </c>
      <c r="EI22">
        <v>35.542499999999997</v>
      </c>
      <c r="EJ22">
        <v>34.064999999999998</v>
      </c>
      <c r="EK22">
        <v>34.162500000000001</v>
      </c>
      <c r="EL22">
        <v>32.947499999999998</v>
      </c>
      <c r="EM22">
        <v>33.39</v>
      </c>
      <c r="EN22">
        <v>40.215000000000003</v>
      </c>
      <c r="EO22">
        <v>42.667499999999997</v>
      </c>
      <c r="EP22">
        <v>39.352499999999999</v>
      </c>
      <c r="EQ22">
        <v>35.782499999999999</v>
      </c>
      <c r="ER22">
        <v>34.012999999999998</v>
      </c>
      <c r="ES22">
        <v>35.272500000000001</v>
      </c>
      <c r="ET22">
        <v>36.81</v>
      </c>
      <c r="EU22">
        <v>36.277500000000003</v>
      </c>
      <c r="EV22">
        <v>34.770000000000003</v>
      </c>
      <c r="EW22">
        <v>34.8675</v>
      </c>
      <c r="EX22">
        <v>33.630000000000003</v>
      </c>
      <c r="EY22">
        <v>34.08</v>
      </c>
      <c r="EZ22">
        <v>41.047499999999999</v>
      </c>
      <c r="FA22">
        <v>43.552500000000002</v>
      </c>
      <c r="FB22">
        <v>40.17</v>
      </c>
      <c r="FC22">
        <v>36.524999999999999</v>
      </c>
      <c r="FD22">
        <v>34.725000000000001</v>
      </c>
      <c r="FE22">
        <v>36</v>
      </c>
      <c r="FF22">
        <v>37.552500000000002</v>
      </c>
      <c r="FG22">
        <v>37.020000000000003</v>
      </c>
      <c r="FH22">
        <v>35.482500000000002</v>
      </c>
      <c r="FI22">
        <v>35.58</v>
      </c>
      <c r="FJ22">
        <v>34.3125</v>
      </c>
      <c r="FK22">
        <v>34.777500000000003</v>
      </c>
      <c r="FL22">
        <v>41.88</v>
      </c>
      <c r="FM22">
        <v>44.4375</v>
      </c>
      <c r="FN22">
        <v>40.987499999999997</v>
      </c>
      <c r="FO22">
        <v>37.26</v>
      </c>
      <c r="FP22">
        <v>35.438000000000002</v>
      </c>
      <c r="FQ22">
        <v>36.734999999999999</v>
      </c>
      <c r="FR22">
        <v>38.302500000000002</v>
      </c>
      <c r="FS22">
        <v>37.755000000000003</v>
      </c>
      <c r="FT22">
        <v>36.1875</v>
      </c>
      <c r="FU22">
        <v>36.284999999999997</v>
      </c>
      <c r="FV22">
        <v>34.994999999999997</v>
      </c>
      <c r="FW22">
        <v>35.467500000000001</v>
      </c>
      <c r="FX22">
        <v>42.712499999999999</v>
      </c>
      <c r="FY22">
        <v>45.322499999999998</v>
      </c>
      <c r="FZ22">
        <v>41.805</v>
      </c>
      <c r="GA22">
        <v>38.002499999999998</v>
      </c>
      <c r="GB22">
        <v>36.15</v>
      </c>
      <c r="GC22">
        <v>37.462499999999999</v>
      </c>
      <c r="GD22">
        <v>39.052500000000002</v>
      </c>
      <c r="GE22">
        <v>38.497500000000002</v>
      </c>
      <c r="GF22">
        <v>36.892499999999998</v>
      </c>
      <c r="GG22">
        <v>36.997500000000002</v>
      </c>
      <c r="GH22">
        <v>35.677500000000002</v>
      </c>
      <c r="GI22">
        <v>36.157499999999999</v>
      </c>
      <c r="GJ22">
        <v>43.552500000000002</v>
      </c>
      <c r="GK22">
        <v>46.207500000000003</v>
      </c>
      <c r="GL22">
        <v>42.622500000000002</v>
      </c>
      <c r="GM22">
        <v>38.744999999999997</v>
      </c>
      <c r="GN22">
        <v>36.863</v>
      </c>
      <c r="GO22">
        <v>38.19</v>
      </c>
      <c r="GP22">
        <v>39.802500000000002</v>
      </c>
      <c r="GQ22">
        <v>39.232500000000002</v>
      </c>
      <c r="GR22">
        <v>37.604999999999997</v>
      </c>
      <c r="GS22">
        <v>37.702500000000001</v>
      </c>
      <c r="GT22">
        <v>36.36</v>
      </c>
      <c r="GU22">
        <v>36.854999999999997</v>
      </c>
      <c r="GV22">
        <v>44.384999999999998</v>
      </c>
      <c r="GW22">
        <v>47.092500000000001</v>
      </c>
      <c r="GX22">
        <v>43.432499999999997</v>
      </c>
      <c r="GY22">
        <v>39.487499999999997</v>
      </c>
      <c r="GZ22">
        <v>37.575000000000003</v>
      </c>
      <c r="HA22">
        <v>38.924999999999997</v>
      </c>
      <c r="HB22">
        <v>40.552500000000002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45.217500000000001</v>
      </c>
      <c r="HI22">
        <v>47.977499999999999</v>
      </c>
      <c r="HJ22">
        <v>44.25</v>
      </c>
      <c r="HK22">
        <v>40.229999999999997</v>
      </c>
      <c r="HL22">
        <v>38.288000000000004</v>
      </c>
      <c r="HM22">
        <v>39.652500000000003</v>
      </c>
      <c r="HN22">
        <v>41.302500000000002</v>
      </c>
      <c r="HO22">
        <v>40.71</v>
      </c>
      <c r="HP22">
        <v>39.015000000000001</v>
      </c>
      <c r="HQ22">
        <v>39.127499999999998</v>
      </c>
      <c r="HR22">
        <v>37.732500000000002</v>
      </c>
      <c r="HS22">
        <v>38.234999999999999</v>
      </c>
      <c r="HT22">
        <v>46.05</v>
      </c>
      <c r="HU22">
        <v>48.862499999999997</v>
      </c>
      <c r="HV22">
        <v>45.067500000000003</v>
      </c>
      <c r="HW22">
        <v>40.972499999999997</v>
      </c>
      <c r="HX22">
        <v>39</v>
      </c>
      <c r="HY22">
        <v>40.387500000000003</v>
      </c>
      <c r="HZ22">
        <v>41.302500000000002</v>
      </c>
      <c r="IA22">
        <v>40.71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27.375</v>
      </c>
      <c r="Q23">
        <v>28.6875</v>
      </c>
      <c r="R23">
        <v>30.1875</v>
      </c>
      <c r="S23">
        <v>29.4375</v>
      </c>
      <c r="T23">
        <v>28.125</v>
      </c>
      <c r="U23">
        <v>26.25</v>
      </c>
      <c r="V23">
        <v>26.25</v>
      </c>
      <c r="W23">
        <v>29.625</v>
      </c>
      <c r="X23">
        <v>37.3125</v>
      </c>
      <c r="Y23">
        <v>44.25</v>
      </c>
      <c r="Z23">
        <v>40.5</v>
      </c>
      <c r="AA23">
        <v>30</v>
      </c>
      <c r="AB23">
        <v>29.25</v>
      </c>
      <c r="AC23">
        <v>30.1875</v>
      </c>
      <c r="AD23">
        <v>30.7425</v>
      </c>
      <c r="AE23">
        <v>30.0975</v>
      </c>
      <c r="AF23">
        <v>28.9725</v>
      </c>
      <c r="AG23">
        <v>27.36</v>
      </c>
      <c r="AH23">
        <v>27.36</v>
      </c>
      <c r="AI23">
        <v>30.262499999999999</v>
      </c>
      <c r="AJ23">
        <v>36.869999999999997</v>
      </c>
      <c r="AK23">
        <v>42.825000000000003</v>
      </c>
      <c r="AL23">
        <v>39.607500000000002</v>
      </c>
      <c r="AM23">
        <v>30.585000000000001</v>
      </c>
      <c r="AN23">
        <v>30.023</v>
      </c>
      <c r="AO23">
        <v>30.75</v>
      </c>
      <c r="AP23">
        <v>31.267499999999998</v>
      </c>
      <c r="AQ23">
        <v>30.712499999999999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36.532499999999999</v>
      </c>
      <c r="AW23">
        <v>41.647500000000001</v>
      </c>
      <c r="AX23">
        <v>38.887500000000003</v>
      </c>
      <c r="AY23">
        <v>31.14</v>
      </c>
      <c r="AZ23">
        <v>30.734999999999999</v>
      </c>
      <c r="BA23">
        <v>31.274999999999999</v>
      </c>
      <c r="BB23">
        <v>31.702500000000001</v>
      </c>
      <c r="BC23">
        <v>31.2</v>
      </c>
      <c r="BD23">
        <v>30.322500000000002</v>
      </c>
      <c r="BE23">
        <v>29.0625</v>
      </c>
      <c r="BF23">
        <v>29.07</v>
      </c>
      <c r="BG23">
        <v>31.335000000000001</v>
      </c>
      <c r="BH23">
        <v>36.494999999999997</v>
      </c>
      <c r="BI23">
        <v>41.152500000000003</v>
      </c>
      <c r="BJ23">
        <v>38.6325</v>
      </c>
      <c r="BK23">
        <v>31.59</v>
      </c>
      <c r="BL23">
        <v>31.274999999999999</v>
      </c>
      <c r="BM23">
        <v>31.717500000000001</v>
      </c>
      <c r="BN23">
        <v>32.137500000000003</v>
      </c>
      <c r="BO23">
        <v>31.68</v>
      </c>
      <c r="BP23">
        <v>30.877500000000001</v>
      </c>
      <c r="BQ23">
        <v>29.737500000000001</v>
      </c>
      <c r="BR23">
        <v>29.737500000000001</v>
      </c>
      <c r="BS23">
        <v>31.8</v>
      </c>
      <c r="BT23">
        <v>36.487499999999997</v>
      </c>
      <c r="BU23">
        <v>40.725000000000001</v>
      </c>
      <c r="BV23">
        <v>38.4375</v>
      </c>
      <c r="BW23">
        <v>32.032499999999999</v>
      </c>
      <c r="BX23">
        <v>31.8</v>
      </c>
      <c r="BY23">
        <v>32.152500000000003</v>
      </c>
      <c r="BZ23">
        <v>32.505000000000003</v>
      </c>
      <c r="CA23">
        <v>32.077500000000001</v>
      </c>
      <c r="CB23">
        <v>31.335000000000001</v>
      </c>
      <c r="CC23">
        <v>30.2775</v>
      </c>
      <c r="CD23">
        <v>30.2775</v>
      </c>
      <c r="CE23">
        <v>32.19</v>
      </c>
      <c r="CF23">
        <v>36.547499999999999</v>
      </c>
      <c r="CG23">
        <v>40.477499999999999</v>
      </c>
      <c r="CH23">
        <v>38.354999999999997</v>
      </c>
      <c r="CI23">
        <v>32.407499999999999</v>
      </c>
      <c r="CJ23">
        <v>32.227000000000004</v>
      </c>
      <c r="CK23">
        <v>32.512500000000003</v>
      </c>
      <c r="CL23">
        <v>32.827500000000001</v>
      </c>
      <c r="CM23">
        <v>32.4375</v>
      </c>
      <c r="CN23">
        <v>31.747499999999999</v>
      </c>
      <c r="CO23">
        <v>30.765000000000001</v>
      </c>
      <c r="CP23">
        <v>30.765000000000001</v>
      </c>
      <c r="CQ23">
        <v>32.542499999999997</v>
      </c>
      <c r="CR23">
        <v>36.577500000000001</v>
      </c>
      <c r="CS23">
        <v>40.222499999999997</v>
      </c>
      <c r="CT23">
        <v>38.2575</v>
      </c>
      <c r="CU23">
        <v>32.744999999999997</v>
      </c>
      <c r="CV23">
        <v>32.617000000000004</v>
      </c>
      <c r="CW23">
        <v>32.842500000000001</v>
      </c>
      <c r="CX23">
        <v>33.15</v>
      </c>
      <c r="CY23">
        <v>32.79</v>
      </c>
      <c r="CZ23">
        <v>32.152500000000003</v>
      </c>
      <c r="DA23">
        <v>31.237500000000001</v>
      </c>
      <c r="DB23">
        <v>31.237500000000001</v>
      </c>
      <c r="DC23">
        <v>32.880000000000003</v>
      </c>
      <c r="DD23">
        <v>36.630000000000003</v>
      </c>
      <c r="DE23">
        <v>40.005000000000003</v>
      </c>
      <c r="DF23">
        <v>38.182499999999997</v>
      </c>
      <c r="DG23">
        <v>33.075000000000003</v>
      </c>
      <c r="DH23">
        <v>33</v>
      </c>
      <c r="DI23">
        <v>33.164999999999999</v>
      </c>
      <c r="DJ23">
        <v>33.465000000000003</v>
      </c>
      <c r="DK23">
        <v>33.127499999999998</v>
      </c>
      <c r="DL23">
        <v>32.542499999999997</v>
      </c>
      <c r="DM23">
        <v>31.695</v>
      </c>
      <c r="DN23">
        <v>31.695</v>
      </c>
      <c r="DO23">
        <v>33.217500000000001</v>
      </c>
      <c r="DP23">
        <v>36.69</v>
      </c>
      <c r="DQ23">
        <v>39.825000000000003</v>
      </c>
      <c r="DR23">
        <v>38.137500000000003</v>
      </c>
      <c r="DS23">
        <v>33.397500000000001</v>
      </c>
      <c r="DT23">
        <v>33.367000000000004</v>
      </c>
      <c r="DU23">
        <v>33.487499999999997</v>
      </c>
      <c r="DV23">
        <v>33.78</v>
      </c>
      <c r="DW23">
        <v>33.465000000000003</v>
      </c>
      <c r="DX23">
        <v>32.917499999999997</v>
      </c>
      <c r="DY23">
        <v>32.137500000000003</v>
      </c>
      <c r="DZ23">
        <v>32.137500000000003</v>
      </c>
      <c r="EA23">
        <v>33.555</v>
      </c>
      <c r="EB23">
        <v>36.772500000000001</v>
      </c>
      <c r="EC23">
        <v>39.674999999999997</v>
      </c>
      <c r="ED23">
        <v>38.107500000000002</v>
      </c>
      <c r="EE23">
        <v>33.72</v>
      </c>
      <c r="EF23">
        <v>33.734999999999999</v>
      </c>
      <c r="EG23">
        <v>33.795000000000002</v>
      </c>
      <c r="EH23">
        <v>34.034999999999997</v>
      </c>
      <c r="EI23">
        <v>33.72</v>
      </c>
      <c r="EJ23">
        <v>33.172499999999999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39.982500000000002</v>
      </c>
      <c r="EP23">
        <v>38.4</v>
      </c>
      <c r="EQ23">
        <v>33.975000000000001</v>
      </c>
      <c r="ER23">
        <v>33.983000000000004</v>
      </c>
      <c r="ES23">
        <v>34.057499999999997</v>
      </c>
      <c r="ET23">
        <v>34.297499999999999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40.282499999999999</v>
      </c>
      <c r="FB23">
        <v>38.692500000000003</v>
      </c>
      <c r="FC23">
        <v>34.229999999999997</v>
      </c>
      <c r="FD23">
        <v>34.237000000000002</v>
      </c>
      <c r="FE23">
        <v>34.3125</v>
      </c>
      <c r="FF23">
        <v>34.552500000000002</v>
      </c>
      <c r="FG23">
        <v>34.229999999999997</v>
      </c>
      <c r="FH23">
        <v>33.674999999999997</v>
      </c>
      <c r="FI23">
        <v>32.872500000000002</v>
      </c>
      <c r="FJ23">
        <v>32.872500000000002</v>
      </c>
      <c r="FK23">
        <v>34.32</v>
      </c>
      <c r="FL23">
        <v>37.612499999999997</v>
      </c>
      <c r="FM23">
        <v>40.582500000000003</v>
      </c>
      <c r="FN23">
        <v>38.977499999999999</v>
      </c>
      <c r="FO23">
        <v>34.484999999999999</v>
      </c>
      <c r="FP23">
        <v>34.492000000000004</v>
      </c>
      <c r="FQ23">
        <v>34.567500000000003</v>
      </c>
      <c r="FR23">
        <v>34.807499999999997</v>
      </c>
      <c r="FS23">
        <v>34.484999999999999</v>
      </c>
      <c r="FT23">
        <v>33.922499999999999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34.747500000000002</v>
      </c>
      <c r="GB23">
        <v>34.74</v>
      </c>
      <c r="GC23">
        <v>34.83</v>
      </c>
      <c r="GD23">
        <v>35.07</v>
      </c>
      <c r="GE23">
        <v>34.74</v>
      </c>
      <c r="GF23">
        <v>34.177500000000002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39.5625</v>
      </c>
      <c r="GM23">
        <v>35.002499999999998</v>
      </c>
      <c r="GN23">
        <v>34.994999999999997</v>
      </c>
      <c r="GO23">
        <v>35.085000000000001</v>
      </c>
      <c r="GP23">
        <v>35.325000000000003</v>
      </c>
      <c r="GQ23">
        <v>35.002499999999998</v>
      </c>
      <c r="GR23">
        <v>34.424999999999997</v>
      </c>
      <c r="GS23">
        <v>33.607500000000002</v>
      </c>
      <c r="GT23">
        <v>33.607500000000002</v>
      </c>
      <c r="GU23">
        <v>35.085000000000001</v>
      </c>
      <c r="GV23">
        <v>38.452500000000001</v>
      </c>
      <c r="GW23">
        <v>41.49</v>
      </c>
      <c r="GX23">
        <v>39.854999999999997</v>
      </c>
      <c r="GY23">
        <v>35.2575</v>
      </c>
      <c r="GZ23">
        <v>35.25</v>
      </c>
      <c r="HA23">
        <v>35.340000000000003</v>
      </c>
      <c r="HB23">
        <v>35.58</v>
      </c>
      <c r="HC23">
        <v>35.2575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38.737499999999997</v>
      </c>
      <c r="HI23">
        <v>41.797499999999999</v>
      </c>
      <c r="HJ23">
        <v>40.14</v>
      </c>
      <c r="HK23">
        <v>35.512500000000003</v>
      </c>
      <c r="HL23">
        <v>35.498000000000005</v>
      </c>
      <c r="HM23">
        <v>35.602499999999999</v>
      </c>
      <c r="HN23">
        <v>35.842500000000001</v>
      </c>
      <c r="HO23">
        <v>35.512500000000003</v>
      </c>
      <c r="HP23">
        <v>34.927500000000002</v>
      </c>
      <c r="HQ23">
        <v>34.094999999999999</v>
      </c>
      <c r="HR23">
        <v>34.094999999999999</v>
      </c>
      <c r="HS23">
        <v>35.602499999999999</v>
      </c>
      <c r="HT23">
        <v>39.015000000000001</v>
      </c>
      <c r="HU23">
        <v>42.097499999999997</v>
      </c>
      <c r="HV23">
        <v>40.432499999999997</v>
      </c>
      <c r="HW23">
        <v>35.774999999999999</v>
      </c>
      <c r="HX23">
        <v>35.752000000000002</v>
      </c>
      <c r="HY23">
        <v>35.857500000000002</v>
      </c>
      <c r="HZ23">
        <v>35.880000000000003</v>
      </c>
      <c r="IA23">
        <v>35.549999999999997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22.13</v>
      </c>
      <c r="D25">
        <v>21.45</v>
      </c>
      <c r="E25">
        <v>25.313000000000002</v>
      </c>
      <c r="F25">
        <v>25.875</v>
      </c>
      <c r="G25">
        <v>25.313000000000002</v>
      </c>
      <c r="H25">
        <v>24.75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29.528000000000002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29.738000000000003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30.143000000000001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30.353000000000002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30.968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31.583000000000002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32.408000000000001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2.75" x14ac:dyDescent="0.2">
      <c r="A26" t="s">
        <v>128</v>
      </c>
      <c r="B26" s="248" t="s">
        <v>181</v>
      </c>
      <c r="C26">
        <v>20.438000000000002</v>
      </c>
      <c r="D26">
        <v>20.625</v>
      </c>
      <c r="E26">
        <v>23.813000000000002</v>
      </c>
      <c r="F26">
        <v>24.188000000000002</v>
      </c>
      <c r="G26">
        <v>23.813000000000002</v>
      </c>
      <c r="H26">
        <v>23.438000000000002</v>
      </c>
      <c r="I26">
        <v>23.25</v>
      </c>
      <c r="J26">
        <v>26.25</v>
      </c>
      <c r="K26">
        <v>32.25</v>
      </c>
      <c r="L26">
        <v>37.688000000000002</v>
      </c>
      <c r="M26">
        <v>44.625</v>
      </c>
      <c r="N26">
        <v>36.563000000000002</v>
      </c>
      <c r="O26">
        <v>27</v>
      </c>
      <c r="P26">
        <v>25.875</v>
      </c>
      <c r="Q26">
        <v>26.438000000000002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27.112500000000001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27.51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27.712499999999999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28.1175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28.3125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28.717500000000001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29.114999999999998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29.317499999999999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29.52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29.7225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29.9175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30.12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30.322500000000002</v>
      </c>
      <c r="HY26">
        <v>30.322500000000002</v>
      </c>
      <c r="HZ26">
        <v>30.502500000000001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20.438000000000002</v>
      </c>
      <c r="D27">
        <v>20.625</v>
      </c>
      <c r="E27">
        <v>23.813000000000002</v>
      </c>
      <c r="F27">
        <v>24.188000000000002</v>
      </c>
      <c r="G27">
        <v>23.813000000000002</v>
      </c>
      <c r="H27">
        <v>23.438000000000002</v>
      </c>
      <c r="I27">
        <v>23.25</v>
      </c>
      <c r="J27">
        <v>26.25</v>
      </c>
      <c r="K27">
        <v>32.25</v>
      </c>
      <c r="L27">
        <v>37.688000000000002</v>
      </c>
      <c r="M27">
        <v>44.625</v>
      </c>
      <c r="N27">
        <v>36.563000000000002</v>
      </c>
      <c r="O27">
        <v>27</v>
      </c>
      <c r="P27">
        <v>25.875</v>
      </c>
      <c r="Q27">
        <v>26.438000000000002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27.112500000000001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27.51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27.712499999999999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28.1175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28.3125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28.717500000000001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29.114999999999998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29.317499999999999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29.52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29.7225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29.9175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30.12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30.322500000000002</v>
      </c>
      <c r="HY27">
        <v>30.322500000000002</v>
      </c>
      <c r="HZ27">
        <v>30.502500000000001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2001-10-15T19:49:03Z</cp:lastPrinted>
  <dcterms:created xsi:type="dcterms:W3CDTF">2000-04-24T18:04:08Z</dcterms:created>
  <dcterms:modified xsi:type="dcterms:W3CDTF">2014-09-03T20:19:55Z</dcterms:modified>
</cp:coreProperties>
</file>