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7100" windowHeight="9600" activeTab="2"/>
  </bookViews>
  <sheets>
    <sheet name="Curve" sheetId="1" r:id="rId1"/>
    <sheet name="SC-Permian" sheetId="2" r:id="rId2"/>
    <sheet name="SC-SJ" sheetId="3" r:id="rId3"/>
  </sheets>
  <calcPr calcId="0" calcMode="manual" calcCompleted="0" calcOnSave="0"/>
</workbook>
</file>

<file path=xl/calcChain.xml><?xml version="1.0" encoding="utf-8"?>
<calcChain xmlns="http://schemas.openxmlformats.org/spreadsheetml/2006/main">
  <c r="L9" i="1" l="1"/>
  <c r="M9" i="1"/>
  <c r="N9" i="1"/>
  <c r="L10" i="1"/>
  <c r="M10" i="1"/>
  <c r="N10" i="1"/>
  <c r="L11" i="1"/>
  <c r="M11" i="1"/>
  <c r="N11" i="1"/>
  <c r="L12" i="1"/>
  <c r="M12" i="1"/>
  <c r="N12" i="1"/>
  <c r="L13" i="1"/>
  <c r="M13" i="1"/>
  <c r="N13" i="1"/>
  <c r="L14" i="1"/>
  <c r="M14" i="1"/>
  <c r="N14" i="1"/>
  <c r="L15" i="1"/>
  <c r="M15" i="1"/>
  <c r="N15" i="1"/>
  <c r="L16" i="1"/>
  <c r="M16" i="1"/>
  <c r="N16" i="1"/>
  <c r="L17" i="1"/>
  <c r="M17" i="1"/>
  <c r="N17" i="1"/>
  <c r="L18" i="1"/>
  <c r="M18" i="1"/>
  <c r="N18" i="1"/>
  <c r="L19" i="1"/>
  <c r="M19" i="1"/>
  <c r="N19" i="1"/>
  <c r="L20" i="1"/>
  <c r="M20" i="1"/>
  <c r="N20" i="1"/>
  <c r="L21" i="1"/>
  <c r="M21" i="1"/>
  <c r="N21" i="1"/>
  <c r="L22" i="1"/>
  <c r="M22" i="1"/>
  <c r="N22" i="1"/>
  <c r="L23" i="1"/>
  <c r="M23" i="1"/>
  <c r="N23" i="1"/>
  <c r="L24" i="1"/>
  <c r="M24" i="1"/>
  <c r="N24" i="1"/>
  <c r="L25" i="1"/>
  <c r="M25" i="1"/>
  <c r="N25" i="1"/>
  <c r="L26" i="1"/>
  <c r="M26" i="1"/>
  <c r="N26" i="1"/>
  <c r="L27" i="1"/>
  <c r="M27" i="1"/>
  <c r="N27" i="1"/>
  <c r="L28" i="1"/>
  <c r="M28" i="1"/>
  <c r="N28" i="1"/>
  <c r="L29" i="1"/>
  <c r="M29" i="1"/>
  <c r="N29" i="1"/>
  <c r="L30" i="1"/>
  <c r="M30" i="1"/>
  <c r="N30" i="1"/>
  <c r="L31" i="1"/>
  <c r="M31" i="1"/>
  <c r="N31" i="1"/>
  <c r="L32" i="1"/>
  <c r="M32" i="1"/>
  <c r="N32" i="1"/>
  <c r="L33" i="1"/>
  <c r="M33" i="1"/>
  <c r="N33" i="1"/>
  <c r="L34" i="1"/>
  <c r="M34" i="1"/>
  <c r="N34" i="1"/>
  <c r="L35" i="1"/>
  <c r="M35" i="1"/>
  <c r="N35" i="1"/>
  <c r="L36" i="1"/>
  <c r="M36" i="1"/>
  <c r="N36" i="1"/>
  <c r="L37" i="1"/>
  <c r="M37" i="1"/>
  <c r="N37" i="1"/>
  <c r="L38" i="1"/>
  <c r="M38" i="1"/>
  <c r="N38" i="1"/>
  <c r="L39" i="1"/>
  <c r="M39" i="1"/>
  <c r="N39" i="1"/>
  <c r="L40" i="1"/>
  <c r="M40" i="1"/>
  <c r="N40" i="1"/>
  <c r="L41" i="1"/>
  <c r="M41" i="1"/>
  <c r="N41" i="1"/>
  <c r="L42" i="1"/>
  <c r="M42" i="1"/>
  <c r="N42" i="1"/>
  <c r="L43" i="1"/>
  <c r="M43" i="1"/>
  <c r="N43" i="1"/>
  <c r="L44" i="1"/>
  <c r="M44" i="1"/>
  <c r="N44" i="1"/>
  <c r="L45" i="1"/>
  <c r="M45" i="1"/>
  <c r="N45" i="1"/>
  <c r="L46" i="1"/>
  <c r="M46" i="1"/>
  <c r="N46" i="1"/>
  <c r="L47" i="1"/>
  <c r="M47" i="1"/>
  <c r="N47" i="1"/>
  <c r="L48" i="1"/>
  <c r="M48" i="1"/>
  <c r="N48" i="1"/>
  <c r="L49" i="1"/>
  <c r="M49" i="1"/>
  <c r="N49" i="1"/>
  <c r="L50" i="1"/>
  <c r="M50" i="1"/>
  <c r="N50" i="1"/>
  <c r="L51" i="1"/>
  <c r="M51" i="1"/>
  <c r="N51" i="1"/>
  <c r="L52" i="1"/>
  <c r="M52" i="1"/>
  <c r="N52" i="1"/>
  <c r="L53" i="1"/>
  <c r="M53" i="1"/>
  <c r="N53" i="1"/>
  <c r="L54" i="1"/>
  <c r="M54" i="1"/>
  <c r="N54" i="1"/>
  <c r="L55" i="1"/>
  <c r="M55" i="1"/>
  <c r="N55" i="1"/>
  <c r="L56" i="1"/>
  <c r="M56" i="1"/>
  <c r="N56" i="1"/>
  <c r="L57" i="1"/>
  <c r="M57" i="1"/>
  <c r="N57" i="1"/>
  <c r="L58" i="1"/>
  <c r="M58" i="1"/>
  <c r="N58" i="1"/>
  <c r="L59" i="1"/>
  <c r="M59" i="1"/>
  <c r="N59" i="1"/>
  <c r="L60" i="1"/>
  <c r="M60" i="1"/>
  <c r="N60" i="1"/>
  <c r="L61" i="1"/>
  <c r="M61" i="1"/>
  <c r="N61" i="1"/>
  <c r="L62" i="1"/>
  <c r="M62" i="1"/>
  <c r="N62" i="1"/>
  <c r="L63" i="1"/>
  <c r="M63" i="1"/>
  <c r="N63" i="1"/>
  <c r="L64" i="1"/>
  <c r="M64" i="1"/>
  <c r="N64" i="1"/>
  <c r="L65" i="1"/>
  <c r="M65" i="1"/>
  <c r="N65" i="1"/>
  <c r="L66" i="1"/>
  <c r="M66" i="1"/>
  <c r="N66" i="1"/>
  <c r="L67" i="1"/>
  <c r="M67" i="1"/>
  <c r="N67" i="1"/>
  <c r="L68" i="1"/>
  <c r="M68" i="1"/>
  <c r="N68" i="1"/>
  <c r="L69" i="1"/>
  <c r="M69" i="1"/>
  <c r="N69" i="1"/>
  <c r="L70" i="1"/>
  <c r="M70" i="1"/>
  <c r="N70" i="1"/>
  <c r="L71" i="1"/>
  <c r="M71" i="1"/>
  <c r="N71" i="1"/>
  <c r="L72" i="1"/>
  <c r="M72" i="1"/>
  <c r="N72" i="1"/>
  <c r="L73" i="1"/>
  <c r="M73" i="1"/>
  <c r="N73" i="1"/>
  <c r="L74" i="1"/>
  <c r="M74" i="1"/>
  <c r="N74" i="1"/>
  <c r="L75" i="1"/>
  <c r="M75" i="1"/>
  <c r="N75" i="1"/>
  <c r="L76" i="1"/>
  <c r="M76" i="1"/>
  <c r="N76" i="1"/>
  <c r="L77" i="1"/>
  <c r="M77" i="1"/>
  <c r="N77" i="1"/>
  <c r="L78" i="1"/>
  <c r="M78" i="1"/>
  <c r="N78" i="1"/>
  <c r="L79" i="1"/>
  <c r="M79" i="1"/>
  <c r="N79" i="1"/>
  <c r="L80" i="1"/>
  <c r="M80" i="1"/>
  <c r="N80" i="1"/>
  <c r="L81" i="1"/>
  <c r="M81" i="1"/>
  <c r="N81" i="1"/>
  <c r="L82" i="1"/>
  <c r="M82" i="1"/>
  <c r="N82" i="1"/>
  <c r="L83" i="1"/>
  <c r="M83" i="1"/>
  <c r="N83" i="1"/>
  <c r="L84" i="1"/>
  <c r="M84" i="1"/>
  <c r="N84" i="1"/>
  <c r="L85" i="1"/>
  <c r="M85" i="1"/>
  <c r="N85" i="1"/>
  <c r="L86" i="1"/>
  <c r="M86" i="1"/>
  <c r="N86" i="1"/>
  <c r="L87" i="1"/>
  <c r="M87" i="1"/>
  <c r="N87" i="1"/>
  <c r="L88" i="1"/>
  <c r="M88" i="1"/>
  <c r="N88" i="1"/>
  <c r="L89" i="1"/>
  <c r="M89" i="1"/>
  <c r="N89" i="1"/>
  <c r="L90" i="1"/>
  <c r="M90" i="1"/>
  <c r="N90" i="1"/>
  <c r="L91" i="1"/>
  <c r="M91" i="1"/>
  <c r="N91" i="1"/>
  <c r="L92" i="1"/>
  <c r="M92" i="1"/>
  <c r="N92" i="1"/>
  <c r="L93" i="1"/>
  <c r="M93" i="1"/>
  <c r="N93" i="1"/>
  <c r="L94" i="1"/>
  <c r="M94" i="1"/>
  <c r="N94" i="1"/>
  <c r="L95" i="1"/>
  <c r="M95" i="1"/>
  <c r="N95" i="1"/>
  <c r="L96" i="1"/>
  <c r="M96" i="1"/>
  <c r="N96" i="1"/>
  <c r="L97" i="1"/>
  <c r="M97" i="1"/>
  <c r="N97" i="1"/>
  <c r="L98" i="1"/>
  <c r="M98" i="1"/>
  <c r="N98" i="1"/>
  <c r="L99" i="1"/>
  <c r="M99" i="1"/>
  <c r="N99" i="1"/>
  <c r="L100" i="1"/>
  <c r="M100" i="1"/>
  <c r="N100" i="1"/>
  <c r="L101" i="1"/>
  <c r="M101" i="1"/>
  <c r="N101" i="1"/>
  <c r="L102" i="1"/>
  <c r="M102" i="1"/>
  <c r="N102" i="1"/>
  <c r="L103" i="1"/>
  <c r="M103" i="1"/>
  <c r="N103" i="1"/>
  <c r="L104" i="1"/>
  <c r="M104" i="1"/>
  <c r="N104" i="1"/>
  <c r="L105" i="1"/>
  <c r="M105" i="1"/>
  <c r="N105" i="1"/>
  <c r="L106" i="1"/>
  <c r="M106" i="1"/>
  <c r="N106" i="1"/>
  <c r="L107" i="1"/>
  <c r="M107" i="1"/>
  <c r="N107" i="1"/>
  <c r="L108" i="1"/>
  <c r="M108" i="1"/>
  <c r="N108" i="1"/>
  <c r="L109" i="1"/>
  <c r="M109" i="1"/>
  <c r="N109" i="1"/>
  <c r="L110" i="1"/>
  <c r="M110" i="1"/>
  <c r="N110" i="1"/>
  <c r="L111" i="1"/>
  <c r="M111" i="1"/>
  <c r="N111" i="1"/>
  <c r="L112" i="1"/>
  <c r="M112" i="1"/>
  <c r="N112" i="1"/>
  <c r="L113" i="1"/>
  <c r="M113" i="1"/>
  <c r="N113" i="1"/>
  <c r="L114" i="1"/>
  <c r="M114" i="1"/>
  <c r="N114" i="1"/>
  <c r="L115" i="1"/>
  <c r="M115" i="1"/>
  <c r="N115" i="1"/>
  <c r="L116" i="1"/>
  <c r="M116" i="1"/>
  <c r="N116" i="1"/>
  <c r="L117" i="1"/>
  <c r="M117" i="1"/>
  <c r="N117" i="1"/>
  <c r="L118" i="1"/>
  <c r="M118" i="1"/>
  <c r="N118" i="1"/>
  <c r="L119" i="1"/>
  <c r="M119" i="1"/>
  <c r="N119" i="1"/>
  <c r="AF4" i="2"/>
  <c r="B7" i="2"/>
  <c r="D7" i="2"/>
  <c r="E7" i="2"/>
  <c r="F7" i="2"/>
  <c r="G7" i="2"/>
  <c r="H7" i="2"/>
  <c r="I7" i="2"/>
  <c r="J7" i="2"/>
  <c r="K7" i="2"/>
  <c r="O7" i="2"/>
  <c r="P7" i="2"/>
  <c r="Q7" i="2"/>
  <c r="R7" i="2"/>
  <c r="S7" i="2"/>
  <c r="U7" i="2"/>
  <c r="W7" i="2"/>
  <c r="X7" i="2"/>
  <c r="Y7" i="2"/>
  <c r="Z7" i="2"/>
  <c r="AA7" i="2"/>
  <c r="AB7" i="2"/>
  <c r="AF7" i="2"/>
  <c r="AF7" i="2" a="1"/>
  <c r="AG7" i="2"/>
  <c r="B8" i="2"/>
  <c r="D8" i="2"/>
  <c r="E8" i="2"/>
  <c r="F8" i="2"/>
  <c r="G8" i="2"/>
  <c r="H8" i="2"/>
  <c r="I8" i="2"/>
  <c r="J8" i="2"/>
  <c r="K8" i="2"/>
  <c r="O8" i="2"/>
  <c r="P8" i="2"/>
  <c r="Q8" i="2"/>
  <c r="R8" i="2"/>
  <c r="S8" i="2"/>
  <c r="U8" i="2"/>
  <c r="W8" i="2"/>
  <c r="X8" i="2"/>
  <c r="Y8" i="2"/>
  <c r="Z8" i="2"/>
  <c r="AA8" i="2"/>
  <c r="AB8" i="2"/>
  <c r="AF8" i="2"/>
  <c r="AF8" i="2" a="1"/>
  <c r="AG8" i="2"/>
  <c r="B9" i="2"/>
  <c r="D9" i="2"/>
  <c r="E9" i="2"/>
  <c r="F9" i="2"/>
  <c r="G9" i="2"/>
  <c r="H9" i="2"/>
  <c r="I9" i="2"/>
  <c r="J9" i="2"/>
  <c r="K9" i="2"/>
  <c r="O9" i="2"/>
  <c r="P9" i="2"/>
  <c r="Q9" i="2"/>
  <c r="R9" i="2"/>
  <c r="S9" i="2"/>
  <c r="U9" i="2"/>
  <c r="W9" i="2"/>
  <c r="X9" i="2"/>
  <c r="Y9" i="2"/>
  <c r="Z9" i="2"/>
  <c r="AA9" i="2"/>
  <c r="AB9" i="2"/>
  <c r="AF9" i="2"/>
  <c r="AF9" i="2" a="1"/>
  <c r="AG9" i="2"/>
  <c r="B10" i="2"/>
  <c r="D10" i="2"/>
  <c r="E10" i="2"/>
  <c r="F10" i="2"/>
  <c r="G10" i="2"/>
  <c r="H10" i="2"/>
  <c r="I10" i="2"/>
  <c r="J10" i="2"/>
  <c r="K10" i="2"/>
  <c r="O10" i="2"/>
  <c r="P10" i="2"/>
  <c r="Q10" i="2"/>
  <c r="R10" i="2"/>
  <c r="S10" i="2"/>
  <c r="U10" i="2"/>
  <c r="W10" i="2"/>
  <c r="X10" i="2"/>
  <c r="Y10" i="2"/>
  <c r="Z10" i="2"/>
  <c r="AA10" i="2"/>
  <c r="AB10" i="2"/>
  <c r="AF10" i="2"/>
  <c r="AF10" i="2" a="1"/>
  <c r="AG10" i="2"/>
  <c r="B11" i="2"/>
  <c r="D11" i="2"/>
  <c r="E11" i="2"/>
  <c r="F11" i="2"/>
  <c r="G11" i="2"/>
  <c r="H11" i="2"/>
  <c r="I11" i="2"/>
  <c r="J11" i="2"/>
  <c r="K11" i="2"/>
  <c r="O11" i="2"/>
  <c r="P11" i="2"/>
  <c r="Q11" i="2"/>
  <c r="R11" i="2"/>
  <c r="S11" i="2"/>
  <c r="U11" i="2"/>
  <c r="W11" i="2"/>
  <c r="X11" i="2"/>
  <c r="Y11" i="2"/>
  <c r="Z11" i="2"/>
  <c r="AA11" i="2"/>
  <c r="AB11" i="2"/>
  <c r="AF11" i="2"/>
  <c r="AF11" i="2" a="1"/>
  <c r="AG11" i="2"/>
  <c r="B12" i="2"/>
  <c r="D12" i="2"/>
  <c r="E12" i="2"/>
  <c r="F12" i="2"/>
  <c r="G12" i="2"/>
  <c r="H12" i="2"/>
  <c r="I12" i="2"/>
  <c r="J12" i="2"/>
  <c r="K12" i="2"/>
  <c r="B13" i="2"/>
  <c r="D13" i="2"/>
  <c r="E13" i="2"/>
  <c r="F13" i="2"/>
  <c r="G13" i="2"/>
  <c r="H13" i="2"/>
  <c r="I13" i="2"/>
  <c r="J13" i="2"/>
  <c r="K13" i="2"/>
  <c r="B14" i="2"/>
  <c r="D14" i="2"/>
  <c r="E14" i="2"/>
  <c r="F14" i="2"/>
  <c r="G14" i="2"/>
  <c r="H14" i="2"/>
  <c r="I14" i="2"/>
  <c r="J14" i="2"/>
  <c r="K14" i="2"/>
  <c r="B15" i="2"/>
  <c r="D15" i="2"/>
  <c r="E15" i="2"/>
  <c r="F15" i="2"/>
  <c r="G15" i="2"/>
  <c r="H15" i="2"/>
  <c r="I15" i="2"/>
  <c r="J15" i="2"/>
  <c r="K15" i="2"/>
  <c r="B16" i="2"/>
  <c r="D16" i="2"/>
  <c r="E16" i="2"/>
  <c r="F16" i="2"/>
  <c r="G16" i="2"/>
  <c r="H16" i="2"/>
  <c r="I16" i="2"/>
  <c r="J16" i="2"/>
  <c r="K16" i="2"/>
  <c r="B17" i="2"/>
  <c r="D17" i="2"/>
  <c r="E17" i="2"/>
  <c r="F17" i="2"/>
  <c r="G17" i="2"/>
  <c r="H17" i="2"/>
  <c r="I17" i="2"/>
  <c r="J17" i="2"/>
  <c r="K17" i="2"/>
  <c r="B18" i="2"/>
  <c r="D18" i="2"/>
  <c r="E18" i="2"/>
  <c r="F18" i="2"/>
  <c r="G18" i="2"/>
  <c r="H18" i="2"/>
  <c r="I18" i="2"/>
  <c r="J18" i="2"/>
  <c r="K18" i="2"/>
  <c r="B19" i="2"/>
  <c r="D19" i="2"/>
  <c r="E19" i="2"/>
  <c r="F19" i="2"/>
  <c r="G19" i="2"/>
  <c r="H19" i="2"/>
  <c r="I19" i="2"/>
  <c r="J19" i="2"/>
  <c r="K19" i="2"/>
  <c r="B20" i="2"/>
  <c r="D20" i="2"/>
  <c r="E20" i="2"/>
  <c r="F20" i="2"/>
  <c r="G20" i="2"/>
  <c r="H20" i="2"/>
  <c r="I20" i="2"/>
  <c r="J20" i="2"/>
  <c r="K20" i="2"/>
  <c r="B21" i="2"/>
  <c r="D21" i="2"/>
  <c r="E21" i="2"/>
  <c r="F21" i="2"/>
  <c r="G21" i="2"/>
  <c r="H21" i="2"/>
  <c r="I21" i="2"/>
  <c r="J21" i="2"/>
  <c r="K21" i="2"/>
  <c r="B22" i="2"/>
  <c r="D22" i="2"/>
  <c r="E22" i="2"/>
  <c r="F22" i="2"/>
  <c r="G22" i="2"/>
  <c r="H22" i="2"/>
  <c r="I22" i="2"/>
  <c r="J22" i="2"/>
  <c r="K22" i="2"/>
  <c r="B23" i="2"/>
  <c r="D23" i="2"/>
  <c r="E23" i="2"/>
  <c r="F23" i="2"/>
  <c r="G23" i="2"/>
  <c r="H23" i="2"/>
  <c r="I23" i="2"/>
  <c r="J23" i="2"/>
  <c r="K23" i="2"/>
  <c r="B24" i="2"/>
  <c r="D24" i="2"/>
  <c r="E24" i="2"/>
  <c r="F24" i="2"/>
  <c r="G24" i="2"/>
  <c r="H24" i="2"/>
  <c r="I24" i="2"/>
  <c r="J24" i="2"/>
  <c r="K24" i="2"/>
  <c r="B25" i="2"/>
  <c r="D25" i="2"/>
  <c r="E25" i="2"/>
  <c r="F25" i="2"/>
  <c r="G25" i="2"/>
  <c r="H25" i="2"/>
  <c r="I25" i="2"/>
  <c r="J25" i="2"/>
  <c r="K25" i="2"/>
  <c r="B26" i="2"/>
  <c r="D26" i="2"/>
  <c r="E26" i="2"/>
  <c r="F26" i="2"/>
  <c r="G26" i="2"/>
  <c r="H26" i="2"/>
  <c r="I26" i="2"/>
  <c r="J26" i="2"/>
  <c r="K26" i="2"/>
  <c r="B27" i="2"/>
  <c r="D27" i="2"/>
  <c r="E27" i="2"/>
  <c r="F27" i="2"/>
  <c r="G27" i="2"/>
  <c r="H27" i="2"/>
  <c r="I27" i="2"/>
  <c r="J27" i="2"/>
  <c r="K27" i="2"/>
  <c r="B28" i="2"/>
  <c r="D28" i="2"/>
  <c r="E28" i="2"/>
  <c r="F28" i="2"/>
  <c r="G28" i="2"/>
  <c r="H28" i="2"/>
  <c r="I28" i="2"/>
  <c r="J28" i="2"/>
  <c r="K28" i="2"/>
  <c r="B29" i="2"/>
  <c r="D29" i="2"/>
  <c r="E29" i="2"/>
  <c r="F29" i="2"/>
  <c r="G29" i="2"/>
  <c r="H29" i="2"/>
  <c r="I29" i="2"/>
  <c r="J29" i="2"/>
  <c r="K29" i="2"/>
  <c r="B30" i="2"/>
  <c r="D30" i="2"/>
  <c r="E30" i="2"/>
  <c r="F30" i="2"/>
  <c r="G30" i="2"/>
  <c r="H30" i="2"/>
  <c r="I30" i="2"/>
  <c r="J30" i="2"/>
  <c r="K30" i="2"/>
  <c r="B31" i="2"/>
  <c r="D31" i="2"/>
  <c r="E31" i="2"/>
  <c r="F31" i="2"/>
  <c r="G31" i="2"/>
  <c r="H31" i="2"/>
  <c r="I31" i="2"/>
  <c r="J31" i="2"/>
  <c r="K31" i="2"/>
  <c r="B32" i="2"/>
  <c r="D32" i="2"/>
  <c r="E32" i="2"/>
  <c r="F32" i="2"/>
  <c r="G32" i="2"/>
  <c r="H32" i="2"/>
  <c r="I32" i="2"/>
  <c r="J32" i="2"/>
  <c r="K32" i="2"/>
  <c r="B33" i="2"/>
  <c r="D33" i="2"/>
  <c r="E33" i="2"/>
  <c r="F33" i="2"/>
  <c r="G33" i="2"/>
  <c r="H33" i="2"/>
  <c r="I33" i="2"/>
  <c r="J33" i="2"/>
  <c r="K33" i="2"/>
  <c r="B34" i="2"/>
  <c r="D34" i="2"/>
  <c r="E34" i="2"/>
  <c r="F34" i="2"/>
  <c r="G34" i="2"/>
  <c r="H34" i="2"/>
  <c r="I34" i="2"/>
  <c r="J34" i="2"/>
  <c r="K34" i="2"/>
  <c r="B35" i="2"/>
  <c r="D35" i="2"/>
  <c r="E35" i="2"/>
  <c r="F35" i="2"/>
  <c r="G35" i="2"/>
  <c r="H35" i="2"/>
  <c r="I35" i="2"/>
  <c r="J35" i="2"/>
  <c r="K35" i="2"/>
  <c r="B36" i="2"/>
  <c r="D36" i="2"/>
  <c r="E36" i="2"/>
  <c r="F36" i="2"/>
  <c r="G36" i="2"/>
  <c r="H36" i="2"/>
  <c r="I36" i="2"/>
  <c r="J36" i="2"/>
  <c r="K36" i="2"/>
  <c r="B37" i="2"/>
  <c r="D37" i="2"/>
  <c r="E37" i="2"/>
  <c r="F37" i="2"/>
  <c r="G37" i="2"/>
  <c r="H37" i="2"/>
  <c r="I37" i="2"/>
  <c r="J37" i="2"/>
  <c r="K37" i="2"/>
  <c r="B38" i="2"/>
  <c r="D38" i="2"/>
  <c r="E38" i="2"/>
  <c r="F38" i="2"/>
  <c r="G38" i="2"/>
  <c r="H38" i="2"/>
  <c r="I38" i="2"/>
  <c r="J38" i="2"/>
  <c r="K38" i="2"/>
  <c r="B39" i="2"/>
  <c r="D39" i="2"/>
  <c r="E39" i="2"/>
  <c r="F39" i="2"/>
  <c r="G39" i="2"/>
  <c r="H39" i="2"/>
  <c r="I39" i="2"/>
  <c r="J39" i="2"/>
  <c r="K39" i="2"/>
  <c r="B40" i="2"/>
  <c r="D40" i="2"/>
  <c r="E40" i="2"/>
  <c r="F40" i="2"/>
  <c r="G40" i="2"/>
  <c r="H40" i="2"/>
  <c r="I40" i="2"/>
  <c r="J40" i="2"/>
  <c r="K40" i="2"/>
  <c r="B41" i="2"/>
  <c r="D41" i="2"/>
  <c r="E41" i="2"/>
  <c r="F41" i="2"/>
  <c r="G41" i="2"/>
  <c r="H41" i="2"/>
  <c r="I41" i="2"/>
  <c r="J41" i="2"/>
  <c r="K41" i="2"/>
  <c r="B42" i="2"/>
  <c r="D42" i="2"/>
  <c r="E42" i="2"/>
  <c r="F42" i="2"/>
  <c r="G42" i="2"/>
  <c r="H42" i="2"/>
  <c r="I42" i="2"/>
  <c r="J42" i="2"/>
  <c r="K42" i="2"/>
  <c r="B43" i="2"/>
  <c r="D43" i="2"/>
  <c r="E43" i="2"/>
  <c r="F43" i="2"/>
  <c r="G43" i="2"/>
  <c r="H43" i="2"/>
  <c r="I43" i="2"/>
  <c r="J43" i="2"/>
  <c r="K43" i="2"/>
  <c r="B44" i="2"/>
  <c r="D44" i="2"/>
  <c r="E44" i="2"/>
  <c r="F44" i="2"/>
  <c r="G44" i="2"/>
  <c r="H44" i="2"/>
  <c r="I44" i="2"/>
  <c r="J44" i="2"/>
  <c r="K44" i="2"/>
  <c r="B45" i="2"/>
  <c r="D45" i="2"/>
  <c r="E45" i="2"/>
  <c r="F45" i="2"/>
  <c r="G45" i="2"/>
  <c r="H45" i="2"/>
  <c r="I45" i="2"/>
  <c r="J45" i="2"/>
  <c r="K45" i="2"/>
  <c r="B46" i="2"/>
  <c r="D46" i="2"/>
  <c r="E46" i="2"/>
  <c r="F46" i="2"/>
  <c r="G46" i="2"/>
  <c r="H46" i="2"/>
  <c r="I46" i="2"/>
  <c r="J46" i="2"/>
  <c r="K46" i="2"/>
  <c r="B47" i="2"/>
  <c r="D47" i="2"/>
  <c r="E47" i="2"/>
  <c r="F47" i="2"/>
  <c r="G47" i="2"/>
  <c r="H47" i="2"/>
  <c r="I47" i="2"/>
  <c r="J47" i="2"/>
  <c r="K47" i="2"/>
  <c r="B48" i="2"/>
  <c r="D48" i="2"/>
  <c r="E48" i="2"/>
  <c r="F48" i="2"/>
  <c r="G48" i="2"/>
  <c r="H48" i="2"/>
  <c r="I48" i="2"/>
  <c r="J48" i="2"/>
  <c r="K48" i="2"/>
  <c r="B49" i="2"/>
  <c r="D49" i="2"/>
  <c r="E49" i="2"/>
  <c r="F49" i="2"/>
  <c r="G49" i="2"/>
  <c r="H49" i="2"/>
  <c r="I49" i="2"/>
  <c r="J49" i="2"/>
  <c r="K49" i="2"/>
  <c r="B50" i="2"/>
  <c r="D50" i="2"/>
  <c r="E50" i="2"/>
  <c r="F50" i="2"/>
  <c r="G50" i="2"/>
  <c r="H50" i="2"/>
  <c r="I50" i="2"/>
  <c r="J50" i="2"/>
  <c r="K50" i="2"/>
  <c r="B51" i="2"/>
  <c r="D51" i="2"/>
  <c r="E51" i="2"/>
  <c r="F51" i="2"/>
  <c r="G51" i="2"/>
  <c r="H51" i="2"/>
  <c r="I51" i="2"/>
  <c r="J51" i="2"/>
  <c r="K51" i="2"/>
  <c r="B52" i="2"/>
  <c r="D52" i="2"/>
  <c r="E52" i="2"/>
  <c r="F52" i="2"/>
  <c r="G52" i="2"/>
  <c r="H52" i="2"/>
  <c r="I52" i="2"/>
  <c r="J52" i="2"/>
  <c r="K52" i="2"/>
  <c r="B53" i="2"/>
  <c r="D53" i="2"/>
  <c r="E53" i="2"/>
  <c r="F53" i="2"/>
  <c r="G53" i="2"/>
  <c r="H53" i="2"/>
  <c r="I53" i="2"/>
  <c r="J53" i="2"/>
  <c r="K53" i="2"/>
  <c r="B54" i="2"/>
  <c r="D54" i="2"/>
  <c r="E54" i="2"/>
  <c r="F54" i="2"/>
  <c r="G54" i="2"/>
  <c r="H54" i="2"/>
  <c r="I54" i="2"/>
  <c r="J54" i="2"/>
  <c r="K54" i="2"/>
  <c r="B55" i="2"/>
  <c r="D55" i="2"/>
  <c r="E55" i="2"/>
  <c r="F55" i="2"/>
  <c r="G55" i="2"/>
  <c r="H55" i="2"/>
  <c r="I55" i="2"/>
  <c r="J55" i="2"/>
  <c r="K55" i="2"/>
  <c r="B56" i="2"/>
  <c r="D56" i="2"/>
  <c r="E56" i="2"/>
  <c r="F56" i="2"/>
  <c r="G56" i="2"/>
  <c r="H56" i="2"/>
  <c r="I56" i="2"/>
  <c r="J56" i="2"/>
  <c r="K56" i="2"/>
  <c r="B57" i="2"/>
  <c r="D57" i="2"/>
  <c r="E57" i="2"/>
  <c r="F57" i="2"/>
  <c r="G57" i="2"/>
  <c r="H57" i="2"/>
  <c r="I57" i="2"/>
  <c r="J57" i="2"/>
  <c r="K57" i="2"/>
  <c r="B58" i="2"/>
  <c r="D58" i="2"/>
  <c r="E58" i="2"/>
  <c r="F58" i="2"/>
  <c r="G58" i="2"/>
  <c r="H58" i="2"/>
  <c r="I58" i="2"/>
  <c r="J58" i="2"/>
  <c r="K58" i="2"/>
  <c r="B59" i="2"/>
  <c r="D59" i="2"/>
  <c r="E59" i="2"/>
  <c r="F59" i="2"/>
  <c r="G59" i="2"/>
  <c r="H59" i="2"/>
  <c r="I59" i="2"/>
  <c r="J59" i="2"/>
  <c r="K59" i="2"/>
  <c r="B60" i="2"/>
  <c r="D60" i="2"/>
  <c r="E60" i="2"/>
  <c r="F60" i="2"/>
  <c r="G60" i="2"/>
  <c r="H60" i="2"/>
  <c r="I60" i="2"/>
  <c r="J60" i="2"/>
  <c r="K60" i="2"/>
  <c r="B61" i="2"/>
  <c r="D61" i="2"/>
  <c r="E61" i="2"/>
  <c r="F61" i="2"/>
  <c r="G61" i="2"/>
  <c r="H61" i="2"/>
  <c r="I61" i="2"/>
  <c r="J61" i="2"/>
  <c r="K61" i="2"/>
  <c r="B62" i="2"/>
  <c r="D62" i="2"/>
  <c r="E62" i="2"/>
  <c r="F62" i="2"/>
  <c r="G62" i="2"/>
  <c r="H62" i="2"/>
  <c r="I62" i="2"/>
  <c r="J62" i="2"/>
  <c r="K62" i="2"/>
  <c r="B63" i="2"/>
  <c r="D63" i="2"/>
  <c r="E63" i="2"/>
  <c r="F63" i="2"/>
  <c r="G63" i="2"/>
  <c r="H63" i="2"/>
  <c r="I63" i="2"/>
  <c r="J63" i="2"/>
  <c r="K63" i="2"/>
  <c r="B64" i="2"/>
  <c r="D64" i="2"/>
  <c r="E64" i="2"/>
  <c r="F64" i="2"/>
  <c r="G64" i="2"/>
  <c r="H64" i="2"/>
  <c r="I64" i="2"/>
  <c r="J64" i="2"/>
  <c r="K64" i="2"/>
  <c r="B65" i="2"/>
  <c r="D65" i="2"/>
  <c r="E65" i="2"/>
  <c r="F65" i="2"/>
  <c r="G65" i="2"/>
  <c r="H65" i="2"/>
  <c r="I65" i="2"/>
  <c r="J65" i="2"/>
  <c r="K65" i="2"/>
  <c r="B66" i="2"/>
  <c r="D66" i="2"/>
  <c r="E66" i="2"/>
  <c r="F66" i="2"/>
  <c r="G66" i="2"/>
  <c r="H66" i="2"/>
  <c r="I66" i="2"/>
  <c r="J66" i="2"/>
  <c r="K66" i="2"/>
  <c r="B67" i="2"/>
  <c r="D67" i="2"/>
  <c r="E67" i="2"/>
  <c r="F67" i="2"/>
  <c r="G67" i="2"/>
  <c r="H67" i="2"/>
  <c r="I67" i="2"/>
  <c r="J67" i="2"/>
  <c r="K67" i="2"/>
  <c r="AF4" i="3"/>
  <c r="B7" i="3"/>
  <c r="D7" i="3"/>
  <c r="E7" i="3"/>
  <c r="F7" i="3"/>
  <c r="G7" i="3"/>
  <c r="H7" i="3"/>
  <c r="I7" i="3"/>
  <c r="J7" i="3"/>
  <c r="K7" i="3"/>
  <c r="O7" i="3"/>
  <c r="P7" i="3"/>
  <c r="Q7" i="3"/>
  <c r="R7" i="3"/>
  <c r="S7" i="3"/>
  <c r="U7" i="3"/>
  <c r="W7" i="3"/>
  <c r="X7" i="3"/>
  <c r="Y7" i="3"/>
  <c r="Z7" i="3"/>
  <c r="AA7" i="3"/>
  <c r="AB7" i="3"/>
  <c r="AF7" i="3"/>
  <c r="AF7" i="3" a="1"/>
  <c r="AG7" i="3"/>
  <c r="B8" i="3"/>
  <c r="D8" i="3"/>
  <c r="E8" i="3"/>
  <c r="F8" i="3"/>
  <c r="G8" i="3"/>
  <c r="H8" i="3"/>
  <c r="I8" i="3"/>
  <c r="J8" i="3"/>
  <c r="K8" i="3"/>
  <c r="O8" i="3"/>
  <c r="P8" i="3"/>
  <c r="Q8" i="3"/>
  <c r="R8" i="3"/>
  <c r="S8" i="3"/>
  <c r="U8" i="3"/>
  <c r="W8" i="3"/>
  <c r="X8" i="3"/>
  <c r="Y8" i="3"/>
  <c r="Z8" i="3"/>
  <c r="AA8" i="3"/>
  <c r="AB8" i="3"/>
  <c r="AF8" i="3"/>
  <c r="AF8" i="3" a="1"/>
  <c r="AG8" i="3"/>
  <c r="B9" i="3"/>
  <c r="D9" i="3"/>
  <c r="E9" i="3"/>
  <c r="F9" i="3"/>
  <c r="G9" i="3"/>
  <c r="H9" i="3"/>
  <c r="I9" i="3"/>
  <c r="J9" i="3"/>
  <c r="K9" i="3"/>
  <c r="O9" i="3"/>
  <c r="P9" i="3"/>
  <c r="Q9" i="3"/>
  <c r="R9" i="3"/>
  <c r="S9" i="3"/>
  <c r="U9" i="3"/>
  <c r="W9" i="3"/>
  <c r="X9" i="3"/>
  <c r="Y9" i="3"/>
  <c r="Z9" i="3"/>
  <c r="AA9" i="3"/>
  <c r="AB9" i="3"/>
  <c r="AF9" i="3"/>
  <c r="AF9" i="3" a="1"/>
  <c r="AG9" i="3"/>
  <c r="B10" i="3"/>
  <c r="D10" i="3"/>
  <c r="E10" i="3"/>
  <c r="F10" i="3"/>
  <c r="G10" i="3"/>
  <c r="H10" i="3"/>
  <c r="I10" i="3"/>
  <c r="J10" i="3"/>
  <c r="K10" i="3"/>
  <c r="O10" i="3"/>
  <c r="P10" i="3"/>
  <c r="Q10" i="3"/>
  <c r="R10" i="3"/>
  <c r="S10" i="3"/>
  <c r="U10" i="3"/>
  <c r="W10" i="3"/>
  <c r="X10" i="3"/>
  <c r="Y10" i="3"/>
  <c r="Z10" i="3"/>
  <c r="AA10" i="3"/>
  <c r="AB10" i="3"/>
  <c r="AF10" i="3"/>
  <c r="AF10" i="3" a="1"/>
  <c r="AG10" i="3"/>
  <c r="B11" i="3"/>
  <c r="D11" i="3"/>
  <c r="E11" i="3"/>
  <c r="F11" i="3"/>
  <c r="G11" i="3"/>
  <c r="H11" i="3"/>
  <c r="I11" i="3"/>
  <c r="J11" i="3"/>
  <c r="K11" i="3"/>
  <c r="O11" i="3"/>
  <c r="P11" i="3"/>
  <c r="Q11" i="3"/>
  <c r="R11" i="3"/>
  <c r="S11" i="3"/>
  <c r="U11" i="3"/>
  <c r="W11" i="3"/>
  <c r="X11" i="3"/>
  <c r="Y11" i="3"/>
  <c r="Z11" i="3"/>
  <c r="AA11" i="3"/>
  <c r="AB11" i="3"/>
  <c r="AF11" i="3"/>
  <c r="AF11" i="3" a="1"/>
  <c r="AG11" i="3"/>
  <c r="B12" i="3"/>
  <c r="D12" i="3"/>
  <c r="E12" i="3"/>
  <c r="F12" i="3"/>
  <c r="G12" i="3"/>
  <c r="H12" i="3"/>
  <c r="I12" i="3"/>
  <c r="J12" i="3"/>
  <c r="K12" i="3"/>
  <c r="B13" i="3"/>
  <c r="D13" i="3"/>
  <c r="E13" i="3"/>
  <c r="F13" i="3"/>
  <c r="G13" i="3"/>
  <c r="H13" i="3"/>
  <c r="I13" i="3"/>
  <c r="J13" i="3"/>
  <c r="K13" i="3"/>
  <c r="B14" i="3"/>
  <c r="D14" i="3"/>
  <c r="E14" i="3"/>
  <c r="F14" i="3"/>
  <c r="G14" i="3"/>
  <c r="H14" i="3"/>
  <c r="I14" i="3"/>
  <c r="J14" i="3"/>
  <c r="K14" i="3"/>
  <c r="B15" i="3"/>
  <c r="D15" i="3"/>
  <c r="E15" i="3"/>
  <c r="F15" i="3"/>
  <c r="G15" i="3"/>
  <c r="H15" i="3"/>
  <c r="I15" i="3"/>
  <c r="J15" i="3"/>
  <c r="K15" i="3"/>
  <c r="B16" i="3"/>
  <c r="D16" i="3"/>
  <c r="E16" i="3"/>
  <c r="F16" i="3"/>
  <c r="G16" i="3"/>
  <c r="H16" i="3"/>
  <c r="I16" i="3"/>
  <c r="J16" i="3"/>
  <c r="K16" i="3"/>
  <c r="B17" i="3"/>
  <c r="D17" i="3"/>
  <c r="E17" i="3"/>
  <c r="F17" i="3"/>
  <c r="G17" i="3"/>
  <c r="H17" i="3"/>
  <c r="I17" i="3"/>
  <c r="J17" i="3"/>
  <c r="K17" i="3"/>
  <c r="B18" i="3"/>
  <c r="D18" i="3"/>
  <c r="E18" i="3"/>
  <c r="F18" i="3"/>
  <c r="G18" i="3"/>
  <c r="H18" i="3"/>
  <c r="I18" i="3"/>
  <c r="J18" i="3"/>
  <c r="K18" i="3"/>
  <c r="B19" i="3"/>
  <c r="D19" i="3"/>
  <c r="E19" i="3"/>
  <c r="F19" i="3"/>
  <c r="G19" i="3"/>
  <c r="H19" i="3"/>
  <c r="I19" i="3"/>
  <c r="J19" i="3"/>
  <c r="K19" i="3"/>
  <c r="B20" i="3"/>
  <c r="D20" i="3"/>
  <c r="E20" i="3"/>
  <c r="F20" i="3"/>
  <c r="G20" i="3"/>
  <c r="H20" i="3"/>
  <c r="I20" i="3"/>
  <c r="J20" i="3"/>
  <c r="K20" i="3"/>
  <c r="B21" i="3"/>
  <c r="D21" i="3"/>
  <c r="E21" i="3"/>
  <c r="F21" i="3"/>
  <c r="G21" i="3"/>
  <c r="H21" i="3"/>
  <c r="I21" i="3"/>
  <c r="J21" i="3"/>
  <c r="K21" i="3"/>
  <c r="B22" i="3"/>
  <c r="D22" i="3"/>
  <c r="E22" i="3"/>
  <c r="F22" i="3"/>
  <c r="G22" i="3"/>
  <c r="H22" i="3"/>
  <c r="I22" i="3"/>
  <c r="J22" i="3"/>
  <c r="K22" i="3"/>
  <c r="B23" i="3"/>
  <c r="D23" i="3"/>
  <c r="E23" i="3"/>
  <c r="F23" i="3"/>
  <c r="G23" i="3"/>
  <c r="H23" i="3"/>
  <c r="I23" i="3"/>
  <c r="J23" i="3"/>
  <c r="K23" i="3"/>
  <c r="B24" i="3"/>
  <c r="D24" i="3"/>
  <c r="E24" i="3"/>
  <c r="F24" i="3"/>
  <c r="G24" i="3"/>
  <c r="H24" i="3"/>
  <c r="I24" i="3"/>
  <c r="J24" i="3"/>
  <c r="K24" i="3"/>
  <c r="B25" i="3"/>
  <c r="D25" i="3"/>
  <c r="E25" i="3"/>
  <c r="F25" i="3"/>
  <c r="G25" i="3"/>
  <c r="H25" i="3"/>
  <c r="I25" i="3"/>
  <c r="J25" i="3"/>
  <c r="K25" i="3"/>
  <c r="B26" i="3"/>
  <c r="D26" i="3"/>
  <c r="E26" i="3"/>
  <c r="F26" i="3"/>
  <c r="G26" i="3"/>
  <c r="H26" i="3"/>
  <c r="I26" i="3"/>
  <c r="J26" i="3"/>
  <c r="K26" i="3"/>
  <c r="B27" i="3"/>
  <c r="D27" i="3"/>
  <c r="E27" i="3"/>
  <c r="F27" i="3"/>
  <c r="G27" i="3"/>
  <c r="H27" i="3"/>
  <c r="I27" i="3"/>
  <c r="J27" i="3"/>
  <c r="K27" i="3"/>
  <c r="B28" i="3"/>
  <c r="D28" i="3"/>
  <c r="E28" i="3"/>
  <c r="F28" i="3"/>
  <c r="G28" i="3"/>
  <c r="H28" i="3"/>
  <c r="I28" i="3"/>
  <c r="J28" i="3"/>
  <c r="K28" i="3"/>
  <c r="B29" i="3"/>
  <c r="D29" i="3"/>
  <c r="E29" i="3"/>
  <c r="F29" i="3"/>
  <c r="G29" i="3"/>
  <c r="H29" i="3"/>
  <c r="I29" i="3"/>
  <c r="J29" i="3"/>
  <c r="K29" i="3"/>
  <c r="B30" i="3"/>
  <c r="D30" i="3"/>
  <c r="E30" i="3"/>
  <c r="F30" i="3"/>
  <c r="G30" i="3"/>
  <c r="H30" i="3"/>
  <c r="I30" i="3"/>
  <c r="J30" i="3"/>
  <c r="K30" i="3"/>
  <c r="B31" i="3"/>
  <c r="D31" i="3"/>
  <c r="E31" i="3"/>
  <c r="F31" i="3"/>
  <c r="G31" i="3"/>
  <c r="H31" i="3"/>
  <c r="I31" i="3"/>
  <c r="J31" i="3"/>
  <c r="K31" i="3"/>
  <c r="B32" i="3"/>
  <c r="D32" i="3"/>
  <c r="E32" i="3"/>
  <c r="F32" i="3"/>
  <c r="G32" i="3"/>
  <c r="H32" i="3"/>
  <c r="I32" i="3"/>
  <c r="J32" i="3"/>
  <c r="K32" i="3"/>
  <c r="B33" i="3"/>
  <c r="D33" i="3"/>
  <c r="E33" i="3"/>
  <c r="F33" i="3"/>
  <c r="G33" i="3"/>
  <c r="H33" i="3"/>
  <c r="I33" i="3"/>
  <c r="J33" i="3"/>
  <c r="K33" i="3"/>
  <c r="B34" i="3"/>
  <c r="D34" i="3"/>
  <c r="E34" i="3"/>
  <c r="F34" i="3"/>
  <c r="G34" i="3"/>
  <c r="H34" i="3"/>
  <c r="I34" i="3"/>
  <c r="J34" i="3"/>
  <c r="K34" i="3"/>
  <c r="B35" i="3"/>
  <c r="D35" i="3"/>
  <c r="E35" i="3"/>
  <c r="F35" i="3"/>
  <c r="G35" i="3"/>
  <c r="H35" i="3"/>
  <c r="I35" i="3"/>
  <c r="J35" i="3"/>
  <c r="K35" i="3"/>
  <c r="B36" i="3"/>
  <c r="D36" i="3"/>
  <c r="E36" i="3"/>
  <c r="F36" i="3"/>
  <c r="G36" i="3"/>
  <c r="H36" i="3"/>
  <c r="I36" i="3"/>
  <c r="J36" i="3"/>
  <c r="K36" i="3"/>
  <c r="B37" i="3"/>
  <c r="D37" i="3"/>
  <c r="E37" i="3"/>
  <c r="F37" i="3"/>
  <c r="G37" i="3"/>
  <c r="H37" i="3"/>
  <c r="I37" i="3"/>
  <c r="J37" i="3"/>
  <c r="K37" i="3"/>
  <c r="B38" i="3"/>
  <c r="D38" i="3"/>
  <c r="E38" i="3"/>
  <c r="F38" i="3"/>
  <c r="G38" i="3"/>
  <c r="H38" i="3"/>
  <c r="I38" i="3"/>
  <c r="J38" i="3"/>
  <c r="K38" i="3"/>
  <c r="B39" i="3"/>
  <c r="D39" i="3"/>
  <c r="E39" i="3"/>
  <c r="F39" i="3"/>
  <c r="G39" i="3"/>
  <c r="H39" i="3"/>
  <c r="I39" i="3"/>
  <c r="J39" i="3"/>
  <c r="K39" i="3"/>
  <c r="B40" i="3"/>
  <c r="D40" i="3"/>
  <c r="E40" i="3"/>
  <c r="F40" i="3"/>
  <c r="G40" i="3"/>
  <c r="H40" i="3"/>
  <c r="I40" i="3"/>
  <c r="J40" i="3"/>
  <c r="K40" i="3"/>
  <c r="B41" i="3"/>
  <c r="D41" i="3"/>
  <c r="E41" i="3"/>
  <c r="F41" i="3"/>
  <c r="G41" i="3"/>
  <c r="H41" i="3"/>
  <c r="I41" i="3"/>
  <c r="J41" i="3"/>
  <c r="K41" i="3"/>
  <c r="B42" i="3"/>
  <c r="D42" i="3"/>
  <c r="E42" i="3"/>
  <c r="F42" i="3"/>
  <c r="G42" i="3"/>
  <c r="H42" i="3"/>
  <c r="I42" i="3"/>
  <c r="J42" i="3"/>
  <c r="K42" i="3"/>
  <c r="B43" i="3"/>
  <c r="D43" i="3"/>
  <c r="E43" i="3"/>
  <c r="F43" i="3"/>
  <c r="G43" i="3"/>
  <c r="H43" i="3"/>
  <c r="I43" i="3"/>
  <c r="J43" i="3"/>
  <c r="K43" i="3"/>
  <c r="B44" i="3"/>
  <c r="D44" i="3"/>
  <c r="E44" i="3"/>
  <c r="F44" i="3"/>
  <c r="G44" i="3"/>
  <c r="H44" i="3"/>
  <c r="I44" i="3"/>
  <c r="J44" i="3"/>
  <c r="K44" i="3"/>
  <c r="B45" i="3"/>
  <c r="D45" i="3"/>
  <c r="E45" i="3"/>
  <c r="F45" i="3"/>
  <c r="G45" i="3"/>
  <c r="H45" i="3"/>
  <c r="I45" i="3"/>
  <c r="J45" i="3"/>
  <c r="K45" i="3"/>
  <c r="B46" i="3"/>
  <c r="D46" i="3"/>
  <c r="E46" i="3"/>
  <c r="F46" i="3"/>
  <c r="G46" i="3"/>
  <c r="H46" i="3"/>
  <c r="I46" i="3"/>
  <c r="J46" i="3"/>
  <c r="K46" i="3"/>
  <c r="B47" i="3"/>
  <c r="D47" i="3"/>
  <c r="E47" i="3"/>
  <c r="F47" i="3"/>
  <c r="G47" i="3"/>
  <c r="H47" i="3"/>
  <c r="I47" i="3"/>
  <c r="J47" i="3"/>
  <c r="K47" i="3"/>
  <c r="B48" i="3"/>
  <c r="D48" i="3"/>
  <c r="E48" i="3"/>
  <c r="F48" i="3"/>
  <c r="G48" i="3"/>
  <c r="H48" i="3"/>
  <c r="I48" i="3"/>
  <c r="J48" i="3"/>
  <c r="K48" i="3"/>
  <c r="B49" i="3"/>
  <c r="D49" i="3"/>
  <c r="E49" i="3"/>
  <c r="F49" i="3"/>
  <c r="G49" i="3"/>
  <c r="H49" i="3"/>
  <c r="I49" i="3"/>
  <c r="J49" i="3"/>
  <c r="K49" i="3"/>
  <c r="B50" i="3"/>
  <c r="D50" i="3"/>
  <c r="E50" i="3"/>
  <c r="F50" i="3"/>
  <c r="G50" i="3"/>
  <c r="H50" i="3"/>
  <c r="I50" i="3"/>
  <c r="J50" i="3"/>
  <c r="K50" i="3"/>
  <c r="B51" i="3"/>
  <c r="D51" i="3"/>
  <c r="E51" i="3"/>
  <c r="F51" i="3"/>
  <c r="G51" i="3"/>
  <c r="H51" i="3"/>
  <c r="I51" i="3"/>
  <c r="J51" i="3"/>
  <c r="K51" i="3"/>
  <c r="B52" i="3"/>
  <c r="D52" i="3"/>
  <c r="E52" i="3"/>
  <c r="F52" i="3"/>
  <c r="G52" i="3"/>
  <c r="H52" i="3"/>
  <c r="I52" i="3"/>
  <c r="J52" i="3"/>
  <c r="K52" i="3"/>
  <c r="B53" i="3"/>
  <c r="D53" i="3"/>
  <c r="E53" i="3"/>
  <c r="F53" i="3"/>
  <c r="G53" i="3"/>
  <c r="H53" i="3"/>
  <c r="I53" i="3"/>
  <c r="J53" i="3"/>
  <c r="K53" i="3"/>
  <c r="B54" i="3"/>
  <c r="D54" i="3"/>
  <c r="E54" i="3"/>
  <c r="F54" i="3"/>
  <c r="G54" i="3"/>
  <c r="H54" i="3"/>
  <c r="I54" i="3"/>
  <c r="J54" i="3"/>
  <c r="K54" i="3"/>
  <c r="B55" i="3"/>
  <c r="D55" i="3"/>
  <c r="E55" i="3"/>
  <c r="F55" i="3"/>
  <c r="G55" i="3"/>
  <c r="H55" i="3"/>
  <c r="I55" i="3"/>
  <c r="J55" i="3"/>
  <c r="K55" i="3"/>
  <c r="B56" i="3"/>
  <c r="D56" i="3"/>
  <c r="E56" i="3"/>
  <c r="F56" i="3"/>
  <c r="G56" i="3"/>
  <c r="H56" i="3"/>
  <c r="I56" i="3"/>
  <c r="J56" i="3"/>
  <c r="K56" i="3"/>
  <c r="B57" i="3"/>
  <c r="D57" i="3"/>
  <c r="E57" i="3"/>
  <c r="F57" i="3"/>
  <c r="G57" i="3"/>
  <c r="H57" i="3"/>
  <c r="I57" i="3"/>
  <c r="J57" i="3"/>
  <c r="K57" i="3"/>
  <c r="B58" i="3"/>
  <c r="D58" i="3"/>
  <c r="E58" i="3"/>
  <c r="F58" i="3"/>
  <c r="G58" i="3"/>
  <c r="H58" i="3"/>
  <c r="I58" i="3"/>
  <c r="J58" i="3"/>
  <c r="K58" i="3"/>
  <c r="B59" i="3"/>
  <c r="D59" i="3"/>
  <c r="E59" i="3"/>
  <c r="F59" i="3"/>
  <c r="G59" i="3"/>
  <c r="H59" i="3"/>
  <c r="I59" i="3"/>
  <c r="J59" i="3"/>
  <c r="K59" i="3"/>
  <c r="B60" i="3"/>
  <c r="D60" i="3"/>
  <c r="E60" i="3"/>
  <c r="F60" i="3"/>
  <c r="G60" i="3"/>
  <c r="H60" i="3"/>
  <c r="I60" i="3"/>
  <c r="J60" i="3"/>
  <c r="K60" i="3"/>
  <c r="B61" i="3"/>
  <c r="D61" i="3"/>
  <c r="E61" i="3"/>
  <c r="F61" i="3"/>
  <c r="G61" i="3"/>
  <c r="H61" i="3"/>
  <c r="I61" i="3"/>
  <c r="J61" i="3"/>
  <c r="K61" i="3"/>
  <c r="B62" i="3"/>
  <c r="D62" i="3"/>
  <c r="E62" i="3"/>
  <c r="F62" i="3"/>
  <c r="G62" i="3"/>
  <c r="H62" i="3"/>
  <c r="I62" i="3"/>
  <c r="J62" i="3"/>
  <c r="K62" i="3"/>
  <c r="B63" i="3"/>
  <c r="D63" i="3"/>
  <c r="E63" i="3"/>
  <c r="F63" i="3"/>
  <c r="G63" i="3"/>
  <c r="H63" i="3"/>
  <c r="I63" i="3"/>
  <c r="J63" i="3"/>
  <c r="K63" i="3"/>
  <c r="B64" i="3"/>
  <c r="D64" i="3"/>
  <c r="E64" i="3"/>
  <c r="F64" i="3"/>
  <c r="G64" i="3"/>
  <c r="H64" i="3"/>
  <c r="I64" i="3"/>
  <c r="J64" i="3"/>
  <c r="K64" i="3"/>
  <c r="B65" i="3"/>
  <c r="D65" i="3"/>
  <c r="E65" i="3"/>
  <c r="F65" i="3"/>
  <c r="G65" i="3"/>
  <c r="H65" i="3"/>
  <c r="I65" i="3"/>
  <c r="J65" i="3"/>
  <c r="K65" i="3"/>
  <c r="B66" i="3"/>
  <c r="D66" i="3"/>
  <c r="E66" i="3"/>
  <c r="F66" i="3"/>
  <c r="G66" i="3"/>
  <c r="H66" i="3"/>
  <c r="I66" i="3"/>
  <c r="J66" i="3"/>
  <c r="K66" i="3"/>
  <c r="B67" i="3"/>
  <c r="D67" i="3"/>
  <c r="E67" i="3"/>
  <c r="F67" i="3"/>
  <c r="G67" i="3"/>
  <c r="H67" i="3"/>
  <c r="I67" i="3"/>
  <c r="J67" i="3"/>
  <c r="K67" i="3"/>
</calcChain>
</file>

<file path=xl/sharedStrings.xml><?xml version="1.0" encoding="utf-8"?>
<sst xmlns="http://schemas.openxmlformats.org/spreadsheetml/2006/main" count="74" uniqueCount="39">
  <si>
    <t>NYMEX</t>
  </si>
  <si>
    <t>INT</t>
  </si>
  <si>
    <t>VOL</t>
  </si>
  <si>
    <t>IF-ELPO/SJ</t>
  </si>
  <si>
    <t>IF-ELPO/PERMIAN</t>
  </si>
  <si>
    <t>DF</t>
  </si>
  <si>
    <t>NGI-SOCAL (Basis)</t>
  </si>
  <si>
    <t>SOCAL</t>
  </si>
  <si>
    <t>PERMIAN</t>
  </si>
  <si>
    <t>SJ</t>
  </si>
  <si>
    <t>Permian</t>
  </si>
  <si>
    <t>Volalitity</t>
  </si>
  <si>
    <t>Int Rate</t>
  </si>
  <si>
    <t>Days</t>
  </si>
  <si>
    <t>Volume</t>
  </si>
  <si>
    <t>daily volume (mmBTU)</t>
  </si>
  <si>
    <t>Valuation Date</t>
  </si>
  <si>
    <t>PV Volume</t>
  </si>
  <si>
    <t>Strip Vol (SOCAL)</t>
  </si>
  <si>
    <t>Strip Vol (Permian)</t>
  </si>
  <si>
    <t>Forward Price Correlation</t>
  </si>
  <si>
    <t>Strip (Socal)</t>
  </si>
  <si>
    <t>Strip (Permian)</t>
  </si>
  <si>
    <t>Spread</t>
  </si>
  <si>
    <t>T(days)</t>
  </si>
  <si>
    <t>Strike</t>
  </si>
  <si>
    <t>Fuel</t>
  </si>
  <si>
    <t>Rows</t>
  </si>
  <si>
    <t>Int</t>
  </si>
  <si>
    <t>Correl</t>
  </si>
  <si>
    <t>Total Intrinsic Value</t>
  </si>
  <si>
    <t>Option Value</t>
  </si>
  <si>
    <t>H:\1ZiminLu\1Zimin\OptionLibrary\Asian2\ResidOpt\Debug\residOpt.dll</t>
  </si>
  <si>
    <t>StripVol</t>
  </si>
  <si>
    <t>KJKKKKBK</t>
  </si>
  <si>
    <t>mat</t>
  </si>
  <si>
    <t>Correl+1%</t>
  </si>
  <si>
    <t>Option Value(+1%)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</si>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</sst>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mmm\-dd\-yy"/>
    <numFmt numFmtId="165" formatCode="0.0%"/>
    <numFmt numFmtId="166" formatCode="0.000%"/>
    <numFmt numFmtId="168" formatCode="_(* #,##0_);_(* \(#,##0\);_(* &quot;-&quot;??_);_(@_)"/>
    <numFmt numFmtId="170" formatCode="_(* #,##0.0000_);_(* \(#,##0.0000\);_(* &quot;-&quot;??_);_(@_)"/>
    <numFmt numFmtId="175" formatCode="0.0000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2"/>
    <xf numFmtId="164" fontId="1" fillId="0" borderId="0" xfId="2" applyNumberFormat="1"/>
    <xf numFmtId="0" fontId="0" fillId="2" borderId="0" xfId="0" applyFill="1" applyAlignment="1">
      <alignment horizontal="right"/>
    </xf>
    <xf numFmtId="0" fontId="0" fillId="3" borderId="0" xfId="0" applyFill="1"/>
    <xf numFmtId="166" fontId="0" fillId="0" borderId="0" xfId="3" applyNumberFormat="1" applyFont="1"/>
    <xf numFmtId="168" fontId="0" fillId="0" borderId="0" xfId="0" applyNumberFormat="1"/>
    <xf numFmtId="164" fontId="1" fillId="4" borderId="0" xfId="2" applyNumberFormat="1" applyFill="1"/>
    <xf numFmtId="164" fontId="1" fillId="5" borderId="0" xfId="2" applyNumberFormat="1" applyFill="1"/>
    <xf numFmtId="43" fontId="0" fillId="0" borderId="0" xfId="0" applyNumberFormat="1"/>
    <xf numFmtId="0" fontId="0" fillId="5" borderId="0" xfId="0" applyFill="1"/>
    <xf numFmtId="166" fontId="0" fillId="5" borderId="0" xfId="3" applyNumberFormat="1" applyFont="1" applyFill="1"/>
    <xf numFmtId="168" fontId="0" fillId="5" borderId="0" xfId="0" applyNumberFormat="1" applyFill="1"/>
    <xf numFmtId="166" fontId="0" fillId="0" borderId="0" xfId="0" applyNumberFormat="1"/>
    <xf numFmtId="1" fontId="0" fillId="0" borderId="0" xfId="0" applyNumberFormat="1"/>
    <xf numFmtId="9" fontId="0" fillId="0" borderId="0" xfId="0" applyNumberFormat="1"/>
    <xf numFmtId="170" fontId="0" fillId="0" borderId="0" xfId="0" applyNumberFormat="1"/>
    <xf numFmtId="0" fontId="0" fillId="0" borderId="0" xfId="0" quotePrefix="1"/>
    <xf numFmtId="175" fontId="0" fillId="0" borderId="0" xfId="0" quotePrefix="1" applyNumberFormat="1"/>
    <xf numFmtId="165" fontId="0" fillId="0" borderId="0" xfId="3" applyNumberFormat="1" applyFont="1"/>
    <xf numFmtId="0" fontId="0" fillId="6" borderId="0" xfId="0" applyFill="1"/>
    <xf numFmtId="43" fontId="0" fillId="6" borderId="0" xfId="0" applyNumberFormat="1" applyFill="1"/>
    <xf numFmtId="0" fontId="0" fillId="7" borderId="0" xfId="0" applyFill="1"/>
    <xf numFmtId="0" fontId="2" fillId="0" borderId="0" xfId="0" applyFont="1"/>
    <xf numFmtId="14" fontId="2" fillId="0" borderId="0" xfId="0" applyNumberFormat="1" applyFont="1"/>
    <xf numFmtId="168" fontId="3" fillId="0" borderId="0" xfId="1" applyNumberFormat="1" applyFont="1"/>
    <xf numFmtId="9" fontId="3" fillId="0" borderId="0" xfId="0" applyNumberFormat="1" applyFont="1"/>
    <xf numFmtId="0" fontId="3" fillId="0" borderId="0" xfId="0" applyFont="1"/>
    <xf numFmtId="168" fontId="0" fillId="7" borderId="0" xfId="1" applyNumberFormat="1" applyFont="1" applyFill="1"/>
    <xf numFmtId="10" fontId="3" fillId="0" borderId="0" xfId="0" applyNumberFormat="1" applyFont="1"/>
    <xf numFmtId="9" fontId="0" fillId="0" borderId="0" xfId="3" applyNumberFormat="1" applyFont="1"/>
  </cellXfs>
  <cellStyles count="4">
    <cellStyle name="Comma" xfId="1" builtinId="3"/>
    <cellStyle name="Normal" xfId="0" builtinId="0"/>
    <cellStyle name="Normal_Curve Fetch 97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072198888300409E-2"/>
          <c:y val="8.4142660746171952E-2"/>
          <c:w val="0.70450574413313649"/>
          <c:h val="0.71521261634246169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Curve!$D$9:$D$119</c:f>
              <c:numCache>
                <c:formatCode>mmm\-dd\-yy</c:formatCode>
                <c:ptCount val="111"/>
                <c:pt idx="0">
                  <c:v>36800</c:v>
                </c:pt>
                <c:pt idx="1">
                  <c:v>36831</c:v>
                </c:pt>
                <c:pt idx="2">
                  <c:v>36861</c:v>
                </c:pt>
                <c:pt idx="3">
                  <c:v>36892</c:v>
                </c:pt>
                <c:pt idx="4">
                  <c:v>36923</c:v>
                </c:pt>
                <c:pt idx="5">
                  <c:v>36951</c:v>
                </c:pt>
                <c:pt idx="6">
                  <c:v>36982</c:v>
                </c:pt>
                <c:pt idx="7">
                  <c:v>37012</c:v>
                </c:pt>
                <c:pt idx="8">
                  <c:v>37043</c:v>
                </c:pt>
                <c:pt idx="9">
                  <c:v>37073</c:v>
                </c:pt>
                <c:pt idx="10">
                  <c:v>37104</c:v>
                </c:pt>
                <c:pt idx="11">
                  <c:v>37135</c:v>
                </c:pt>
                <c:pt idx="12">
                  <c:v>37165</c:v>
                </c:pt>
                <c:pt idx="13">
                  <c:v>37196</c:v>
                </c:pt>
                <c:pt idx="14">
                  <c:v>37226</c:v>
                </c:pt>
                <c:pt idx="15">
                  <c:v>37257</c:v>
                </c:pt>
                <c:pt idx="16">
                  <c:v>37288</c:v>
                </c:pt>
                <c:pt idx="17">
                  <c:v>37316</c:v>
                </c:pt>
                <c:pt idx="18">
                  <c:v>37347</c:v>
                </c:pt>
                <c:pt idx="19">
                  <c:v>37377</c:v>
                </c:pt>
                <c:pt idx="20">
                  <c:v>37408</c:v>
                </c:pt>
                <c:pt idx="21">
                  <c:v>37438</c:v>
                </c:pt>
                <c:pt idx="22">
                  <c:v>37469</c:v>
                </c:pt>
                <c:pt idx="23">
                  <c:v>37500</c:v>
                </c:pt>
                <c:pt idx="24">
                  <c:v>37530</c:v>
                </c:pt>
                <c:pt idx="25">
                  <c:v>37561</c:v>
                </c:pt>
                <c:pt idx="26">
                  <c:v>37591</c:v>
                </c:pt>
                <c:pt idx="27">
                  <c:v>37622</c:v>
                </c:pt>
                <c:pt idx="28">
                  <c:v>37653</c:v>
                </c:pt>
                <c:pt idx="29">
                  <c:v>37681</c:v>
                </c:pt>
                <c:pt idx="30">
                  <c:v>37712</c:v>
                </c:pt>
                <c:pt idx="31">
                  <c:v>37742</c:v>
                </c:pt>
                <c:pt idx="32">
                  <c:v>37773</c:v>
                </c:pt>
                <c:pt idx="33">
                  <c:v>37803</c:v>
                </c:pt>
                <c:pt idx="34">
                  <c:v>37834</c:v>
                </c:pt>
                <c:pt idx="35">
                  <c:v>37865</c:v>
                </c:pt>
                <c:pt idx="36">
                  <c:v>37895</c:v>
                </c:pt>
                <c:pt idx="37">
                  <c:v>37926</c:v>
                </c:pt>
                <c:pt idx="38">
                  <c:v>37956</c:v>
                </c:pt>
                <c:pt idx="39">
                  <c:v>37987</c:v>
                </c:pt>
                <c:pt idx="40">
                  <c:v>38018</c:v>
                </c:pt>
                <c:pt idx="41">
                  <c:v>38047</c:v>
                </c:pt>
                <c:pt idx="42">
                  <c:v>38078</c:v>
                </c:pt>
                <c:pt idx="43">
                  <c:v>38108</c:v>
                </c:pt>
                <c:pt idx="44">
                  <c:v>38139</c:v>
                </c:pt>
                <c:pt idx="45">
                  <c:v>38169</c:v>
                </c:pt>
                <c:pt idx="46">
                  <c:v>38200</c:v>
                </c:pt>
                <c:pt idx="47">
                  <c:v>38231</c:v>
                </c:pt>
                <c:pt idx="48">
                  <c:v>38261</c:v>
                </c:pt>
                <c:pt idx="49">
                  <c:v>38292</c:v>
                </c:pt>
                <c:pt idx="50">
                  <c:v>38322</c:v>
                </c:pt>
                <c:pt idx="51">
                  <c:v>38353</c:v>
                </c:pt>
                <c:pt idx="52">
                  <c:v>38384</c:v>
                </c:pt>
                <c:pt idx="53">
                  <c:v>38412</c:v>
                </c:pt>
                <c:pt idx="54">
                  <c:v>38443</c:v>
                </c:pt>
                <c:pt idx="55">
                  <c:v>38473</c:v>
                </c:pt>
                <c:pt idx="56">
                  <c:v>38504</c:v>
                </c:pt>
                <c:pt idx="57">
                  <c:v>38534</c:v>
                </c:pt>
                <c:pt idx="58">
                  <c:v>38565</c:v>
                </c:pt>
                <c:pt idx="59">
                  <c:v>38596</c:v>
                </c:pt>
                <c:pt idx="60">
                  <c:v>38626</c:v>
                </c:pt>
                <c:pt idx="61">
                  <c:v>38657</c:v>
                </c:pt>
                <c:pt idx="62">
                  <c:v>38687</c:v>
                </c:pt>
                <c:pt idx="63">
                  <c:v>38718</c:v>
                </c:pt>
                <c:pt idx="64">
                  <c:v>38749</c:v>
                </c:pt>
                <c:pt idx="65">
                  <c:v>38777</c:v>
                </c:pt>
                <c:pt idx="66">
                  <c:v>38808</c:v>
                </c:pt>
                <c:pt idx="67">
                  <c:v>38838</c:v>
                </c:pt>
                <c:pt idx="68">
                  <c:v>38869</c:v>
                </c:pt>
                <c:pt idx="69">
                  <c:v>38899</c:v>
                </c:pt>
                <c:pt idx="70">
                  <c:v>38930</c:v>
                </c:pt>
                <c:pt idx="71">
                  <c:v>38961</c:v>
                </c:pt>
                <c:pt idx="72">
                  <c:v>38991</c:v>
                </c:pt>
                <c:pt idx="73">
                  <c:v>39022</c:v>
                </c:pt>
                <c:pt idx="74">
                  <c:v>39052</c:v>
                </c:pt>
                <c:pt idx="75">
                  <c:v>39083</c:v>
                </c:pt>
                <c:pt idx="76">
                  <c:v>39114</c:v>
                </c:pt>
                <c:pt idx="77">
                  <c:v>39142</c:v>
                </c:pt>
                <c:pt idx="78">
                  <c:v>39173</c:v>
                </c:pt>
                <c:pt idx="79">
                  <c:v>39203</c:v>
                </c:pt>
                <c:pt idx="80">
                  <c:v>39234</c:v>
                </c:pt>
                <c:pt idx="81">
                  <c:v>39264</c:v>
                </c:pt>
                <c:pt idx="82">
                  <c:v>39295</c:v>
                </c:pt>
                <c:pt idx="83">
                  <c:v>39326</c:v>
                </c:pt>
                <c:pt idx="84">
                  <c:v>39356</c:v>
                </c:pt>
                <c:pt idx="85">
                  <c:v>39387</c:v>
                </c:pt>
                <c:pt idx="86">
                  <c:v>39417</c:v>
                </c:pt>
                <c:pt idx="87">
                  <c:v>39448</c:v>
                </c:pt>
                <c:pt idx="88">
                  <c:v>39479</c:v>
                </c:pt>
                <c:pt idx="89">
                  <c:v>39508</c:v>
                </c:pt>
                <c:pt idx="90">
                  <c:v>39539</c:v>
                </c:pt>
                <c:pt idx="91">
                  <c:v>39569</c:v>
                </c:pt>
                <c:pt idx="92">
                  <c:v>39600</c:v>
                </c:pt>
                <c:pt idx="93">
                  <c:v>39630</c:v>
                </c:pt>
                <c:pt idx="94">
                  <c:v>39661</c:v>
                </c:pt>
                <c:pt idx="95">
                  <c:v>39692</c:v>
                </c:pt>
                <c:pt idx="96">
                  <c:v>39722</c:v>
                </c:pt>
                <c:pt idx="97">
                  <c:v>39753</c:v>
                </c:pt>
                <c:pt idx="98">
                  <c:v>39783</c:v>
                </c:pt>
                <c:pt idx="99">
                  <c:v>39814</c:v>
                </c:pt>
                <c:pt idx="100">
                  <c:v>39845</c:v>
                </c:pt>
                <c:pt idx="101">
                  <c:v>39873</c:v>
                </c:pt>
                <c:pt idx="102">
                  <c:v>39904</c:v>
                </c:pt>
                <c:pt idx="103">
                  <c:v>39934</c:v>
                </c:pt>
                <c:pt idx="104">
                  <c:v>39965</c:v>
                </c:pt>
                <c:pt idx="105">
                  <c:v>39995</c:v>
                </c:pt>
                <c:pt idx="106">
                  <c:v>40026</c:v>
                </c:pt>
                <c:pt idx="107">
                  <c:v>40057</c:v>
                </c:pt>
                <c:pt idx="108">
                  <c:v>40087</c:v>
                </c:pt>
                <c:pt idx="109">
                  <c:v>40118</c:v>
                </c:pt>
                <c:pt idx="110">
                  <c:v>40148</c:v>
                </c:pt>
              </c:numCache>
            </c:numRef>
          </c:xVal>
          <c:yVal>
            <c:numRef>
              <c:f>Curve!$E$9:$E$119</c:f>
              <c:numCache>
                <c:formatCode>General</c:formatCode>
                <c:ptCount val="111"/>
                <c:pt idx="0">
                  <c:v>4.9980000000000002</c:v>
                </c:pt>
                <c:pt idx="1">
                  <c:v>5.0999999999999996</c:v>
                </c:pt>
                <c:pt idx="2">
                  <c:v>5.1870000000000003</c:v>
                </c:pt>
                <c:pt idx="3">
                  <c:v>5.14</c:v>
                </c:pt>
                <c:pt idx="4">
                  <c:v>4.8650000000000002</c:v>
                </c:pt>
                <c:pt idx="5">
                  <c:v>4.58</c:v>
                </c:pt>
                <c:pt idx="6">
                  <c:v>4.2850000000000001</c:v>
                </c:pt>
                <c:pt idx="7">
                  <c:v>4.1849999999999996</c:v>
                </c:pt>
                <c:pt idx="8">
                  <c:v>4.18</c:v>
                </c:pt>
                <c:pt idx="9">
                  <c:v>4.165</c:v>
                </c:pt>
                <c:pt idx="10">
                  <c:v>4.16</c:v>
                </c:pt>
                <c:pt idx="11">
                  <c:v>4.1319999999999997</c:v>
                </c:pt>
                <c:pt idx="12">
                  <c:v>4.1150000000000002</c:v>
                </c:pt>
                <c:pt idx="13">
                  <c:v>4.22</c:v>
                </c:pt>
                <c:pt idx="14">
                  <c:v>4.3</c:v>
                </c:pt>
                <c:pt idx="15">
                  <c:v>4.2649999999999997</c:v>
                </c:pt>
                <c:pt idx="16">
                  <c:v>4.05</c:v>
                </c:pt>
                <c:pt idx="17">
                  <c:v>3.8650000000000002</c:v>
                </c:pt>
                <c:pt idx="18">
                  <c:v>3.6429999999999998</c:v>
                </c:pt>
                <c:pt idx="19">
                  <c:v>3.5550000000000002</c:v>
                </c:pt>
                <c:pt idx="20">
                  <c:v>3.5329999999999999</c:v>
                </c:pt>
                <c:pt idx="21">
                  <c:v>3.5310000000000001</c:v>
                </c:pt>
                <c:pt idx="22">
                  <c:v>3.536</c:v>
                </c:pt>
                <c:pt idx="23">
                  <c:v>3.5310000000000001</c:v>
                </c:pt>
                <c:pt idx="24">
                  <c:v>3.5459999999999998</c:v>
                </c:pt>
                <c:pt idx="25">
                  <c:v>3.6379999999999999</c:v>
                </c:pt>
                <c:pt idx="26">
                  <c:v>3.72</c:v>
                </c:pt>
                <c:pt idx="27">
                  <c:v>3.7080000000000002</c:v>
                </c:pt>
                <c:pt idx="28">
                  <c:v>3.5659999999999998</c:v>
                </c:pt>
                <c:pt idx="29">
                  <c:v>3.3959999999999999</c:v>
                </c:pt>
                <c:pt idx="30">
                  <c:v>3.218</c:v>
                </c:pt>
                <c:pt idx="31">
                  <c:v>3.198</c:v>
                </c:pt>
                <c:pt idx="32">
                  <c:v>3.218</c:v>
                </c:pt>
                <c:pt idx="33">
                  <c:v>3.24</c:v>
                </c:pt>
                <c:pt idx="34">
                  <c:v>3.2610000000000001</c:v>
                </c:pt>
                <c:pt idx="35">
                  <c:v>3.2509999999999999</c:v>
                </c:pt>
                <c:pt idx="36">
                  <c:v>3.266</c:v>
                </c:pt>
                <c:pt idx="37">
                  <c:v>3.3580000000000001</c:v>
                </c:pt>
                <c:pt idx="38">
                  <c:v>3.44</c:v>
                </c:pt>
                <c:pt idx="39">
                  <c:v>3.5649999999999999</c:v>
                </c:pt>
                <c:pt idx="40">
                  <c:v>3.427</c:v>
                </c:pt>
                <c:pt idx="41">
                  <c:v>3.26</c:v>
                </c:pt>
                <c:pt idx="42">
                  <c:v>3.085</c:v>
                </c:pt>
                <c:pt idx="43">
                  <c:v>3.0659999999999998</c:v>
                </c:pt>
                <c:pt idx="44">
                  <c:v>3.0870000000000002</c:v>
                </c:pt>
                <c:pt idx="45">
                  <c:v>3.109</c:v>
                </c:pt>
                <c:pt idx="46">
                  <c:v>3.13</c:v>
                </c:pt>
                <c:pt idx="47">
                  <c:v>3.1190000000000002</c:v>
                </c:pt>
                <c:pt idx="48">
                  <c:v>3.133</c:v>
                </c:pt>
                <c:pt idx="49">
                  <c:v>3.22</c:v>
                </c:pt>
                <c:pt idx="50">
                  <c:v>3.2989999999999999</c:v>
                </c:pt>
                <c:pt idx="51">
                  <c:v>3.5019999999999998</c:v>
                </c:pt>
                <c:pt idx="52">
                  <c:v>3.3679999999999999</c:v>
                </c:pt>
                <c:pt idx="53">
                  <c:v>3.2040000000000002</c:v>
                </c:pt>
                <c:pt idx="54">
                  <c:v>3.032</c:v>
                </c:pt>
                <c:pt idx="55">
                  <c:v>3.0139999999999998</c:v>
                </c:pt>
                <c:pt idx="56">
                  <c:v>3.036</c:v>
                </c:pt>
                <c:pt idx="57">
                  <c:v>3.0579999999999998</c:v>
                </c:pt>
                <c:pt idx="58">
                  <c:v>3.0790000000000002</c:v>
                </c:pt>
                <c:pt idx="59">
                  <c:v>3.0670000000000002</c:v>
                </c:pt>
                <c:pt idx="60">
                  <c:v>3.08</c:v>
                </c:pt>
                <c:pt idx="61">
                  <c:v>3.1619999999999999</c:v>
                </c:pt>
                <c:pt idx="62">
                  <c:v>3.238</c:v>
                </c:pt>
                <c:pt idx="63">
                  <c:v>3.484</c:v>
                </c:pt>
                <c:pt idx="64">
                  <c:v>3.3540000000000001</c:v>
                </c:pt>
                <c:pt idx="65">
                  <c:v>3.1930000000000001</c:v>
                </c:pt>
                <c:pt idx="66">
                  <c:v>3.024</c:v>
                </c:pt>
                <c:pt idx="67">
                  <c:v>3.0070000000000001</c:v>
                </c:pt>
                <c:pt idx="68">
                  <c:v>3.03</c:v>
                </c:pt>
                <c:pt idx="69">
                  <c:v>3.052</c:v>
                </c:pt>
                <c:pt idx="70">
                  <c:v>3.073</c:v>
                </c:pt>
                <c:pt idx="71">
                  <c:v>3.06</c:v>
                </c:pt>
                <c:pt idx="72">
                  <c:v>3.0720000000000001</c:v>
                </c:pt>
                <c:pt idx="73">
                  <c:v>3.149</c:v>
                </c:pt>
                <c:pt idx="74">
                  <c:v>3.222</c:v>
                </c:pt>
                <c:pt idx="75">
                  <c:v>3.4910000000000001</c:v>
                </c:pt>
                <c:pt idx="76">
                  <c:v>3.3650000000000002</c:v>
                </c:pt>
                <c:pt idx="77">
                  <c:v>3.2069999999999999</c:v>
                </c:pt>
                <c:pt idx="78">
                  <c:v>3.0409999999999999</c:v>
                </c:pt>
                <c:pt idx="79">
                  <c:v>3.0249999999999999</c:v>
                </c:pt>
                <c:pt idx="80">
                  <c:v>3.0489999999999999</c:v>
                </c:pt>
                <c:pt idx="81">
                  <c:v>3.0710000000000002</c:v>
                </c:pt>
                <c:pt idx="82">
                  <c:v>3.0920000000000001</c:v>
                </c:pt>
                <c:pt idx="83">
                  <c:v>3.0779999999999998</c:v>
                </c:pt>
                <c:pt idx="84">
                  <c:v>3.089</c:v>
                </c:pt>
                <c:pt idx="85">
                  <c:v>3.161</c:v>
                </c:pt>
                <c:pt idx="86">
                  <c:v>3.2309999999999999</c:v>
                </c:pt>
                <c:pt idx="87">
                  <c:v>3.5129999999999999</c:v>
                </c:pt>
                <c:pt idx="88">
                  <c:v>3.391</c:v>
                </c:pt>
                <c:pt idx="89">
                  <c:v>3.2360000000000002</c:v>
                </c:pt>
                <c:pt idx="90">
                  <c:v>3.073</c:v>
                </c:pt>
                <c:pt idx="91">
                  <c:v>3.0579999999999998</c:v>
                </c:pt>
                <c:pt idx="92">
                  <c:v>3.0830000000000002</c:v>
                </c:pt>
                <c:pt idx="93">
                  <c:v>3.105</c:v>
                </c:pt>
                <c:pt idx="94">
                  <c:v>3.1259999999999999</c:v>
                </c:pt>
                <c:pt idx="95">
                  <c:v>3.1110000000000002</c:v>
                </c:pt>
                <c:pt idx="96">
                  <c:v>3.121</c:v>
                </c:pt>
                <c:pt idx="97">
                  <c:v>3.1880000000000002</c:v>
                </c:pt>
                <c:pt idx="98">
                  <c:v>3.2549999999999999</c:v>
                </c:pt>
                <c:pt idx="99">
                  <c:v>3.5449999999999999</c:v>
                </c:pt>
                <c:pt idx="100">
                  <c:v>3.427</c:v>
                </c:pt>
                <c:pt idx="101">
                  <c:v>3.2749999999999999</c:v>
                </c:pt>
                <c:pt idx="102">
                  <c:v>3.1150000000000002</c:v>
                </c:pt>
                <c:pt idx="103">
                  <c:v>3.101</c:v>
                </c:pt>
                <c:pt idx="104">
                  <c:v>3.1269999999999998</c:v>
                </c:pt>
                <c:pt idx="105">
                  <c:v>3.149</c:v>
                </c:pt>
                <c:pt idx="106">
                  <c:v>3.17</c:v>
                </c:pt>
                <c:pt idx="107">
                  <c:v>3.1539999999999999</c:v>
                </c:pt>
                <c:pt idx="108">
                  <c:v>3.1629999999999998</c:v>
                </c:pt>
                <c:pt idx="109">
                  <c:v>3.2250000000000001</c:v>
                </c:pt>
                <c:pt idx="110">
                  <c:v>3.2890000000000001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98224"/>
        <c:axId val="136300464"/>
      </c:scatterChart>
      <c:valAx>
        <c:axId val="136298224"/>
        <c:scaling>
          <c:orientation val="minMax"/>
        </c:scaling>
        <c:delete val="0"/>
        <c:axPos val="b"/>
        <c:numFmt formatCode="mmm\-dd\-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6300464"/>
        <c:crosses val="autoZero"/>
        <c:crossBetween val="midCat"/>
      </c:valAx>
      <c:valAx>
        <c:axId val="136300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629822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144292202090731"/>
          <c:y val="0.40776827900067947"/>
          <c:w val="0.14414439777660082"/>
          <c:h val="7.119763601599166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684833693752987E-2"/>
          <c:y val="8.4142660746171952E-2"/>
          <c:w val="0.67928047452223139"/>
          <c:h val="0.77022897144572788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'SC-Permian'!$C$7:$C$66</c:f>
              <c:numCache>
                <c:formatCode>mmm\-dd\-yy</c:formatCode>
                <c:ptCount val="60"/>
                <c:pt idx="0">
                  <c:v>36831</c:v>
                </c:pt>
                <c:pt idx="1">
                  <c:v>36861</c:v>
                </c:pt>
                <c:pt idx="2">
                  <c:v>36892</c:v>
                </c:pt>
                <c:pt idx="3">
                  <c:v>36923</c:v>
                </c:pt>
                <c:pt idx="4">
                  <c:v>36951</c:v>
                </c:pt>
                <c:pt idx="5">
                  <c:v>36982</c:v>
                </c:pt>
                <c:pt idx="6">
                  <c:v>37012</c:v>
                </c:pt>
                <c:pt idx="7">
                  <c:v>37043</c:v>
                </c:pt>
                <c:pt idx="8">
                  <c:v>37073</c:v>
                </c:pt>
                <c:pt idx="9">
                  <c:v>37104</c:v>
                </c:pt>
                <c:pt idx="10">
                  <c:v>37135</c:v>
                </c:pt>
                <c:pt idx="11">
                  <c:v>37165</c:v>
                </c:pt>
                <c:pt idx="12">
                  <c:v>37196</c:v>
                </c:pt>
                <c:pt idx="13">
                  <c:v>37226</c:v>
                </c:pt>
                <c:pt idx="14">
                  <c:v>37257</c:v>
                </c:pt>
                <c:pt idx="15">
                  <c:v>37288</c:v>
                </c:pt>
                <c:pt idx="16">
                  <c:v>37316</c:v>
                </c:pt>
                <c:pt idx="17">
                  <c:v>37347</c:v>
                </c:pt>
                <c:pt idx="18">
                  <c:v>37377</c:v>
                </c:pt>
                <c:pt idx="19">
                  <c:v>37408</c:v>
                </c:pt>
                <c:pt idx="20">
                  <c:v>37438</c:v>
                </c:pt>
                <c:pt idx="21">
                  <c:v>37469</c:v>
                </c:pt>
                <c:pt idx="22">
                  <c:v>37500</c:v>
                </c:pt>
                <c:pt idx="23">
                  <c:v>37530</c:v>
                </c:pt>
                <c:pt idx="24">
                  <c:v>37561</c:v>
                </c:pt>
                <c:pt idx="25">
                  <c:v>37591</c:v>
                </c:pt>
                <c:pt idx="26">
                  <c:v>37622</c:v>
                </c:pt>
                <c:pt idx="27">
                  <c:v>37653</c:v>
                </c:pt>
                <c:pt idx="28">
                  <c:v>37681</c:v>
                </c:pt>
                <c:pt idx="29">
                  <c:v>37712</c:v>
                </c:pt>
                <c:pt idx="30">
                  <c:v>37742</c:v>
                </c:pt>
                <c:pt idx="31">
                  <c:v>37773</c:v>
                </c:pt>
                <c:pt idx="32">
                  <c:v>37803</c:v>
                </c:pt>
                <c:pt idx="33">
                  <c:v>37834</c:v>
                </c:pt>
                <c:pt idx="34">
                  <c:v>37865</c:v>
                </c:pt>
                <c:pt idx="35">
                  <c:v>37895</c:v>
                </c:pt>
                <c:pt idx="36">
                  <c:v>37926</c:v>
                </c:pt>
                <c:pt idx="37">
                  <c:v>37956</c:v>
                </c:pt>
                <c:pt idx="38">
                  <c:v>37987</c:v>
                </c:pt>
                <c:pt idx="39">
                  <c:v>38018</c:v>
                </c:pt>
                <c:pt idx="40">
                  <c:v>38047</c:v>
                </c:pt>
                <c:pt idx="41">
                  <c:v>38078</c:v>
                </c:pt>
                <c:pt idx="42">
                  <c:v>38108</c:v>
                </c:pt>
                <c:pt idx="43">
                  <c:v>38139</c:v>
                </c:pt>
                <c:pt idx="44">
                  <c:v>38169</c:v>
                </c:pt>
                <c:pt idx="45">
                  <c:v>38200</c:v>
                </c:pt>
                <c:pt idx="46">
                  <c:v>38231</c:v>
                </c:pt>
                <c:pt idx="47">
                  <c:v>38261</c:v>
                </c:pt>
                <c:pt idx="48">
                  <c:v>38292</c:v>
                </c:pt>
                <c:pt idx="49">
                  <c:v>38322</c:v>
                </c:pt>
                <c:pt idx="50">
                  <c:v>38353</c:v>
                </c:pt>
                <c:pt idx="51">
                  <c:v>38384</c:v>
                </c:pt>
                <c:pt idx="52">
                  <c:v>38412</c:v>
                </c:pt>
                <c:pt idx="53">
                  <c:v>38443</c:v>
                </c:pt>
                <c:pt idx="54">
                  <c:v>38473</c:v>
                </c:pt>
                <c:pt idx="55">
                  <c:v>38504</c:v>
                </c:pt>
                <c:pt idx="56">
                  <c:v>38534</c:v>
                </c:pt>
                <c:pt idx="57">
                  <c:v>38565</c:v>
                </c:pt>
                <c:pt idx="58">
                  <c:v>38596</c:v>
                </c:pt>
                <c:pt idx="59">
                  <c:v>38626</c:v>
                </c:pt>
              </c:numCache>
            </c:numRef>
          </c:xVal>
          <c:yVal>
            <c:numRef>
              <c:f>'SC-Permian'!$D$7:$D$66</c:f>
              <c:numCache>
                <c:formatCode>General</c:formatCode>
                <c:ptCount val="60"/>
                <c:pt idx="0">
                  <c:v>5.8999999999999995</c:v>
                </c:pt>
                <c:pt idx="1">
                  <c:v>5.6770000000000005</c:v>
                </c:pt>
                <c:pt idx="2">
                  <c:v>5.43</c:v>
                </c:pt>
                <c:pt idx="3">
                  <c:v>5.0375000000000005</c:v>
                </c:pt>
                <c:pt idx="4">
                  <c:v>4.7125000000000004</c:v>
                </c:pt>
                <c:pt idx="5">
                  <c:v>4.3275000000000006</c:v>
                </c:pt>
                <c:pt idx="6">
                  <c:v>4.26</c:v>
                </c:pt>
                <c:pt idx="7">
                  <c:v>4.2749999999999995</c:v>
                </c:pt>
                <c:pt idx="8">
                  <c:v>5.0674999999999999</c:v>
                </c:pt>
                <c:pt idx="9">
                  <c:v>5.1025</c:v>
                </c:pt>
                <c:pt idx="10">
                  <c:v>5.0569999999999995</c:v>
                </c:pt>
                <c:pt idx="11">
                  <c:v>4.3375000000000004</c:v>
                </c:pt>
                <c:pt idx="12">
                  <c:v>4.5199999999999996</c:v>
                </c:pt>
                <c:pt idx="13">
                  <c:v>4.5999999999999996</c:v>
                </c:pt>
                <c:pt idx="14">
                  <c:v>4.5649999999999995</c:v>
                </c:pt>
                <c:pt idx="15">
                  <c:v>4.3499999999999996</c:v>
                </c:pt>
                <c:pt idx="16">
                  <c:v>4.165</c:v>
                </c:pt>
                <c:pt idx="17">
                  <c:v>4.0129999999999999</c:v>
                </c:pt>
                <c:pt idx="18">
                  <c:v>3.9250000000000003</c:v>
                </c:pt>
                <c:pt idx="19">
                  <c:v>3.903</c:v>
                </c:pt>
                <c:pt idx="20">
                  <c:v>3.9010000000000002</c:v>
                </c:pt>
                <c:pt idx="21">
                  <c:v>3.9060000000000001</c:v>
                </c:pt>
                <c:pt idx="22">
                  <c:v>3.9010000000000002</c:v>
                </c:pt>
                <c:pt idx="23">
                  <c:v>3.9159999999999999</c:v>
                </c:pt>
                <c:pt idx="24">
                  <c:v>3.8879999999999999</c:v>
                </c:pt>
                <c:pt idx="25">
                  <c:v>3.97</c:v>
                </c:pt>
                <c:pt idx="26">
                  <c:v>3.9580000000000002</c:v>
                </c:pt>
                <c:pt idx="27">
                  <c:v>3.8159999999999998</c:v>
                </c:pt>
                <c:pt idx="28">
                  <c:v>3.6459999999999999</c:v>
                </c:pt>
                <c:pt idx="29">
                  <c:v>3.4980000000000002</c:v>
                </c:pt>
                <c:pt idx="30">
                  <c:v>3.4779999999999998</c:v>
                </c:pt>
                <c:pt idx="31">
                  <c:v>3.4980000000000002</c:v>
                </c:pt>
                <c:pt idx="32">
                  <c:v>3.5200000000000005</c:v>
                </c:pt>
                <c:pt idx="33">
                  <c:v>3.5410000000000004</c:v>
                </c:pt>
                <c:pt idx="34">
                  <c:v>3.5309999999999997</c:v>
                </c:pt>
                <c:pt idx="35">
                  <c:v>3.5460000000000003</c:v>
                </c:pt>
                <c:pt idx="36">
                  <c:v>3.5380000000000003</c:v>
                </c:pt>
                <c:pt idx="37">
                  <c:v>3.62</c:v>
                </c:pt>
                <c:pt idx="38">
                  <c:v>3.7450000000000001</c:v>
                </c:pt>
                <c:pt idx="39">
                  <c:v>3.6070000000000002</c:v>
                </c:pt>
                <c:pt idx="40">
                  <c:v>3.44</c:v>
                </c:pt>
                <c:pt idx="41">
                  <c:v>3.395</c:v>
                </c:pt>
                <c:pt idx="42">
                  <c:v>3.3759999999999999</c:v>
                </c:pt>
                <c:pt idx="43">
                  <c:v>3.3970000000000002</c:v>
                </c:pt>
                <c:pt idx="44">
                  <c:v>3.419</c:v>
                </c:pt>
                <c:pt idx="45">
                  <c:v>3.44</c:v>
                </c:pt>
                <c:pt idx="46">
                  <c:v>3.4290000000000003</c:v>
                </c:pt>
                <c:pt idx="47">
                  <c:v>3.4430000000000001</c:v>
                </c:pt>
                <c:pt idx="48">
                  <c:v>3.3600000000000003</c:v>
                </c:pt>
                <c:pt idx="49">
                  <c:v>3.4390000000000001</c:v>
                </c:pt>
                <c:pt idx="50">
                  <c:v>3.6419999999999999</c:v>
                </c:pt>
                <c:pt idx="51">
                  <c:v>3.508</c:v>
                </c:pt>
                <c:pt idx="52">
                  <c:v>3.3440000000000003</c:v>
                </c:pt>
                <c:pt idx="53">
                  <c:v>3.347</c:v>
                </c:pt>
                <c:pt idx="54">
                  <c:v>3.3289999999999997</c:v>
                </c:pt>
                <c:pt idx="55">
                  <c:v>3.351</c:v>
                </c:pt>
                <c:pt idx="56">
                  <c:v>3.3729999999999998</c:v>
                </c:pt>
                <c:pt idx="57">
                  <c:v>3.3940000000000001</c:v>
                </c:pt>
                <c:pt idx="58">
                  <c:v>3.3820000000000001</c:v>
                </c:pt>
                <c:pt idx="59">
                  <c:v>3.395</c:v>
                </c:pt>
              </c:numCache>
            </c:numRef>
          </c:yVal>
          <c:smooth val="1"/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'SC-Permian'!$C$7:$C$66</c:f>
              <c:numCache>
                <c:formatCode>mmm\-dd\-yy</c:formatCode>
                <c:ptCount val="60"/>
                <c:pt idx="0">
                  <c:v>36831</c:v>
                </c:pt>
                <c:pt idx="1">
                  <c:v>36861</c:v>
                </c:pt>
                <c:pt idx="2">
                  <c:v>36892</c:v>
                </c:pt>
                <c:pt idx="3">
                  <c:v>36923</c:v>
                </c:pt>
                <c:pt idx="4">
                  <c:v>36951</c:v>
                </c:pt>
                <c:pt idx="5">
                  <c:v>36982</c:v>
                </c:pt>
                <c:pt idx="6">
                  <c:v>37012</c:v>
                </c:pt>
                <c:pt idx="7">
                  <c:v>37043</c:v>
                </c:pt>
                <c:pt idx="8">
                  <c:v>37073</c:v>
                </c:pt>
                <c:pt idx="9">
                  <c:v>37104</c:v>
                </c:pt>
                <c:pt idx="10">
                  <c:v>37135</c:v>
                </c:pt>
                <c:pt idx="11">
                  <c:v>37165</c:v>
                </c:pt>
                <c:pt idx="12">
                  <c:v>37196</c:v>
                </c:pt>
                <c:pt idx="13">
                  <c:v>37226</c:v>
                </c:pt>
                <c:pt idx="14">
                  <c:v>37257</c:v>
                </c:pt>
                <c:pt idx="15">
                  <c:v>37288</c:v>
                </c:pt>
                <c:pt idx="16">
                  <c:v>37316</c:v>
                </c:pt>
                <c:pt idx="17">
                  <c:v>37347</c:v>
                </c:pt>
                <c:pt idx="18">
                  <c:v>37377</c:v>
                </c:pt>
                <c:pt idx="19">
                  <c:v>37408</c:v>
                </c:pt>
                <c:pt idx="20">
                  <c:v>37438</c:v>
                </c:pt>
                <c:pt idx="21">
                  <c:v>37469</c:v>
                </c:pt>
                <c:pt idx="22">
                  <c:v>37500</c:v>
                </c:pt>
                <c:pt idx="23">
                  <c:v>37530</c:v>
                </c:pt>
                <c:pt idx="24">
                  <c:v>37561</c:v>
                </c:pt>
                <c:pt idx="25">
                  <c:v>37591</c:v>
                </c:pt>
                <c:pt idx="26">
                  <c:v>37622</c:v>
                </c:pt>
                <c:pt idx="27">
                  <c:v>37653</c:v>
                </c:pt>
                <c:pt idx="28">
                  <c:v>37681</c:v>
                </c:pt>
                <c:pt idx="29">
                  <c:v>37712</c:v>
                </c:pt>
                <c:pt idx="30">
                  <c:v>37742</c:v>
                </c:pt>
                <c:pt idx="31">
                  <c:v>37773</c:v>
                </c:pt>
                <c:pt idx="32">
                  <c:v>37803</c:v>
                </c:pt>
                <c:pt idx="33">
                  <c:v>37834</c:v>
                </c:pt>
                <c:pt idx="34">
                  <c:v>37865</c:v>
                </c:pt>
                <c:pt idx="35">
                  <c:v>37895</c:v>
                </c:pt>
                <c:pt idx="36">
                  <c:v>37926</c:v>
                </c:pt>
                <c:pt idx="37">
                  <c:v>37956</c:v>
                </c:pt>
                <c:pt idx="38">
                  <c:v>37987</c:v>
                </c:pt>
                <c:pt idx="39">
                  <c:v>38018</c:v>
                </c:pt>
                <c:pt idx="40">
                  <c:v>38047</c:v>
                </c:pt>
                <c:pt idx="41">
                  <c:v>38078</c:v>
                </c:pt>
                <c:pt idx="42">
                  <c:v>38108</c:v>
                </c:pt>
                <c:pt idx="43">
                  <c:v>38139</c:v>
                </c:pt>
                <c:pt idx="44">
                  <c:v>38169</c:v>
                </c:pt>
                <c:pt idx="45">
                  <c:v>38200</c:v>
                </c:pt>
                <c:pt idx="46">
                  <c:v>38231</c:v>
                </c:pt>
                <c:pt idx="47">
                  <c:v>38261</c:v>
                </c:pt>
                <c:pt idx="48">
                  <c:v>38292</c:v>
                </c:pt>
                <c:pt idx="49">
                  <c:v>38322</c:v>
                </c:pt>
                <c:pt idx="50">
                  <c:v>38353</c:v>
                </c:pt>
                <c:pt idx="51">
                  <c:v>38384</c:v>
                </c:pt>
                <c:pt idx="52">
                  <c:v>38412</c:v>
                </c:pt>
                <c:pt idx="53">
                  <c:v>38443</c:v>
                </c:pt>
                <c:pt idx="54">
                  <c:v>38473</c:v>
                </c:pt>
                <c:pt idx="55">
                  <c:v>38504</c:v>
                </c:pt>
                <c:pt idx="56">
                  <c:v>38534</c:v>
                </c:pt>
                <c:pt idx="57">
                  <c:v>38565</c:v>
                </c:pt>
                <c:pt idx="58">
                  <c:v>38596</c:v>
                </c:pt>
                <c:pt idx="59">
                  <c:v>38626</c:v>
                </c:pt>
              </c:numCache>
            </c:numRef>
          </c:xVal>
          <c:yVal>
            <c:numRef>
              <c:f>'SC-Permian'!$E$7:$E$66</c:f>
              <c:numCache>
                <c:formatCode>General</c:formatCode>
                <c:ptCount val="60"/>
                <c:pt idx="0">
                  <c:v>4.93</c:v>
                </c:pt>
                <c:pt idx="1">
                  <c:v>5.0220000000000002</c:v>
                </c:pt>
                <c:pt idx="2">
                  <c:v>4.9749999999999996</c:v>
                </c:pt>
                <c:pt idx="3">
                  <c:v>4.7</c:v>
                </c:pt>
                <c:pt idx="4">
                  <c:v>4.4124999999999996</c:v>
                </c:pt>
                <c:pt idx="5">
                  <c:v>4.1425000000000001</c:v>
                </c:pt>
                <c:pt idx="6">
                  <c:v>4.0424999999999995</c:v>
                </c:pt>
                <c:pt idx="7">
                  <c:v>4.0374999999999996</c:v>
                </c:pt>
                <c:pt idx="8">
                  <c:v>4.0225</c:v>
                </c:pt>
                <c:pt idx="9">
                  <c:v>4.0175000000000001</c:v>
                </c:pt>
                <c:pt idx="10">
                  <c:v>3.9894999999999996</c:v>
                </c:pt>
                <c:pt idx="11">
                  <c:v>3.9725000000000001</c:v>
                </c:pt>
                <c:pt idx="12">
                  <c:v>4.08</c:v>
                </c:pt>
                <c:pt idx="13">
                  <c:v>4.165</c:v>
                </c:pt>
                <c:pt idx="14">
                  <c:v>4.13</c:v>
                </c:pt>
                <c:pt idx="15">
                  <c:v>3.915</c:v>
                </c:pt>
                <c:pt idx="16">
                  <c:v>3.7250000000000001</c:v>
                </c:pt>
                <c:pt idx="17">
                  <c:v>3.5154999999999998</c:v>
                </c:pt>
                <c:pt idx="18">
                  <c:v>3.4275000000000002</c:v>
                </c:pt>
                <c:pt idx="19">
                  <c:v>3.4055</c:v>
                </c:pt>
                <c:pt idx="20">
                  <c:v>3.4035000000000002</c:v>
                </c:pt>
                <c:pt idx="21">
                  <c:v>3.4085000000000001</c:v>
                </c:pt>
                <c:pt idx="22">
                  <c:v>3.4035000000000002</c:v>
                </c:pt>
                <c:pt idx="23">
                  <c:v>3.4184999999999999</c:v>
                </c:pt>
                <c:pt idx="24">
                  <c:v>3.4979999999999998</c:v>
                </c:pt>
                <c:pt idx="25">
                  <c:v>3.585</c:v>
                </c:pt>
                <c:pt idx="26">
                  <c:v>3.5730000000000004</c:v>
                </c:pt>
                <c:pt idx="27">
                  <c:v>3.431</c:v>
                </c:pt>
                <c:pt idx="28">
                  <c:v>3.2559999999999998</c:v>
                </c:pt>
                <c:pt idx="29">
                  <c:v>3.093</c:v>
                </c:pt>
                <c:pt idx="30">
                  <c:v>3.073</c:v>
                </c:pt>
                <c:pt idx="31">
                  <c:v>3.093</c:v>
                </c:pt>
                <c:pt idx="32">
                  <c:v>3.1150000000000002</c:v>
                </c:pt>
                <c:pt idx="33">
                  <c:v>3.1360000000000001</c:v>
                </c:pt>
                <c:pt idx="34">
                  <c:v>3.1259999999999999</c:v>
                </c:pt>
                <c:pt idx="35">
                  <c:v>3.141</c:v>
                </c:pt>
                <c:pt idx="36">
                  <c:v>3.2204999999999999</c:v>
                </c:pt>
                <c:pt idx="37">
                  <c:v>3.3075000000000001</c:v>
                </c:pt>
                <c:pt idx="38">
                  <c:v>3.4325000000000001</c:v>
                </c:pt>
                <c:pt idx="39">
                  <c:v>3.2945000000000002</c:v>
                </c:pt>
                <c:pt idx="40">
                  <c:v>3.1224999999999996</c:v>
                </c:pt>
                <c:pt idx="41">
                  <c:v>2.9624999999999999</c:v>
                </c:pt>
                <c:pt idx="42">
                  <c:v>2.9434999999999998</c:v>
                </c:pt>
                <c:pt idx="43">
                  <c:v>2.9645000000000001</c:v>
                </c:pt>
                <c:pt idx="44">
                  <c:v>2.9864999999999999</c:v>
                </c:pt>
                <c:pt idx="45">
                  <c:v>3.0074999999999998</c:v>
                </c:pt>
                <c:pt idx="46">
                  <c:v>2.9965000000000002</c:v>
                </c:pt>
                <c:pt idx="47">
                  <c:v>3.0105</c:v>
                </c:pt>
                <c:pt idx="48">
                  <c:v>3.085</c:v>
                </c:pt>
                <c:pt idx="49">
                  <c:v>3.169</c:v>
                </c:pt>
                <c:pt idx="50">
                  <c:v>3.3719999999999999</c:v>
                </c:pt>
                <c:pt idx="51">
                  <c:v>3.238</c:v>
                </c:pt>
                <c:pt idx="52">
                  <c:v>3.069</c:v>
                </c:pt>
                <c:pt idx="53">
                  <c:v>2.9119999999999999</c:v>
                </c:pt>
                <c:pt idx="54">
                  <c:v>2.8939999999999997</c:v>
                </c:pt>
                <c:pt idx="55">
                  <c:v>2.9159999999999999</c:v>
                </c:pt>
                <c:pt idx="56">
                  <c:v>2.9379999999999997</c:v>
                </c:pt>
                <c:pt idx="57">
                  <c:v>2.9590000000000001</c:v>
                </c:pt>
                <c:pt idx="58">
                  <c:v>2.9470000000000001</c:v>
                </c:pt>
                <c:pt idx="59">
                  <c:v>2.96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03264"/>
        <c:axId val="136303824"/>
      </c:scatterChart>
      <c:valAx>
        <c:axId val="136303264"/>
        <c:scaling>
          <c:orientation val="minMax"/>
        </c:scaling>
        <c:delete val="0"/>
        <c:axPos val="b"/>
        <c:numFmt formatCode="mmm\-dd\-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6303824"/>
        <c:crosses val="autoZero"/>
        <c:crossBetween val="midCat"/>
      </c:valAx>
      <c:valAx>
        <c:axId val="1363038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630326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144292202090731"/>
          <c:y val="0.40129576663558936"/>
          <c:w val="0.14414439777660082"/>
          <c:h val="0.1391590158494382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16</xdr:row>
      <xdr:rowOff>47625</xdr:rowOff>
    </xdr:from>
    <xdr:to>
      <xdr:col>13</xdr:col>
      <xdr:colOff>209550</xdr:colOff>
      <xdr:row>34</xdr:row>
      <xdr:rowOff>76200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13</xdr:row>
      <xdr:rowOff>123825</xdr:rowOff>
    </xdr:from>
    <xdr:to>
      <xdr:col>18</xdr:col>
      <xdr:colOff>828675</xdr:colOff>
      <xdr:row>31</xdr:row>
      <xdr:rowOff>152400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N119"/>
  <sheetViews>
    <sheetView topLeftCell="A2" workbookViewId="0">
      <selection activeCell="D9" sqref="D9"/>
    </sheetView>
  </sheetViews>
  <sheetFormatPr defaultRowHeight="12.75" x14ac:dyDescent="0.2"/>
  <cols>
    <col min="4" max="4" width="10.5703125" customWidth="1"/>
    <col min="8" max="8" width="17.42578125" customWidth="1"/>
    <col min="9" max="9" width="18" customWidth="1"/>
    <col min="10" max="10" width="16.7109375" customWidth="1"/>
    <col min="11" max="11" width="9.7109375" customWidth="1"/>
  </cols>
  <sheetData>
    <row r="8" spans="3:14" x14ac:dyDescent="0.2">
      <c r="C8" t="s">
        <v>5</v>
      </c>
      <c r="E8" t="s">
        <v>0</v>
      </c>
      <c r="F8" t="s">
        <v>1</v>
      </c>
      <c r="G8" t="s">
        <v>2</v>
      </c>
      <c r="H8" s="3" t="s">
        <v>3</v>
      </c>
      <c r="I8" s="3" t="s">
        <v>4</v>
      </c>
      <c r="J8" s="4" t="s">
        <v>6</v>
      </c>
      <c r="L8" t="s">
        <v>7</v>
      </c>
      <c r="M8" t="s">
        <v>8</v>
      </c>
      <c r="N8" t="s">
        <v>9</v>
      </c>
    </row>
    <row r="9" spans="3:14" x14ac:dyDescent="0.2">
      <c r="C9" s="1">
        <v>0.99562596168562056</v>
      </c>
      <c r="D9" s="2">
        <v>36800</v>
      </c>
      <c r="E9">
        <v>4.9980000000000002</v>
      </c>
      <c r="F9">
        <v>6.7838550840770007E-2</v>
      </c>
      <c r="G9">
        <v>0.5</v>
      </c>
      <c r="H9">
        <v>-0.47499999999999998</v>
      </c>
      <c r="I9">
        <v>-0.115</v>
      </c>
      <c r="J9">
        <v>0.92</v>
      </c>
      <c r="L9">
        <f>E9+J9</f>
        <v>5.9180000000000001</v>
      </c>
      <c r="M9">
        <f>E9+I9</f>
        <v>4.883</v>
      </c>
      <c r="N9">
        <f>E9+H9</f>
        <v>4.5230000000000006</v>
      </c>
    </row>
    <row r="10" spans="3:14" x14ac:dyDescent="0.2">
      <c r="C10" s="1">
        <v>0.98997953379640857</v>
      </c>
      <c r="D10" s="2">
        <v>36831</v>
      </c>
      <c r="E10">
        <v>5.0999999999999996</v>
      </c>
      <c r="F10">
        <v>6.8011480586585002E-2</v>
      </c>
      <c r="G10">
        <v>0.53749999999999998</v>
      </c>
      <c r="H10">
        <v>-0.32</v>
      </c>
      <c r="I10">
        <v>-0.17</v>
      </c>
      <c r="J10">
        <v>0.8</v>
      </c>
      <c r="L10">
        <f t="shared" ref="L10:L73" si="0">E10+J10</f>
        <v>5.8999999999999995</v>
      </c>
      <c r="M10">
        <f t="shared" ref="M10:M73" si="1">E10+I10</f>
        <v>4.93</v>
      </c>
      <c r="N10">
        <f t="shared" ref="N10:N73" si="2">E10+H10</f>
        <v>4.7799999999999994</v>
      </c>
    </row>
    <row r="11" spans="3:14" x14ac:dyDescent="0.2">
      <c r="C11" s="1">
        <v>0.98454293165408813</v>
      </c>
      <c r="D11" s="2">
        <v>36861</v>
      </c>
      <c r="E11">
        <v>5.1870000000000003</v>
      </c>
      <c r="F11">
        <v>6.8071409539866998E-2</v>
      </c>
      <c r="G11">
        <v>0.57250000000000001</v>
      </c>
      <c r="H11">
        <v>-0.27250000000000002</v>
      </c>
      <c r="I11">
        <v>-0.16500000000000001</v>
      </c>
      <c r="J11">
        <v>0.49</v>
      </c>
      <c r="L11">
        <f t="shared" si="0"/>
        <v>5.6770000000000005</v>
      </c>
      <c r="M11">
        <f t="shared" si="1"/>
        <v>5.0220000000000002</v>
      </c>
      <c r="N11">
        <f t="shared" si="2"/>
        <v>4.9145000000000003</v>
      </c>
    </row>
    <row r="12" spans="3:14" x14ac:dyDescent="0.2">
      <c r="C12" s="1">
        <v>0.97893669876237965</v>
      </c>
      <c r="D12" s="2">
        <v>36892</v>
      </c>
      <c r="E12">
        <v>5.14</v>
      </c>
      <c r="F12">
        <v>6.8166540016454003E-2</v>
      </c>
      <c r="G12">
        <v>0.60499999999999998</v>
      </c>
      <c r="H12">
        <v>-0.25750000000000001</v>
      </c>
      <c r="I12">
        <v>-0.16500000000000001</v>
      </c>
      <c r="J12">
        <v>0.28999999999999998</v>
      </c>
      <c r="L12">
        <f t="shared" si="0"/>
        <v>5.43</v>
      </c>
      <c r="M12">
        <f t="shared" si="1"/>
        <v>4.9749999999999996</v>
      </c>
      <c r="N12">
        <f t="shared" si="2"/>
        <v>4.8824999999999994</v>
      </c>
    </row>
    <row r="13" spans="3:14" x14ac:dyDescent="0.2">
      <c r="C13" s="1">
        <v>0.97330371208971389</v>
      </c>
      <c r="D13" s="2">
        <v>36923</v>
      </c>
      <c r="E13">
        <v>4.8650000000000002</v>
      </c>
      <c r="F13">
        <v>6.8376453618054001E-2</v>
      </c>
      <c r="G13">
        <v>0.59499999999999997</v>
      </c>
      <c r="H13">
        <v>-0.26250000000000001</v>
      </c>
      <c r="I13">
        <v>-0.16500000000000001</v>
      </c>
      <c r="J13">
        <v>0.17249999999999999</v>
      </c>
      <c r="L13">
        <f t="shared" si="0"/>
        <v>5.0375000000000005</v>
      </c>
      <c r="M13">
        <f t="shared" si="1"/>
        <v>4.7</v>
      </c>
      <c r="N13">
        <f t="shared" si="2"/>
        <v>4.6025</v>
      </c>
    </row>
    <row r="14" spans="3:14" x14ac:dyDescent="0.2">
      <c r="C14" s="1">
        <v>0.96821505170855149</v>
      </c>
      <c r="D14" s="2">
        <v>36951</v>
      </c>
      <c r="E14">
        <v>4.58</v>
      </c>
      <c r="F14">
        <v>6.8566053012678999E-2</v>
      </c>
      <c r="G14">
        <v>0.53249999999999997</v>
      </c>
      <c r="H14">
        <v>-0.33500000000000002</v>
      </c>
      <c r="I14">
        <v>-0.16750000000000001</v>
      </c>
      <c r="J14">
        <v>0.13250000000000001</v>
      </c>
      <c r="L14">
        <f t="shared" si="0"/>
        <v>4.7125000000000004</v>
      </c>
      <c r="M14">
        <f t="shared" si="1"/>
        <v>4.4124999999999996</v>
      </c>
      <c r="N14">
        <f t="shared" si="2"/>
        <v>4.2450000000000001</v>
      </c>
    </row>
    <row r="15" spans="3:14" x14ac:dyDescent="0.2">
      <c r="C15" s="1">
        <v>0.96262957316110465</v>
      </c>
      <c r="D15" s="2">
        <v>36982</v>
      </c>
      <c r="E15">
        <v>4.2850000000000001</v>
      </c>
      <c r="F15">
        <v>6.8682768792152002E-2</v>
      </c>
      <c r="G15">
        <v>0.435</v>
      </c>
      <c r="H15">
        <v>-0.35749999999999998</v>
      </c>
      <c r="I15">
        <v>-0.14249999999999999</v>
      </c>
      <c r="J15">
        <v>4.2500000000000003E-2</v>
      </c>
      <c r="L15">
        <f t="shared" si="0"/>
        <v>4.3275000000000006</v>
      </c>
      <c r="M15">
        <f t="shared" si="1"/>
        <v>4.1425000000000001</v>
      </c>
      <c r="N15">
        <f t="shared" si="2"/>
        <v>3.9275000000000002</v>
      </c>
    </row>
    <row r="16" spans="3:14" x14ac:dyDescent="0.2">
      <c r="C16" s="1">
        <v>0.95732650433517497</v>
      </c>
      <c r="D16" s="2">
        <v>37012</v>
      </c>
      <c r="E16">
        <v>4.1849999999999996</v>
      </c>
      <c r="F16">
        <v>6.8646875795335002E-2</v>
      </c>
      <c r="G16">
        <v>0.39750000000000002</v>
      </c>
      <c r="H16">
        <v>-0.35749999999999998</v>
      </c>
      <c r="I16">
        <v>-0.14249999999999999</v>
      </c>
      <c r="J16">
        <v>7.4999999999999997E-2</v>
      </c>
      <c r="L16">
        <f t="shared" si="0"/>
        <v>4.26</v>
      </c>
      <c r="M16">
        <f t="shared" si="1"/>
        <v>4.0424999999999995</v>
      </c>
      <c r="N16">
        <f t="shared" si="2"/>
        <v>3.8274999999999997</v>
      </c>
    </row>
    <row r="17" spans="3:14" x14ac:dyDescent="0.2">
      <c r="C17" s="1">
        <v>0.95188305682781227</v>
      </c>
      <c r="D17" s="2">
        <v>37043</v>
      </c>
      <c r="E17">
        <v>4.18</v>
      </c>
      <c r="F17">
        <v>6.8609786365738001E-2</v>
      </c>
      <c r="G17">
        <v>0.39250000000000002</v>
      </c>
      <c r="H17">
        <v>-0.35749999999999998</v>
      </c>
      <c r="I17">
        <v>-0.14249999999999999</v>
      </c>
      <c r="J17">
        <v>9.5000000000000001E-2</v>
      </c>
      <c r="L17">
        <f t="shared" si="0"/>
        <v>4.2749999999999995</v>
      </c>
      <c r="M17">
        <f t="shared" si="1"/>
        <v>4.0374999999999996</v>
      </c>
      <c r="N17">
        <f t="shared" si="2"/>
        <v>3.8224999999999998</v>
      </c>
    </row>
    <row r="18" spans="3:14" x14ac:dyDescent="0.2">
      <c r="C18" s="1">
        <v>0.94664360110121815</v>
      </c>
      <c r="D18" s="2">
        <v>37073</v>
      </c>
      <c r="E18">
        <v>4.165</v>
      </c>
      <c r="F18">
        <v>6.8582710867700999E-2</v>
      </c>
      <c r="G18">
        <v>0.39250000000000002</v>
      </c>
      <c r="H18">
        <v>-0.35749999999999998</v>
      </c>
      <c r="I18">
        <v>-0.14249999999999999</v>
      </c>
      <c r="J18">
        <v>0.90249999999999997</v>
      </c>
      <c r="L18">
        <f t="shared" si="0"/>
        <v>5.0674999999999999</v>
      </c>
      <c r="M18">
        <f t="shared" si="1"/>
        <v>4.0225</v>
      </c>
      <c r="N18">
        <f t="shared" si="2"/>
        <v>3.8075000000000001</v>
      </c>
    </row>
    <row r="19" spans="3:14" x14ac:dyDescent="0.2">
      <c r="C19" s="1">
        <v>0.94125053864553687</v>
      </c>
      <c r="D19" s="2">
        <v>37104</v>
      </c>
      <c r="E19">
        <v>4.16</v>
      </c>
      <c r="F19">
        <v>6.8571259680406005E-2</v>
      </c>
      <c r="G19">
        <v>0.39250000000000002</v>
      </c>
      <c r="H19">
        <v>-0.35749999999999998</v>
      </c>
      <c r="I19">
        <v>-0.14249999999999999</v>
      </c>
      <c r="J19">
        <v>0.9425</v>
      </c>
      <c r="L19">
        <f t="shared" si="0"/>
        <v>5.1025</v>
      </c>
      <c r="M19">
        <f t="shared" si="1"/>
        <v>4.0175000000000001</v>
      </c>
      <c r="N19">
        <f t="shared" si="2"/>
        <v>3.8025000000000002</v>
      </c>
    </row>
    <row r="20" spans="3:14" x14ac:dyDescent="0.2">
      <c r="C20" s="1">
        <v>0.93588995958967069</v>
      </c>
      <c r="D20" s="2">
        <v>37135</v>
      </c>
      <c r="E20">
        <v>4.1319999999999997</v>
      </c>
      <c r="F20">
        <v>6.8559808493154004E-2</v>
      </c>
      <c r="G20">
        <v>0.39500000000000002</v>
      </c>
      <c r="H20">
        <v>-0.35749999999999998</v>
      </c>
      <c r="I20">
        <v>-0.14249999999999999</v>
      </c>
      <c r="J20">
        <v>0.92500000000000004</v>
      </c>
      <c r="L20">
        <f t="shared" si="0"/>
        <v>5.0569999999999995</v>
      </c>
      <c r="M20">
        <f t="shared" si="1"/>
        <v>3.9894999999999996</v>
      </c>
      <c r="N20">
        <f t="shared" si="2"/>
        <v>3.7744999999999997</v>
      </c>
    </row>
    <row r="21" spans="3:14" x14ac:dyDescent="0.2">
      <c r="C21" s="1">
        <v>0.93072931550549909</v>
      </c>
      <c r="D21" s="2">
        <v>37165</v>
      </c>
      <c r="E21">
        <v>4.1150000000000002</v>
      </c>
      <c r="F21">
        <v>6.8552610547592999E-2</v>
      </c>
      <c r="G21">
        <v>0.4</v>
      </c>
      <c r="H21">
        <v>-0.35749999999999998</v>
      </c>
      <c r="I21">
        <v>-0.14249999999999999</v>
      </c>
      <c r="J21">
        <v>0.2225</v>
      </c>
      <c r="L21">
        <f t="shared" si="0"/>
        <v>4.3375000000000004</v>
      </c>
      <c r="M21">
        <f t="shared" si="1"/>
        <v>3.9725000000000001</v>
      </c>
      <c r="N21">
        <f t="shared" si="2"/>
        <v>3.7575000000000003</v>
      </c>
    </row>
    <row r="22" spans="3:14" x14ac:dyDescent="0.2">
      <c r="C22" s="1">
        <v>0.9254211233238091</v>
      </c>
      <c r="D22" s="2">
        <v>37196</v>
      </c>
      <c r="E22">
        <v>4.22</v>
      </c>
      <c r="F22">
        <v>6.8551520861403994E-2</v>
      </c>
      <c r="G22">
        <v>0.41</v>
      </c>
      <c r="H22">
        <v>-0.26750000000000002</v>
      </c>
      <c r="I22">
        <v>-0.14000000000000001</v>
      </c>
      <c r="J22">
        <v>0.3</v>
      </c>
      <c r="L22">
        <f t="shared" si="0"/>
        <v>4.5199999999999996</v>
      </c>
      <c r="M22">
        <f t="shared" si="1"/>
        <v>4.08</v>
      </c>
      <c r="N22">
        <f t="shared" si="2"/>
        <v>3.9524999999999997</v>
      </c>
    </row>
    <row r="23" spans="3:14" x14ac:dyDescent="0.2">
      <c r="C23" s="1">
        <v>0.92031314651536678</v>
      </c>
      <c r="D23" s="2">
        <v>37226</v>
      </c>
      <c r="E23">
        <v>4.3</v>
      </c>
      <c r="F23">
        <v>6.8550466326381995E-2</v>
      </c>
      <c r="G23">
        <v>0.41499999999999998</v>
      </c>
      <c r="H23">
        <v>-0.26750000000000002</v>
      </c>
      <c r="I23">
        <v>-0.13500000000000001</v>
      </c>
      <c r="J23">
        <v>0.3</v>
      </c>
      <c r="L23">
        <f t="shared" si="0"/>
        <v>4.5999999999999996</v>
      </c>
      <c r="M23">
        <f t="shared" si="1"/>
        <v>4.165</v>
      </c>
      <c r="N23">
        <f t="shared" si="2"/>
        <v>4.0324999999999998</v>
      </c>
    </row>
    <row r="24" spans="3:14" x14ac:dyDescent="0.2">
      <c r="C24" s="1">
        <v>0.91504698229776993</v>
      </c>
      <c r="D24" s="2">
        <v>37257</v>
      </c>
      <c r="E24">
        <v>4.2649999999999997</v>
      </c>
      <c r="F24">
        <v>6.8564568570951001E-2</v>
      </c>
      <c r="G24">
        <v>0.42</v>
      </c>
      <c r="H24">
        <v>-0.26750000000000002</v>
      </c>
      <c r="I24">
        <v>-0.13500000000000001</v>
      </c>
      <c r="J24">
        <v>0.3</v>
      </c>
      <c r="L24">
        <f t="shared" si="0"/>
        <v>4.5649999999999995</v>
      </c>
      <c r="M24">
        <f t="shared" si="1"/>
        <v>4.13</v>
      </c>
      <c r="N24">
        <f t="shared" si="2"/>
        <v>3.9974999999999996</v>
      </c>
    </row>
    <row r="25" spans="3:14" x14ac:dyDescent="0.2">
      <c r="C25" s="1">
        <v>0.90978290910797854</v>
      </c>
      <c r="D25" s="2">
        <v>37288</v>
      </c>
      <c r="E25">
        <v>4.05</v>
      </c>
      <c r="F25">
        <v>6.8599705796860005E-2</v>
      </c>
      <c r="G25">
        <v>0.40250000000000002</v>
      </c>
      <c r="H25">
        <v>-0.26750000000000002</v>
      </c>
      <c r="I25">
        <v>-0.13500000000000001</v>
      </c>
      <c r="J25">
        <v>0.3</v>
      </c>
      <c r="L25">
        <f t="shared" si="0"/>
        <v>4.3499999999999996</v>
      </c>
      <c r="M25">
        <f t="shared" si="1"/>
        <v>3.915</v>
      </c>
      <c r="N25">
        <f t="shared" si="2"/>
        <v>3.7824999999999998</v>
      </c>
    </row>
    <row r="26" spans="3:14" x14ac:dyDescent="0.2">
      <c r="C26" s="1">
        <v>0.90504981086418868</v>
      </c>
      <c r="D26" s="2">
        <v>37316</v>
      </c>
      <c r="E26">
        <v>3.8650000000000002</v>
      </c>
      <c r="F26">
        <v>6.8631442646419002E-2</v>
      </c>
      <c r="G26">
        <v>0.37</v>
      </c>
      <c r="H26">
        <v>-0.26750000000000002</v>
      </c>
      <c r="I26">
        <v>-0.14000000000000001</v>
      </c>
      <c r="J26">
        <v>0.3</v>
      </c>
      <c r="L26">
        <f t="shared" si="0"/>
        <v>4.165</v>
      </c>
      <c r="M26">
        <f t="shared" si="1"/>
        <v>3.7250000000000001</v>
      </c>
      <c r="N26">
        <f t="shared" si="2"/>
        <v>3.5975000000000001</v>
      </c>
    </row>
    <row r="27" spans="3:14" x14ac:dyDescent="0.2">
      <c r="C27" s="1">
        <v>0.89985454260019104</v>
      </c>
      <c r="D27" s="2">
        <v>37347</v>
      </c>
      <c r="E27">
        <v>3.6429999999999998</v>
      </c>
      <c r="F27">
        <v>6.8651015927145995E-2</v>
      </c>
      <c r="G27">
        <v>0.30499999999999999</v>
      </c>
      <c r="H27">
        <v>-0.21</v>
      </c>
      <c r="I27">
        <v>-0.1275</v>
      </c>
      <c r="J27">
        <v>0.37</v>
      </c>
      <c r="L27">
        <f t="shared" si="0"/>
        <v>4.0129999999999999</v>
      </c>
      <c r="M27">
        <f t="shared" si="1"/>
        <v>3.5154999999999998</v>
      </c>
      <c r="N27">
        <f t="shared" si="2"/>
        <v>3.4329999999999998</v>
      </c>
    </row>
    <row r="28" spans="3:14" x14ac:dyDescent="0.2">
      <c r="C28" s="1">
        <v>0.89488556361296923</v>
      </c>
      <c r="D28" s="2">
        <v>37377</v>
      </c>
      <c r="E28">
        <v>3.5550000000000002</v>
      </c>
      <c r="F28">
        <v>6.8646748938373997E-2</v>
      </c>
      <c r="G28">
        <v>0.28999999999999998</v>
      </c>
      <c r="H28">
        <v>-0.21</v>
      </c>
      <c r="I28">
        <v>-0.1275</v>
      </c>
      <c r="J28">
        <v>0.37</v>
      </c>
      <c r="L28">
        <f t="shared" si="0"/>
        <v>3.9250000000000003</v>
      </c>
      <c r="M28">
        <f t="shared" si="1"/>
        <v>3.4275000000000002</v>
      </c>
      <c r="N28">
        <f t="shared" si="2"/>
        <v>3.3450000000000002</v>
      </c>
    </row>
    <row r="29" spans="3:14" x14ac:dyDescent="0.2">
      <c r="C29" s="1">
        <v>0.8897804094851941</v>
      </c>
      <c r="D29" s="2">
        <v>37408</v>
      </c>
      <c r="E29">
        <v>3.5329999999999999</v>
      </c>
      <c r="F29">
        <v>6.864233971665E-2</v>
      </c>
      <c r="G29">
        <v>0.28749999999999998</v>
      </c>
      <c r="H29">
        <v>-0.21</v>
      </c>
      <c r="I29">
        <v>-0.1275</v>
      </c>
      <c r="J29">
        <v>0.37</v>
      </c>
      <c r="L29">
        <f t="shared" si="0"/>
        <v>3.903</v>
      </c>
      <c r="M29">
        <f t="shared" si="1"/>
        <v>3.4055</v>
      </c>
      <c r="N29">
        <f t="shared" si="2"/>
        <v>3.323</v>
      </c>
    </row>
    <row r="30" spans="3:14" x14ac:dyDescent="0.2">
      <c r="C30" s="1">
        <v>0.88486612936279618</v>
      </c>
      <c r="D30" s="2">
        <v>37438</v>
      </c>
      <c r="E30">
        <v>3.5310000000000001</v>
      </c>
      <c r="F30">
        <v>6.8639459078758999E-2</v>
      </c>
      <c r="G30">
        <v>0.28749999999999998</v>
      </c>
      <c r="H30">
        <v>-0.21</v>
      </c>
      <c r="I30">
        <v>-0.1275</v>
      </c>
      <c r="J30">
        <v>0.37</v>
      </c>
      <c r="L30">
        <f t="shared" si="0"/>
        <v>3.9010000000000002</v>
      </c>
      <c r="M30">
        <f t="shared" si="1"/>
        <v>3.4035000000000002</v>
      </c>
      <c r="N30">
        <f t="shared" si="2"/>
        <v>3.3210000000000002</v>
      </c>
    </row>
    <row r="31" spans="3:14" x14ac:dyDescent="0.2">
      <c r="C31" s="1">
        <v>0.87981329142849907</v>
      </c>
      <c r="D31" s="2">
        <v>37469</v>
      </c>
      <c r="E31">
        <v>3.536</v>
      </c>
      <c r="F31">
        <v>6.8638764734846994E-2</v>
      </c>
      <c r="G31">
        <v>0.28749999999999998</v>
      </c>
      <c r="H31">
        <v>-0.21</v>
      </c>
      <c r="I31">
        <v>-0.1275</v>
      </c>
      <c r="J31">
        <v>0.37</v>
      </c>
      <c r="L31">
        <f t="shared" si="0"/>
        <v>3.9060000000000001</v>
      </c>
      <c r="M31">
        <f t="shared" si="1"/>
        <v>3.4085000000000001</v>
      </c>
      <c r="N31">
        <f t="shared" si="2"/>
        <v>3.3260000000000001</v>
      </c>
    </row>
    <row r="32" spans="3:14" x14ac:dyDescent="0.2">
      <c r="C32" s="1">
        <v>0.87478940632396318</v>
      </c>
      <c r="D32" s="2">
        <v>37500</v>
      </c>
      <c r="E32">
        <v>3.5310000000000001</v>
      </c>
      <c r="F32">
        <v>6.8638070390937E-2</v>
      </c>
      <c r="G32">
        <v>0.28749999999999998</v>
      </c>
      <c r="H32">
        <v>-0.21</v>
      </c>
      <c r="I32">
        <v>-0.1275</v>
      </c>
      <c r="J32">
        <v>0.37</v>
      </c>
      <c r="L32">
        <f t="shared" si="0"/>
        <v>3.9010000000000002</v>
      </c>
      <c r="M32">
        <f t="shared" si="1"/>
        <v>3.4035000000000002</v>
      </c>
      <c r="N32">
        <f t="shared" si="2"/>
        <v>3.3210000000000002</v>
      </c>
    </row>
    <row r="33" spans="3:14" x14ac:dyDescent="0.2">
      <c r="C33" s="1">
        <v>0.86995609122319173</v>
      </c>
      <c r="D33" s="2">
        <v>37530</v>
      </c>
      <c r="E33">
        <v>3.5459999999999998</v>
      </c>
      <c r="F33">
        <v>6.8636765462468996E-2</v>
      </c>
      <c r="G33">
        <v>0.28999999999999998</v>
      </c>
      <c r="H33">
        <v>-0.21</v>
      </c>
      <c r="I33">
        <v>-0.1275</v>
      </c>
      <c r="J33">
        <v>0.37</v>
      </c>
      <c r="L33">
        <f t="shared" si="0"/>
        <v>3.9159999999999999</v>
      </c>
      <c r="M33">
        <f t="shared" si="1"/>
        <v>3.4184999999999999</v>
      </c>
      <c r="N33">
        <f t="shared" si="2"/>
        <v>3.3359999999999999</v>
      </c>
    </row>
    <row r="34" spans="3:14" x14ac:dyDescent="0.2">
      <c r="C34" s="1">
        <v>0.86499153910307702</v>
      </c>
      <c r="D34" s="2">
        <v>37561</v>
      </c>
      <c r="E34">
        <v>3.6379999999999999</v>
      </c>
      <c r="F34">
        <v>6.8634508948007003E-2</v>
      </c>
      <c r="G34">
        <v>0.29249999999999998</v>
      </c>
      <c r="H34">
        <v>-0.19</v>
      </c>
      <c r="I34">
        <v>-0.14000000000000001</v>
      </c>
      <c r="J34">
        <v>0.25</v>
      </c>
      <c r="L34">
        <f t="shared" si="0"/>
        <v>3.8879999999999999</v>
      </c>
      <c r="M34">
        <f t="shared" si="1"/>
        <v>3.4979999999999998</v>
      </c>
      <c r="N34">
        <f t="shared" si="2"/>
        <v>3.448</v>
      </c>
    </row>
    <row r="35" spans="3:14" x14ac:dyDescent="0.2">
      <c r="C35" s="1">
        <v>0.86021441374196084</v>
      </c>
      <c r="D35" s="2">
        <v>37591</v>
      </c>
      <c r="E35">
        <v>3.72</v>
      </c>
      <c r="F35">
        <v>6.8632325224336002E-2</v>
      </c>
      <c r="G35">
        <v>0.29499999999999998</v>
      </c>
      <c r="H35">
        <v>-0.19</v>
      </c>
      <c r="I35">
        <v>-0.13500000000000001</v>
      </c>
      <c r="J35">
        <v>0.25</v>
      </c>
      <c r="L35">
        <f t="shared" si="0"/>
        <v>3.97</v>
      </c>
      <c r="M35">
        <f t="shared" si="1"/>
        <v>3.585</v>
      </c>
      <c r="N35">
        <f t="shared" si="2"/>
        <v>3.5300000000000002</v>
      </c>
    </row>
    <row r="36" spans="3:14" x14ac:dyDescent="0.2">
      <c r="C36" s="1">
        <v>0.8552892946159989</v>
      </c>
      <c r="D36" s="2">
        <v>37622</v>
      </c>
      <c r="E36">
        <v>3.7080000000000002</v>
      </c>
      <c r="F36">
        <v>6.8638831073239995E-2</v>
      </c>
      <c r="G36">
        <v>0.28249999999999997</v>
      </c>
      <c r="H36">
        <v>-0.19</v>
      </c>
      <c r="I36">
        <v>-0.13500000000000001</v>
      </c>
      <c r="J36">
        <v>0.25</v>
      </c>
      <c r="L36">
        <f t="shared" si="0"/>
        <v>3.9580000000000002</v>
      </c>
      <c r="M36">
        <f t="shared" si="1"/>
        <v>3.5730000000000004</v>
      </c>
      <c r="N36">
        <f t="shared" si="2"/>
        <v>3.5180000000000002</v>
      </c>
    </row>
    <row r="37" spans="3:14" x14ac:dyDescent="0.2">
      <c r="C37" s="1">
        <v>0.85037046182728848</v>
      </c>
      <c r="D37" s="2">
        <v>37653</v>
      </c>
      <c r="E37">
        <v>3.5659999999999998</v>
      </c>
      <c r="F37">
        <v>6.8655976934869994E-2</v>
      </c>
      <c r="G37">
        <v>0.28249999999999997</v>
      </c>
      <c r="H37">
        <v>-0.19</v>
      </c>
      <c r="I37">
        <v>-0.13500000000000001</v>
      </c>
      <c r="J37">
        <v>0.25</v>
      </c>
      <c r="L37">
        <f t="shared" si="0"/>
        <v>3.8159999999999998</v>
      </c>
      <c r="M37">
        <f t="shared" si="1"/>
        <v>3.431</v>
      </c>
      <c r="N37">
        <f t="shared" si="2"/>
        <v>3.3759999999999999</v>
      </c>
    </row>
    <row r="38" spans="3:14" x14ac:dyDescent="0.2">
      <c r="C38" s="1">
        <v>0.84594991851211609</v>
      </c>
      <c r="D38" s="2">
        <v>37681</v>
      </c>
      <c r="E38">
        <v>3.3959999999999999</v>
      </c>
      <c r="F38">
        <v>6.8671463519653003E-2</v>
      </c>
      <c r="G38">
        <v>0.27250000000000002</v>
      </c>
      <c r="H38">
        <v>-0.19</v>
      </c>
      <c r="I38">
        <v>-0.14000000000000001</v>
      </c>
      <c r="J38">
        <v>0.25</v>
      </c>
      <c r="L38">
        <f t="shared" si="0"/>
        <v>3.6459999999999999</v>
      </c>
      <c r="M38">
        <f t="shared" si="1"/>
        <v>3.2559999999999998</v>
      </c>
      <c r="N38">
        <f t="shared" si="2"/>
        <v>3.206</v>
      </c>
    </row>
    <row r="39" spans="3:14" x14ac:dyDescent="0.2">
      <c r="C39" s="1">
        <v>0.84109863185688816</v>
      </c>
      <c r="D39" s="2">
        <v>37712</v>
      </c>
      <c r="E39">
        <v>3.218</v>
      </c>
      <c r="F39">
        <v>6.8679809039826997E-2</v>
      </c>
      <c r="G39">
        <v>0.26</v>
      </c>
      <c r="H39">
        <v>-0.19500000000000001</v>
      </c>
      <c r="I39">
        <v>-0.125</v>
      </c>
      <c r="J39">
        <v>0.28000000000000003</v>
      </c>
      <c r="L39">
        <f t="shared" si="0"/>
        <v>3.4980000000000002</v>
      </c>
      <c r="M39">
        <f t="shared" si="1"/>
        <v>3.093</v>
      </c>
      <c r="N39">
        <f t="shared" si="2"/>
        <v>3.0230000000000001</v>
      </c>
    </row>
    <row r="40" spans="3:14" x14ac:dyDescent="0.2">
      <c r="C40" s="1">
        <v>0.83645419558344203</v>
      </c>
      <c r="D40" s="2">
        <v>37742</v>
      </c>
      <c r="E40">
        <v>3.198</v>
      </c>
      <c r="F40">
        <v>6.8676216253011999E-2</v>
      </c>
      <c r="G40">
        <v>0.255</v>
      </c>
      <c r="H40">
        <v>-0.19500000000000001</v>
      </c>
      <c r="I40">
        <v>-0.125</v>
      </c>
      <c r="J40">
        <v>0.28000000000000003</v>
      </c>
      <c r="L40">
        <f t="shared" si="0"/>
        <v>3.4779999999999998</v>
      </c>
      <c r="M40">
        <f t="shared" si="1"/>
        <v>3.073</v>
      </c>
      <c r="N40">
        <f t="shared" si="2"/>
        <v>3.0030000000000001</v>
      </c>
    </row>
    <row r="41" spans="3:14" x14ac:dyDescent="0.2">
      <c r="C41" s="1">
        <v>0.83168238418730611</v>
      </c>
      <c r="D41" s="2">
        <v>37773</v>
      </c>
      <c r="E41">
        <v>3.218</v>
      </c>
      <c r="F41">
        <v>6.8672503706641005E-2</v>
      </c>
      <c r="G41">
        <v>0.2525</v>
      </c>
      <c r="H41">
        <v>-0.19500000000000001</v>
      </c>
      <c r="I41">
        <v>-0.125</v>
      </c>
      <c r="J41">
        <v>0.28000000000000003</v>
      </c>
      <c r="L41">
        <f t="shared" si="0"/>
        <v>3.4980000000000002</v>
      </c>
      <c r="M41">
        <f t="shared" si="1"/>
        <v>3.093</v>
      </c>
      <c r="N41">
        <f t="shared" si="2"/>
        <v>3.0230000000000001</v>
      </c>
    </row>
    <row r="42" spans="3:14" x14ac:dyDescent="0.2">
      <c r="C42" s="1">
        <v>0.82708716217581413</v>
      </c>
      <c r="D42" s="2">
        <v>37803</v>
      </c>
      <c r="E42">
        <v>3.24</v>
      </c>
      <c r="F42">
        <v>6.8670574624009995E-2</v>
      </c>
      <c r="G42">
        <v>0.2525</v>
      </c>
      <c r="H42">
        <v>-0.19500000000000001</v>
      </c>
      <c r="I42">
        <v>-0.125</v>
      </c>
      <c r="J42">
        <v>0.28000000000000003</v>
      </c>
      <c r="L42">
        <f t="shared" si="0"/>
        <v>3.5200000000000005</v>
      </c>
      <c r="M42">
        <f t="shared" si="1"/>
        <v>3.1150000000000002</v>
      </c>
      <c r="N42">
        <f t="shared" si="2"/>
        <v>3.0450000000000004</v>
      </c>
    </row>
    <row r="43" spans="3:14" x14ac:dyDescent="0.2">
      <c r="C43" s="1">
        <v>0.82236019484316369</v>
      </c>
      <c r="D43" s="2">
        <v>37834</v>
      </c>
      <c r="E43">
        <v>3.2610000000000001</v>
      </c>
      <c r="F43">
        <v>6.8670972650125006E-2</v>
      </c>
      <c r="G43">
        <v>0.2525</v>
      </c>
      <c r="H43">
        <v>-0.19500000000000001</v>
      </c>
      <c r="I43">
        <v>-0.125</v>
      </c>
      <c r="J43">
        <v>0.28000000000000003</v>
      </c>
      <c r="L43">
        <f t="shared" si="0"/>
        <v>3.5410000000000004</v>
      </c>
      <c r="M43">
        <f t="shared" si="1"/>
        <v>3.1360000000000001</v>
      </c>
      <c r="N43">
        <f t="shared" si="2"/>
        <v>3.0660000000000003</v>
      </c>
    </row>
    <row r="44" spans="3:14" x14ac:dyDescent="0.2">
      <c r="C44" s="1">
        <v>0.81766018965720055</v>
      </c>
      <c r="D44" s="2">
        <v>37865</v>
      </c>
      <c r="E44">
        <v>3.2509999999999999</v>
      </c>
      <c r="F44">
        <v>6.8671370676240004E-2</v>
      </c>
      <c r="G44">
        <v>0.2525</v>
      </c>
      <c r="H44">
        <v>-0.19500000000000001</v>
      </c>
      <c r="I44">
        <v>-0.125</v>
      </c>
      <c r="J44">
        <v>0.28000000000000003</v>
      </c>
      <c r="L44">
        <f t="shared" si="0"/>
        <v>3.5309999999999997</v>
      </c>
      <c r="M44">
        <f t="shared" si="1"/>
        <v>3.1259999999999999</v>
      </c>
      <c r="N44">
        <f t="shared" si="2"/>
        <v>3.056</v>
      </c>
    </row>
    <row r="45" spans="3:14" x14ac:dyDescent="0.2">
      <c r="C45" s="1">
        <v>0.81313495494788834</v>
      </c>
      <c r="D45" s="2">
        <v>37895</v>
      </c>
      <c r="E45">
        <v>3.266</v>
      </c>
      <c r="F45">
        <v>6.8672739713826994E-2</v>
      </c>
      <c r="G45">
        <v>0.2525</v>
      </c>
      <c r="H45">
        <v>-0.19500000000000001</v>
      </c>
      <c r="I45">
        <v>-0.125</v>
      </c>
      <c r="J45">
        <v>0.28000000000000003</v>
      </c>
      <c r="L45">
        <f t="shared" si="0"/>
        <v>3.5460000000000003</v>
      </c>
      <c r="M45">
        <f t="shared" si="1"/>
        <v>3.141</v>
      </c>
      <c r="N45">
        <f t="shared" si="2"/>
        <v>3.0710000000000002</v>
      </c>
    </row>
    <row r="46" spans="3:14" x14ac:dyDescent="0.2">
      <c r="C46" s="1">
        <v>0.80848196205994305</v>
      </c>
      <c r="D46" s="2">
        <v>37926</v>
      </c>
      <c r="E46">
        <v>3.3580000000000001</v>
      </c>
      <c r="F46">
        <v>6.8675390124421004E-2</v>
      </c>
      <c r="G46">
        <v>0.26250000000000001</v>
      </c>
      <c r="H46">
        <v>-0.17499999999999999</v>
      </c>
      <c r="I46">
        <v>-0.13750000000000001</v>
      </c>
      <c r="J46">
        <v>0.18</v>
      </c>
      <c r="L46">
        <f t="shared" si="0"/>
        <v>3.5380000000000003</v>
      </c>
      <c r="M46">
        <f t="shared" si="1"/>
        <v>3.2204999999999999</v>
      </c>
      <c r="N46">
        <f t="shared" si="2"/>
        <v>3.1830000000000003</v>
      </c>
    </row>
    <row r="47" spans="3:14" x14ac:dyDescent="0.2">
      <c r="C47" s="1">
        <v>0.80400408559210013</v>
      </c>
      <c r="D47" s="2">
        <v>37956</v>
      </c>
      <c r="E47">
        <v>3.44</v>
      </c>
      <c r="F47">
        <v>6.8677955037901001E-2</v>
      </c>
      <c r="G47">
        <v>0.26750000000000002</v>
      </c>
      <c r="H47">
        <v>-0.17499999999999999</v>
      </c>
      <c r="I47">
        <v>-0.13250000000000001</v>
      </c>
      <c r="J47">
        <v>0.18</v>
      </c>
      <c r="L47">
        <f t="shared" si="0"/>
        <v>3.62</v>
      </c>
      <c r="M47">
        <f t="shared" si="1"/>
        <v>3.3075000000000001</v>
      </c>
      <c r="N47">
        <f t="shared" si="2"/>
        <v>3.2650000000000001</v>
      </c>
    </row>
    <row r="48" spans="3:14" x14ac:dyDescent="0.2">
      <c r="C48" s="1">
        <v>0.7993855697991934</v>
      </c>
      <c r="D48" s="2">
        <v>37987</v>
      </c>
      <c r="E48">
        <v>3.5649999999999999</v>
      </c>
      <c r="F48">
        <v>6.8687274211151006E-2</v>
      </c>
      <c r="G48">
        <v>0.28499999999999998</v>
      </c>
      <c r="H48">
        <v>-0.17499999999999999</v>
      </c>
      <c r="I48">
        <v>-0.13250000000000001</v>
      </c>
      <c r="J48">
        <v>0.18</v>
      </c>
      <c r="L48">
        <f t="shared" si="0"/>
        <v>3.7450000000000001</v>
      </c>
      <c r="M48">
        <f t="shared" si="1"/>
        <v>3.4325000000000001</v>
      </c>
      <c r="N48">
        <f t="shared" si="2"/>
        <v>3.39</v>
      </c>
    </row>
    <row r="49" spans="3:14" x14ac:dyDescent="0.2">
      <c r="C49" s="1">
        <v>0.79477378312764868</v>
      </c>
      <c r="D49" s="2">
        <v>38018</v>
      </c>
      <c r="E49">
        <v>3.427</v>
      </c>
      <c r="F49">
        <v>6.8703706731294001E-2</v>
      </c>
      <c r="G49">
        <v>0.27250000000000002</v>
      </c>
      <c r="H49">
        <v>-0.17499999999999999</v>
      </c>
      <c r="I49">
        <v>-0.13250000000000001</v>
      </c>
      <c r="J49">
        <v>0.18</v>
      </c>
      <c r="L49">
        <f t="shared" si="0"/>
        <v>3.6070000000000002</v>
      </c>
      <c r="M49">
        <f t="shared" si="1"/>
        <v>3.2945000000000002</v>
      </c>
      <c r="N49">
        <f t="shared" si="2"/>
        <v>3.2520000000000002</v>
      </c>
    </row>
    <row r="50" spans="3:14" x14ac:dyDescent="0.2">
      <c r="C50" s="1">
        <v>0.79048169125810486</v>
      </c>
      <c r="D50" s="2">
        <v>38047</v>
      </c>
      <c r="E50">
        <v>3.26</v>
      </c>
      <c r="F50">
        <v>6.8719079088929005E-2</v>
      </c>
      <c r="G50">
        <v>0.27250000000000002</v>
      </c>
      <c r="H50">
        <v>-0.17499999999999999</v>
      </c>
      <c r="I50">
        <v>-0.13750000000000001</v>
      </c>
      <c r="J50">
        <v>0.18</v>
      </c>
      <c r="L50">
        <f t="shared" si="0"/>
        <v>3.44</v>
      </c>
      <c r="M50">
        <f t="shared" si="1"/>
        <v>3.1224999999999996</v>
      </c>
      <c r="N50">
        <f t="shared" si="2"/>
        <v>3.085</v>
      </c>
    </row>
    <row r="51" spans="3:14" x14ac:dyDescent="0.2">
      <c r="C51" s="1">
        <v>0.78593481062768689</v>
      </c>
      <c r="D51" s="2">
        <v>38078</v>
      </c>
      <c r="E51">
        <v>3.085</v>
      </c>
      <c r="F51">
        <v>6.8728998947743994E-2</v>
      </c>
      <c r="G51">
        <v>0.2525</v>
      </c>
      <c r="H51">
        <v>-0.17499999999999999</v>
      </c>
      <c r="I51">
        <v>-0.1225</v>
      </c>
      <c r="J51">
        <v>0.31</v>
      </c>
      <c r="L51">
        <f t="shared" si="0"/>
        <v>3.395</v>
      </c>
      <c r="M51">
        <f t="shared" si="1"/>
        <v>2.9624999999999999</v>
      </c>
      <c r="N51">
        <f t="shared" si="2"/>
        <v>2.91</v>
      </c>
    </row>
    <row r="52" spans="3:14" x14ac:dyDescent="0.2">
      <c r="C52" s="1">
        <v>0.78157682049695332</v>
      </c>
      <c r="D52" s="2">
        <v>38108</v>
      </c>
      <c r="E52">
        <v>3.0659999999999998</v>
      </c>
      <c r="F52">
        <v>6.8731876063783004E-2</v>
      </c>
      <c r="G52">
        <v>0.2525</v>
      </c>
      <c r="H52">
        <v>-0.17499999999999999</v>
      </c>
      <c r="I52">
        <v>-0.1225</v>
      </c>
      <c r="J52">
        <v>0.31</v>
      </c>
      <c r="L52">
        <f t="shared" si="0"/>
        <v>3.3759999999999999</v>
      </c>
      <c r="M52">
        <f t="shared" si="1"/>
        <v>2.9434999999999998</v>
      </c>
      <c r="N52">
        <f t="shared" si="2"/>
        <v>2.891</v>
      </c>
    </row>
    <row r="53" spans="3:14" x14ac:dyDescent="0.2">
      <c r="C53" s="1">
        <v>0.77709857607348931</v>
      </c>
      <c r="D53" s="2">
        <v>38139</v>
      </c>
      <c r="E53">
        <v>3.0870000000000002</v>
      </c>
      <c r="F53">
        <v>6.8734849083691998E-2</v>
      </c>
      <c r="G53">
        <v>0.2525</v>
      </c>
      <c r="H53">
        <v>-0.17499999999999999</v>
      </c>
      <c r="I53">
        <v>-0.1225</v>
      </c>
      <c r="J53">
        <v>0.31</v>
      </c>
      <c r="L53">
        <f t="shared" si="0"/>
        <v>3.3970000000000002</v>
      </c>
      <c r="M53">
        <f t="shared" si="1"/>
        <v>2.9645000000000001</v>
      </c>
      <c r="N53">
        <f t="shared" si="2"/>
        <v>2.9120000000000004</v>
      </c>
    </row>
    <row r="54" spans="3:14" x14ac:dyDescent="0.2">
      <c r="C54" s="1">
        <v>0.7727461254732626</v>
      </c>
      <c r="D54" s="2">
        <v>38169</v>
      </c>
      <c r="E54">
        <v>3.109</v>
      </c>
      <c r="F54">
        <v>6.8752726291147995E-2</v>
      </c>
      <c r="G54">
        <v>0.25</v>
      </c>
      <c r="H54">
        <v>-0.17499999999999999</v>
      </c>
      <c r="I54">
        <v>-0.1225</v>
      </c>
      <c r="J54">
        <v>0.31</v>
      </c>
      <c r="L54">
        <f t="shared" si="0"/>
        <v>3.419</v>
      </c>
      <c r="M54">
        <f t="shared" si="1"/>
        <v>2.9864999999999999</v>
      </c>
      <c r="N54">
        <f t="shared" si="2"/>
        <v>2.9340000000000002</v>
      </c>
    </row>
    <row r="55" spans="3:14" x14ac:dyDescent="0.2">
      <c r="C55" s="1">
        <v>0.76822061714420975</v>
      </c>
      <c r="D55" s="2">
        <v>38200</v>
      </c>
      <c r="E55">
        <v>3.13</v>
      </c>
      <c r="F55">
        <v>6.8788913799504997E-2</v>
      </c>
      <c r="G55">
        <v>0.25</v>
      </c>
      <c r="H55">
        <v>-0.17499999999999999</v>
      </c>
      <c r="I55">
        <v>-0.1225</v>
      </c>
      <c r="J55">
        <v>0.31</v>
      </c>
      <c r="L55">
        <f t="shared" si="0"/>
        <v>3.44</v>
      </c>
      <c r="M55">
        <f t="shared" si="1"/>
        <v>3.0074999999999998</v>
      </c>
      <c r="N55">
        <f t="shared" si="2"/>
        <v>2.9550000000000001</v>
      </c>
    </row>
    <row r="56" spans="3:14" x14ac:dyDescent="0.2">
      <c r="C56" s="1">
        <v>0.76371707849266324</v>
      </c>
      <c r="D56" s="2">
        <v>38231</v>
      </c>
      <c r="E56">
        <v>3.1190000000000002</v>
      </c>
      <c r="F56">
        <v>6.8825101308295E-2</v>
      </c>
      <c r="G56">
        <v>0.25</v>
      </c>
      <c r="H56">
        <v>-0.17499999999999999</v>
      </c>
      <c r="I56">
        <v>-0.1225</v>
      </c>
      <c r="J56">
        <v>0.31</v>
      </c>
      <c r="L56">
        <f t="shared" si="0"/>
        <v>3.4290000000000003</v>
      </c>
      <c r="M56">
        <f t="shared" si="1"/>
        <v>2.9965000000000002</v>
      </c>
      <c r="N56">
        <f t="shared" si="2"/>
        <v>2.9440000000000004</v>
      </c>
    </row>
    <row r="57" spans="3:14" x14ac:dyDescent="0.2">
      <c r="C57" s="1">
        <v>0.75937966235456433</v>
      </c>
      <c r="D57" s="2">
        <v>38261</v>
      </c>
      <c r="E57">
        <v>3.133</v>
      </c>
      <c r="F57">
        <v>6.8860121478503997E-2</v>
      </c>
      <c r="G57">
        <v>0.25</v>
      </c>
      <c r="H57">
        <v>-0.17499999999999999</v>
      </c>
      <c r="I57">
        <v>-0.1225</v>
      </c>
      <c r="J57">
        <v>0.31</v>
      </c>
      <c r="L57">
        <f t="shared" si="0"/>
        <v>3.4430000000000001</v>
      </c>
      <c r="M57">
        <f t="shared" si="1"/>
        <v>3.0105</v>
      </c>
      <c r="N57">
        <f t="shared" si="2"/>
        <v>2.9580000000000002</v>
      </c>
    </row>
    <row r="58" spans="3:14" x14ac:dyDescent="0.2">
      <c r="C58" s="1">
        <v>0.75491913435109048</v>
      </c>
      <c r="D58" s="2">
        <v>38292</v>
      </c>
      <c r="E58">
        <v>3.22</v>
      </c>
      <c r="F58">
        <v>6.8896308988145E-2</v>
      </c>
      <c r="G58">
        <v>0.2525</v>
      </c>
      <c r="H58">
        <v>-0.17</v>
      </c>
      <c r="I58">
        <v>-0.13500000000000001</v>
      </c>
      <c r="J58">
        <v>0.14000000000000001</v>
      </c>
      <c r="L58">
        <f t="shared" si="0"/>
        <v>3.3600000000000003</v>
      </c>
      <c r="M58">
        <f t="shared" si="1"/>
        <v>3.085</v>
      </c>
      <c r="N58">
        <f t="shared" si="2"/>
        <v>3.0500000000000003</v>
      </c>
    </row>
    <row r="59" spans="3:14" x14ac:dyDescent="0.2">
      <c r="C59" s="1">
        <v>0.75062320036345243</v>
      </c>
      <c r="D59" s="2">
        <v>38322</v>
      </c>
      <c r="E59">
        <v>3.2989999999999999</v>
      </c>
      <c r="F59">
        <v>6.8931329159179003E-2</v>
      </c>
      <c r="G59">
        <v>0.255</v>
      </c>
      <c r="H59">
        <v>-0.17</v>
      </c>
      <c r="I59">
        <v>-0.13</v>
      </c>
      <c r="J59">
        <v>0.14000000000000001</v>
      </c>
      <c r="L59">
        <f t="shared" si="0"/>
        <v>3.4390000000000001</v>
      </c>
      <c r="M59">
        <f t="shared" si="1"/>
        <v>3.169</v>
      </c>
      <c r="N59">
        <f t="shared" si="2"/>
        <v>3.129</v>
      </c>
    </row>
    <row r="60" spans="3:14" x14ac:dyDescent="0.2">
      <c r="C60" s="1">
        <v>0.746205391591786</v>
      </c>
      <c r="D60" s="2">
        <v>38353</v>
      </c>
      <c r="E60">
        <v>3.5019999999999998</v>
      </c>
      <c r="F60">
        <v>6.8967516669674003E-2</v>
      </c>
      <c r="G60">
        <v>0.26</v>
      </c>
      <c r="H60">
        <v>-0.17</v>
      </c>
      <c r="I60">
        <v>-0.13</v>
      </c>
      <c r="J60">
        <v>0.14000000000000001</v>
      </c>
      <c r="L60">
        <f t="shared" si="0"/>
        <v>3.6419999999999999</v>
      </c>
      <c r="M60">
        <f t="shared" si="1"/>
        <v>3.3719999999999999</v>
      </c>
      <c r="N60">
        <f t="shared" si="2"/>
        <v>3.3319999999999999</v>
      </c>
    </row>
    <row r="61" spans="3:14" x14ac:dyDescent="0.2">
      <c r="C61" s="1">
        <v>0.74180918104716398</v>
      </c>
      <c r="D61" s="2">
        <v>38384</v>
      </c>
      <c r="E61">
        <v>3.3679999999999999</v>
      </c>
      <c r="F61">
        <v>6.9003704180601005E-2</v>
      </c>
      <c r="G61">
        <v>0.2475</v>
      </c>
      <c r="H61">
        <v>-0.17</v>
      </c>
      <c r="I61">
        <v>-0.13</v>
      </c>
      <c r="J61">
        <v>0.14000000000000001</v>
      </c>
      <c r="L61">
        <f t="shared" si="0"/>
        <v>3.508</v>
      </c>
      <c r="M61">
        <f t="shared" si="1"/>
        <v>3.238</v>
      </c>
      <c r="N61">
        <f t="shared" si="2"/>
        <v>3.198</v>
      </c>
    </row>
    <row r="62" spans="3:14" x14ac:dyDescent="0.2">
      <c r="C62" s="1">
        <v>0.73785691190251645</v>
      </c>
      <c r="D62" s="2">
        <v>38412</v>
      </c>
      <c r="E62">
        <v>3.2040000000000002</v>
      </c>
      <c r="F62">
        <v>6.9036389674714996E-2</v>
      </c>
      <c r="G62">
        <v>0.24249999999999999</v>
      </c>
      <c r="H62">
        <v>-0.17</v>
      </c>
      <c r="I62">
        <v>-0.13500000000000001</v>
      </c>
      <c r="J62">
        <v>0.14000000000000001</v>
      </c>
      <c r="L62">
        <f t="shared" si="0"/>
        <v>3.3440000000000003</v>
      </c>
      <c r="M62">
        <f t="shared" si="1"/>
        <v>3.069</v>
      </c>
      <c r="N62">
        <f t="shared" si="2"/>
        <v>3.0340000000000003</v>
      </c>
    </row>
    <row r="63" spans="3:14" x14ac:dyDescent="0.2">
      <c r="C63" s="1">
        <v>0.73350160023375166</v>
      </c>
      <c r="D63" s="2">
        <v>38443</v>
      </c>
      <c r="E63">
        <v>3.032</v>
      </c>
      <c r="F63">
        <v>6.9072577186467005E-2</v>
      </c>
      <c r="G63">
        <v>0.23</v>
      </c>
      <c r="H63">
        <v>-0.17</v>
      </c>
      <c r="I63">
        <v>-0.12</v>
      </c>
      <c r="J63">
        <v>0.315</v>
      </c>
      <c r="L63">
        <f t="shared" si="0"/>
        <v>3.347</v>
      </c>
      <c r="M63">
        <f t="shared" si="1"/>
        <v>2.9119999999999999</v>
      </c>
      <c r="N63">
        <f t="shared" si="2"/>
        <v>2.8620000000000001</v>
      </c>
    </row>
    <row r="64" spans="3:14" x14ac:dyDescent="0.2">
      <c r="C64" s="1">
        <v>0.7293071402116923</v>
      </c>
      <c r="D64" s="2">
        <v>38473</v>
      </c>
      <c r="E64">
        <v>3.0139999999999998</v>
      </c>
      <c r="F64">
        <v>6.9107597359542999E-2</v>
      </c>
      <c r="G64">
        <v>0.23</v>
      </c>
      <c r="H64">
        <v>-0.17</v>
      </c>
      <c r="I64">
        <v>-0.12</v>
      </c>
      <c r="J64">
        <v>0.315</v>
      </c>
      <c r="L64">
        <f t="shared" si="0"/>
        <v>3.3289999999999997</v>
      </c>
      <c r="M64">
        <f t="shared" si="1"/>
        <v>2.8939999999999997</v>
      </c>
      <c r="N64">
        <f t="shared" si="2"/>
        <v>2.8439999999999999</v>
      </c>
    </row>
    <row r="65" spans="3:14" x14ac:dyDescent="0.2">
      <c r="C65" s="1">
        <v>0.72499382824451297</v>
      </c>
      <c r="D65" s="2">
        <v>38504</v>
      </c>
      <c r="E65">
        <v>3.036</v>
      </c>
      <c r="F65">
        <v>6.9143784872148006E-2</v>
      </c>
      <c r="G65">
        <v>0.23</v>
      </c>
      <c r="H65">
        <v>-0.17</v>
      </c>
      <c r="I65">
        <v>-0.12</v>
      </c>
      <c r="J65">
        <v>0.315</v>
      </c>
      <c r="L65">
        <f t="shared" si="0"/>
        <v>3.351</v>
      </c>
      <c r="M65">
        <f t="shared" si="1"/>
        <v>2.9159999999999999</v>
      </c>
      <c r="N65">
        <f t="shared" si="2"/>
        <v>2.8660000000000001</v>
      </c>
    </row>
    <row r="66" spans="3:14" x14ac:dyDescent="0.2">
      <c r="C66" s="1">
        <v>0.72083987277684836</v>
      </c>
      <c r="D66" s="2">
        <v>38534</v>
      </c>
      <c r="E66">
        <v>3.0579999999999998</v>
      </c>
      <c r="F66">
        <v>6.9178805046048994E-2</v>
      </c>
      <c r="G66">
        <v>0.23</v>
      </c>
      <c r="H66">
        <v>-0.17</v>
      </c>
      <c r="I66">
        <v>-0.12</v>
      </c>
      <c r="J66">
        <v>0.315</v>
      </c>
      <c r="L66">
        <f t="shared" si="0"/>
        <v>3.3729999999999998</v>
      </c>
      <c r="M66">
        <f t="shared" si="1"/>
        <v>2.9379999999999997</v>
      </c>
      <c r="N66">
        <f t="shared" si="2"/>
        <v>2.8879999999999999</v>
      </c>
    </row>
    <row r="67" spans="3:14" x14ac:dyDescent="0.2">
      <c r="C67" s="1">
        <v>0.71656827064184092</v>
      </c>
      <c r="D67" s="2">
        <v>38565</v>
      </c>
      <c r="E67">
        <v>3.0790000000000002</v>
      </c>
      <c r="F67">
        <v>6.9214992559506E-2</v>
      </c>
      <c r="G67">
        <v>0.23</v>
      </c>
      <c r="H67">
        <v>-0.17</v>
      </c>
      <c r="I67">
        <v>-0.12</v>
      </c>
      <c r="J67">
        <v>0.315</v>
      </c>
      <c r="L67">
        <f t="shared" si="0"/>
        <v>3.3940000000000001</v>
      </c>
      <c r="M67">
        <f t="shared" si="1"/>
        <v>2.9590000000000001</v>
      </c>
      <c r="N67">
        <f t="shared" si="2"/>
        <v>2.9090000000000003</v>
      </c>
    </row>
    <row r="68" spans="3:14" x14ac:dyDescent="0.2">
      <c r="C68" s="1">
        <v>0.71231775437727529</v>
      </c>
      <c r="D68" s="2">
        <v>38596</v>
      </c>
      <c r="E68">
        <v>3.0670000000000002</v>
      </c>
      <c r="F68">
        <v>6.9251180073395993E-2</v>
      </c>
      <c r="G68">
        <v>0.23</v>
      </c>
      <c r="H68">
        <v>-0.17</v>
      </c>
      <c r="I68">
        <v>-0.12</v>
      </c>
      <c r="J68">
        <v>0.315</v>
      </c>
      <c r="L68">
        <f t="shared" si="0"/>
        <v>3.3820000000000001</v>
      </c>
      <c r="M68">
        <f t="shared" si="1"/>
        <v>2.9470000000000001</v>
      </c>
      <c r="N68">
        <f t="shared" si="2"/>
        <v>2.8970000000000002</v>
      </c>
    </row>
    <row r="69" spans="3:14" x14ac:dyDescent="0.2">
      <c r="C69" s="1">
        <v>0.70825306201589777</v>
      </c>
      <c r="D69" s="2">
        <v>38626</v>
      </c>
      <c r="E69">
        <v>3.08</v>
      </c>
      <c r="F69">
        <v>6.9277921308819004E-2</v>
      </c>
      <c r="G69">
        <v>0.23</v>
      </c>
      <c r="H69">
        <v>-0.17</v>
      </c>
      <c r="I69">
        <v>-0.12</v>
      </c>
      <c r="J69">
        <v>0.315</v>
      </c>
      <c r="L69">
        <f t="shared" si="0"/>
        <v>3.395</v>
      </c>
      <c r="M69">
        <f t="shared" si="1"/>
        <v>2.96</v>
      </c>
      <c r="N69">
        <f t="shared" si="2"/>
        <v>2.91</v>
      </c>
    </row>
    <row r="70" spans="3:14" x14ac:dyDescent="0.2">
      <c r="C70" s="1">
        <v>0.70409146339164141</v>
      </c>
      <c r="D70" s="2">
        <v>38657</v>
      </c>
      <c r="E70">
        <v>3.1619999999999999</v>
      </c>
      <c r="F70">
        <v>6.9300601079592003E-2</v>
      </c>
      <c r="G70">
        <v>0.23</v>
      </c>
      <c r="H70">
        <v>-0.17</v>
      </c>
      <c r="I70">
        <v>-0.13250000000000001</v>
      </c>
      <c r="J70">
        <v>0.14000000000000001</v>
      </c>
      <c r="L70">
        <f t="shared" si="0"/>
        <v>3.302</v>
      </c>
      <c r="M70">
        <f t="shared" si="1"/>
        <v>3.0295000000000001</v>
      </c>
      <c r="N70">
        <f t="shared" si="2"/>
        <v>2.992</v>
      </c>
    </row>
    <row r="71" spans="3:14" x14ac:dyDescent="0.2">
      <c r="C71" s="1">
        <v>0.70008491443058163</v>
      </c>
      <c r="D71" s="2">
        <v>38687</v>
      </c>
      <c r="E71">
        <v>3.238</v>
      </c>
      <c r="F71">
        <v>6.9322549245019002E-2</v>
      </c>
      <c r="G71">
        <v>0.23250000000000001</v>
      </c>
      <c r="H71">
        <v>-0.17</v>
      </c>
      <c r="I71">
        <v>-0.1275</v>
      </c>
      <c r="J71">
        <v>0.14000000000000001</v>
      </c>
      <c r="L71">
        <f t="shared" si="0"/>
        <v>3.3780000000000001</v>
      </c>
      <c r="M71">
        <f t="shared" si="1"/>
        <v>3.1105</v>
      </c>
      <c r="N71">
        <f t="shared" si="2"/>
        <v>3.0680000000000001</v>
      </c>
    </row>
    <row r="72" spans="3:14" x14ac:dyDescent="0.2">
      <c r="C72" s="1">
        <v>0.69596621675710579</v>
      </c>
      <c r="D72" s="2">
        <v>38718</v>
      </c>
      <c r="E72">
        <v>3.484</v>
      </c>
      <c r="F72">
        <v>6.9345229016126997E-2</v>
      </c>
      <c r="G72">
        <v>0.23250000000000001</v>
      </c>
      <c r="H72">
        <v>-0.17</v>
      </c>
      <c r="I72">
        <v>-0.1275</v>
      </c>
      <c r="J72">
        <v>0.14000000000000001</v>
      </c>
      <c r="L72">
        <f t="shared" si="0"/>
        <v>3.6240000000000001</v>
      </c>
      <c r="M72">
        <f t="shared" si="1"/>
        <v>3.3565</v>
      </c>
      <c r="N72">
        <f t="shared" si="2"/>
        <v>3.3140000000000001</v>
      </c>
    </row>
    <row r="73" spans="3:14" x14ac:dyDescent="0.2">
      <c r="C73" s="1">
        <v>0.69186917652577162</v>
      </c>
      <c r="D73" s="2">
        <v>38749</v>
      </c>
      <c r="E73">
        <v>3.3540000000000001</v>
      </c>
      <c r="F73">
        <v>6.9367908787404994E-2</v>
      </c>
      <c r="G73">
        <v>0.23</v>
      </c>
      <c r="H73">
        <v>-0.17</v>
      </c>
      <c r="I73">
        <v>-0.1275</v>
      </c>
      <c r="J73">
        <v>0.14000000000000001</v>
      </c>
      <c r="L73">
        <f t="shared" si="0"/>
        <v>3.4940000000000002</v>
      </c>
      <c r="M73">
        <f t="shared" si="1"/>
        <v>3.2265000000000001</v>
      </c>
      <c r="N73">
        <f t="shared" si="2"/>
        <v>3.1840000000000002</v>
      </c>
    </row>
    <row r="74" spans="3:14" x14ac:dyDescent="0.2">
      <c r="C74" s="1">
        <v>0.68818715834872957</v>
      </c>
      <c r="D74" s="2">
        <v>38777</v>
      </c>
      <c r="E74">
        <v>3.1930000000000001</v>
      </c>
      <c r="F74">
        <v>6.9388393742254001E-2</v>
      </c>
      <c r="G74">
        <v>0.22750000000000001</v>
      </c>
      <c r="H74">
        <v>-0.17</v>
      </c>
      <c r="I74">
        <v>-0.13250000000000001</v>
      </c>
      <c r="J74">
        <v>0.14000000000000001</v>
      </c>
      <c r="L74">
        <f t="shared" ref="L74:L119" si="3">E74+J74</f>
        <v>3.3330000000000002</v>
      </c>
      <c r="M74">
        <f t="shared" ref="M74:M119" si="4">E74+I74</f>
        <v>3.0605000000000002</v>
      </c>
      <c r="N74">
        <f t="shared" ref="N74:N119" si="5">E74+H74</f>
        <v>3.0230000000000001</v>
      </c>
    </row>
    <row r="75" spans="3:14" x14ac:dyDescent="0.2">
      <c r="C75" s="1">
        <v>0.68413106923368694</v>
      </c>
      <c r="D75" s="2">
        <v>38808</v>
      </c>
      <c r="E75">
        <v>3.024</v>
      </c>
      <c r="F75">
        <v>6.9411073513856003E-2</v>
      </c>
      <c r="G75">
        <v>0.22750000000000001</v>
      </c>
      <c r="H75">
        <v>-0.17</v>
      </c>
      <c r="I75">
        <v>-0.12</v>
      </c>
      <c r="J75">
        <v>0.315</v>
      </c>
      <c r="L75">
        <f t="shared" si="3"/>
        <v>3.339</v>
      </c>
      <c r="M75">
        <f t="shared" si="4"/>
        <v>2.9039999999999999</v>
      </c>
      <c r="N75">
        <f t="shared" si="5"/>
        <v>2.8540000000000001</v>
      </c>
    </row>
    <row r="76" spans="3:14" x14ac:dyDescent="0.2">
      <c r="C76" s="1">
        <v>0.68022617601913271</v>
      </c>
      <c r="D76" s="2">
        <v>38838</v>
      </c>
      <c r="E76">
        <v>3.0070000000000001</v>
      </c>
      <c r="F76">
        <v>6.9433021680085E-2</v>
      </c>
      <c r="G76">
        <v>0.22750000000000001</v>
      </c>
      <c r="H76">
        <v>-0.17</v>
      </c>
      <c r="I76">
        <v>-0.12</v>
      </c>
      <c r="J76">
        <v>0.315</v>
      </c>
      <c r="L76">
        <f t="shared" si="3"/>
        <v>3.3220000000000001</v>
      </c>
      <c r="M76">
        <f t="shared" si="4"/>
        <v>2.887</v>
      </c>
      <c r="N76">
        <f t="shared" si="5"/>
        <v>2.8370000000000002</v>
      </c>
    </row>
    <row r="77" spans="3:14" x14ac:dyDescent="0.2">
      <c r="C77" s="1">
        <v>0.67621205894835423</v>
      </c>
      <c r="D77" s="2">
        <v>38869</v>
      </c>
      <c r="E77">
        <v>3.03</v>
      </c>
      <c r="F77">
        <v>6.9455701452020999E-2</v>
      </c>
      <c r="G77">
        <v>0.22750000000000001</v>
      </c>
      <c r="H77">
        <v>-0.17</v>
      </c>
      <c r="I77">
        <v>-0.12</v>
      </c>
      <c r="J77">
        <v>0.315</v>
      </c>
      <c r="L77">
        <f t="shared" si="3"/>
        <v>3.3449999999999998</v>
      </c>
      <c r="M77">
        <f t="shared" si="4"/>
        <v>2.9099999999999997</v>
      </c>
      <c r="N77">
        <f t="shared" si="5"/>
        <v>2.86</v>
      </c>
    </row>
    <row r="78" spans="3:14" x14ac:dyDescent="0.2">
      <c r="C78" s="1">
        <v>0.67234760407730054</v>
      </c>
      <c r="D78" s="2">
        <v>38899</v>
      </c>
      <c r="E78">
        <v>3.052</v>
      </c>
      <c r="F78">
        <v>6.9477649618574E-2</v>
      </c>
      <c r="G78">
        <v>0.22750000000000001</v>
      </c>
      <c r="H78">
        <v>-0.17</v>
      </c>
      <c r="I78">
        <v>-0.12</v>
      </c>
      <c r="J78">
        <v>0.315</v>
      </c>
      <c r="L78">
        <f t="shared" si="3"/>
        <v>3.367</v>
      </c>
      <c r="M78">
        <f t="shared" si="4"/>
        <v>2.9319999999999999</v>
      </c>
      <c r="N78">
        <f t="shared" si="5"/>
        <v>2.8820000000000001</v>
      </c>
    </row>
    <row r="79" spans="3:14" x14ac:dyDescent="0.2">
      <c r="C79" s="1">
        <v>0.66837508816937685</v>
      </c>
      <c r="D79" s="2">
        <v>38930</v>
      </c>
      <c r="E79">
        <v>3.073</v>
      </c>
      <c r="F79">
        <v>6.9500329390845994E-2</v>
      </c>
      <c r="G79">
        <v>0.22750000000000001</v>
      </c>
      <c r="H79">
        <v>-0.17</v>
      </c>
      <c r="I79">
        <v>-0.12</v>
      </c>
      <c r="J79">
        <v>0.315</v>
      </c>
      <c r="L79">
        <f t="shared" si="3"/>
        <v>3.3879999999999999</v>
      </c>
      <c r="M79">
        <f t="shared" si="4"/>
        <v>2.9529999999999998</v>
      </c>
      <c r="N79">
        <f t="shared" si="5"/>
        <v>2.903</v>
      </c>
    </row>
    <row r="80" spans="3:14" x14ac:dyDescent="0.2">
      <c r="C80" s="1">
        <v>0.66442357250582484</v>
      </c>
      <c r="D80" s="2">
        <v>38961</v>
      </c>
      <c r="E80">
        <v>3.06</v>
      </c>
      <c r="F80">
        <v>6.9523009163287006E-2</v>
      </c>
      <c r="G80">
        <v>0.22750000000000001</v>
      </c>
      <c r="H80">
        <v>-0.17</v>
      </c>
      <c r="I80">
        <v>-0.12</v>
      </c>
      <c r="J80">
        <v>0.315</v>
      </c>
      <c r="L80">
        <f t="shared" si="3"/>
        <v>3.375</v>
      </c>
      <c r="M80">
        <f t="shared" si="4"/>
        <v>2.94</v>
      </c>
      <c r="N80">
        <f t="shared" si="5"/>
        <v>2.89</v>
      </c>
    </row>
    <row r="81" spans="3:14" x14ac:dyDescent="0.2">
      <c r="C81" s="1">
        <v>0.66061943081533536</v>
      </c>
      <c r="D81" s="2">
        <v>38991</v>
      </c>
      <c r="E81">
        <v>3.0720000000000001</v>
      </c>
      <c r="F81">
        <v>6.9544957330328006E-2</v>
      </c>
      <c r="G81">
        <v>0.22750000000000001</v>
      </c>
      <c r="H81">
        <v>-0.17</v>
      </c>
      <c r="I81">
        <v>-0.12</v>
      </c>
      <c r="J81">
        <v>0.315</v>
      </c>
      <c r="L81">
        <f t="shared" si="3"/>
        <v>3.387</v>
      </c>
      <c r="M81">
        <f t="shared" si="4"/>
        <v>2.952</v>
      </c>
      <c r="N81">
        <f t="shared" si="5"/>
        <v>2.9020000000000001</v>
      </c>
    </row>
    <row r="82" spans="3:14" x14ac:dyDescent="0.2">
      <c r="C82" s="1">
        <v>0.65670896168729809</v>
      </c>
      <c r="D82" s="2">
        <v>39022</v>
      </c>
      <c r="E82">
        <v>3.149</v>
      </c>
      <c r="F82">
        <v>6.9567637103104998E-2</v>
      </c>
      <c r="G82">
        <v>0.23</v>
      </c>
      <c r="H82">
        <v>-0.17</v>
      </c>
      <c r="I82">
        <v>-0.13250000000000001</v>
      </c>
      <c r="J82">
        <v>0.14000000000000001</v>
      </c>
      <c r="L82">
        <f t="shared" si="3"/>
        <v>3.2890000000000001</v>
      </c>
      <c r="M82">
        <f t="shared" si="4"/>
        <v>3.0165000000000002</v>
      </c>
      <c r="N82">
        <f t="shared" si="5"/>
        <v>2.9790000000000001</v>
      </c>
    </row>
    <row r="83" spans="3:14" x14ac:dyDescent="0.2">
      <c r="C83" s="1">
        <v>0.65294436572160997</v>
      </c>
      <c r="D83" s="2">
        <v>39052</v>
      </c>
      <c r="E83">
        <v>3.222</v>
      </c>
      <c r="F83">
        <v>6.9589585270470003E-2</v>
      </c>
      <c r="G83">
        <v>0.24</v>
      </c>
      <c r="H83">
        <v>-0.17</v>
      </c>
      <c r="I83">
        <v>-0.1275</v>
      </c>
      <c r="J83">
        <v>0.14000000000000001</v>
      </c>
      <c r="L83">
        <f t="shared" si="3"/>
        <v>3.3620000000000001</v>
      </c>
      <c r="M83">
        <f t="shared" si="4"/>
        <v>3.0945</v>
      </c>
      <c r="N83">
        <f t="shared" si="5"/>
        <v>3.052</v>
      </c>
    </row>
    <row r="84" spans="3:14" x14ac:dyDescent="0.2">
      <c r="C84" s="1">
        <v>0.6490745785149119</v>
      </c>
      <c r="D84" s="2">
        <v>39083</v>
      </c>
      <c r="E84">
        <v>3.4910000000000001</v>
      </c>
      <c r="F84">
        <v>6.9612265043581006E-2</v>
      </c>
      <c r="G84">
        <v>0.245</v>
      </c>
      <c r="H84">
        <v>-0.17</v>
      </c>
      <c r="I84">
        <v>-0.1275</v>
      </c>
      <c r="J84">
        <v>0.14000000000000001</v>
      </c>
      <c r="L84">
        <f t="shared" si="3"/>
        <v>3.6310000000000002</v>
      </c>
      <c r="M84">
        <f t="shared" si="4"/>
        <v>3.3635000000000002</v>
      </c>
      <c r="N84">
        <f t="shared" si="5"/>
        <v>3.3210000000000002</v>
      </c>
    </row>
    <row r="85" spans="3:14" x14ac:dyDescent="0.2">
      <c r="C85" s="1">
        <v>0.64522532679251066</v>
      </c>
      <c r="D85" s="2">
        <v>39114</v>
      </c>
      <c r="E85">
        <v>3.3650000000000002</v>
      </c>
      <c r="F85">
        <v>6.9634944816861999E-2</v>
      </c>
      <c r="G85">
        <v>0.23</v>
      </c>
      <c r="H85">
        <v>-0.17</v>
      </c>
      <c r="I85">
        <v>-0.1275</v>
      </c>
      <c r="J85">
        <v>0.14000000000000001</v>
      </c>
      <c r="L85">
        <f t="shared" si="3"/>
        <v>3.5050000000000003</v>
      </c>
      <c r="M85">
        <f t="shared" si="4"/>
        <v>3.2375000000000003</v>
      </c>
      <c r="N85">
        <f t="shared" si="5"/>
        <v>3.1950000000000003</v>
      </c>
    </row>
    <row r="86" spans="3:14" x14ac:dyDescent="0.2">
      <c r="C86" s="1">
        <v>0.64176615645873414</v>
      </c>
      <c r="D86" s="2">
        <v>39142</v>
      </c>
      <c r="E86">
        <v>3.2069999999999999</v>
      </c>
      <c r="F86">
        <v>6.9655429773520003E-2</v>
      </c>
      <c r="G86">
        <v>0.22</v>
      </c>
      <c r="H86">
        <v>-0.17</v>
      </c>
      <c r="I86">
        <v>-0.13250000000000001</v>
      </c>
      <c r="J86">
        <v>0.14000000000000001</v>
      </c>
      <c r="L86">
        <f t="shared" si="3"/>
        <v>3.347</v>
      </c>
      <c r="M86">
        <f t="shared" si="4"/>
        <v>3.0745</v>
      </c>
      <c r="N86">
        <f t="shared" si="5"/>
        <v>3.0369999999999999</v>
      </c>
    </row>
    <row r="87" spans="3:14" x14ac:dyDescent="0.2">
      <c r="C87" s="1">
        <v>0.63795573118355087</v>
      </c>
      <c r="D87" s="2">
        <v>39173</v>
      </c>
      <c r="E87">
        <v>3.0409999999999999</v>
      </c>
      <c r="F87">
        <v>6.9678109547125999E-2</v>
      </c>
      <c r="G87">
        <v>0.22</v>
      </c>
      <c r="H87">
        <v>-0.17</v>
      </c>
      <c r="I87">
        <v>-0.12</v>
      </c>
      <c r="J87">
        <v>0.315</v>
      </c>
      <c r="L87">
        <f t="shared" si="3"/>
        <v>3.3559999999999999</v>
      </c>
      <c r="M87">
        <f t="shared" si="4"/>
        <v>2.9209999999999998</v>
      </c>
      <c r="N87">
        <f t="shared" si="5"/>
        <v>2.871</v>
      </c>
    </row>
    <row r="88" spans="3:14" x14ac:dyDescent="0.2">
      <c r="C88" s="1">
        <v>0.63428751954094609</v>
      </c>
      <c r="D88" s="2">
        <v>39203</v>
      </c>
      <c r="E88">
        <v>3.0249999999999999</v>
      </c>
      <c r="F88">
        <v>6.9700057715293001E-2</v>
      </c>
      <c r="G88">
        <v>0.22</v>
      </c>
      <c r="H88">
        <v>-0.17</v>
      </c>
      <c r="I88">
        <v>-0.12</v>
      </c>
      <c r="J88">
        <v>0.315</v>
      </c>
      <c r="L88">
        <f t="shared" si="3"/>
        <v>3.34</v>
      </c>
      <c r="M88">
        <f t="shared" si="4"/>
        <v>2.9049999999999998</v>
      </c>
      <c r="N88">
        <f t="shared" si="5"/>
        <v>2.855</v>
      </c>
    </row>
    <row r="89" spans="3:14" x14ac:dyDescent="0.2">
      <c r="C89" s="1">
        <v>0.63051688428902497</v>
      </c>
      <c r="D89" s="2">
        <v>39234</v>
      </c>
      <c r="E89">
        <v>3.0489999999999999</v>
      </c>
      <c r="F89">
        <v>6.9722737489231995E-2</v>
      </c>
      <c r="G89">
        <v>0.21</v>
      </c>
      <c r="H89">
        <v>-0.17</v>
      </c>
      <c r="I89">
        <v>-0.12</v>
      </c>
      <c r="J89">
        <v>0.315</v>
      </c>
      <c r="L89">
        <f t="shared" si="3"/>
        <v>3.3639999999999999</v>
      </c>
      <c r="M89">
        <f t="shared" si="4"/>
        <v>2.9289999999999998</v>
      </c>
      <c r="N89">
        <f t="shared" si="5"/>
        <v>2.879</v>
      </c>
    </row>
    <row r="90" spans="3:14" x14ac:dyDescent="0.2">
      <c r="C90" s="1">
        <v>0.6268870065567842</v>
      </c>
      <c r="D90" s="2">
        <v>39264</v>
      </c>
      <c r="E90">
        <v>3.0710000000000002</v>
      </c>
      <c r="F90">
        <v>6.9744685657723002E-2</v>
      </c>
      <c r="G90">
        <v>0.21</v>
      </c>
      <c r="H90">
        <v>-0.17</v>
      </c>
      <c r="I90">
        <v>-0.12</v>
      </c>
      <c r="J90">
        <v>0.315</v>
      </c>
      <c r="L90">
        <f t="shared" si="3"/>
        <v>3.3860000000000001</v>
      </c>
      <c r="M90">
        <f t="shared" si="4"/>
        <v>2.9510000000000001</v>
      </c>
      <c r="N90">
        <f t="shared" si="5"/>
        <v>2.9010000000000002</v>
      </c>
    </row>
    <row r="91" spans="3:14" x14ac:dyDescent="0.2">
      <c r="C91" s="1">
        <v>0.62315580531486914</v>
      </c>
      <c r="D91" s="2">
        <v>39295</v>
      </c>
      <c r="E91">
        <v>3.0920000000000001</v>
      </c>
      <c r="F91">
        <v>6.9767365432000003E-2</v>
      </c>
      <c r="G91">
        <v>0.21</v>
      </c>
      <c r="H91">
        <v>-0.17</v>
      </c>
      <c r="I91">
        <v>-0.12</v>
      </c>
      <c r="J91">
        <v>0.315</v>
      </c>
      <c r="L91">
        <f t="shared" si="3"/>
        <v>3.407</v>
      </c>
      <c r="M91">
        <f t="shared" si="4"/>
        <v>2.972</v>
      </c>
      <c r="N91">
        <f t="shared" si="5"/>
        <v>2.9220000000000002</v>
      </c>
    </row>
    <row r="92" spans="3:14" x14ac:dyDescent="0.2">
      <c r="C92" s="1">
        <v>0.61944450865990985</v>
      </c>
      <c r="D92" s="2">
        <v>39326</v>
      </c>
      <c r="E92">
        <v>3.0779999999999998</v>
      </c>
      <c r="F92">
        <v>6.9790045206441997E-2</v>
      </c>
      <c r="G92">
        <v>0.21</v>
      </c>
      <c r="H92">
        <v>-0.17</v>
      </c>
      <c r="I92">
        <v>-0.12</v>
      </c>
      <c r="J92">
        <v>0.315</v>
      </c>
      <c r="L92">
        <f t="shared" si="3"/>
        <v>3.3929999999999998</v>
      </c>
      <c r="M92">
        <f t="shared" si="4"/>
        <v>2.9579999999999997</v>
      </c>
      <c r="N92">
        <f t="shared" si="5"/>
        <v>2.9079999999999999</v>
      </c>
    </row>
    <row r="93" spans="3:14" x14ac:dyDescent="0.2">
      <c r="C93" s="1">
        <v>0.61587480343900058</v>
      </c>
      <c r="D93" s="2">
        <v>39356</v>
      </c>
      <c r="E93">
        <v>3.089</v>
      </c>
      <c r="F93">
        <v>6.9811278254262005E-2</v>
      </c>
      <c r="G93">
        <v>0.2</v>
      </c>
      <c r="H93">
        <v>-0.17</v>
      </c>
      <c r="I93">
        <v>-0.12</v>
      </c>
      <c r="J93">
        <v>0.315</v>
      </c>
      <c r="L93">
        <f t="shared" si="3"/>
        <v>3.4039999999999999</v>
      </c>
      <c r="M93">
        <f t="shared" si="4"/>
        <v>2.9689999999999999</v>
      </c>
      <c r="N93">
        <f t="shared" si="5"/>
        <v>2.919</v>
      </c>
    </row>
    <row r="94" spans="3:14" x14ac:dyDescent="0.2">
      <c r="C94" s="1">
        <v>0.61220711370841863</v>
      </c>
      <c r="D94" s="2">
        <v>39387</v>
      </c>
      <c r="E94">
        <v>3.161</v>
      </c>
      <c r="F94">
        <v>6.9832849591229998E-2</v>
      </c>
      <c r="G94">
        <v>0.2</v>
      </c>
      <c r="H94">
        <v>-0.17</v>
      </c>
      <c r="I94">
        <v>-0.13250000000000001</v>
      </c>
      <c r="J94">
        <v>0.14000000000000001</v>
      </c>
      <c r="L94">
        <f t="shared" si="3"/>
        <v>3.3010000000000002</v>
      </c>
      <c r="M94">
        <f t="shared" si="4"/>
        <v>3.0285000000000002</v>
      </c>
      <c r="N94">
        <f t="shared" si="5"/>
        <v>2.9910000000000001</v>
      </c>
    </row>
    <row r="95" spans="3:14" x14ac:dyDescent="0.2">
      <c r="C95" s="1">
        <v>0.60867648479937586</v>
      </c>
      <c r="D95" s="2">
        <v>39417</v>
      </c>
      <c r="E95">
        <v>3.2309999999999999</v>
      </c>
      <c r="F95">
        <v>6.9853725078765999E-2</v>
      </c>
      <c r="G95">
        <v>0.2</v>
      </c>
      <c r="H95">
        <v>-0.17</v>
      </c>
      <c r="I95">
        <v>-0.1275</v>
      </c>
      <c r="J95">
        <v>0.14000000000000001</v>
      </c>
      <c r="L95">
        <f t="shared" si="3"/>
        <v>3.371</v>
      </c>
      <c r="M95">
        <f t="shared" si="4"/>
        <v>3.1034999999999999</v>
      </c>
      <c r="N95">
        <f t="shared" si="5"/>
        <v>3.0609999999999999</v>
      </c>
    </row>
    <row r="96" spans="3:14" x14ac:dyDescent="0.2">
      <c r="C96" s="1">
        <v>0.60504745232397805</v>
      </c>
      <c r="D96" s="2">
        <v>39448</v>
      </c>
      <c r="E96">
        <v>3.5129999999999999</v>
      </c>
      <c r="F96">
        <v>6.9875296416037999E-2</v>
      </c>
      <c r="G96">
        <v>0.2</v>
      </c>
      <c r="H96">
        <v>-0.17</v>
      </c>
      <c r="I96">
        <v>-0.1275</v>
      </c>
      <c r="J96">
        <v>0.14000000000000001</v>
      </c>
      <c r="L96">
        <f t="shared" si="3"/>
        <v>3.653</v>
      </c>
      <c r="M96">
        <f t="shared" si="4"/>
        <v>3.3855</v>
      </c>
      <c r="N96">
        <f t="shared" si="5"/>
        <v>3.343</v>
      </c>
    </row>
    <row r="97" spans="3:14" x14ac:dyDescent="0.2">
      <c r="C97" s="1">
        <v>0.60143792978789612</v>
      </c>
      <c r="D97" s="2">
        <v>39479</v>
      </c>
      <c r="E97">
        <v>3.391</v>
      </c>
      <c r="F97">
        <v>6.9896867753463002E-2</v>
      </c>
      <c r="G97">
        <v>0.2</v>
      </c>
      <c r="H97">
        <v>-0.17</v>
      </c>
      <c r="I97">
        <v>-0.1275</v>
      </c>
      <c r="J97">
        <v>0.14000000000000001</v>
      </c>
      <c r="L97">
        <f t="shared" si="3"/>
        <v>3.5310000000000001</v>
      </c>
      <c r="M97">
        <f t="shared" si="4"/>
        <v>3.2635000000000001</v>
      </c>
      <c r="N97">
        <f t="shared" si="5"/>
        <v>3.2210000000000001</v>
      </c>
    </row>
    <row r="98" spans="3:14" x14ac:dyDescent="0.2">
      <c r="C98" s="1">
        <v>0.59807886162705404</v>
      </c>
      <c r="D98" s="2">
        <v>39508</v>
      </c>
      <c r="E98">
        <v>3.2360000000000002</v>
      </c>
      <c r="F98">
        <v>6.9917047391839002E-2</v>
      </c>
      <c r="G98">
        <v>0.2</v>
      </c>
      <c r="H98">
        <v>-0.17</v>
      </c>
      <c r="I98">
        <v>-0.13250000000000001</v>
      </c>
      <c r="J98">
        <v>0.14000000000000001</v>
      </c>
      <c r="L98">
        <f t="shared" si="3"/>
        <v>3.3760000000000003</v>
      </c>
      <c r="M98">
        <f t="shared" si="4"/>
        <v>3.1035000000000004</v>
      </c>
      <c r="N98">
        <f t="shared" si="5"/>
        <v>3.0660000000000003</v>
      </c>
    </row>
    <row r="99" spans="3:14" x14ac:dyDescent="0.2">
      <c r="C99" s="1">
        <v>0.59450684232426587</v>
      </c>
      <c r="D99" s="2">
        <v>39539</v>
      </c>
      <c r="E99">
        <v>3.073</v>
      </c>
      <c r="F99">
        <v>6.9938618729563001E-2</v>
      </c>
      <c r="G99">
        <v>0.2</v>
      </c>
      <c r="H99">
        <v>-0.17</v>
      </c>
      <c r="I99">
        <v>-0.12</v>
      </c>
      <c r="J99">
        <v>0.315</v>
      </c>
      <c r="L99">
        <f t="shared" si="3"/>
        <v>3.3879999999999999</v>
      </c>
      <c r="M99">
        <f t="shared" si="4"/>
        <v>2.9529999999999998</v>
      </c>
      <c r="N99">
        <f t="shared" si="5"/>
        <v>2.903</v>
      </c>
    </row>
    <row r="100" spans="3:14" x14ac:dyDescent="0.2">
      <c r="C100" s="1">
        <v>0.59106837326986505</v>
      </c>
      <c r="D100" s="2">
        <v>39569</v>
      </c>
      <c r="E100">
        <v>3.0579999999999998</v>
      </c>
      <c r="F100">
        <v>6.9959494217828003E-2</v>
      </c>
      <c r="G100">
        <v>0.2</v>
      </c>
      <c r="H100">
        <v>-0.17</v>
      </c>
      <c r="I100">
        <v>-0.12</v>
      </c>
      <c r="J100">
        <v>0.315</v>
      </c>
      <c r="L100">
        <f t="shared" si="3"/>
        <v>3.3729999999999998</v>
      </c>
      <c r="M100">
        <f t="shared" si="4"/>
        <v>2.9379999999999997</v>
      </c>
      <c r="N100">
        <f t="shared" si="5"/>
        <v>2.8879999999999999</v>
      </c>
    </row>
    <row r="101" spans="3:14" x14ac:dyDescent="0.2">
      <c r="C101" s="1">
        <v>0.58753413567202573</v>
      </c>
      <c r="D101" s="2">
        <v>39600</v>
      </c>
      <c r="E101">
        <v>3.0830000000000002</v>
      </c>
      <c r="F101">
        <v>6.9981065555854996E-2</v>
      </c>
      <c r="G101">
        <v>0.2</v>
      </c>
      <c r="H101">
        <v>-0.17</v>
      </c>
      <c r="I101">
        <v>-0.12</v>
      </c>
      <c r="J101">
        <v>0.315</v>
      </c>
      <c r="L101">
        <f t="shared" si="3"/>
        <v>3.3980000000000001</v>
      </c>
      <c r="M101">
        <f t="shared" si="4"/>
        <v>2.9630000000000001</v>
      </c>
      <c r="N101">
        <f t="shared" si="5"/>
        <v>2.9130000000000003</v>
      </c>
    </row>
    <row r="102" spans="3:14" x14ac:dyDescent="0.2">
      <c r="C102" s="1">
        <v>0.5841320613885207</v>
      </c>
      <c r="D102" s="2">
        <v>39630</v>
      </c>
      <c r="E102">
        <v>3.105</v>
      </c>
      <c r="F102">
        <v>7.0001941044412999E-2</v>
      </c>
      <c r="G102">
        <v>0.18</v>
      </c>
      <c r="H102">
        <v>-0.17</v>
      </c>
      <c r="I102">
        <v>-0.12</v>
      </c>
      <c r="J102">
        <v>0.315</v>
      </c>
      <c r="L102">
        <f t="shared" si="3"/>
        <v>3.42</v>
      </c>
      <c r="M102">
        <f t="shared" si="4"/>
        <v>2.9849999999999999</v>
      </c>
      <c r="N102">
        <f t="shared" si="5"/>
        <v>2.9350000000000001</v>
      </c>
    </row>
    <row r="103" spans="3:14" x14ac:dyDescent="0.2">
      <c r="C103" s="1">
        <v>0.58063525858523868</v>
      </c>
      <c r="D103" s="2">
        <v>39661</v>
      </c>
      <c r="E103">
        <v>3.1259999999999999</v>
      </c>
      <c r="F103">
        <v>7.0023512382742001E-2</v>
      </c>
      <c r="G103">
        <v>0.18</v>
      </c>
      <c r="H103">
        <v>-0.17</v>
      </c>
      <c r="I103">
        <v>-0.12</v>
      </c>
      <c r="J103">
        <v>0.315</v>
      </c>
      <c r="L103">
        <f t="shared" si="3"/>
        <v>3.4409999999999998</v>
      </c>
      <c r="M103">
        <f t="shared" si="4"/>
        <v>3.0059999999999998</v>
      </c>
      <c r="N103">
        <f t="shared" si="5"/>
        <v>2.956</v>
      </c>
    </row>
    <row r="104" spans="3:14" x14ac:dyDescent="0.2">
      <c r="C104" s="1">
        <v>0.57715734788923845</v>
      </c>
      <c r="D104" s="2">
        <v>39692</v>
      </c>
      <c r="E104">
        <v>3.1110000000000002</v>
      </c>
      <c r="F104">
        <v>7.0045083721225004E-2</v>
      </c>
      <c r="G104">
        <v>0.18</v>
      </c>
      <c r="H104">
        <v>-0.17</v>
      </c>
      <c r="I104">
        <v>-0.12</v>
      </c>
      <c r="J104">
        <v>0.315</v>
      </c>
      <c r="L104">
        <f t="shared" si="3"/>
        <v>3.4260000000000002</v>
      </c>
      <c r="M104">
        <f t="shared" si="4"/>
        <v>2.9910000000000001</v>
      </c>
      <c r="N104">
        <f t="shared" si="5"/>
        <v>2.9410000000000003</v>
      </c>
    </row>
    <row r="105" spans="3:14" x14ac:dyDescent="0.2">
      <c r="C105" s="1">
        <v>0.57380953220295461</v>
      </c>
      <c r="D105" s="2">
        <v>39722</v>
      </c>
      <c r="E105">
        <v>3.121</v>
      </c>
      <c r="F105">
        <v>7.0065959210225001E-2</v>
      </c>
      <c r="G105">
        <v>0.18</v>
      </c>
      <c r="H105">
        <v>-0.17</v>
      </c>
      <c r="I105">
        <v>-0.12</v>
      </c>
      <c r="J105">
        <v>0.315</v>
      </c>
      <c r="L105">
        <f t="shared" si="3"/>
        <v>3.4359999999999999</v>
      </c>
      <c r="M105">
        <f t="shared" si="4"/>
        <v>3.0009999999999999</v>
      </c>
      <c r="N105">
        <f t="shared" si="5"/>
        <v>2.9510000000000001</v>
      </c>
    </row>
    <row r="106" spans="3:14" x14ac:dyDescent="0.2">
      <c r="C106" s="1">
        <v>0.57036853789159025</v>
      </c>
      <c r="D106" s="2">
        <v>39753</v>
      </c>
      <c r="E106">
        <v>3.1880000000000002</v>
      </c>
      <c r="F106">
        <v>7.0087530549010998E-2</v>
      </c>
      <c r="G106">
        <v>0.18</v>
      </c>
      <c r="H106">
        <v>-0.17</v>
      </c>
      <c r="I106">
        <v>-0.13250000000000001</v>
      </c>
      <c r="J106">
        <v>0.14000000000000001</v>
      </c>
      <c r="L106">
        <f t="shared" si="3"/>
        <v>3.3280000000000003</v>
      </c>
      <c r="M106">
        <f t="shared" si="4"/>
        <v>3.0555000000000003</v>
      </c>
      <c r="N106">
        <f t="shared" si="5"/>
        <v>3.0180000000000002</v>
      </c>
    </row>
    <row r="107" spans="3:14" x14ac:dyDescent="0.2">
      <c r="C107" s="1">
        <v>0.56705628264443597</v>
      </c>
      <c r="D107" s="2">
        <v>39783</v>
      </c>
      <c r="E107">
        <v>3.2549999999999999</v>
      </c>
      <c r="F107">
        <v>7.0108406038303997E-2</v>
      </c>
      <c r="G107">
        <v>0.18</v>
      </c>
      <c r="H107">
        <v>-0.17</v>
      </c>
      <c r="I107">
        <v>-0.1275</v>
      </c>
      <c r="J107">
        <v>0.14000000000000001</v>
      </c>
      <c r="L107">
        <f t="shared" si="3"/>
        <v>3.395</v>
      </c>
      <c r="M107">
        <f t="shared" si="4"/>
        <v>3.1274999999999999</v>
      </c>
      <c r="N107">
        <f t="shared" si="5"/>
        <v>3.085</v>
      </c>
    </row>
    <row r="108" spans="3:14" x14ac:dyDescent="0.2">
      <c r="C108" s="1">
        <v>0.56365186415535673</v>
      </c>
      <c r="D108" s="2">
        <v>39814</v>
      </c>
      <c r="E108">
        <v>3.5449999999999999</v>
      </c>
      <c r="F108">
        <v>7.0129977377392003E-2</v>
      </c>
      <c r="G108">
        <v>0.18</v>
      </c>
      <c r="H108">
        <v>-0.17</v>
      </c>
      <c r="I108">
        <v>-0.1275</v>
      </c>
      <c r="J108">
        <v>0.14000000000000001</v>
      </c>
      <c r="L108">
        <f t="shared" si="3"/>
        <v>3.6850000000000001</v>
      </c>
      <c r="M108">
        <f t="shared" si="4"/>
        <v>3.4175</v>
      </c>
      <c r="N108">
        <f t="shared" si="5"/>
        <v>3.375</v>
      </c>
    </row>
    <row r="109" spans="3:14" x14ac:dyDescent="0.2">
      <c r="C109" s="1">
        <v>0.56026590367058116</v>
      </c>
      <c r="D109" s="2">
        <v>39845</v>
      </c>
      <c r="E109">
        <v>3.427</v>
      </c>
      <c r="F109">
        <v>7.0151548716633996E-2</v>
      </c>
      <c r="G109">
        <v>0.18</v>
      </c>
      <c r="H109">
        <v>-0.17</v>
      </c>
      <c r="I109">
        <v>-0.1275</v>
      </c>
      <c r="J109">
        <v>0.14000000000000001</v>
      </c>
      <c r="L109">
        <f t="shared" si="3"/>
        <v>3.5670000000000002</v>
      </c>
      <c r="M109">
        <f t="shared" si="4"/>
        <v>3.2995000000000001</v>
      </c>
      <c r="N109">
        <f t="shared" si="5"/>
        <v>3.2570000000000001</v>
      </c>
    </row>
    <row r="110" spans="3:14" x14ac:dyDescent="0.2">
      <c r="C110" s="1">
        <v>0.5572234094754358</v>
      </c>
      <c r="D110" s="2">
        <v>39873</v>
      </c>
      <c r="E110">
        <v>3.2749999999999999</v>
      </c>
      <c r="F110">
        <v>7.0171032507049994E-2</v>
      </c>
      <c r="G110">
        <v>0.17</v>
      </c>
      <c r="H110">
        <v>-0.17</v>
      </c>
      <c r="I110">
        <v>-0.13250000000000001</v>
      </c>
      <c r="J110">
        <v>0.14000000000000001</v>
      </c>
      <c r="L110">
        <f t="shared" si="3"/>
        <v>3.415</v>
      </c>
      <c r="M110">
        <f t="shared" si="4"/>
        <v>3.1425000000000001</v>
      </c>
      <c r="N110">
        <f t="shared" si="5"/>
        <v>3.105</v>
      </c>
    </row>
    <row r="111" spans="3:14" x14ac:dyDescent="0.2">
      <c r="C111" s="1">
        <v>0.55387233871637498</v>
      </c>
      <c r="D111" s="2">
        <v>39904</v>
      </c>
      <c r="E111">
        <v>3.1150000000000002</v>
      </c>
      <c r="F111">
        <v>7.0192603846585003E-2</v>
      </c>
      <c r="G111">
        <v>0.17</v>
      </c>
      <c r="H111">
        <v>-0.17</v>
      </c>
      <c r="I111">
        <v>-0.12</v>
      </c>
      <c r="J111">
        <v>0.315</v>
      </c>
      <c r="L111">
        <f t="shared" si="3"/>
        <v>3.43</v>
      </c>
      <c r="M111">
        <f t="shared" si="4"/>
        <v>2.9950000000000001</v>
      </c>
      <c r="N111">
        <f t="shared" si="5"/>
        <v>2.9450000000000003</v>
      </c>
    </row>
    <row r="112" spans="3:14" x14ac:dyDescent="0.2">
      <c r="C112" s="1">
        <v>0.55064670280750538</v>
      </c>
      <c r="D112" s="2">
        <v>39934</v>
      </c>
      <c r="E112">
        <v>3.101</v>
      </c>
      <c r="F112">
        <v>7.0213479336604004E-2</v>
      </c>
      <c r="G112">
        <v>0.17</v>
      </c>
      <c r="H112">
        <v>-0.17</v>
      </c>
      <c r="I112">
        <v>-0.12</v>
      </c>
      <c r="J112">
        <v>0.315</v>
      </c>
      <c r="L112">
        <f t="shared" si="3"/>
        <v>3.4159999999999999</v>
      </c>
      <c r="M112">
        <f t="shared" si="4"/>
        <v>2.9809999999999999</v>
      </c>
      <c r="N112">
        <f t="shared" si="5"/>
        <v>2.931</v>
      </c>
    </row>
    <row r="113" spans="3:14" x14ac:dyDescent="0.2">
      <c r="C113" s="1">
        <v>0.54733137561948797</v>
      </c>
      <c r="D113" s="2">
        <v>39965</v>
      </c>
      <c r="E113">
        <v>3.1269999999999998</v>
      </c>
      <c r="F113">
        <v>7.0235050676442007E-2</v>
      </c>
      <c r="G113">
        <v>0.17</v>
      </c>
      <c r="H113">
        <v>-0.17</v>
      </c>
      <c r="I113">
        <v>-0.12</v>
      </c>
      <c r="J113">
        <v>0.315</v>
      </c>
      <c r="L113">
        <f t="shared" si="3"/>
        <v>3.4419999999999997</v>
      </c>
      <c r="M113">
        <f t="shared" si="4"/>
        <v>3.0069999999999997</v>
      </c>
      <c r="N113">
        <f t="shared" si="5"/>
        <v>2.9569999999999999</v>
      </c>
    </row>
    <row r="114" spans="3:14" x14ac:dyDescent="0.2">
      <c r="C114" s="1">
        <v>0.54414016937402876</v>
      </c>
      <c r="D114" s="2">
        <v>39995</v>
      </c>
      <c r="E114">
        <v>3.149</v>
      </c>
      <c r="F114">
        <v>7.0255926166752997E-2</v>
      </c>
      <c r="G114">
        <v>0.17</v>
      </c>
      <c r="H114">
        <v>-0.17</v>
      </c>
      <c r="I114">
        <v>-0.12</v>
      </c>
      <c r="J114">
        <v>0.315</v>
      </c>
      <c r="L114">
        <f t="shared" si="3"/>
        <v>3.464</v>
      </c>
      <c r="M114">
        <f t="shared" si="4"/>
        <v>3.0289999999999999</v>
      </c>
      <c r="N114">
        <f t="shared" si="5"/>
        <v>2.9790000000000001</v>
      </c>
    </row>
    <row r="115" spans="3:14" x14ac:dyDescent="0.2">
      <c r="C115" s="1">
        <v>0.54086025387568093</v>
      </c>
      <c r="D115" s="2">
        <v>40026</v>
      </c>
      <c r="E115">
        <v>3.17</v>
      </c>
      <c r="F115">
        <v>7.0277497506892994E-2</v>
      </c>
      <c r="G115">
        <v>0.17</v>
      </c>
      <c r="H115">
        <v>-0.17</v>
      </c>
      <c r="I115">
        <v>-0.12</v>
      </c>
      <c r="J115">
        <v>0.315</v>
      </c>
      <c r="L115">
        <f t="shared" si="3"/>
        <v>3.4849999999999999</v>
      </c>
      <c r="M115">
        <f t="shared" si="4"/>
        <v>3.05</v>
      </c>
      <c r="N115">
        <f t="shared" si="5"/>
        <v>3</v>
      </c>
    </row>
    <row r="116" spans="3:14" x14ac:dyDescent="0.2">
      <c r="C116" s="1">
        <v>0.537598208087673</v>
      </c>
      <c r="D116" s="2">
        <v>40057</v>
      </c>
      <c r="E116">
        <v>3.1539999999999999</v>
      </c>
      <c r="F116">
        <v>7.0299068847186993E-2</v>
      </c>
      <c r="G116">
        <v>0.17</v>
      </c>
      <c r="H116">
        <v>-0.17</v>
      </c>
      <c r="I116">
        <v>-0.12</v>
      </c>
      <c r="J116">
        <v>0.315</v>
      </c>
      <c r="L116">
        <f t="shared" si="3"/>
        <v>3.4689999999999999</v>
      </c>
      <c r="M116">
        <f t="shared" si="4"/>
        <v>3.0339999999999998</v>
      </c>
      <c r="N116">
        <f t="shared" si="5"/>
        <v>2.984</v>
      </c>
    </row>
    <row r="117" spans="3:14" x14ac:dyDescent="0.2">
      <c r="C117" s="1">
        <v>0.53445832409880945</v>
      </c>
      <c r="D117" s="2">
        <v>40087</v>
      </c>
      <c r="E117">
        <v>3.1629999999999998</v>
      </c>
      <c r="F117">
        <v>7.0319944337941004E-2</v>
      </c>
      <c r="G117">
        <v>0.17</v>
      </c>
      <c r="H117">
        <v>-0.17</v>
      </c>
      <c r="I117">
        <v>-0.12</v>
      </c>
      <c r="J117">
        <v>0.315</v>
      </c>
      <c r="L117">
        <f t="shared" si="3"/>
        <v>3.4779999999999998</v>
      </c>
      <c r="M117">
        <f t="shared" si="4"/>
        <v>3.0429999999999997</v>
      </c>
      <c r="N117">
        <f t="shared" si="5"/>
        <v>2.9929999999999999</v>
      </c>
    </row>
    <row r="118" spans="3:14" x14ac:dyDescent="0.2">
      <c r="C118" s="1">
        <v>0.5312311941317085</v>
      </c>
      <c r="D118" s="2">
        <v>40118</v>
      </c>
      <c r="E118">
        <v>3.2250000000000001</v>
      </c>
      <c r="F118">
        <v>7.0341515678537997E-2</v>
      </c>
      <c r="G118">
        <v>0.17</v>
      </c>
      <c r="H118">
        <v>-0.17</v>
      </c>
      <c r="I118">
        <v>-0.13250000000000001</v>
      </c>
      <c r="J118">
        <v>0.14000000000000001</v>
      </c>
      <c r="L118">
        <f t="shared" si="3"/>
        <v>3.3650000000000002</v>
      </c>
      <c r="M118">
        <f t="shared" si="4"/>
        <v>3.0925000000000002</v>
      </c>
      <c r="N118">
        <f t="shared" si="5"/>
        <v>3.0550000000000002</v>
      </c>
    </row>
    <row r="119" spans="3:14" x14ac:dyDescent="0.2">
      <c r="C119" s="1">
        <v>0.52812494175205882</v>
      </c>
      <c r="D119" s="2">
        <v>40148</v>
      </c>
      <c r="E119">
        <v>3.2890000000000001</v>
      </c>
      <c r="F119">
        <v>7.0362391169584995E-2</v>
      </c>
      <c r="G119">
        <v>0.17</v>
      </c>
      <c r="H119">
        <v>-0.17</v>
      </c>
      <c r="I119">
        <v>-0.1275</v>
      </c>
      <c r="J119">
        <v>0.14000000000000001</v>
      </c>
      <c r="L119">
        <f t="shared" si="3"/>
        <v>3.4290000000000003</v>
      </c>
      <c r="M119">
        <f t="shared" si="4"/>
        <v>3.1615000000000002</v>
      </c>
      <c r="N119">
        <f t="shared" si="5"/>
        <v>3.1190000000000002</v>
      </c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67"/>
  <sheetViews>
    <sheetView topLeftCell="O1" workbookViewId="0">
      <selection activeCell="P7" sqref="P7:Q11"/>
    </sheetView>
  </sheetViews>
  <sheetFormatPr defaultRowHeight="12.75" x14ac:dyDescent="0.2"/>
  <cols>
    <col min="2" max="2" width="14.28515625" bestFit="1" customWidth="1"/>
    <col min="3" max="3" width="11.5703125" customWidth="1"/>
    <col min="7" max="7" width="12.85546875" customWidth="1"/>
    <col min="8" max="8" width="10.7109375" customWidth="1"/>
    <col min="9" max="9" width="10.28515625" bestFit="1" customWidth="1"/>
    <col min="11" max="11" width="10.85546875" customWidth="1"/>
    <col min="12" max="12" width="15.85546875" customWidth="1"/>
    <col min="13" max="13" width="4" customWidth="1"/>
    <col min="15" max="15" width="16.28515625" customWidth="1"/>
    <col min="16" max="17" width="15.5703125" customWidth="1"/>
    <col min="18" max="18" width="14.28515625" customWidth="1"/>
    <col min="19" max="20" width="16.5703125" customWidth="1"/>
    <col min="21" max="21" width="13.28515625" customWidth="1"/>
    <col min="23" max="23" width="13.140625" customWidth="1"/>
    <col min="24" max="24" width="14.28515625" bestFit="1" customWidth="1"/>
    <col min="25" max="25" width="12.28515625" customWidth="1"/>
    <col min="26" max="26" width="18.42578125" customWidth="1"/>
    <col min="27" max="27" width="12.28515625" customWidth="1"/>
    <col min="28" max="28" width="17.140625" customWidth="1"/>
  </cols>
  <sheetData>
    <row r="1" spans="2:33" x14ac:dyDescent="0.2">
      <c r="AF1" t="s">
        <v>32</v>
      </c>
    </row>
    <row r="2" spans="2:33" x14ac:dyDescent="0.2">
      <c r="C2" s="23" t="s">
        <v>16</v>
      </c>
      <c r="AF2" t="s">
        <v>33</v>
      </c>
    </row>
    <row r="3" spans="2:33" x14ac:dyDescent="0.2">
      <c r="C3" s="24">
        <v>36777</v>
      </c>
      <c r="I3" s="23" t="s">
        <v>15</v>
      </c>
      <c r="AF3" t="s">
        <v>34</v>
      </c>
    </row>
    <row r="4" spans="2:33" x14ac:dyDescent="0.2">
      <c r="I4" s="25">
        <v>10000</v>
      </c>
      <c r="P4" s="23" t="s">
        <v>26</v>
      </c>
      <c r="R4" s="23" t="s">
        <v>20</v>
      </c>
      <c r="AF4">
        <f>REGISTER.ID(AF1,AF2,AF3)</f>
        <v>449445888</v>
      </c>
    </row>
    <row r="5" spans="2:33" x14ac:dyDescent="0.2">
      <c r="P5" s="26">
        <v>0.05</v>
      </c>
      <c r="R5" s="27">
        <v>0.95</v>
      </c>
      <c r="Z5" s="22"/>
      <c r="AA5" s="10"/>
      <c r="AB5" s="20"/>
    </row>
    <row r="6" spans="2:33" x14ac:dyDescent="0.2">
      <c r="B6" t="s">
        <v>35</v>
      </c>
      <c r="D6" s="23" t="s">
        <v>7</v>
      </c>
      <c r="E6" s="23" t="s">
        <v>10</v>
      </c>
      <c r="F6" s="23" t="s">
        <v>11</v>
      </c>
      <c r="G6" s="23" t="s">
        <v>12</v>
      </c>
      <c r="H6" s="23" t="s">
        <v>13</v>
      </c>
      <c r="I6" s="23" t="s">
        <v>14</v>
      </c>
      <c r="J6" s="23" t="s">
        <v>5</v>
      </c>
      <c r="K6" s="23" t="s">
        <v>17</v>
      </c>
      <c r="M6" t="s">
        <v>27</v>
      </c>
      <c r="N6" t="s">
        <v>38</v>
      </c>
      <c r="O6" t="s">
        <v>21</v>
      </c>
      <c r="P6" t="s">
        <v>22</v>
      </c>
      <c r="Q6" t="s">
        <v>23</v>
      </c>
      <c r="R6" t="s">
        <v>18</v>
      </c>
      <c r="S6" t="s">
        <v>19</v>
      </c>
      <c r="T6" t="s">
        <v>25</v>
      </c>
      <c r="U6" t="s">
        <v>28</v>
      </c>
      <c r="V6" t="s">
        <v>29</v>
      </c>
      <c r="W6" t="s">
        <v>36</v>
      </c>
      <c r="X6" t="s">
        <v>24</v>
      </c>
      <c r="Y6" t="s">
        <v>17</v>
      </c>
      <c r="Z6" s="22" t="s">
        <v>30</v>
      </c>
      <c r="AA6" s="10" t="s">
        <v>31</v>
      </c>
      <c r="AB6" s="20" t="s">
        <v>37</v>
      </c>
    </row>
    <row r="7" spans="2:33" x14ac:dyDescent="0.2">
      <c r="B7" s="14">
        <f>C7-$C$3</f>
        <v>54</v>
      </c>
      <c r="C7" s="7">
        <v>36831</v>
      </c>
      <c r="D7">
        <f ca="1">Curve!L10</f>
        <v>5.8999999999999995</v>
      </c>
      <c r="E7">
        <f ca="1">Curve!M10</f>
        <v>4.93</v>
      </c>
      <c r="F7">
        <f ca="1">Curve!G10</f>
        <v>0.53749999999999998</v>
      </c>
      <c r="G7" s="5">
        <f ca="1">Curve!F10</f>
        <v>6.8011480586585002E-2</v>
      </c>
      <c r="H7">
        <f t="shared" ref="H7:H38" ca="1" si="0">EOMONTH(C7,0)-C7+1</f>
        <v>30</v>
      </c>
      <c r="I7" s="6">
        <f ca="1">H7*$I$4</f>
        <v>300000</v>
      </c>
      <c r="J7">
        <f ca="1">Curve!C10</f>
        <v>0.98997953379640857</v>
      </c>
      <c r="K7" s="6">
        <f ca="1">I7*J7</f>
        <v>296993.86013892258</v>
      </c>
      <c r="M7">
        <v>18</v>
      </c>
      <c r="N7">
        <v>1</v>
      </c>
      <c r="O7" s="9">
        <f ca="1">SUMPRODUCT(D7:D18,K7:K18)/SUM(K7:K18)</f>
        <v>4.9378016645214222</v>
      </c>
      <c r="P7" s="9">
        <f ca="1">SUMPRODUCT(E7:E18,K7:K18)/SUM(K7:K18)/(1-$P$5)</f>
        <v>4.5902084450019309</v>
      </c>
      <c r="Q7" s="16">
        <f ca="1">O7-P7</f>
        <v>0.34759321951949129</v>
      </c>
      <c r="R7" s="15">
        <f ca="1">AG7</f>
        <v>0.46641760013922995</v>
      </c>
      <c r="S7" s="15">
        <f ca="1">AG7</f>
        <v>0.46641760013922995</v>
      </c>
      <c r="T7">
        <v>0.38369999999999999</v>
      </c>
      <c r="U7" s="13">
        <f ca="1">G7</f>
        <v>6.8011480586585002E-2</v>
      </c>
      <c r="V7" s="30">
        <v>0.96</v>
      </c>
      <c r="W7" s="19">
        <f>MIN(1,V7+1%)</f>
        <v>0.97</v>
      </c>
      <c r="X7" s="14">
        <f>$C$7-$C$3</f>
        <v>54</v>
      </c>
      <c r="Y7" s="6">
        <f ca="1">SUM(INDIRECT(CONCATENATE("K7:K",M7)))</f>
        <v>3504009.5153284781</v>
      </c>
      <c r="Z7" s="28">
        <f ca="1">Y7*MAX((Q7-T7),0)</f>
        <v>0</v>
      </c>
      <c r="AA7" s="12">
        <f ca="1">_xll.SPRDOPT(O7,P7,T7,U7,R7,S7,V7,X7,1,0)*Y7</f>
        <v>288483.04006916587</v>
      </c>
      <c r="AB7" s="21">
        <f ca="1">_xll.SPRDOPT(O7,P7,T7,U7,R7,S7,W7,X7,1,0)*Y7</f>
        <v>246153.87318540763</v>
      </c>
      <c r="AF7" s="18">
        <f t="array" aca="1" ref="AF7:AG7" ca="1">CALL($AF$1,$AF$2,$AF$3,12,D7:D18,F7:F18,K7:K18,B7:B18,$R$5,AJ7:AK7)</f>
        <v>4.9378016645214213</v>
      </c>
      <c r="AG7" s="17">
        <f ca="1"/>
        <v>0.46641760013922995</v>
      </c>
    </row>
    <row r="8" spans="2:33" x14ac:dyDescent="0.2">
      <c r="B8" s="14">
        <f>B7</f>
        <v>54</v>
      </c>
      <c r="C8" s="7">
        <v>36861</v>
      </c>
      <c r="D8">
        <f ca="1">Curve!L11</f>
        <v>5.6770000000000005</v>
      </c>
      <c r="E8">
        <f ca="1">Curve!M11</f>
        <v>5.0220000000000002</v>
      </c>
      <c r="F8">
        <f ca="1">Curve!G11</f>
        <v>0.57250000000000001</v>
      </c>
      <c r="G8" s="5">
        <f ca="1">Curve!F11</f>
        <v>6.8071409539866998E-2</v>
      </c>
      <c r="H8">
        <f t="shared" ca="1" si="0"/>
        <v>31</v>
      </c>
      <c r="I8" s="6">
        <f t="shared" ref="I8:I67" ca="1" si="1">H8*$I$4</f>
        <v>310000</v>
      </c>
      <c r="J8">
        <f ca="1">Curve!C11</f>
        <v>0.98454293165408813</v>
      </c>
      <c r="K8" s="6">
        <f t="shared" ref="K8:K67" ca="1" si="2">I8*J8</f>
        <v>305208.30881276733</v>
      </c>
      <c r="M8">
        <v>30</v>
      </c>
      <c r="N8">
        <v>2</v>
      </c>
      <c r="O8" s="9">
        <f ca="1">SUMPRODUCT(D7:D30,K7:K30)/SUM(K7:K30)</f>
        <v>4.5535481683331165</v>
      </c>
      <c r="P8" s="9">
        <f ca="1">SUMPRODUCT(E7:E30,K7:K30)/SUM(K7:K30)/(1-$P$5)</f>
        <v>4.2391917646844277</v>
      </c>
      <c r="Q8" s="16">
        <f ca="1">O8-P8</f>
        <v>0.31435640364868878</v>
      </c>
      <c r="R8" s="15">
        <f ca="1">AG8</f>
        <v>0.40803155255262846</v>
      </c>
      <c r="S8" s="15">
        <f ca="1">AG8</f>
        <v>0.40803155255262846</v>
      </c>
      <c r="T8">
        <v>0.38369999999999999</v>
      </c>
      <c r="U8" s="13">
        <f ca="1">$U$7</f>
        <v>6.8011480586585002E-2</v>
      </c>
      <c r="V8" s="19">
        <v>0.97</v>
      </c>
      <c r="W8" s="19">
        <f>MIN(1,V8+1%)</f>
        <v>0.98</v>
      </c>
      <c r="X8" s="14">
        <f>$C$7-$C$3</f>
        <v>54</v>
      </c>
      <c r="Y8" s="6">
        <f ca="1">SUM(INDIRECT(CONCATENATE("K7:K",M8)))</f>
        <v>6779380.9891431415</v>
      </c>
      <c r="Z8" s="28">
        <f ca="1">Y8*MAX((Q8-T8),0)</f>
        <v>0</v>
      </c>
      <c r="AA8" s="12">
        <f ca="1">_xll.SPRDOPT(O8,P8,T8,U8,R8,S8,V8,X8,1,0)*Y8</f>
        <v>282358.1242878937</v>
      </c>
      <c r="AB8" s="21">
        <f ca="1">_xll.SPRDOPT(O8,P8,T8,U8,R8,S8,W8,X8,1,0)*Y8</f>
        <v>211471.59411006846</v>
      </c>
      <c r="AF8">
        <f t="array" aca="1" ref="AF8:AG8" ca="1">CALL($AF$1,$AF$2,$AF$3,24,D7:D30,F7:F30,K7:K30,B7:B30,$R$5,AJ7:AK7)</f>
        <v>4.5535481683331156</v>
      </c>
      <c r="AG8">
        <f ca="1"/>
        <v>0.40803155255262846</v>
      </c>
    </row>
    <row r="9" spans="2:33" x14ac:dyDescent="0.2">
      <c r="B9" s="14">
        <f t="shared" ref="B9:B67" si="3">B8</f>
        <v>54</v>
      </c>
      <c r="C9" s="7">
        <v>36892</v>
      </c>
      <c r="D9">
        <f ca="1">Curve!L12</f>
        <v>5.43</v>
      </c>
      <c r="E9">
        <f ca="1">Curve!M12</f>
        <v>4.9749999999999996</v>
      </c>
      <c r="F9">
        <f ca="1">Curve!G12</f>
        <v>0.60499999999999998</v>
      </c>
      <c r="G9" s="5">
        <f ca="1">Curve!F12</f>
        <v>6.8166540016454003E-2</v>
      </c>
      <c r="H9">
        <f t="shared" ca="1" si="0"/>
        <v>31</v>
      </c>
      <c r="I9" s="6">
        <f t="shared" ca="1" si="1"/>
        <v>310000</v>
      </c>
      <c r="J9">
        <f ca="1">Curve!C12</f>
        <v>0.97893669876237965</v>
      </c>
      <c r="K9" s="6">
        <f t="shared" ca="1" si="2"/>
        <v>303470.37661633769</v>
      </c>
      <c r="M9">
        <v>42</v>
      </c>
      <c r="N9">
        <v>3</v>
      </c>
      <c r="O9" s="9">
        <f ca="1">SUMPRODUCT(D7:D42,K7:K42)/SUM(K7:K42)</f>
        <v>4.2754862372968505</v>
      </c>
      <c r="P9" s="9">
        <f ca="1">SUMPRODUCT(E7:E42,K7:K42)/SUM(K7:K42)/(1-$P$5)</f>
        <v>3.9887068831597658</v>
      </c>
      <c r="Q9" s="16">
        <f ca="1">O9-P9</f>
        <v>0.28677935413708466</v>
      </c>
      <c r="R9" s="15">
        <f ca="1">AG9</f>
        <v>0.36895841192341533</v>
      </c>
      <c r="S9" s="15">
        <f ca="1">AG9</f>
        <v>0.36895841192341533</v>
      </c>
      <c r="T9">
        <v>0.38369999999999999</v>
      </c>
      <c r="U9" s="13">
        <f ca="1">$U$7</f>
        <v>6.8011480586585002E-2</v>
      </c>
      <c r="V9" s="30">
        <v>0.98</v>
      </c>
      <c r="W9" s="19">
        <f>MIN(1,V9+1%)</f>
        <v>0.99</v>
      </c>
      <c r="X9" s="14">
        <f>$C$7-$C$3</f>
        <v>54</v>
      </c>
      <c r="Y9" s="6">
        <f ca="1">SUM(INDIRECT(CONCATENATE("K7:K",M9)))</f>
        <v>9840866.4835664444</v>
      </c>
      <c r="Z9" s="28">
        <f ca="1">Y9*MAX((Q9-T9),0)</f>
        <v>0</v>
      </c>
      <c r="AA9" s="12">
        <f ca="1">_xll.SPRDOPT(O9,P9,T9,U9,R9,S9,V9,X9,1,0)*Y9</f>
        <v>163717.04950184302</v>
      </c>
      <c r="AB9" s="21">
        <f ca="1">_xll.SPRDOPT(O9,P9,T9,U9,R9,S9,W9,X9,1,0)*Y9</f>
        <v>81474.103976526618</v>
      </c>
      <c r="AF9">
        <f t="array" aca="1" ref="AF9:AG9" ca="1">CALL($AF$1,$AF$2,$AF$3,36,D7:D42,F7:F42,K7:K42,B7:B42,$R$5,AJ7:AK7)</f>
        <v>4.2754862372968496</v>
      </c>
      <c r="AG9">
        <f ca="1"/>
        <v>0.36895841192341533</v>
      </c>
    </row>
    <row r="10" spans="2:33" x14ac:dyDescent="0.2">
      <c r="B10" s="14">
        <f t="shared" si="3"/>
        <v>54</v>
      </c>
      <c r="C10" s="7">
        <v>36923</v>
      </c>
      <c r="D10">
        <f ca="1">Curve!L13</f>
        <v>5.0375000000000005</v>
      </c>
      <c r="E10">
        <f ca="1">Curve!M13</f>
        <v>4.7</v>
      </c>
      <c r="F10">
        <f ca="1">Curve!G13</f>
        <v>0.59499999999999997</v>
      </c>
      <c r="G10" s="5">
        <f ca="1">Curve!F13</f>
        <v>6.8376453618054001E-2</v>
      </c>
      <c r="H10">
        <f t="shared" ca="1" si="0"/>
        <v>28</v>
      </c>
      <c r="I10" s="6">
        <f t="shared" ca="1" si="1"/>
        <v>280000</v>
      </c>
      <c r="J10">
        <f ca="1">Curve!C13</f>
        <v>0.97330371208971389</v>
      </c>
      <c r="K10" s="6">
        <f t="shared" ca="1" si="2"/>
        <v>272525.03938511986</v>
      </c>
      <c r="M10">
        <v>54</v>
      </c>
      <c r="N10">
        <v>4</v>
      </c>
      <c r="O10" s="9">
        <f ca="1">SUMPRODUCT(D7:D54,K7:K54)/SUM(K7:K54)</f>
        <v>4.0979080975943836</v>
      </c>
      <c r="P10" s="9">
        <f ca="1">SUMPRODUCT(E7:E54,K7:K54)/SUM(K7:K54)/(1-$P$5)</f>
        <v>3.8264191143471344</v>
      </c>
      <c r="Q10" s="16">
        <f ca="1">O10-P10</f>
        <v>0.27148898324724913</v>
      </c>
      <c r="R10" s="15">
        <f ca="1">AG10</f>
        <v>0.34682420493599053</v>
      </c>
      <c r="S10" s="15">
        <f ca="1">AG10</f>
        <v>0.34682420493599053</v>
      </c>
      <c r="T10">
        <v>0.38369999999999999</v>
      </c>
      <c r="U10" s="13">
        <f ca="1">$U$7</f>
        <v>6.8011480586585002E-2</v>
      </c>
      <c r="V10" s="19">
        <v>0.99</v>
      </c>
      <c r="W10" s="19">
        <f>MIN(1,V10+1%)</f>
        <v>1</v>
      </c>
      <c r="X10" s="14">
        <f>$C$7-$C$3</f>
        <v>54</v>
      </c>
      <c r="Y10" s="6">
        <f ca="1">SUM(INDIRECT(CONCATENATE("K7:K",M10)))</f>
        <v>12709416.9262063</v>
      </c>
      <c r="Z10" s="28">
        <f ca="1">Y10*MAX((Q10-T10),0)</f>
        <v>0</v>
      </c>
      <c r="AA10" s="12">
        <f ca="1">_xll.SPRDOPT(O10,P10,T10,U10,R10,S10,V10,X10,1,0)*Y10</f>
        <v>56069.174157129506</v>
      </c>
      <c r="AB10" s="21">
        <f ca="1">_xll.SPRDOPT(O10,P10,T10,U10,R10,S10,W10,X10,1,0)*Y10</f>
        <v>806.11138406567773</v>
      </c>
      <c r="AF10">
        <f t="array" aca="1" ref="AF10:AG10" ca="1">CALL($AF$1,$AF$2,$AF$3,48,D7:D54,F7:F54,K7:K54,B7:B54,$R$5,AJ7:AK7)</f>
        <v>4.0979080975943836</v>
      </c>
      <c r="AG10">
        <f ca="1"/>
        <v>0.34682420493599053</v>
      </c>
    </row>
    <row r="11" spans="2:33" x14ac:dyDescent="0.2">
      <c r="B11" s="14">
        <f t="shared" si="3"/>
        <v>54</v>
      </c>
      <c r="C11" s="7">
        <v>36951</v>
      </c>
      <c r="D11">
        <f ca="1">Curve!L14</f>
        <v>4.7125000000000004</v>
      </c>
      <c r="E11">
        <f ca="1">Curve!M14</f>
        <v>4.4124999999999996</v>
      </c>
      <c r="F11">
        <f ca="1">Curve!G14</f>
        <v>0.53249999999999997</v>
      </c>
      <c r="G11" s="5">
        <f ca="1">Curve!F14</f>
        <v>6.8566053012678999E-2</v>
      </c>
      <c r="H11">
        <f t="shared" ca="1" si="0"/>
        <v>31</v>
      </c>
      <c r="I11" s="6">
        <f t="shared" ca="1" si="1"/>
        <v>310000</v>
      </c>
      <c r="J11">
        <f ca="1">Curve!C14</f>
        <v>0.96821505170855149</v>
      </c>
      <c r="K11" s="6">
        <f t="shared" ca="1" si="2"/>
        <v>300146.66602965095</v>
      </c>
      <c r="M11">
        <v>66</v>
      </c>
      <c r="N11">
        <v>5</v>
      </c>
      <c r="O11" s="9">
        <f ca="1">SUMPRODUCT(D7:D66,K7:K66)/SUM(K7:K66)</f>
        <v>3.9777382509310328</v>
      </c>
      <c r="P11" s="9">
        <f ca="1">SUMPRODUCT(E7:E66,K7:K66)/SUM(K7:K66)/(1-$P$5)</f>
        <v>3.7175772723705753</v>
      </c>
      <c r="Q11" s="16">
        <f ca="1">O11-P11</f>
        <v>0.2601609785604575</v>
      </c>
      <c r="R11" s="15">
        <f ca="1">AG11</f>
        <v>0.32996360952953302</v>
      </c>
      <c r="S11" s="15">
        <f ca="1">AG11</f>
        <v>0.32996360952953302</v>
      </c>
      <c r="T11">
        <v>0.38369999999999999</v>
      </c>
      <c r="U11" s="13">
        <f ca="1">$U$7</f>
        <v>6.8011480586585002E-2</v>
      </c>
      <c r="V11" s="30">
        <v>1</v>
      </c>
      <c r="W11" s="19">
        <f>MIN(1,V11+1%)</f>
        <v>1</v>
      </c>
      <c r="X11" s="14">
        <f>$C$7-$C$3</f>
        <v>54</v>
      </c>
      <c r="Y11" s="6">
        <f ca="1">SUM(INDIRECT(CONCATENATE("K7:K",M11)))</f>
        <v>15378835.885407746</v>
      </c>
      <c r="Z11" s="28">
        <f ca="1">Y11*MAX((Q11-T11),0)</f>
        <v>0</v>
      </c>
      <c r="AA11" s="12">
        <f ca="1">_xll.SPRDOPT(O11,P11,T11,U11,R11,S11,V11,X11,1,0)*Y11</f>
        <v>186.18968951404676</v>
      </c>
      <c r="AB11" s="21">
        <f ca="1">_xll.SPRDOPT(O11,P11,T11,U11,R11,S11,W11,X11,1,0)*Y11</f>
        <v>186.18968951404676</v>
      </c>
      <c r="AF11">
        <f t="array" aca="1" ref="AF11:AG11" ca="1">CALL($AF$1,$AF$2,$AF$3,60,D7:D66,F7:F66,K7:K66,B7:B66,$R$5,AJ7:AK7)</f>
        <v>3.9777382509310324</v>
      </c>
      <c r="AG11">
        <f ca="1"/>
        <v>0.32996360952953302</v>
      </c>
    </row>
    <row r="12" spans="2:33" x14ac:dyDescent="0.2">
      <c r="B12" s="14">
        <f t="shared" si="3"/>
        <v>54</v>
      </c>
      <c r="C12" s="7">
        <v>36982</v>
      </c>
      <c r="D12">
        <f ca="1">Curve!L15</f>
        <v>4.3275000000000006</v>
      </c>
      <c r="E12">
        <f ca="1">Curve!M15</f>
        <v>4.1425000000000001</v>
      </c>
      <c r="F12">
        <f ca="1">Curve!G15</f>
        <v>0.435</v>
      </c>
      <c r="G12" s="5">
        <f ca="1">Curve!F15</f>
        <v>6.8682768792152002E-2</v>
      </c>
      <c r="H12">
        <f t="shared" ca="1" si="0"/>
        <v>30</v>
      </c>
      <c r="I12" s="6">
        <f t="shared" ca="1" si="1"/>
        <v>300000</v>
      </c>
      <c r="J12">
        <f ca="1">Curve!C15</f>
        <v>0.96262957316110465</v>
      </c>
      <c r="K12" s="6">
        <f t="shared" ca="1" si="2"/>
        <v>288788.87194833142</v>
      </c>
    </row>
    <row r="13" spans="2:33" x14ac:dyDescent="0.2">
      <c r="B13" s="14">
        <f t="shared" si="3"/>
        <v>54</v>
      </c>
      <c r="C13" s="7">
        <v>37012</v>
      </c>
      <c r="D13">
        <f ca="1">Curve!L16</f>
        <v>4.26</v>
      </c>
      <c r="E13">
        <f ca="1">Curve!M16</f>
        <v>4.0424999999999995</v>
      </c>
      <c r="F13">
        <f ca="1">Curve!G16</f>
        <v>0.39750000000000002</v>
      </c>
      <c r="G13" s="5">
        <f ca="1">Curve!F16</f>
        <v>6.8646875795335002E-2</v>
      </c>
      <c r="H13">
        <f t="shared" ca="1" si="0"/>
        <v>31</v>
      </c>
      <c r="I13" s="6">
        <f t="shared" ca="1" si="1"/>
        <v>310000</v>
      </c>
      <c r="J13">
        <f ca="1">Curve!C16</f>
        <v>0.95732650433517497</v>
      </c>
      <c r="K13" s="6">
        <f t="shared" ca="1" si="2"/>
        <v>296771.21634390426</v>
      </c>
    </row>
    <row r="14" spans="2:33" x14ac:dyDescent="0.2">
      <c r="B14" s="14">
        <f t="shared" si="3"/>
        <v>54</v>
      </c>
      <c r="C14" s="7">
        <v>37043</v>
      </c>
      <c r="D14">
        <f ca="1">Curve!L17</f>
        <v>4.2749999999999995</v>
      </c>
      <c r="E14">
        <f ca="1">Curve!M17</f>
        <v>4.0374999999999996</v>
      </c>
      <c r="F14">
        <f ca="1">Curve!G17</f>
        <v>0.39250000000000002</v>
      </c>
      <c r="G14" s="5">
        <f ca="1">Curve!F17</f>
        <v>6.8609786365738001E-2</v>
      </c>
      <c r="H14">
        <f t="shared" ca="1" si="0"/>
        <v>30</v>
      </c>
      <c r="I14" s="6">
        <f t="shared" ca="1" si="1"/>
        <v>300000</v>
      </c>
      <c r="J14">
        <f ca="1">Curve!C17</f>
        <v>0.95188305682781227</v>
      </c>
      <c r="K14" s="6">
        <f t="shared" ca="1" si="2"/>
        <v>285564.91704834369</v>
      </c>
    </row>
    <row r="15" spans="2:33" x14ac:dyDescent="0.2">
      <c r="B15" s="14">
        <f t="shared" si="3"/>
        <v>54</v>
      </c>
      <c r="C15" s="7">
        <v>37073</v>
      </c>
      <c r="D15">
        <f ca="1">Curve!L18</f>
        <v>5.0674999999999999</v>
      </c>
      <c r="E15">
        <f ca="1">Curve!M18</f>
        <v>4.0225</v>
      </c>
      <c r="F15">
        <f ca="1">Curve!G18</f>
        <v>0.39250000000000002</v>
      </c>
      <c r="G15" s="5">
        <f ca="1">Curve!F18</f>
        <v>6.8582710867700999E-2</v>
      </c>
      <c r="H15">
        <f t="shared" ca="1" si="0"/>
        <v>31</v>
      </c>
      <c r="I15" s="6">
        <f t="shared" ca="1" si="1"/>
        <v>310000</v>
      </c>
      <c r="J15">
        <f ca="1">Curve!C18</f>
        <v>0.94664360110121815</v>
      </c>
      <c r="K15" s="6">
        <f t="shared" ca="1" si="2"/>
        <v>293459.51634137763</v>
      </c>
    </row>
    <row r="16" spans="2:33" x14ac:dyDescent="0.2">
      <c r="B16" s="14">
        <f t="shared" si="3"/>
        <v>54</v>
      </c>
      <c r="C16" s="7">
        <v>37104</v>
      </c>
      <c r="D16">
        <f ca="1">Curve!L19</f>
        <v>5.1025</v>
      </c>
      <c r="E16">
        <f ca="1">Curve!M19</f>
        <v>4.0175000000000001</v>
      </c>
      <c r="F16">
        <f ca="1">Curve!G19</f>
        <v>0.39250000000000002</v>
      </c>
      <c r="G16" s="5">
        <f ca="1">Curve!F19</f>
        <v>6.8571259680406005E-2</v>
      </c>
      <c r="H16">
        <f t="shared" ca="1" si="0"/>
        <v>31</v>
      </c>
      <c r="I16" s="6">
        <f t="shared" ca="1" si="1"/>
        <v>310000</v>
      </c>
      <c r="J16">
        <f ca="1">Curve!C19</f>
        <v>0.94125053864553687</v>
      </c>
      <c r="K16" s="6">
        <f t="shared" ca="1" si="2"/>
        <v>291787.66698011645</v>
      </c>
    </row>
    <row r="17" spans="2:11" x14ac:dyDescent="0.2">
      <c r="B17" s="14">
        <f t="shared" si="3"/>
        <v>54</v>
      </c>
      <c r="C17" s="7">
        <v>37135</v>
      </c>
      <c r="D17">
        <f ca="1">Curve!L20</f>
        <v>5.0569999999999995</v>
      </c>
      <c r="E17">
        <f ca="1">Curve!M20</f>
        <v>3.9894999999999996</v>
      </c>
      <c r="F17">
        <f ca="1">Curve!G20</f>
        <v>0.39500000000000002</v>
      </c>
      <c r="G17" s="5">
        <f ca="1">Curve!F20</f>
        <v>6.8559808493154004E-2</v>
      </c>
      <c r="H17">
        <f t="shared" ca="1" si="0"/>
        <v>30</v>
      </c>
      <c r="I17" s="6">
        <f t="shared" ca="1" si="1"/>
        <v>300000</v>
      </c>
      <c r="J17">
        <f ca="1">Curve!C20</f>
        <v>0.93588995958967069</v>
      </c>
      <c r="K17" s="6">
        <f t="shared" ca="1" si="2"/>
        <v>280766.98787690123</v>
      </c>
    </row>
    <row r="18" spans="2:11" x14ac:dyDescent="0.2">
      <c r="B18" s="14">
        <f t="shared" si="3"/>
        <v>54</v>
      </c>
      <c r="C18" s="7">
        <v>37165</v>
      </c>
      <c r="D18">
        <f ca="1">Curve!L21</f>
        <v>4.3375000000000004</v>
      </c>
      <c r="E18">
        <f ca="1">Curve!M21</f>
        <v>3.9725000000000001</v>
      </c>
      <c r="F18">
        <f ca="1">Curve!G21</f>
        <v>0.4</v>
      </c>
      <c r="G18" s="5">
        <f ca="1">Curve!F21</f>
        <v>6.8552610547592999E-2</v>
      </c>
      <c r="H18">
        <f t="shared" ca="1" si="0"/>
        <v>31</v>
      </c>
      <c r="I18" s="6">
        <f t="shared" ca="1" si="1"/>
        <v>310000</v>
      </c>
      <c r="J18">
        <f ca="1">Curve!C21</f>
        <v>0.93072931550549909</v>
      </c>
      <c r="K18" s="6">
        <f t="shared" ca="1" si="2"/>
        <v>288526.08780670475</v>
      </c>
    </row>
    <row r="19" spans="2:11" x14ac:dyDescent="0.2">
      <c r="B19" s="14">
        <f t="shared" si="3"/>
        <v>54</v>
      </c>
      <c r="C19" s="8">
        <v>37196</v>
      </c>
      <c r="D19">
        <f ca="1">Curve!L22</f>
        <v>4.5199999999999996</v>
      </c>
      <c r="E19">
        <f ca="1">Curve!M22</f>
        <v>4.08</v>
      </c>
      <c r="F19">
        <f ca="1">Curve!G22</f>
        <v>0.41</v>
      </c>
      <c r="G19" s="5">
        <f ca="1">Curve!F22</f>
        <v>6.8551520861403994E-2</v>
      </c>
      <c r="H19">
        <f t="shared" ca="1" si="0"/>
        <v>30</v>
      </c>
      <c r="I19" s="6">
        <f t="shared" ca="1" si="1"/>
        <v>300000</v>
      </c>
      <c r="J19">
        <f ca="1">Curve!C22</f>
        <v>0.9254211233238091</v>
      </c>
      <c r="K19" s="6">
        <f t="shared" ca="1" si="2"/>
        <v>277626.3369971427</v>
      </c>
    </row>
    <row r="20" spans="2:11" x14ac:dyDescent="0.2">
      <c r="B20" s="14">
        <f t="shared" si="3"/>
        <v>54</v>
      </c>
      <c r="C20" s="8">
        <v>37226</v>
      </c>
      <c r="D20">
        <f ca="1">Curve!L23</f>
        <v>4.5999999999999996</v>
      </c>
      <c r="E20">
        <f ca="1">Curve!M23</f>
        <v>4.165</v>
      </c>
      <c r="F20">
        <f ca="1">Curve!G23</f>
        <v>0.41499999999999998</v>
      </c>
      <c r="G20" s="5">
        <f ca="1">Curve!F23</f>
        <v>6.8550466326381995E-2</v>
      </c>
      <c r="H20">
        <f t="shared" ca="1" si="0"/>
        <v>31</v>
      </c>
      <c r="I20" s="6">
        <f t="shared" ca="1" si="1"/>
        <v>310000</v>
      </c>
      <c r="J20">
        <f ca="1">Curve!C23</f>
        <v>0.92031314651536678</v>
      </c>
      <c r="K20" s="6">
        <f t="shared" ca="1" si="2"/>
        <v>285297.07541976369</v>
      </c>
    </row>
    <row r="21" spans="2:11" x14ac:dyDescent="0.2">
      <c r="B21" s="14">
        <f t="shared" si="3"/>
        <v>54</v>
      </c>
      <c r="C21" s="8">
        <v>37257</v>
      </c>
      <c r="D21">
        <f ca="1">Curve!L24</f>
        <v>4.5649999999999995</v>
      </c>
      <c r="E21">
        <f ca="1">Curve!M24</f>
        <v>4.13</v>
      </c>
      <c r="F21">
        <f ca="1">Curve!G24</f>
        <v>0.42</v>
      </c>
      <c r="G21" s="5">
        <f ca="1">Curve!F24</f>
        <v>6.8564568570951001E-2</v>
      </c>
      <c r="H21">
        <f t="shared" ca="1" si="0"/>
        <v>31</v>
      </c>
      <c r="I21" s="6">
        <f t="shared" ca="1" si="1"/>
        <v>310000</v>
      </c>
      <c r="J21">
        <f ca="1">Curve!C24</f>
        <v>0.91504698229776993</v>
      </c>
      <c r="K21" s="6">
        <f t="shared" ca="1" si="2"/>
        <v>283664.56451230869</v>
      </c>
    </row>
    <row r="22" spans="2:11" x14ac:dyDescent="0.2">
      <c r="B22" s="14">
        <f t="shared" si="3"/>
        <v>54</v>
      </c>
      <c r="C22" s="8">
        <v>37288</v>
      </c>
      <c r="D22">
        <f ca="1">Curve!L25</f>
        <v>4.3499999999999996</v>
      </c>
      <c r="E22">
        <f ca="1">Curve!M25</f>
        <v>3.915</v>
      </c>
      <c r="F22">
        <f ca="1">Curve!G25</f>
        <v>0.40250000000000002</v>
      </c>
      <c r="G22" s="5">
        <f ca="1">Curve!F25</f>
        <v>6.8599705796860005E-2</v>
      </c>
      <c r="H22">
        <f t="shared" ca="1" si="0"/>
        <v>28</v>
      </c>
      <c r="I22" s="6">
        <f t="shared" ca="1" si="1"/>
        <v>280000</v>
      </c>
      <c r="J22">
        <f ca="1">Curve!C25</f>
        <v>0.90978290910797854</v>
      </c>
      <c r="K22" s="6">
        <f t="shared" ca="1" si="2"/>
        <v>254739.214550234</v>
      </c>
    </row>
    <row r="23" spans="2:11" x14ac:dyDescent="0.2">
      <c r="B23" s="14">
        <f t="shared" si="3"/>
        <v>54</v>
      </c>
      <c r="C23" s="8">
        <v>37316</v>
      </c>
      <c r="D23">
        <f ca="1">Curve!L26</f>
        <v>4.165</v>
      </c>
      <c r="E23">
        <f ca="1">Curve!M26</f>
        <v>3.7250000000000001</v>
      </c>
      <c r="F23">
        <f ca="1">Curve!G26</f>
        <v>0.37</v>
      </c>
      <c r="G23" s="5">
        <f ca="1">Curve!F26</f>
        <v>6.8631442646419002E-2</v>
      </c>
      <c r="H23">
        <f t="shared" ca="1" si="0"/>
        <v>31</v>
      </c>
      <c r="I23" s="6">
        <f t="shared" ca="1" si="1"/>
        <v>310000</v>
      </c>
      <c r="J23">
        <f ca="1">Curve!C26</f>
        <v>0.90504981086418868</v>
      </c>
      <c r="K23" s="6">
        <f t="shared" ca="1" si="2"/>
        <v>280565.44136789849</v>
      </c>
    </row>
    <row r="24" spans="2:11" x14ac:dyDescent="0.2">
      <c r="B24" s="14">
        <f t="shared" si="3"/>
        <v>54</v>
      </c>
      <c r="C24" s="8">
        <v>37347</v>
      </c>
      <c r="D24">
        <f ca="1">Curve!L27</f>
        <v>4.0129999999999999</v>
      </c>
      <c r="E24">
        <f ca="1">Curve!M27</f>
        <v>3.5154999999999998</v>
      </c>
      <c r="F24">
        <f ca="1">Curve!G27</f>
        <v>0.30499999999999999</v>
      </c>
      <c r="G24" s="5">
        <f ca="1">Curve!F27</f>
        <v>6.8651015927145995E-2</v>
      </c>
      <c r="H24">
        <f t="shared" ca="1" si="0"/>
        <v>30</v>
      </c>
      <c r="I24" s="6">
        <f t="shared" ca="1" si="1"/>
        <v>300000</v>
      </c>
      <c r="J24">
        <f ca="1">Curve!C27</f>
        <v>0.89985454260019104</v>
      </c>
      <c r="K24" s="6">
        <f t="shared" ca="1" si="2"/>
        <v>269956.3627800573</v>
      </c>
    </row>
    <row r="25" spans="2:11" x14ac:dyDescent="0.2">
      <c r="B25" s="14">
        <f t="shared" si="3"/>
        <v>54</v>
      </c>
      <c r="C25" s="8">
        <v>37377</v>
      </c>
      <c r="D25">
        <f ca="1">Curve!L28</f>
        <v>3.9250000000000003</v>
      </c>
      <c r="E25">
        <f ca="1">Curve!M28</f>
        <v>3.4275000000000002</v>
      </c>
      <c r="F25">
        <f ca="1">Curve!G28</f>
        <v>0.28999999999999998</v>
      </c>
      <c r="G25" s="5">
        <f ca="1">Curve!F28</f>
        <v>6.8646748938373997E-2</v>
      </c>
      <c r="H25">
        <f t="shared" ca="1" si="0"/>
        <v>31</v>
      </c>
      <c r="I25" s="6">
        <f t="shared" ca="1" si="1"/>
        <v>310000</v>
      </c>
      <c r="J25">
        <f ca="1">Curve!C28</f>
        <v>0.89488556361296923</v>
      </c>
      <c r="K25" s="6">
        <f t="shared" ca="1" si="2"/>
        <v>277414.52472002048</v>
      </c>
    </row>
    <row r="26" spans="2:11" x14ac:dyDescent="0.2">
      <c r="B26" s="14">
        <f t="shared" si="3"/>
        <v>54</v>
      </c>
      <c r="C26" s="8">
        <v>37408</v>
      </c>
      <c r="D26">
        <f ca="1">Curve!L29</f>
        <v>3.903</v>
      </c>
      <c r="E26">
        <f ca="1">Curve!M29</f>
        <v>3.4055</v>
      </c>
      <c r="F26">
        <f ca="1">Curve!G29</f>
        <v>0.28749999999999998</v>
      </c>
      <c r="G26" s="5">
        <f ca="1">Curve!F29</f>
        <v>6.864233971665E-2</v>
      </c>
      <c r="H26">
        <f t="shared" ca="1" si="0"/>
        <v>30</v>
      </c>
      <c r="I26" s="6">
        <f t="shared" ca="1" si="1"/>
        <v>300000</v>
      </c>
      <c r="J26">
        <f ca="1">Curve!C29</f>
        <v>0.8897804094851941</v>
      </c>
      <c r="K26" s="6">
        <f t="shared" ca="1" si="2"/>
        <v>266934.12284555822</v>
      </c>
    </row>
    <row r="27" spans="2:11" x14ac:dyDescent="0.2">
      <c r="B27" s="14">
        <f t="shared" si="3"/>
        <v>54</v>
      </c>
      <c r="C27" s="8">
        <v>37438</v>
      </c>
      <c r="D27">
        <f ca="1">Curve!L30</f>
        <v>3.9010000000000002</v>
      </c>
      <c r="E27">
        <f ca="1">Curve!M30</f>
        <v>3.4035000000000002</v>
      </c>
      <c r="F27">
        <f ca="1">Curve!G30</f>
        <v>0.28749999999999998</v>
      </c>
      <c r="G27" s="5">
        <f ca="1">Curve!F30</f>
        <v>6.8639459078758999E-2</v>
      </c>
      <c r="H27">
        <f t="shared" ca="1" si="0"/>
        <v>31</v>
      </c>
      <c r="I27" s="6">
        <f t="shared" ca="1" si="1"/>
        <v>310000</v>
      </c>
      <c r="J27">
        <f ca="1">Curve!C30</f>
        <v>0.88486612936279618</v>
      </c>
      <c r="K27" s="6">
        <f t="shared" ca="1" si="2"/>
        <v>274308.50010246685</v>
      </c>
    </row>
    <row r="28" spans="2:11" x14ac:dyDescent="0.2">
      <c r="B28" s="14">
        <f t="shared" si="3"/>
        <v>54</v>
      </c>
      <c r="C28" s="8">
        <v>37469</v>
      </c>
      <c r="D28">
        <f ca="1">Curve!L31</f>
        <v>3.9060000000000001</v>
      </c>
      <c r="E28">
        <f ca="1">Curve!M31</f>
        <v>3.4085000000000001</v>
      </c>
      <c r="F28">
        <f ca="1">Curve!G31</f>
        <v>0.28749999999999998</v>
      </c>
      <c r="G28" s="5">
        <f ca="1">Curve!F31</f>
        <v>6.8638764734846994E-2</v>
      </c>
      <c r="H28">
        <f t="shared" ca="1" si="0"/>
        <v>31</v>
      </c>
      <c r="I28" s="6">
        <f t="shared" ca="1" si="1"/>
        <v>310000</v>
      </c>
      <c r="J28">
        <f ca="1">Curve!C31</f>
        <v>0.87981329142849907</v>
      </c>
      <c r="K28" s="6">
        <f t="shared" ca="1" si="2"/>
        <v>272742.12034283474</v>
      </c>
    </row>
    <row r="29" spans="2:11" x14ac:dyDescent="0.2">
      <c r="B29" s="14">
        <f t="shared" si="3"/>
        <v>54</v>
      </c>
      <c r="C29" s="8">
        <v>37500</v>
      </c>
      <c r="D29">
        <f ca="1">Curve!L32</f>
        <v>3.9010000000000002</v>
      </c>
      <c r="E29">
        <f ca="1">Curve!M32</f>
        <v>3.4035000000000002</v>
      </c>
      <c r="F29">
        <f ca="1">Curve!G32</f>
        <v>0.28749999999999998</v>
      </c>
      <c r="G29" s="5">
        <f ca="1">Curve!F32</f>
        <v>6.8638070390937E-2</v>
      </c>
      <c r="H29">
        <f t="shared" ca="1" si="0"/>
        <v>30</v>
      </c>
      <c r="I29" s="6">
        <f t="shared" ca="1" si="1"/>
        <v>300000</v>
      </c>
      <c r="J29">
        <f ca="1">Curve!C32</f>
        <v>0.87478940632396318</v>
      </c>
      <c r="K29" s="6">
        <f t="shared" ca="1" si="2"/>
        <v>262436.82189718896</v>
      </c>
    </row>
    <row r="30" spans="2:11" x14ac:dyDescent="0.2">
      <c r="B30" s="14">
        <f t="shared" si="3"/>
        <v>54</v>
      </c>
      <c r="C30" s="8">
        <v>37530</v>
      </c>
      <c r="D30">
        <f ca="1">Curve!L33</f>
        <v>3.9159999999999999</v>
      </c>
      <c r="E30">
        <f ca="1">Curve!M33</f>
        <v>3.4184999999999999</v>
      </c>
      <c r="F30">
        <f ca="1">Curve!G33</f>
        <v>0.28999999999999998</v>
      </c>
      <c r="G30" s="5">
        <f ca="1">Curve!F33</f>
        <v>6.8636765462468996E-2</v>
      </c>
      <c r="H30">
        <f t="shared" ca="1" si="0"/>
        <v>31</v>
      </c>
      <c r="I30" s="6">
        <f t="shared" ca="1" si="1"/>
        <v>310000</v>
      </c>
      <c r="J30">
        <f ca="1">Curve!C33</f>
        <v>0.86995609122319173</v>
      </c>
      <c r="K30" s="6">
        <f t="shared" ca="1" si="2"/>
        <v>269686.38827918941</v>
      </c>
    </row>
    <row r="31" spans="2:11" x14ac:dyDescent="0.2">
      <c r="B31" s="14">
        <f t="shared" si="3"/>
        <v>54</v>
      </c>
      <c r="C31" s="7">
        <v>37561</v>
      </c>
      <c r="D31">
        <f ca="1">Curve!L34</f>
        <v>3.8879999999999999</v>
      </c>
      <c r="E31">
        <f ca="1">Curve!M34</f>
        <v>3.4979999999999998</v>
      </c>
      <c r="F31">
        <f ca="1">Curve!G34</f>
        <v>0.29249999999999998</v>
      </c>
      <c r="G31" s="5">
        <f ca="1">Curve!F34</f>
        <v>6.8634508948007003E-2</v>
      </c>
      <c r="H31">
        <f t="shared" ca="1" si="0"/>
        <v>30</v>
      </c>
      <c r="I31" s="6">
        <f t="shared" ca="1" si="1"/>
        <v>300000</v>
      </c>
      <c r="J31">
        <f ca="1">Curve!C34</f>
        <v>0.86499153910307702</v>
      </c>
      <c r="K31" s="6">
        <f t="shared" ca="1" si="2"/>
        <v>259497.4617309231</v>
      </c>
    </row>
    <row r="32" spans="2:11" x14ac:dyDescent="0.2">
      <c r="B32" s="14">
        <f t="shared" si="3"/>
        <v>54</v>
      </c>
      <c r="C32" s="7">
        <v>37591</v>
      </c>
      <c r="D32">
        <f ca="1">Curve!L35</f>
        <v>3.97</v>
      </c>
      <c r="E32">
        <f ca="1">Curve!M35</f>
        <v>3.585</v>
      </c>
      <c r="F32">
        <f ca="1">Curve!G35</f>
        <v>0.29499999999999998</v>
      </c>
      <c r="G32" s="5">
        <f ca="1">Curve!F35</f>
        <v>6.8632325224336002E-2</v>
      </c>
      <c r="H32">
        <f t="shared" ca="1" si="0"/>
        <v>31</v>
      </c>
      <c r="I32" s="6">
        <f t="shared" ca="1" si="1"/>
        <v>310000</v>
      </c>
      <c r="J32">
        <f ca="1">Curve!C35</f>
        <v>0.86021441374196084</v>
      </c>
      <c r="K32" s="6">
        <f t="shared" ca="1" si="2"/>
        <v>266666.46826000785</v>
      </c>
    </row>
    <row r="33" spans="2:11" x14ac:dyDescent="0.2">
      <c r="B33" s="14">
        <f t="shared" si="3"/>
        <v>54</v>
      </c>
      <c r="C33" s="7">
        <v>37622</v>
      </c>
      <c r="D33">
        <f ca="1">Curve!L36</f>
        <v>3.9580000000000002</v>
      </c>
      <c r="E33">
        <f ca="1">Curve!M36</f>
        <v>3.5730000000000004</v>
      </c>
      <c r="F33">
        <f ca="1">Curve!G36</f>
        <v>0.28249999999999997</v>
      </c>
      <c r="G33" s="5">
        <f ca="1">Curve!F36</f>
        <v>6.8638831073239995E-2</v>
      </c>
      <c r="H33">
        <f t="shared" ca="1" si="0"/>
        <v>31</v>
      </c>
      <c r="I33" s="6">
        <f t="shared" ca="1" si="1"/>
        <v>310000</v>
      </c>
      <c r="J33">
        <f ca="1">Curve!C36</f>
        <v>0.8552892946159989</v>
      </c>
      <c r="K33" s="6">
        <f t="shared" ca="1" si="2"/>
        <v>265139.68133095966</v>
      </c>
    </row>
    <row r="34" spans="2:11" x14ac:dyDescent="0.2">
      <c r="B34" s="14">
        <f t="shared" si="3"/>
        <v>54</v>
      </c>
      <c r="C34" s="7">
        <v>37653</v>
      </c>
      <c r="D34">
        <f ca="1">Curve!L37</f>
        <v>3.8159999999999998</v>
      </c>
      <c r="E34">
        <f ca="1">Curve!M37</f>
        <v>3.431</v>
      </c>
      <c r="F34">
        <f ca="1">Curve!G37</f>
        <v>0.28249999999999997</v>
      </c>
      <c r="G34" s="5">
        <f ca="1">Curve!F37</f>
        <v>6.8655976934869994E-2</v>
      </c>
      <c r="H34">
        <f t="shared" ca="1" si="0"/>
        <v>28</v>
      </c>
      <c r="I34" s="6">
        <f t="shared" ca="1" si="1"/>
        <v>280000</v>
      </c>
      <c r="J34">
        <f ca="1">Curve!C37</f>
        <v>0.85037046182728848</v>
      </c>
      <c r="K34" s="6">
        <f t="shared" ca="1" si="2"/>
        <v>238103.72931164078</v>
      </c>
    </row>
    <row r="35" spans="2:11" x14ac:dyDescent="0.2">
      <c r="B35" s="14">
        <f t="shared" si="3"/>
        <v>54</v>
      </c>
      <c r="C35" s="7">
        <v>37681</v>
      </c>
      <c r="D35">
        <f ca="1">Curve!L38</f>
        <v>3.6459999999999999</v>
      </c>
      <c r="E35">
        <f ca="1">Curve!M38</f>
        <v>3.2559999999999998</v>
      </c>
      <c r="F35">
        <f ca="1">Curve!G38</f>
        <v>0.27250000000000002</v>
      </c>
      <c r="G35" s="5">
        <f ca="1">Curve!F38</f>
        <v>6.8671463519653003E-2</v>
      </c>
      <c r="H35">
        <f t="shared" ca="1" si="0"/>
        <v>31</v>
      </c>
      <c r="I35" s="6">
        <f t="shared" ca="1" si="1"/>
        <v>310000</v>
      </c>
      <c r="J35">
        <f ca="1">Curve!C38</f>
        <v>0.84594991851211609</v>
      </c>
      <c r="K35" s="6">
        <f t="shared" ca="1" si="2"/>
        <v>262244.47473875596</v>
      </c>
    </row>
    <row r="36" spans="2:11" x14ac:dyDescent="0.2">
      <c r="B36" s="14">
        <f t="shared" si="3"/>
        <v>54</v>
      </c>
      <c r="C36" s="7">
        <v>37712</v>
      </c>
      <c r="D36">
        <f ca="1">Curve!L39</f>
        <v>3.4980000000000002</v>
      </c>
      <c r="E36">
        <f ca="1">Curve!M39</f>
        <v>3.093</v>
      </c>
      <c r="F36">
        <f ca="1">Curve!G39</f>
        <v>0.26</v>
      </c>
      <c r="G36" s="5">
        <f ca="1">Curve!F39</f>
        <v>6.8679809039826997E-2</v>
      </c>
      <c r="H36">
        <f t="shared" ca="1" si="0"/>
        <v>30</v>
      </c>
      <c r="I36" s="6">
        <f t="shared" ca="1" si="1"/>
        <v>300000</v>
      </c>
      <c r="J36">
        <f ca="1">Curve!C39</f>
        <v>0.84109863185688816</v>
      </c>
      <c r="K36" s="6">
        <f t="shared" ca="1" si="2"/>
        <v>252329.58955706644</v>
      </c>
    </row>
    <row r="37" spans="2:11" x14ac:dyDescent="0.2">
      <c r="B37" s="14">
        <f t="shared" si="3"/>
        <v>54</v>
      </c>
      <c r="C37" s="7">
        <v>37742</v>
      </c>
      <c r="D37">
        <f ca="1">Curve!L40</f>
        <v>3.4779999999999998</v>
      </c>
      <c r="E37">
        <f ca="1">Curve!M40</f>
        <v>3.073</v>
      </c>
      <c r="F37">
        <f ca="1">Curve!G40</f>
        <v>0.255</v>
      </c>
      <c r="G37" s="5">
        <f ca="1">Curve!F40</f>
        <v>6.8676216253011999E-2</v>
      </c>
      <c r="H37">
        <f t="shared" ca="1" si="0"/>
        <v>31</v>
      </c>
      <c r="I37" s="6">
        <f t="shared" ca="1" si="1"/>
        <v>310000</v>
      </c>
      <c r="J37">
        <f ca="1">Curve!C40</f>
        <v>0.83645419558344203</v>
      </c>
      <c r="K37" s="6">
        <f t="shared" ca="1" si="2"/>
        <v>259300.80063086702</v>
      </c>
    </row>
    <row r="38" spans="2:11" x14ac:dyDescent="0.2">
      <c r="B38" s="14">
        <f t="shared" si="3"/>
        <v>54</v>
      </c>
      <c r="C38" s="7">
        <v>37773</v>
      </c>
      <c r="D38">
        <f ca="1">Curve!L41</f>
        <v>3.4980000000000002</v>
      </c>
      <c r="E38">
        <f ca="1">Curve!M41</f>
        <v>3.093</v>
      </c>
      <c r="F38">
        <f ca="1">Curve!G41</f>
        <v>0.2525</v>
      </c>
      <c r="G38" s="5">
        <f ca="1">Curve!F41</f>
        <v>6.8672503706641005E-2</v>
      </c>
      <c r="H38">
        <f t="shared" ca="1" si="0"/>
        <v>30</v>
      </c>
      <c r="I38" s="6">
        <f t="shared" ca="1" si="1"/>
        <v>300000</v>
      </c>
      <c r="J38">
        <f ca="1">Curve!C41</f>
        <v>0.83168238418730611</v>
      </c>
      <c r="K38" s="6">
        <f t="shared" ca="1" si="2"/>
        <v>249504.71525619182</v>
      </c>
    </row>
    <row r="39" spans="2:11" x14ac:dyDescent="0.2">
      <c r="B39" s="14">
        <f t="shared" si="3"/>
        <v>54</v>
      </c>
      <c r="C39" s="7">
        <v>37803</v>
      </c>
      <c r="D39">
        <f ca="1">Curve!L42</f>
        <v>3.5200000000000005</v>
      </c>
      <c r="E39">
        <f ca="1">Curve!M42</f>
        <v>3.1150000000000002</v>
      </c>
      <c r="F39">
        <f ca="1">Curve!G42</f>
        <v>0.2525</v>
      </c>
      <c r="G39" s="5">
        <f ca="1">Curve!F42</f>
        <v>6.8670574624009995E-2</v>
      </c>
      <c r="H39">
        <f t="shared" ref="H39:H67" ca="1" si="4">EOMONTH(C39,0)-C39+1</f>
        <v>31</v>
      </c>
      <c r="I39" s="6">
        <f t="shared" ca="1" si="1"/>
        <v>310000</v>
      </c>
      <c r="J39">
        <f ca="1">Curve!C42</f>
        <v>0.82708716217581413</v>
      </c>
      <c r="K39" s="6">
        <f t="shared" ca="1" si="2"/>
        <v>256397.02027450237</v>
      </c>
    </row>
    <row r="40" spans="2:11" x14ac:dyDescent="0.2">
      <c r="B40" s="14">
        <f t="shared" si="3"/>
        <v>54</v>
      </c>
      <c r="C40" s="7">
        <v>37834</v>
      </c>
      <c r="D40">
        <f ca="1">Curve!L43</f>
        <v>3.5410000000000004</v>
      </c>
      <c r="E40">
        <f ca="1">Curve!M43</f>
        <v>3.1360000000000001</v>
      </c>
      <c r="F40">
        <f ca="1">Curve!G43</f>
        <v>0.2525</v>
      </c>
      <c r="G40" s="5">
        <f ca="1">Curve!F43</f>
        <v>6.8670972650125006E-2</v>
      </c>
      <c r="H40">
        <f t="shared" ca="1" si="4"/>
        <v>31</v>
      </c>
      <c r="I40" s="6">
        <f t="shared" ca="1" si="1"/>
        <v>310000</v>
      </c>
      <c r="J40">
        <f ca="1">Curve!C43</f>
        <v>0.82236019484316369</v>
      </c>
      <c r="K40" s="6">
        <f t="shared" ca="1" si="2"/>
        <v>254931.66040138074</v>
      </c>
    </row>
    <row r="41" spans="2:11" x14ac:dyDescent="0.2">
      <c r="B41" s="14">
        <f t="shared" si="3"/>
        <v>54</v>
      </c>
      <c r="C41" s="7">
        <v>37865</v>
      </c>
      <c r="D41">
        <f ca="1">Curve!L44</f>
        <v>3.5309999999999997</v>
      </c>
      <c r="E41">
        <f ca="1">Curve!M44</f>
        <v>3.1259999999999999</v>
      </c>
      <c r="F41">
        <f ca="1">Curve!G44</f>
        <v>0.2525</v>
      </c>
      <c r="G41" s="5">
        <f ca="1">Curve!F44</f>
        <v>6.8671370676240004E-2</v>
      </c>
      <c r="H41">
        <f t="shared" ca="1" si="4"/>
        <v>30</v>
      </c>
      <c r="I41" s="6">
        <f t="shared" ca="1" si="1"/>
        <v>300000</v>
      </c>
      <c r="J41">
        <f ca="1">Curve!C44</f>
        <v>0.81766018965720055</v>
      </c>
      <c r="K41" s="6">
        <f t="shared" ca="1" si="2"/>
        <v>245298.05689716016</v>
      </c>
    </row>
    <row r="42" spans="2:11" x14ac:dyDescent="0.2">
      <c r="B42" s="14">
        <f t="shared" si="3"/>
        <v>54</v>
      </c>
      <c r="C42" s="7">
        <v>37895</v>
      </c>
      <c r="D42">
        <f ca="1">Curve!L45</f>
        <v>3.5460000000000003</v>
      </c>
      <c r="E42">
        <f ca="1">Curve!M45</f>
        <v>3.141</v>
      </c>
      <c r="F42">
        <f ca="1">Curve!G45</f>
        <v>0.2525</v>
      </c>
      <c r="G42" s="5">
        <f ca="1">Curve!F45</f>
        <v>6.8672739713826994E-2</v>
      </c>
      <c r="H42">
        <f t="shared" ca="1" si="4"/>
        <v>31</v>
      </c>
      <c r="I42" s="6">
        <f t="shared" ca="1" si="1"/>
        <v>310000</v>
      </c>
      <c r="J42">
        <f ca="1">Curve!C45</f>
        <v>0.81313495494788834</v>
      </c>
      <c r="K42" s="6">
        <f t="shared" ca="1" si="2"/>
        <v>252071.83603384538</v>
      </c>
    </row>
    <row r="43" spans="2:11" x14ac:dyDescent="0.2">
      <c r="B43" s="14">
        <f t="shared" si="3"/>
        <v>54</v>
      </c>
      <c r="C43" s="8">
        <v>37926</v>
      </c>
      <c r="D43">
        <f ca="1">Curve!L46</f>
        <v>3.5380000000000003</v>
      </c>
      <c r="E43">
        <f ca="1">Curve!M46</f>
        <v>3.2204999999999999</v>
      </c>
      <c r="F43">
        <f ca="1">Curve!G46</f>
        <v>0.26250000000000001</v>
      </c>
      <c r="G43" s="5">
        <f ca="1">Curve!F46</f>
        <v>6.8675390124421004E-2</v>
      </c>
      <c r="H43">
        <f t="shared" ca="1" si="4"/>
        <v>30</v>
      </c>
      <c r="I43" s="6">
        <f t="shared" ca="1" si="1"/>
        <v>300000</v>
      </c>
      <c r="J43">
        <f ca="1">Curve!C46</f>
        <v>0.80848196205994305</v>
      </c>
      <c r="K43" s="6">
        <f t="shared" ca="1" si="2"/>
        <v>242544.58861798292</v>
      </c>
    </row>
    <row r="44" spans="2:11" x14ac:dyDescent="0.2">
      <c r="B44" s="14">
        <f t="shared" si="3"/>
        <v>54</v>
      </c>
      <c r="C44" s="8">
        <v>37956</v>
      </c>
      <c r="D44">
        <f ca="1">Curve!L47</f>
        <v>3.62</v>
      </c>
      <c r="E44">
        <f ca="1">Curve!M47</f>
        <v>3.3075000000000001</v>
      </c>
      <c r="F44">
        <f ca="1">Curve!G47</f>
        <v>0.26750000000000002</v>
      </c>
      <c r="G44" s="5">
        <f ca="1">Curve!F47</f>
        <v>6.8677955037901001E-2</v>
      </c>
      <c r="H44">
        <f t="shared" ca="1" si="4"/>
        <v>31</v>
      </c>
      <c r="I44" s="6">
        <f t="shared" ca="1" si="1"/>
        <v>310000</v>
      </c>
      <c r="J44">
        <f ca="1">Curve!C47</f>
        <v>0.80400408559210013</v>
      </c>
      <c r="K44" s="6">
        <f t="shared" ca="1" si="2"/>
        <v>249241.26653355104</v>
      </c>
    </row>
    <row r="45" spans="2:11" x14ac:dyDescent="0.2">
      <c r="B45" s="14">
        <f t="shared" si="3"/>
        <v>54</v>
      </c>
      <c r="C45" s="8">
        <v>37987</v>
      </c>
      <c r="D45">
        <f ca="1">Curve!L48</f>
        <v>3.7450000000000001</v>
      </c>
      <c r="E45">
        <f ca="1">Curve!M48</f>
        <v>3.4325000000000001</v>
      </c>
      <c r="F45">
        <f ca="1">Curve!G48</f>
        <v>0.28499999999999998</v>
      </c>
      <c r="G45" s="5">
        <f ca="1">Curve!F48</f>
        <v>6.8687274211151006E-2</v>
      </c>
      <c r="H45">
        <f t="shared" ca="1" si="4"/>
        <v>31</v>
      </c>
      <c r="I45" s="6">
        <f t="shared" ca="1" si="1"/>
        <v>310000</v>
      </c>
      <c r="J45">
        <f ca="1">Curve!C48</f>
        <v>0.7993855697991934</v>
      </c>
      <c r="K45" s="6">
        <f t="shared" ca="1" si="2"/>
        <v>247809.52663774995</v>
      </c>
    </row>
    <row r="46" spans="2:11" x14ac:dyDescent="0.2">
      <c r="B46" s="14">
        <f t="shared" si="3"/>
        <v>54</v>
      </c>
      <c r="C46" s="8">
        <v>38018</v>
      </c>
      <c r="D46">
        <f ca="1">Curve!L49</f>
        <v>3.6070000000000002</v>
      </c>
      <c r="E46">
        <f ca="1">Curve!M49</f>
        <v>3.2945000000000002</v>
      </c>
      <c r="F46">
        <f ca="1">Curve!G49</f>
        <v>0.27250000000000002</v>
      </c>
      <c r="G46" s="5">
        <f ca="1">Curve!F49</f>
        <v>6.8703706731294001E-2</v>
      </c>
      <c r="H46">
        <f t="shared" ca="1" si="4"/>
        <v>29</v>
      </c>
      <c r="I46" s="6">
        <f t="shared" ca="1" si="1"/>
        <v>290000</v>
      </c>
      <c r="J46">
        <f ca="1">Curve!C49</f>
        <v>0.79477378312764868</v>
      </c>
      <c r="K46" s="6">
        <f t="shared" ca="1" si="2"/>
        <v>230484.39710701813</v>
      </c>
    </row>
    <row r="47" spans="2:11" x14ac:dyDescent="0.2">
      <c r="B47" s="14">
        <f t="shared" si="3"/>
        <v>54</v>
      </c>
      <c r="C47" s="8">
        <v>38047</v>
      </c>
      <c r="D47">
        <f ca="1">Curve!L50</f>
        <v>3.44</v>
      </c>
      <c r="E47">
        <f ca="1">Curve!M50</f>
        <v>3.1224999999999996</v>
      </c>
      <c r="F47">
        <f ca="1">Curve!G50</f>
        <v>0.27250000000000002</v>
      </c>
      <c r="G47" s="5">
        <f ca="1">Curve!F50</f>
        <v>6.8719079088929005E-2</v>
      </c>
      <c r="H47">
        <f t="shared" ca="1" si="4"/>
        <v>31</v>
      </c>
      <c r="I47" s="6">
        <f t="shared" ca="1" si="1"/>
        <v>310000</v>
      </c>
      <c r="J47">
        <f ca="1">Curve!C50</f>
        <v>0.79048169125810486</v>
      </c>
      <c r="K47" s="6">
        <f t="shared" ca="1" si="2"/>
        <v>245049.3242900125</v>
      </c>
    </row>
    <row r="48" spans="2:11" x14ac:dyDescent="0.2">
      <c r="B48" s="14">
        <f t="shared" si="3"/>
        <v>54</v>
      </c>
      <c r="C48" s="8">
        <v>38078</v>
      </c>
      <c r="D48">
        <f ca="1">Curve!L51</f>
        <v>3.395</v>
      </c>
      <c r="E48">
        <f ca="1">Curve!M51</f>
        <v>2.9624999999999999</v>
      </c>
      <c r="F48">
        <f ca="1">Curve!G51</f>
        <v>0.2525</v>
      </c>
      <c r="G48" s="5">
        <f ca="1">Curve!F51</f>
        <v>6.8728998947743994E-2</v>
      </c>
      <c r="H48">
        <f t="shared" ca="1" si="4"/>
        <v>30</v>
      </c>
      <c r="I48" s="6">
        <f t="shared" ca="1" si="1"/>
        <v>300000</v>
      </c>
      <c r="J48">
        <f ca="1">Curve!C51</f>
        <v>0.78593481062768689</v>
      </c>
      <c r="K48" s="6">
        <f t="shared" ca="1" si="2"/>
        <v>235780.44318830606</v>
      </c>
    </row>
    <row r="49" spans="2:11" x14ac:dyDescent="0.2">
      <c r="B49" s="14">
        <f t="shared" si="3"/>
        <v>54</v>
      </c>
      <c r="C49" s="8">
        <v>38108</v>
      </c>
      <c r="D49">
        <f ca="1">Curve!L52</f>
        <v>3.3759999999999999</v>
      </c>
      <c r="E49">
        <f ca="1">Curve!M52</f>
        <v>2.9434999999999998</v>
      </c>
      <c r="F49">
        <f ca="1">Curve!G52</f>
        <v>0.2525</v>
      </c>
      <c r="G49" s="5">
        <f ca="1">Curve!F52</f>
        <v>6.8731876063783004E-2</v>
      </c>
      <c r="H49">
        <f t="shared" ca="1" si="4"/>
        <v>31</v>
      </c>
      <c r="I49" s="6">
        <f t="shared" ca="1" si="1"/>
        <v>310000</v>
      </c>
      <c r="J49">
        <f ca="1">Curve!C52</f>
        <v>0.78157682049695332</v>
      </c>
      <c r="K49" s="6">
        <f t="shared" ca="1" si="2"/>
        <v>242288.81435405553</v>
      </c>
    </row>
    <row r="50" spans="2:11" x14ac:dyDescent="0.2">
      <c r="B50" s="14">
        <f t="shared" si="3"/>
        <v>54</v>
      </c>
      <c r="C50" s="8">
        <v>38139</v>
      </c>
      <c r="D50">
        <f ca="1">Curve!L53</f>
        <v>3.3970000000000002</v>
      </c>
      <c r="E50">
        <f ca="1">Curve!M53</f>
        <v>2.9645000000000001</v>
      </c>
      <c r="F50">
        <f ca="1">Curve!G53</f>
        <v>0.2525</v>
      </c>
      <c r="G50" s="5">
        <f ca="1">Curve!F53</f>
        <v>6.8734849083691998E-2</v>
      </c>
      <c r="H50">
        <f t="shared" ca="1" si="4"/>
        <v>30</v>
      </c>
      <c r="I50" s="6">
        <f t="shared" ca="1" si="1"/>
        <v>300000</v>
      </c>
      <c r="J50">
        <f ca="1">Curve!C53</f>
        <v>0.77709857607348931</v>
      </c>
      <c r="K50" s="6">
        <f t="shared" ca="1" si="2"/>
        <v>233129.57282204679</v>
      </c>
    </row>
    <row r="51" spans="2:11" x14ac:dyDescent="0.2">
      <c r="B51" s="14">
        <f t="shared" si="3"/>
        <v>54</v>
      </c>
      <c r="C51" s="8">
        <v>38169</v>
      </c>
      <c r="D51">
        <f ca="1">Curve!L54</f>
        <v>3.419</v>
      </c>
      <c r="E51">
        <f ca="1">Curve!M54</f>
        <v>2.9864999999999999</v>
      </c>
      <c r="F51">
        <f ca="1">Curve!G54</f>
        <v>0.25</v>
      </c>
      <c r="G51" s="5">
        <f ca="1">Curve!F54</f>
        <v>6.8752726291147995E-2</v>
      </c>
      <c r="H51">
        <f t="shared" ca="1" si="4"/>
        <v>31</v>
      </c>
      <c r="I51" s="6">
        <f t="shared" ca="1" si="1"/>
        <v>310000</v>
      </c>
      <c r="J51">
        <f ca="1">Curve!C54</f>
        <v>0.7727461254732626</v>
      </c>
      <c r="K51" s="6">
        <f t="shared" ca="1" si="2"/>
        <v>239551.29889671141</v>
      </c>
    </row>
    <row r="52" spans="2:11" x14ac:dyDescent="0.2">
      <c r="B52" s="14">
        <f t="shared" si="3"/>
        <v>54</v>
      </c>
      <c r="C52" s="8">
        <v>38200</v>
      </c>
      <c r="D52">
        <f ca="1">Curve!L55</f>
        <v>3.44</v>
      </c>
      <c r="E52">
        <f ca="1">Curve!M55</f>
        <v>3.0074999999999998</v>
      </c>
      <c r="F52">
        <f ca="1">Curve!G55</f>
        <v>0.25</v>
      </c>
      <c r="G52" s="5">
        <f ca="1">Curve!F55</f>
        <v>6.8788913799504997E-2</v>
      </c>
      <c r="H52">
        <f t="shared" ca="1" si="4"/>
        <v>31</v>
      </c>
      <c r="I52" s="6">
        <f t="shared" ca="1" si="1"/>
        <v>310000</v>
      </c>
      <c r="J52">
        <f ca="1">Curve!C55</f>
        <v>0.76822061714420975</v>
      </c>
      <c r="K52" s="6">
        <f t="shared" ca="1" si="2"/>
        <v>238148.39131470502</v>
      </c>
    </row>
    <row r="53" spans="2:11" x14ac:dyDescent="0.2">
      <c r="B53" s="14">
        <f t="shared" si="3"/>
        <v>54</v>
      </c>
      <c r="C53" s="8">
        <v>38231</v>
      </c>
      <c r="D53">
        <f ca="1">Curve!L56</f>
        <v>3.4290000000000003</v>
      </c>
      <c r="E53">
        <f ca="1">Curve!M56</f>
        <v>2.9965000000000002</v>
      </c>
      <c r="F53">
        <f ca="1">Curve!G56</f>
        <v>0.25</v>
      </c>
      <c r="G53" s="5">
        <f ca="1">Curve!F56</f>
        <v>6.8825101308295E-2</v>
      </c>
      <c r="H53">
        <f t="shared" ca="1" si="4"/>
        <v>30</v>
      </c>
      <c r="I53" s="6">
        <f t="shared" ca="1" si="1"/>
        <v>300000</v>
      </c>
      <c r="J53">
        <f ca="1">Curve!C56</f>
        <v>0.76371707849266324</v>
      </c>
      <c r="K53" s="6">
        <f t="shared" ca="1" si="2"/>
        <v>229115.12354779898</v>
      </c>
    </row>
    <row r="54" spans="2:11" x14ac:dyDescent="0.2">
      <c r="B54" s="14">
        <f t="shared" si="3"/>
        <v>54</v>
      </c>
      <c r="C54" s="8">
        <v>38261</v>
      </c>
      <c r="D54">
        <f ca="1">Curve!L57</f>
        <v>3.4430000000000001</v>
      </c>
      <c r="E54">
        <f ca="1">Curve!M57</f>
        <v>3.0105</v>
      </c>
      <c r="F54">
        <f ca="1">Curve!G57</f>
        <v>0.25</v>
      </c>
      <c r="G54" s="5">
        <f ca="1">Curve!F57</f>
        <v>6.8860121478503997E-2</v>
      </c>
      <c r="H54">
        <f t="shared" ca="1" si="4"/>
        <v>31</v>
      </c>
      <c r="I54" s="6">
        <f t="shared" ca="1" si="1"/>
        <v>310000</v>
      </c>
      <c r="J54">
        <f ca="1">Curve!C57</f>
        <v>0.75937966235456433</v>
      </c>
      <c r="K54" s="6">
        <f t="shared" ca="1" si="2"/>
        <v>235407.69532991495</v>
      </c>
    </row>
    <row r="55" spans="2:11" x14ac:dyDescent="0.2">
      <c r="B55" s="14">
        <f t="shared" si="3"/>
        <v>54</v>
      </c>
      <c r="C55" s="7">
        <v>38292</v>
      </c>
      <c r="D55">
        <f ca="1">Curve!L58</f>
        <v>3.3600000000000003</v>
      </c>
      <c r="E55">
        <f ca="1">Curve!M58</f>
        <v>3.085</v>
      </c>
      <c r="F55">
        <f ca="1">Curve!G58</f>
        <v>0.2525</v>
      </c>
      <c r="G55" s="5">
        <f ca="1">Curve!F58</f>
        <v>6.8896308988145E-2</v>
      </c>
      <c r="H55">
        <f t="shared" ca="1" si="4"/>
        <v>30</v>
      </c>
      <c r="I55" s="6">
        <f t="shared" ca="1" si="1"/>
        <v>300000</v>
      </c>
      <c r="J55">
        <f ca="1">Curve!C58</f>
        <v>0.75491913435109048</v>
      </c>
      <c r="K55" s="6">
        <f t="shared" ca="1" si="2"/>
        <v>226475.74030532714</v>
      </c>
    </row>
    <row r="56" spans="2:11" x14ac:dyDescent="0.2">
      <c r="B56" s="14">
        <f t="shared" si="3"/>
        <v>54</v>
      </c>
      <c r="C56" s="7">
        <v>38322</v>
      </c>
      <c r="D56">
        <f ca="1">Curve!L59</f>
        <v>3.4390000000000001</v>
      </c>
      <c r="E56">
        <f ca="1">Curve!M59</f>
        <v>3.169</v>
      </c>
      <c r="F56">
        <f ca="1">Curve!G59</f>
        <v>0.255</v>
      </c>
      <c r="G56" s="5">
        <f ca="1">Curve!F59</f>
        <v>6.8931329159179003E-2</v>
      </c>
      <c r="H56">
        <f t="shared" ca="1" si="4"/>
        <v>31</v>
      </c>
      <c r="I56" s="6">
        <f t="shared" ca="1" si="1"/>
        <v>310000</v>
      </c>
      <c r="J56">
        <f ca="1">Curve!C59</f>
        <v>0.75062320036345243</v>
      </c>
      <c r="K56" s="6">
        <f t="shared" ca="1" si="2"/>
        <v>232693.19211267025</v>
      </c>
    </row>
    <row r="57" spans="2:11" x14ac:dyDescent="0.2">
      <c r="B57" s="14">
        <f t="shared" si="3"/>
        <v>54</v>
      </c>
      <c r="C57" s="7">
        <v>38353</v>
      </c>
      <c r="D57">
        <f ca="1">Curve!L60</f>
        <v>3.6419999999999999</v>
      </c>
      <c r="E57">
        <f ca="1">Curve!M60</f>
        <v>3.3719999999999999</v>
      </c>
      <c r="F57">
        <f ca="1">Curve!G60</f>
        <v>0.26</v>
      </c>
      <c r="G57" s="5">
        <f ca="1">Curve!F60</f>
        <v>6.8967516669674003E-2</v>
      </c>
      <c r="H57">
        <f t="shared" ca="1" si="4"/>
        <v>31</v>
      </c>
      <c r="I57" s="6">
        <f t="shared" ca="1" si="1"/>
        <v>310000</v>
      </c>
      <c r="J57">
        <f ca="1">Curve!C60</f>
        <v>0.746205391591786</v>
      </c>
      <c r="K57" s="6">
        <f t="shared" ca="1" si="2"/>
        <v>231323.67139345367</v>
      </c>
    </row>
    <row r="58" spans="2:11" x14ac:dyDescent="0.2">
      <c r="B58" s="14">
        <f t="shared" si="3"/>
        <v>54</v>
      </c>
      <c r="C58" s="7">
        <v>38384</v>
      </c>
      <c r="D58">
        <f ca="1">Curve!L61</f>
        <v>3.508</v>
      </c>
      <c r="E58">
        <f ca="1">Curve!M61</f>
        <v>3.238</v>
      </c>
      <c r="F58">
        <f ca="1">Curve!G61</f>
        <v>0.2475</v>
      </c>
      <c r="G58" s="5">
        <f ca="1">Curve!F61</f>
        <v>6.9003704180601005E-2</v>
      </c>
      <c r="H58">
        <f t="shared" ca="1" si="4"/>
        <v>28</v>
      </c>
      <c r="I58" s="6">
        <f t="shared" ca="1" si="1"/>
        <v>280000</v>
      </c>
      <c r="J58">
        <f ca="1">Curve!C61</f>
        <v>0.74180918104716398</v>
      </c>
      <c r="K58" s="6">
        <f t="shared" ca="1" si="2"/>
        <v>207706.57069320593</v>
      </c>
    </row>
    <row r="59" spans="2:11" x14ac:dyDescent="0.2">
      <c r="B59" s="14">
        <f t="shared" si="3"/>
        <v>54</v>
      </c>
      <c r="C59" s="7">
        <v>38412</v>
      </c>
      <c r="D59">
        <f ca="1">Curve!L62</f>
        <v>3.3440000000000003</v>
      </c>
      <c r="E59">
        <f ca="1">Curve!M62</f>
        <v>3.069</v>
      </c>
      <c r="F59">
        <f ca="1">Curve!G62</f>
        <v>0.24249999999999999</v>
      </c>
      <c r="G59" s="5">
        <f ca="1">Curve!F62</f>
        <v>6.9036389674714996E-2</v>
      </c>
      <c r="H59">
        <f t="shared" ca="1" si="4"/>
        <v>31</v>
      </c>
      <c r="I59" s="6">
        <f t="shared" ca="1" si="1"/>
        <v>310000</v>
      </c>
      <c r="J59">
        <f ca="1">Curve!C62</f>
        <v>0.73785691190251645</v>
      </c>
      <c r="K59" s="6">
        <f t="shared" ca="1" si="2"/>
        <v>228735.6426897801</v>
      </c>
    </row>
    <row r="60" spans="2:11" x14ac:dyDescent="0.2">
      <c r="B60" s="14">
        <f t="shared" si="3"/>
        <v>54</v>
      </c>
      <c r="C60" s="7">
        <v>38443</v>
      </c>
      <c r="D60">
        <f ca="1">Curve!L63</f>
        <v>3.347</v>
      </c>
      <c r="E60">
        <f ca="1">Curve!M63</f>
        <v>2.9119999999999999</v>
      </c>
      <c r="F60">
        <f ca="1">Curve!G63</f>
        <v>0.23</v>
      </c>
      <c r="G60" s="5">
        <f ca="1">Curve!F63</f>
        <v>6.9072577186467005E-2</v>
      </c>
      <c r="H60">
        <f t="shared" ca="1" si="4"/>
        <v>30</v>
      </c>
      <c r="I60" s="6">
        <f t="shared" ca="1" si="1"/>
        <v>300000</v>
      </c>
      <c r="J60">
        <f ca="1">Curve!C63</f>
        <v>0.73350160023375166</v>
      </c>
      <c r="K60" s="6">
        <f t="shared" ca="1" si="2"/>
        <v>220050.48007012549</v>
      </c>
    </row>
    <row r="61" spans="2:11" x14ac:dyDescent="0.2">
      <c r="B61" s="14">
        <f t="shared" si="3"/>
        <v>54</v>
      </c>
      <c r="C61" s="7">
        <v>38473</v>
      </c>
      <c r="D61">
        <f ca="1">Curve!L64</f>
        <v>3.3289999999999997</v>
      </c>
      <c r="E61">
        <f ca="1">Curve!M64</f>
        <v>2.8939999999999997</v>
      </c>
      <c r="F61">
        <f ca="1">Curve!G64</f>
        <v>0.23</v>
      </c>
      <c r="G61" s="5">
        <f ca="1">Curve!F64</f>
        <v>6.9107597359542999E-2</v>
      </c>
      <c r="H61">
        <f t="shared" ca="1" si="4"/>
        <v>31</v>
      </c>
      <c r="I61" s="6">
        <f t="shared" ca="1" si="1"/>
        <v>310000</v>
      </c>
      <c r="J61">
        <f ca="1">Curve!C64</f>
        <v>0.7293071402116923</v>
      </c>
      <c r="K61" s="6">
        <f t="shared" ca="1" si="2"/>
        <v>226085.21346562461</v>
      </c>
    </row>
    <row r="62" spans="2:11" x14ac:dyDescent="0.2">
      <c r="B62" s="14">
        <f t="shared" si="3"/>
        <v>54</v>
      </c>
      <c r="C62" s="7">
        <v>38504</v>
      </c>
      <c r="D62">
        <f ca="1">Curve!L65</f>
        <v>3.351</v>
      </c>
      <c r="E62">
        <f ca="1">Curve!M65</f>
        <v>2.9159999999999999</v>
      </c>
      <c r="F62">
        <f ca="1">Curve!G65</f>
        <v>0.23</v>
      </c>
      <c r="G62" s="5">
        <f ca="1">Curve!F65</f>
        <v>6.9143784872148006E-2</v>
      </c>
      <c r="H62">
        <f t="shared" ca="1" si="4"/>
        <v>30</v>
      </c>
      <c r="I62" s="6">
        <f t="shared" ca="1" si="1"/>
        <v>300000</v>
      </c>
      <c r="J62">
        <f ca="1">Curve!C65</f>
        <v>0.72499382824451297</v>
      </c>
      <c r="K62" s="6">
        <f t="shared" ca="1" si="2"/>
        <v>217498.14847335388</v>
      </c>
    </row>
    <row r="63" spans="2:11" x14ac:dyDescent="0.2">
      <c r="B63" s="14">
        <f t="shared" si="3"/>
        <v>54</v>
      </c>
      <c r="C63" s="7">
        <v>38534</v>
      </c>
      <c r="D63">
        <f ca="1">Curve!L66</f>
        <v>3.3729999999999998</v>
      </c>
      <c r="E63">
        <f ca="1">Curve!M66</f>
        <v>2.9379999999999997</v>
      </c>
      <c r="F63">
        <f ca="1">Curve!G66</f>
        <v>0.23</v>
      </c>
      <c r="G63" s="5">
        <f ca="1">Curve!F66</f>
        <v>6.9178805046048994E-2</v>
      </c>
      <c r="H63">
        <f t="shared" ca="1" si="4"/>
        <v>31</v>
      </c>
      <c r="I63" s="6">
        <f t="shared" ca="1" si="1"/>
        <v>310000</v>
      </c>
      <c r="J63">
        <f ca="1">Curve!C66</f>
        <v>0.72083987277684836</v>
      </c>
      <c r="K63" s="6">
        <f t="shared" ca="1" si="2"/>
        <v>223460.360560823</v>
      </c>
    </row>
    <row r="64" spans="2:11" x14ac:dyDescent="0.2">
      <c r="B64" s="14">
        <f t="shared" si="3"/>
        <v>54</v>
      </c>
      <c r="C64" s="7">
        <v>38565</v>
      </c>
      <c r="D64">
        <f ca="1">Curve!L67</f>
        <v>3.3940000000000001</v>
      </c>
      <c r="E64">
        <f ca="1">Curve!M67</f>
        <v>2.9590000000000001</v>
      </c>
      <c r="F64">
        <f ca="1">Curve!G67</f>
        <v>0.23</v>
      </c>
      <c r="G64" s="5">
        <f ca="1">Curve!F67</f>
        <v>6.9214992559506E-2</v>
      </c>
      <c r="H64">
        <f t="shared" ca="1" si="4"/>
        <v>31</v>
      </c>
      <c r="I64" s="6">
        <f t="shared" ca="1" si="1"/>
        <v>310000</v>
      </c>
      <c r="J64">
        <f ca="1">Curve!C67</f>
        <v>0.71656827064184092</v>
      </c>
      <c r="K64" s="6">
        <f t="shared" ca="1" si="2"/>
        <v>222136.1638989707</v>
      </c>
    </row>
    <row r="65" spans="2:11" x14ac:dyDescent="0.2">
      <c r="B65" s="14">
        <f t="shared" si="3"/>
        <v>54</v>
      </c>
      <c r="C65" s="7">
        <v>38596</v>
      </c>
      <c r="D65">
        <f ca="1">Curve!L68</f>
        <v>3.3820000000000001</v>
      </c>
      <c r="E65">
        <f ca="1">Curve!M68</f>
        <v>2.9470000000000001</v>
      </c>
      <c r="F65">
        <f ca="1">Curve!G68</f>
        <v>0.23</v>
      </c>
      <c r="G65" s="5">
        <f ca="1">Curve!F68</f>
        <v>6.9251180073395993E-2</v>
      </c>
      <c r="H65">
        <f t="shared" ca="1" si="4"/>
        <v>30</v>
      </c>
      <c r="I65" s="6">
        <f t="shared" ca="1" si="1"/>
        <v>300000</v>
      </c>
      <c r="J65">
        <f ca="1">Curve!C68</f>
        <v>0.71231775437727529</v>
      </c>
      <c r="K65" s="6">
        <f t="shared" ca="1" si="2"/>
        <v>213695.3263131826</v>
      </c>
    </row>
    <row r="66" spans="2:11" x14ac:dyDescent="0.2">
      <c r="B66" s="14">
        <f t="shared" si="3"/>
        <v>54</v>
      </c>
      <c r="C66" s="7">
        <v>38626</v>
      </c>
      <c r="D66">
        <f ca="1">Curve!L69</f>
        <v>3.395</v>
      </c>
      <c r="E66">
        <f ca="1">Curve!M69</f>
        <v>2.96</v>
      </c>
      <c r="F66">
        <f ca="1">Curve!G69</f>
        <v>0.23</v>
      </c>
      <c r="G66" s="5">
        <f ca="1">Curve!F69</f>
        <v>6.9277921308819004E-2</v>
      </c>
      <c r="H66">
        <f t="shared" ca="1" si="4"/>
        <v>31</v>
      </c>
      <c r="I66" s="6">
        <f t="shared" ca="1" si="1"/>
        <v>310000</v>
      </c>
      <c r="J66">
        <f ca="1">Curve!C69</f>
        <v>0.70825306201589777</v>
      </c>
      <c r="K66" s="6">
        <f t="shared" ca="1" si="2"/>
        <v>219558.44922492831</v>
      </c>
    </row>
    <row r="67" spans="2:11" x14ac:dyDescent="0.2">
      <c r="B67" s="14">
        <f t="shared" si="3"/>
        <v>54</v>
      </c>
      <c r="C67" s="8">
        <v>38657</v>
      </c>
      <c r="D67" s="10">
        <f ca="1">Curve!L70</f>
        <v>3.302</v>
      </c>
      <c r="E67" s="10">
        <f ca="1">Curve!M70</f>
        <v>3.0295000000000001</v>
      </c>
      <c r="F67" s="10">
        <f ca="1">Curve!G70</f>
        <v>0.23</v>
      </c>
      <c r="G67" s="11">
        <f ca="1">Curve!F70</f>
        <v>6.9300601079592003E-2</v>
      </c>
      <c r="H67" s="10">
        <f t="shared" ca="1" si="4"/>
        <v>30</v>
      </c>
      <c r="I67" s="12">
        <f t="shared" ca="1" si="1"/>
        <v>300000</v>
      </c>
      <c r="J67" s="10">
        <f ca="1">Curve!C70</f>
        <v>0.70409146339164141</v>
      </c>
      <c r="K67" s="12">
        <f t="shared" ca="1" si="2"/>
        <v>211227.43901749243</v>
      </c>
    </row>
  </sheetData>
  <pageMargins left="0.75" right="0.75" top="1" bottom="1" header="0.5" footer="0.5"/>
  <pageSetup scale="59" orientation="landscape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67"/>
  <sheetViews>
    <sheetView tabSelected="1" topLeftCell="O1" workbookViewId="0">
      <selection activeCell="T25" sqref="T25"/>
    </sheetView>
  </sheetViews>
  <sheetFormatPr defaultRowHeight="12.75" x14ac:dyDescent="0.2"/>
  <cols>
    <col min="2" max="2" width="14.28515625" customWidth="1"/>
    <col min="3" max="3" width="11.5703125" customWidth="1"/>
    <col min="7" max="7" width="12.85546875" customWidth="1"/>
    <col min="8" max="8" width="10.7109375" customWidth="1"/>
    <col min="9" max="9" width="10.28515625" customWidth="1"/>
    <col min="11" max="11" width="10.85546875" customWidth="1"/>
    <col min="12" max="12" width="15.85546875" customWidth="1"/>
    <col min="13" max="13" width="4" customWidth="1"/>
    <col min="15" max="15" width="16.28515625" customWidth="1"/>
    <col min="16" max="17" width="15.5703125" customWidth="1"/>
    <col min="18" max="18" width="14.28515625" customWidth="1"/>
    <col min="19" max="20" width="16.5703125" customWidth="1"/>
    <col min="21" max="21" width="13.28515625" customWidth="1"/>
    <col min="23" max="23" width="13.140625" customWidth="1"/>
    <col min="24" max="24" width="14.28515625" customWidth="1"/>
    <col min="25" max="25" width="12.28515625" customWidth="1"/>
    <col min="26" max="26" width="18.42578125" customWidth="1"/>
    <col min="27" max="27" width="12.28515625" customWidth="1"/>
    <col min="28" max="28" width="17.140625" customWidth="1"/>
  </cols>
  <sheetData>
    <row r="1" spans="2:33" x14ac:dyDescent="0.2">
      <c r="AF1" t="s">
        <v>32</v>
      </c>
    </row>
    <row r="2" spans="2:33" x14ac:dyDescent="0.2">
      <c r="C2" s="23" t="s">
        <v>16</v>
      </c>
      <c r="AF2" t="s">
        <v>33</v>
      </c>
    </row>
    <row r="3" spans="2:33" x14ac:dyDescent="0.2">
      <c r="C3" s="24">
        <v>36777</v>
      </c>
      <c r="I3" s="23" t="s">
        <v>15</v>
      </c>
      <c r="AF3" t="s">
        <v>34</v>
      </c>
    </row>
    <row r="4" spans="2:33" x14ac:dyDescent="0.2">
      <c r="I4" s="25">
        <v>20000</v>
      </c>
      <c r="P4" s="23" t="s">
        <v>26</v>
      </c>
      <c r="R4" s="23" t="s">
        <v>20</v>
      </c>
      <c r="AF4">
        <f>REGISTER.ID(AF1,AF2,AF3)</f>
        <v>449445888</v>
      </c>
    </row>
    <row r="5" spans="2:33" x14ac:dyDescent="0.2">
      <c r="P5" s="29">
        <v>4.7500000000000001E-2</v>
      </c>
      <c r="R5" s="27">
        <v>0.95</v>
      </c>
      <c r="Z5" s="22"/>
      <c r="AA5" s="10"/>
      <c r="AB5" s="20"/>
    </row>
    <row r="6" spans="2:33" x14ac:dyDescent="0.2">
      <c r="B6" t="s">
        <v>35</v>
      </c>
      <c r="D6" s="23" t="s">
        <v>7</v>
      </c>
      <c r="E6" s="23" t="s">
        <v>9</v>
      </c>
      <c r="F6" s="23" t="s">
        <v>11</v>
      </c>
      <c r="G6" s="23" t="s">
        <v>12</v>
      </c>
      <c r="H6" s="23" t="s">
        <v>13</v>
      </c>
      <c r="I6" s="23" t="s">
        <v>14</v>
      </c>
      <c r="J6" s="23" t="s">
        <v>5</v>
      </c>
      <c r="K6" s="23" t="s">
        <v>17</v>
      </c>
      <c r="M6" t="s">
        <v>27</v>
      </c>
      <c r="N6" t="s">
        <v>38</v>
      </c>
      <c r="O6" t="s">
        <v>21</v>
      </c>
      <c r="P6" t="s">
        <v>22</v>
      </c>
      <c r="Q6" t="s">
        <v>23</v>
      </c>
      <c r="R6" t="s">
        <v>18</v>
      </c>
      <c r="S6" t="s">
        <v>19</v>
      </c>
      <c r="T6" t="s">
        <v>25</v>
      </c>
      <c r="U6" t="s">
        <v>28</v>
      </c>
      <c r="V6" t="s">
        <v>29</v>
      </c>
      <c r="W6" t="s">
        <v>36</v>
      </c>
      <c r="X6" t="s">
        <v>24</v>
      </c>
      <c r="Y6" t="s">
        <v>17</v>
      </c>
      <c r="Z6" s="22" t="s">
        <v>30</v>
      </c>
      <c r="AA6" s="10" t="s">
        <v>31</v>
      </c>
      <c r="AB6" s="20" t="s">
        <v>37</v>
      </c>
    </row>
    <row r="7" spans="2:33" x14ac:dyDescent="0.2">
      <c r="B7" s="14">
        <f>C7-$C$3</f>
        <v>54</v>
      </c>
      <c r="C7" s="7">
        <v>36831</v>
      </c>
      <c r="D7">
        <f ca="1">Curve!L10</f>
        <v>5.8999999999999995</v>
      </c>
      <c r="E7">
        <f ca="1">Curve!N9</f>
        <v>4.5230000000000006</v>
      </c>
      <c r="F7">
        <f ca="1">Curve!G10</f>
        <v>0.53749999999999998</v>
      </c>
      <c r="G7" s="5">
        <f ca="1">Curve!F10</f>
        <v>6.8011480586585002E-2</v>
      </c>
      <c r="H7">
        <f t="shared" ref="H7:H38" ca="1" si="0">EOMONTH(C7,0)-C7+1</f>
        <v>30</v>
      </c>
      <c r="I7" s="6">
        <f ca="1">H7*$I$4</f>
        <v>600000</v>
      </c>
      <c r="J7">
        <f ca="1">Curve!C10</f>
        <v>0.98997953379640857</v>
      </c>
      <c r="K7" s="6">
        <f ca="1">I7*J7</f>
        <v>593987.72027784516</v>
      </c>
      <c r="M7">
        <v>18</v>
      </c>
      <c r="N7">
        <v>1</v>
      </c>
      <c r="O7" s="16">
        <f ca="1">SUMPRODUCT(D7:D18,K7:K18)/SUM(K7:K18)</f>
        <v>4.9378016645214222</v>
      </c>
      <c r="P7" s="9">
        <f ca="1">SUMPRODUCT(E7:E18,K7:K18)/SUM(K7:K18)/(1-$P$5)</f>
        <v>4.4581845441607157</v>
      </c>
      <c r="Q7" s="16">
        <f ca="1">O7-P7</f>
        <v>0.47961712036070647</v>
      </c>
      <c r="R7" s="15">
        <f ca="1">AG7</f>
        <v>0.46641760013922995</v>
      </c>
      <c r="S7" s="15">
        <f ca="1">AG7</f>
        <v>0.46641760013922995</v>
      </c>
      <c r="T7">
        <v>0.39829999999999999</v>
      </c>
      <c r="U7" s="13">
        <f ca="1">G7</f>
        <v>6.8011480586585002E-2</v>
      </c>
      <c r="V7" s="19">
        <v>0.96</v>
      </c>
      <c r="W7" s="19">
        <f>MIN(1,V7+1%)</f>
        <v>0.97</v>
      </c>
      <c r="X7" s="14">
        <f>$C$7-$C$3</f>
        <v>54</v>
      </c>
      <c r="Y7" s="6">
        <f ca="1">SUM(INDIRECT(CONCATENATE("K7:K",M7)))</f>
        <v>7008019.0306569561</v>
      </c>
      <c r="Z7" s="28">
        <f ca="1">Y7*MAX((Q7-T7),0)</f>
        <v>569871.92700605327</v>
      </c>
      <c r="AA7" s="12">
        <f ca="1">_xll.SPRDOPT(O7,P7,T7,U7,R7,S7,V7,X7,1,0)*Y7</f>
        <v>1007199.1014059818</v>
      </c>
      <c r="AB7" s="21">
        <f ca="1">_xll.SPRDOPT(O7,P7,T7,U7,R7,S7,W7,X7,1,0)*Y7</f>
        <v>928409.67645530577</v>
      </c>
      <c r="AF7" s="18">
        <f t="array" aca="1" ref="AF7:AG7" ca="1">CALL($AF$1,$AF$2,$AF$3,12,D7:D18,F7:F18,K7:K18,B7:B18,$R$5,AJ7:AK7)</f>
        <v>4.9378016645214213</v>
      </c>
      <c r="AG7" s="17">
        <f ca="1"/>
        <v>0.46641760013922995</v>
      </c>
    </row>
    <row r="8" spans="2:33" x14ac:dyDescent="0.2">
      <c r="B8" s="14">
        <f>B7</f>
        <v>54</v>
      </c>
      <c r="C8" s="7">
        <v>36861</v>
      </c>
      <c r="D8">
        <f ca="1">Curve!L11</f>
        <v>5.6770000000000005</v>
      </c>
      <c r="E8">
        <f ca="1">Curve!N10</f>
        <v>4.7799999999999994</v>
      </c>
      <c r="F8">
        <f ca="1">Curve!G11</f>
        <v>0.57250000000000001</v>
      </c>
      <c r="G8" s="5">
        <f ca="1">Curve!F11</f>
        <v>6.8071409539866998E-2</v>
      </c>
      <c r="H8">
        <f t="shared" ca="1" si="0"/>
        <v>31</v>
      </c>
      <c r="I8" s="6">
        <f t="shared" ref="I8:I67" ca="1" si="1">H8*$I$4</f>
        <v>620000</v>
      </c>
      <c r="J8">
        <f ca="1">Curve!C11</f>
        <v>0.98454293165408813</v>
      </c>
      <c r="K8" s="6">
        <f t="shared" ref="K8:K67" ca="1" si="2">I8*J8</f>
        <v>610416.61762553465</v>
      </c>
      <c r="M8">
        <v>30</v>
      </c>
      <c r="N8">
        <v>2</v>
      </c>
      <c r="O8" s="9">
        <f ca="1">SUMPRODUCT(D7:D30,K7:K30)/SUM(K7:K30)</f>
        <v>4.5535481683331165</v>
      </c>
      <c r="P8" s="9">
        <f ca="1">SUMPRODUCT(E7:E30,K7:K30)/SUM(K7:K30)/(1-$P$5)</f>
        <v>4.1310961144550404</v>
      </c>
      <c r="Q8" s="16">
        <f ca="1">O8-P8</f>
        <v>0.42245205387807605</v>
      </c>
      <c r="R8" s="15">
        <f ca="1">AG8</f>
        <v>0.40803155255262846</v>
      </c>
      <c r="S8" s="15">
        <f ca="1">AG8</f>
        <v>0.40803155255262846</v>
      </c>
      <c r="T8">
        <v>0.39829999999999999</v>
      </c>
      <c r="U8" s="13">
        <f ca="1">$U$7</f>
        <v>6.8011480586585002E-2</v>
      </c>
      <c r="V8" s="19">
        <v>0.97</v>
      </c>
      <c r="W8" s="19">
        <f>MIN(1,V8+1%)</f>
        <v>0.98</v>
      </c>
      <c r="X8" s="14">
        <f>$C$7-$C$3</f>
        <v>54</v>
      </c>
      <c r="Y8" s="6">
        <f ca="1">SUM(INDIRECT(CONCATENATE("K7:K",M8)))</f>
        <v>13558761.978286283</v>
      </c>
      <c r="Z8" s="28">
        <f ca="1">Y8*MAX((Q8-T8),0)</f>
        <v>327471.94981957949</v>
      </c>
      <c r="AA8" s="12">
        <f ca="1">_xll.SPRDOPT(O8,P8,T8,U8,R8,S8,V8,X8,1,0)*Y8</f>
        <v>1125022.1937958738</v>
      </c>
      <c r="AB8" s="21">
        <f ca="1">_xll.SPRDOPT(O8,P8,T8,U8,R8,S8,W8,X8,1,0)*Y8</f>
        <v>975674.37714839645</v>
      </c>
      <c r="AF8">
        <f t="array" aca="1" ref="AF8:AG8" ca="1">CALL($AF$1,$AF$2,$AF$3,24,D7:D30,F7:F30,K7:K30,B7:B30,$R$5,AJ7:AK7)</f>
        <v>4.5535481683331156</v>
      </c>
      <c r="AG8">
        <f ca="1"/>
        <v>0.40803155255262846</v>
      </c>
    </row>
    <row r="9" spans="2:33" x14ac:dyDescent="0.2">
      <c r="B9" s="14">
        <f t="shared" ref="B9:B67" si="3">B8</f>
        <v>54</v>
      </c>
      <c r="C9" s="7">
        <v>36892</v>
      </c>
      <c r="D9">
        <f ca="1">Curve!L12</f>
        <v>5.43</v>
      </c>
      <c r="E9">
        <f ca="1">Curve!N11</f>
        <v>4.9145000000000003</v>
      </c>
      <c r="F9">
        <f ca="1">Curve!G12</f>
        <v>0.60499999999999998</v>
      </c>
      <c r="G9" s="5">
        <f ca="1">Curve!F12</f>
        <v>6.8166540016454003E-2</v>
      </c>
      <c r="H9">
        <f t="shared" ca="1" si="0"/>
        <v>31</v>
      </c>
      <c r="I9" s="6">
        <f t="shared" ca="1" si="1"/>
        <v>620000</v>
      </c>
      <c r="J9">
        <f ca="1">Curve!C12</f>
        <v>0.97893669876237965</v>
      </c>
      <c r="K9" s="6">
        <f t="shared" ca="1" si="2"/>
        <v>606940.75323267537</v>
      </c>
      <c r="M9">
        <v>42</v>
      </c>
      <c r="N9">
        <v>3</v>
      </c>
      <c r="O9" s="9">
        <f ca="1">SUMPRODUCT(D7:D42,K7:K42)/SUM(K7:K42)</f>
        <v>4.2754862372968505</v>
      </c>
      <c r="P9" s="9">
        <f ca="1">SUMPRODUCT(E7:E42,K7:K42)/SUM(K7:K42)/(1-$P$5)</f>
        <v>3.8978198608207535</v>
      </c>
      <c r="Q9" s="16">
        <f ca="1">O9-P9</f>
        <v>0.37766637647609702</v>
      </c>
      <c r="R9" s="15">
        <f ca="1">AG9</f>
        <v>0.36895841192341533</v>
      </c>
      <c r="S9" s="15">
        <f ca="1">AG9</f>
        <v>0.36895841192341533</v>
      </c>
      <c r="T9">
        <v>0.39829999999999999</v>
      </c>
      <c r="U9" s="13">
        <f ca="1">$U$7</f>
        <v>6.8011480586585002E-2</v>
      </c>
      <c r="V9" s="19">
        <v>0.98</v>
      </c>
      <c r="W9" s="19">
        <f>MIN(1,V9+1%)</f>
        <v>0.99</v>
      </c>
      <c r="X9" s="14">
        <f>$C$7-$C$3</f>
        <v>54</v>
      </c>
      <c r="Y9" s="6">
        <f ca="1">SUM(INDIRECT(CONCATENATE("K7:K",M9)))</f>
        <v>19681732.967132889</v>
      </c>
      <c r="Z9" s="28">
        <f ca="1">Y9*MAX((Q9-T9),0)</f>
        <v>0</v>
      </c>
      <c r="AA9" s="12">
        <f ca="1">_xll.SPRDOPT(O9,P9,T9,U9,R9,S9,V9,X9,1,0)*Y9</f>
        <v>813083.59461996472</v>
      </c>
      <c r="AB9" s="21">
        <f ca="1">_xll.SPRDOPT(O9,P9,T9,U9,R9,S9,W9,X9,1,0)*Y9</f>
        <v>587339.2543353535</v>
      </c>
      <c r="AF9">
        <f t="array" aca="1" ref="AF9:AG9" ca="1">CALL($AF$1,$AF$2,$AF$3,36,D7:D42,F7:F42,K7:K42,B7:B42,$R$5,AJ7:AK7)</f>
        <v>4.2754862372968496</v>
      </c>
      <c r="AG9">
        <f ca="1"/>
        <v>0.36895841192341533</v>
      </c>
    </row>
    <row r="10" spans="2:33" x14ac:dyDescent="0.2">
      <c r="B10" s="14">
        <f t="shared" si="3"/>
        <v>54</v>
      </c>
      <c r="C10" s="7">
        <v>36923</v>
      </c>
      <c r="D10">
        <f ca="1">Curve!L13</f>
        <v>5.0375000000000005</v>
      </c>
      <c r="E10">
        <f ca="1">Curve!N12</f>
        <v>4.8824999999999994</v>
      </c>
      <c r="F10">
        <f ca="1">Curve!G13</f>
        <v>0.59499999999999997</v>
      </c>
      <c r="G10" s="5">
        <f ca="1">Curve!F13</f>
        <v>6.8376453618054001E-2</v>
      </c>
      <c r="H10">
        <f t="shared" ca="1" si="0"/>
        <v>28</v>
      </c>
      <c r="I10" s="6">
        <f t="shared" ca="1" si="1"/>
        <v>560000</v>
      </c>
      <c r="J10">
        <f ca="1">Curve!C13</f>
        <v>0.97330371208971389</v>
      </c>
      <c r="K10" s="6">
        <f t="shared" ca="1" si="2"/>
        <v>545050.07877023972</v>
      </c>
      <c r="M10">
        <v>54</v>
      </c>
      <c r="N10">
        <v>4</v>
      </c>
      <c r="O10" s="9">
        <f ca="1">SUMPRODUCT(D7:D54,K7:K54)/SUM(K7:K54)</f>
        <v>4.0979080975943836</v>
      </c>
      <c r="P10" s="9">
        <f ca="1">SUMPRODUCT(E7:E54,K7:K54)/SUM(K7:K54)/(1-$P$5)</f>
        <v>3.744862075841076</v>
      </c>
      <c r="Q10" s="16">
        <f ca="1">O10-P10</f>
        <v>0.35304602175330757</v>
      </c>
      <c r="R10" s="15">
        <f ca="1">AG10</f>
        <v>0.34682420493599053</v>
      </c>
      <c r="S10" s="15">
        <f ca="1">AG10</f>
        <v>0.34682420493599053</v>
      </c>
      <c r="T10">
        <v>0.39829999999999999</v>
      </c>
      <c r="U10" s="13">
        <f ca="1">$U$7</f>
        <v>6.8011480586585002E-2</v>
      </c>
      <c r="V10" s="19">
        <v>0.99</v>
      </c>
      <c r="W10" s="19">
        <f>MIN(1,V10+1%)</f>
        <v>1</v>
      </c>
      <c r="X10" s="14">
        <f>$C$7-$C$3</f>
        <v>54</v>
      </c>
      <c r="Y10" s="6">
        <f ca="1">SUM(INDIRECT(CONCATENATE("K7:K",M10)))</f>
        <v>25418833.8524126</v>
      </c>
      <c r="Z10" s="28">
        <f ca="1">Y10*MAX((Q10-T10),0)</f>
        <v>0</v>
      </c>
      <c r="AA10" s="12">
        <f ca="1">_xll.SPRDOPT(O10,P10,T10,U10,R10,S10,V10,X10,1,0)*Y10</f>
        <v>449898.5794885878</v>
      </c>
      <c r="AB10" s="21">
        <f ca="1">_xll.SPRDOPT(O10,P10,T10,U10,R10,S10,W10,X10,1,0)*Y10</f>
        <v>125195.28650600118</v>
      </c>
      <c r="AF10">
        <f t="array" aca="1" ref="AF10:AG10" ca="1">CALL($AF$1,$AF$2,$AF$3,48,D7:D54,F7:F54,K7:K54,B7:B54,$R$5,AJ7:AK7)</f>
        <v>4.0979080975943836</v>
      </c>
      <c r="AG10">
        <f ca="1"/>
        <v>0.34682420493599053</v>
      </c>
    </row>
    <row r="11" spans="2:33" x14ac:dyDescent="0.2">
      <c r="B11" s="14">
        <f t="shared" si="3"/>
        <v>54</v>
      </c>
      <c r="C11" s="7">
        <v>36951</v>
      </c>
      <c r="D11">
        <f ca="1">Curve!L14</f>
        <v>4.7125000000000004</v>
      </c>
      <c r="E11">
        <f ca="1">Curve!N13</f>
        <v>4.6025</v>
      </c>
      <c r="F11">
        <f ca="1">Curve!G14</f>
        <v>0.53249999999999997</v>
      </c>
      <c r="G11" s="5">
        <f ca="1">Curve!F14</f>
        <v>6.8566053012678999E-2</v>
      </c>
      <c r="H11">
        <f t="shared" ca="1" si="0"/>
        <v>31</v>
      </c>
      <c r="I11" s="6">
        <f t="shared" ca="1" si="1"/>
        <v>620000</v>
      </c>
      <c r="J11">
        <f ca="1">Curve!C14</f>
        <v>0.96821505170855149</v>
      </c>
      <c r="K11" s="6">
        <f t="shared" ca="1" si="2"/>
        <v>600293.3320593019</v>
      </c>
      <c r="M11">
        <v>66</v>
      </c>
      <c r="N11">
        <v>5</v>
      </c>
      <c r="O11" s="9">
        <f ca="1">SUMPRODUCT(D7:D66,K7:K66)/SUM(K7:K66)</f>
        <v>3.9777382509310328</v>
      </c>
      <c r="P11" s="9">
        <f ca="1">SUMPRODUCT(E7:E66,K7:K66)/SUM(K7:K66)/(1-$P$5)</f>
        <v>3.640971132227711</v>
      </c>
      <c r="Q11" s="16">
        <f ca="1">O11-P11</f>
        <v>0.33676711870332188</v>
      </c>
      <c r="R11" s="15">
        <f ca="1">AG11</f>
        <v>0.32996360952953302</v>
      </c>
      <c r="S11" s="15">
        <f ca="1">AG11</f>
        <v>0.32996360952953302</v>
      </c>
      <c r="T11">
        <v>0.39829999999999999</v>
      </c>
      <c r="U11" s="13">
        <f ca="1">$U$7</f>
        <v>6.8011480586585002E-2</v>
      </c>
      <c r="V11" s="19">
        <v>0.995</v>
      </c>
      <c r="W11" s="19">
        <f>MIN(1,V11+1%)</f>
        <v>1</v>
      </c>
      <c r="X11" s="14">
        <f>$C$7-$C$3</f>
        <v>54</v>
      </c>
      <c r="Y11" s="6">
        <f ca="1">SUM(INDIRECT(CONCATENATE("K7:K",M11)))</f>
        <v>30757671.770815492</v>
      </c>
      <c r="Z11" s="28">
        <f ca="1">Y11*MAX((Q11-T11),0)</f>
        <v>0</v>
      </c>
      <c r="AA11" s="12">
        <f ca="1">_xll.SPRDOPT(O11,P11,T11,U11,R11,S11,V11,X11,1,0)*Y11</f>
        <v>210015.08397657645</v>
      </c>
      <c r="AB11" s="21">
        <f ca="1">_xll.SPRDOPT(O11,P11,T11,U11,R11,S11,W11,X11,1,0)*Y11</f>
        <v>61284.911380344027</v>
      </c>
      <c r="AF11">
        <f t="array" aca="1" ref="AF11:AG11" ca="1">CALL($AF$1,$AF$2,$AF$3,60,D7:D66,F7:F66,K7:K66,B7:B66,$R$5,AJ7:AK7)</f>
        <v>3.9777382509310324</v>
      </c>
      <c r="AG11">
        <f ca="1"/>
        <v>0.32996360952953302</v>
      </c>
    </row>
    <row r="12" spans="2:33" x14ac:dyDescent="0.2">
      <c r="B12" s="14">
        <f t="shared" si="3"/>
        <v>54</v>
      </c>
      <c r="C12" s="7">
        <v>36982</v>
      </c>
      <c r="D12">
        <f ca="1">Curve!L15</f>
        <v>4.3275000000000006</v>
      </c>
      <c r="E12">
        <f ca="1">Curve!N14</f>
        <v>4.2450000000000001</v>
      </c>
      <c r="F12">
        <f ca="1">Curve!G15</f>
        <v>0.435</v>
      </c>
      <c r="G12" s="5">
        <f ca="1">Curve!F15</f>
        <v>6.8682768792152002E-2</v>
      </c>
      <c r="H12">
        <f t="shared" ca="1" si="0"/>
        <v>30</v>
      </c>
      <c r="I12" s="6">
        <f t="shared" ca="1" si="1"/>
        <v>600000</v>
      </c>
      <c r="J12">
        <f ca="1">Curve!C15</f>
        <v>0.96262957316110465</v>
      </c>
      <c r="K12" s="6">
        <f t="shared" ca="1" si="2"/>
        <v>577577.74389666284</v>
      </c>
    </row>
    <row r="13" spans="2:33" x14ac:dyDescent="0.2">
      <c r="B13" s="14">
        <f t="shared" si="3"/>
        <v>54</v>
      </c>
      <c r="C13" s="7">
        <v>37012</v>
      </c>
      <c r="D13">
        <f ca="1">Curve!L16</f>
        <v>4.26</v>
      </c>
      <c r="E13">
        <f ca="1">Curve!N15</f>
        <v>3.9275000000000002</v>
      </c>
      <c r="F13">
        <f ca="1">Curve!G16</f>
        <v>0.39750000000000002</v>
      </c>
      <c r="G13" s="5">
        <f ca="1">Curve!F16</f>
        <v>6.8646875795335002E-2</v>
      </c>
      <c r="H13">
        <f t="shared" ca="1" si="0"/>
        <v>31</v>
      </c>
      <c r="I13" s="6">
        <f t="shared" ca="1" si="1"/>
        <v>620000</v>
      </c>
      <c r="J13">
        <f ca="1">Curve!C16</f>
        <v>0.95732650433517497</v>
      </c>
      <c r="K13" s="6">
        <f t="shared" ca="1" si="2"/>
        <v>593542.43268780853</v>
      </c>
    </row>
    <row r="14" spans="2:33" x14ac:dyDescent="0.2">
      <c r="B14" s="14">
        <f t="shared" si="3"/>
        <v>54</v>
      </c>
      <c r="C14" s="7">
        <v>37043</v>
      </c>
      <c r="D14">
        <f ca="1">Curve!L17</f>
        <v>4.2749999999999995</v>
      </c>
      <c r="E14">
        <f ca="1">Curve!N16</f>
        <v>3.8274999999999997</v>
      </c>
      <c r="F14">
        <f ca="1">Curve!G17</f>
        <v>0.39250000000000002</v>
      </c>
      <c r="G14" s="5">
        <f ca="1">Curve!F17</f>
        <v>6.8609786365738001E-2</v>
      </c>
      <c r="H14">
        <f t="shared" ca="1" si="0"/>
        <v>30</v>
      </c>
      <c r="I14" s="6">
        <f t="shared" ca="1" si="1"/>
        <v>600000</v>
      </c>
      <c r="J14">
        <f ca="1">Curve!C17</f>
        <v>0.95188305682781227</v>
      </c>
      <c r="K14" s="6">
        <f t="shared" ca="1" si="2"/>
        <v>571129.83409668738</v>
      </c>
    </row>
    <row r="15" spans="2:33" x14ac:dyDescent="0.2">
      <c r="B15" s="14">
        <f t="shared" si="3"/>
        <v>54</v>
      </c>
      <c r="C15" s="7">
        <v>37073</v>
      </c>
      <c r="D15">
        <f ca="1">Curve!L18</f>
        <v>5.0674999999999999</v>
      </c>
      <c r="E15">
        <f ca="1">Curve!N17</f>
        <v>3.8224999999999998</v>
      </c>
      <c r="F15">
        <f ca="1">Curve!G18</f>
        <v>0.39250000000000002</v>
      </c>
      <c r="G15" s="5">
        <f ca="1">Curve!F18</f>
        <v>6.8582710867700999E-2</v>
      </c>
      <c r="H15">
        <f t="shared" ca="1" si="0"/>
        <v>31</v>
      </c>
      <c r="I15" s="6">
        <f t="shared" ca="1" si="1"/>
        <v>620000</v>
      </c>
      <c r="J15">
        <f ca="1">Curve!C18</f>
        <v>0.94664360110121815</v>
      </c>
      <c r="K15" s="6">
        <f t="shared" ca="1" si="2"/>
        <v>586919.03268275526</v>
      </c>
    </row>
    <row r="16" spans="2:33" x14ac:dyDescent="0.2">
      <c r="B16" s="14">
        <f t="shared" si="3"/>
        <v>54</v>
      </c>
      <c r="C16" s="7">
        <v>37104</v>
      </c>
      <c r="D16">
        <f ca="1">Curve!L19</f>
        <v>5.1025</v>
      </c>
      <c r="E16">
        <f ca="1">Curve!N18</f>
        <v>3.8075000000000001</v>
      </c>
      <c r="F16">
        <f ca="1">Curve!G19</f>
        <v>0.39250000000000002</v>
      </c>
      <c r="G16" s="5">
        <f ca="1">Curve!F19</f>
        <v>6.8571259680406005E-2</v>
      </c>
      <c r="H16">
        <f t="shared" ca="1" si="0"/>
        <v>31</v>
      </c>
      <c r="I16" s="6">
        <f t="shared" ca="1" si="1"/>
        <v>620000</v>
      </c>
      <c r="J16">
        <f ca="1">Curve!C19</f>
        <v>0.94125053864553687</v>
      </c>
      <c r="K16" s="6">
        <f t="shared" ca="1" si="2"/>
        <v>583575.33396023291</v>
      </c>
    </row>
    <row r="17" spans="2:11" x14ac:dyDescent="0.2">
      <c r="B17" s="14">
        <f t="shared" si="3"/>
        <v>54</v>
      </c>
      <c r="C17" s="7">
        <v>37135</v>
      </c>
      <c r="D17">
        <f ca="1">Curve!L20</f>
        <v>5.0569999999999995</v>
      </c>
      <c r="E17">
        <f ca="1">Curve!N19</f>
        <v>3.8025000000000002</v>
      </c>
      <c r="F17">
        <f ca="1">Curve!G20</f>
        <v>0.39500000000000002</v>
      </c>
      <c r="G17" s="5">
        <f ca="1">Curve!F20</f>
        <v>6.8559808493154004E-2</v>
      </c>
      <c r="H17">
        <f t="shared" ca="1" si="0"/>
        <v>30</v>
      </c>
      <c r="I17" s="6">
        <f t="shared" ca="1" si="1"/>
        <v>600000</v>
      </c>
      <c r="J17">
        <f ca="1">Curve!C20</f>
        <v>0.93588995958967069</v>
      </c>
      <c r="K17" s="6">
        <f t="shared" ca="1" si="2"/>
        <v>561533.97575380246</v>
      </c>
    </row>
    <row r="18" spans="2:11" x14ac:dyDescent="0.2">
      <c r="B18" s="14">
        <f t="shared" si="3"/>
        <v>54</v>
      </c>
      <c r="C18" s="7">
        <v>37165</v>
      </c>
      <c r="D18">
        <f ca="1">Curve!L21</f>
        <v>4.3375000000000004</v>
      </c>
      <c r="E18">
        <f ca="1">Curve!N20</f>
        <v>3.7744999999999997</v>
      </c>
      <c r="F18">
        <f ca="1">Curve!G21</f>
        <v>0.4</v>
      </c>
      <c r="G18" s="5">
        <f ca="1">Curve!F21</f>
        <v>6.8552610547592999E-2</v>
      </c>
      <c r="H18">
        <f t="shared" ca="1" si="0"/>
        <v>31</v>
      </c>
      <c r="I18" s="6">
        <f t="shared" ca="1" si="1"/>
        <v>620000</v>
      </c>
      <c r="J18">
        <f ca="1">Curve!C21</f>
        <v>0.93072931550549909</v>
      </c>
      <c r="K18" s="6">
        <f t="shared" ca="1" si="2"/>
        <v>577052.17561340949</v>
      </c>
    </row>
    <row r="19" spans="2:11" x14ac:dyDescent="0.2">
      <c r="B19" s="14">
        <f t="shared" si="3"/>
        <v>54</v>
      </c>
      <c r="C19" s="8">
        <v>37196</v>
      </c>
      <c r="D19">
        <f ca="1">Curve!L22</f>
        <v>4.5199999999999996</v>
      </c>
      <c r="E19">
        <f ca="1">Curve!N21</f>
        <v>3.7575000000000003</v>
      </c>
      <c r="F19">
        <f ca="1">Curve!G22</f>
        <v>0.41</v>
      </c>
      <c r="G19" s="5">
        <f ca="1">Curve!F22</f>
        <v>6.8551520861403994E-2</v>
      </c>
      <c r="H19">
        <f t="shared" ca="1" si="0"/>
        <v>30</v>
      </c>
      <c r="I19" s="6">
        <f t="shared" ca="1" si="1"/>
        <v>600000</v>
      </c>
      <c r="J19">
        <f ca="1">Curve!C22</f>
        <v>0.9254211233238091</v>
      </c>
      <c r="K19" s="6">
        <f t="shared" ca="1" si="2"/>
        <v>555252.6739942854</v>
      </c>
    </row>
    <row r="20" spans="2:11" x14ac:dyDescent="0.2">
      <c r="B20" s="14">
        <f t="shared" si="3"/>
        <v>54</v>
      </c>
      <c r="C20" s="8">
        <v>37226</v>
      </c>
      <c r="D20">
        <f ca="1">Curve!L23</f>
        <v>4.5999999999999996</v>
      </c>
      <c r="E20">
        <f ca="1">Curve!N22</f>
        <v>3.9524999999999997</v>
      </c>
      <c r="F20">
        <f ca="1">Curve!G23</f>
        <v>0.41499999999999998</v>
      </c>
      <c r="G20" s="5">
        <f ca="1">Curve!F23</f>
        <v>6.8550466326381995E-2</v>
      </c>
      <c r="H20">
        <f t="shared" ca="1" si="0"/>
        <v>31</v>
      </c>
      <c r="I20" s="6">
        <f t="shared" ca="1" si="1"/>
        <v>620000</v>
      </c>
      <c r="J20">
        <f ca="1">Curve!C23</f>
        <v>0.92031314651536678</v>
      </c>
      <c r="K20" s="6">
        <f t="shared" ca="1" si="2"/>
        <v>570594.15083952737</v>
      </c>
    </row>
    <row r="21" spans="2:11" x14ac:dyDescent="0.2">
      <c r="B21" s="14">
        <f t="shared" si="3"/>
        <v>54</v>
      </c>
      <c r="C21" s="8">
        <v>37257</v>
      </c>
      <c r="D21">
        <f ca="1">Curve!L24</f>
        <v>4.5649999999999995</v>
      </c>
      <c r="E21">
        <f ca="1">Curve!N23</f>
        <v>4.0324999999999998</v>
      </c>
      <c r="F21">
        <f ca="1">Curve!G24</f>
        <v>0.42</v>
      </c>
      <c r="G21" s="5">
        <f ca="1">Curve!F24</f>
        <v>6.8564568570951001E-2</v>
      </c>
      <c r="H21">
        <f t="shared" ca="1" si="0"/>
        <v>31</v>
      </c>
      <c r="I21" s="6">
        <f t="shared" ca="1" si="1"/>
        <v>620000</v>
      </c>
      <c r="J21">
        <f ca="1">Curve!C24</f>
        <v>0.91504698229776993</v>
      </c>
      <c r="K21" s="6">
        <f t="shared" ca="1" si="2"/>
        <v>567329.12902461737</v>
      </c>
    </row>
    <row r="22" spans="2:11" x14ac:dyDescent="0.2">
      <c r="B22" s="14">
        <f t="shared" si="3"/>
        <v>54</v>
      </c>
      <c r="C22" s="8">
        <v>37288</v>
      </c>
      <c r="D22">
        <f ca="1">Curve!L25</f>
        <v>4.3499999999999996</v>
      </c>
      <c r="E22">
        <f ca="1">Curve!N24</f>
        <v>3.9974999999999996</v>
      </c>
      <c r="F22">
        <f ca="1">Curve!G25</f>
        <v>0.40250000000000002</v>
      </c>
      <c r="G22" s="5">
        <f ca="1">Curve!F25</f>
        <v>6.8599705796860005E-2</v>
      </c>
      <c r="H22">
        <f t="shared" ca="1" si="0"/>
        <v>28</v>
      </c>
      <c r="I22" s="6">
        <f t="shared" ca="1" si="1"/>
        <v>560000</v>
      </c>
      <c r="J22">
        <f ca="1">Curve!C25</f>
        <v>0.90978290910797854</v>
      </c>
      <c r="K22" s="6">
        <f t="shared" ca="1" si="2"/>
        <v>509478.429100468</v>
      </c>
    </row>
    <row r="23" spans="2:11" x14ac:dyDescent="0.2">
      <c r="B23" s="14">
        <f t="shared" si="3"/>
        <v>54</v>
      </c>
      <c r="C23" s="8">
        <v>37316</v>
      </c>
      <c r="D23">
        <f ca="1">Curve!L26</f>
        <v>4.165</v>
      </c>
      <c r="E23">
        <f ca="1">Curve!N25</f>
        <v>3.7824999999999998</v>
      </c>
      <c r="F23">
        <f ca="1">Curve!G26</f>
        <v>0.37</v>
      </c>
      <c r="G23" s="5">
        <f ca="1">Curve!F26</f>
        <v>6.8631442646419002E-2</v>
      </c>
      <c r="H23">
        <f t="shared" ca="1" si="0"/>
        <v>31</v>
      </c>
      <c r="I23" s="6">
        <f t="shared" ca="1" si="1"/>
        <v>620000</v>
      </c>
      <c r="J23">
        <f ca="1">Curve!C26</f>
        <v>0.90504981086418868</v>
      </c>
      <c r="K23" s="6">
        <f t="shared" ca="1" si="2"/>
        <v>561130.88273579697</v>
      </c>
    </row>
    <row r="24" spans="2:11" x14ac:dyDescent="0.2">
      <c r="B24" s="14">
        <f t="shared" si="3"/>
        <v>54</v>
      </c>
      <c r="C24" s="8">
        <v>37347</v>
      </c>
      <c r="D24">
        <f ca="1">Curve!L27</f>
        <v>4.0129999999999999</v>
      </c>
      <c r="E24">
        <f ca="1">Curve!N26</f>
        <v>3.5975000000000001</v>
      </c>
      <c r="F24">
        <f ca="1">Curve!G27</f>
        <v>0.30499999999999999</v>
      </c>
      <c r="G24" s="5">
        <f ca="1">Curve!F27</f>
        <v>6.8651015927145995E-2</v>
      </c>
      <c r="H24">
        <f t="shared" ca="1" si="0"/>
        <v>30</v>
      </c>
      <c r="I24" s="6">
        <f t="shared" ca="1" si="1"/>
        <v>600000</v>
      </c>
      <c r="J24">
        <f ca="1">Curve!C27</f>
        <v>0.89985454260019104</v>
      </c>
      <c r="K24" s="6">
        <f t="shared" ca="1" si="2"/>
        <v>539912.7255601146</v>
      </c>
    </row>
    <row r="25" spans="2:11" x14ac:dyDescent="0.2">
      <c r="B25" s="14">
        <f t="shared" si="3"/>
        <v>54</v>
      </c>
      <c r="C25" s="8">
        <v>37377</v>
      </c>
      <c r="D25">
        <f ca="1">Curve!L28</f>
        <v>3.9250000000000003</v>
      </c>
      <c r="E25">
        <f ca="1">Curve!N27</f>
        <v>3.4329999999999998</v>
      </c>
      <c r="F25">
        <f ca="1">Curve!G28</f>
        <v>0.28999999999999998</v>
      </c>
      <c r="G25" s="5">
        <f ca="1">Curve!F28</f>
        <v>6.8646748938373997E-2</v>
      </c>
      <c r="H25">
        <f t="shared" ca="1" si="0"/>
        <v>31</v>
      </c>
      <c r="I25" s="6">
        <f t="shared" ca="1" si="1"/>
        <v>620000</v>
      </c>
      <c r="J25">
        <f ca="1">Curve!C28</f>
        <v>0.89488556361296923</v>
      </c>
      <c r="K25" s="6">
        <f t="shared" ca="1" si="2"/>
        <v>554829.04944004095</v>
      </c>
    </row>
    <row r="26" spans="2:11" x14ac:dyDescent="0.2">
      <c r="B26" s="14">
        <f t="shared" si="3"/>
        <v>54</v>
      </c>
      <c r="C26" s="8">
        <v>37408</v>
      </c>
      <c r="D26">
        <f ca="1">Curve!L29</f>
        <v>3.903</v>
      </c>
      <c r="E26">
        <f ca="1">Curve!N28</f>
        <v>3.3450000000000002</v>
      </c>
      <c r="F26">
        <f ca="1">Curve!G29</f>
        <v>0.28749999999999998</v>
      </c>
      <c r="G26" s="5">
        <f ca="1">Curve!F29</f>
        <v>6.864233971665E-2</v>
      </c>
      <c r="H26">
        <f t="shared" ca="1" si="0"/>
        <v>30</v>
      </c>
      <c r="I26" s="6">
        <f t="shared" ca="1" si="1"/>
        <v>600000</v>
      </c>
      <c r="J26">
        <f ca="1">Curve!C29</f>
        <v>0.8897804094851941</v>
      </c>
      <c r="K26" s="6">
        <f t="shared" ca="1" si="2"/>
        <v>533868.24569111643</v>
      </c>
    </row>
    <row r="27" spans="2:11" x14ac:dyDescent="0.2">
      <c r="B27" s="14">
        <f t="shared" si="3"/>
        <v>54</v>
      </c>
      <c r="C27" s="8">
        <v>37438</v>
      </c>
      <c r="D27">
        <f ca="1">Curve!L30</f>
        <v>3.9010000000000002</v>
      </c>
      <c r="E27">
        <f ca="1">Curve!N29</f>
        <v>3.323</v>
      </c>
      <c r="F27">
        <f ca="1">Curve!G30</f>
        <v>0.28749999999999998</v>
      </c>
      <c r="G27" s="5">
        <f ca="1">Curve!F30</f>
        <v>6.8639459078758999E-2</v>
      </c>
      <c r="H27">
        <f t="shared" ca="1" si="0"/>
        <v>31</v>
      </c>
      <c r="I27" s="6">
        <f t="shared" ca="1" si="1"/>
        <v>620000</v>
      </c>
      <c r="J27">
        <f ca="1">Curve!C30</f>
        <v>0.88486612936279618</v>
      </c>
      <c r="K27" s="6">
        <f t="shared" ca="1" si="2"/>
        <v>548617.00020493369</v>
      </c>
    </row>
    <row r="28" spans="2:11" x14ac:dyDescent="0.2">
      <c r="B28" s="14">
        <f t="shared" si="3"/>
        <v>54</v>
      </c>
      <c r="C28" s="8">
        <v>37469</v>
      </c>
      <c r="D28">
        <f ca="1">Curve!L31</f>
        <v>3.9060000000000001</v>
      </c>
      <c r="E28">
        <f ca="1">Curve!N30</f>
        <v>3.3210000000000002</v>
      </c>
      <c r="F28">
        <f ca="1">Curve!G31</f>
        <v>0.28749999999999998</v>
      </c>
      <c r="G28" s="5">
        <f ca="1">Curve!F31</f>
        <v>6.8638764734846994E-2</v>
      </c>
      <c r="H28">
        <f t="shared" ca="1" si="0"/>
        <v>31</v>
      </c>
      <c r="I28" s="6">
        <f t="shared" ca="1" si="1"/>
        <v>620000</v>
      </c>
      <c r="J28">
        <f ca="1">Curve!C31</f>
        <v>0.87981329142849907</v>
      </c>
      <c r="K28" s="6">
        <f t="shared" ca="1" si="2"/>
        <v>545484.24068566947</v>
      </c>
    </row>
    <row r="29" spans="2:11" x14ac:dyDescent="0.2">
      <c r="B29" s="14">
        <f t="shared" si="3"/>
        <v>54</v>
      </c>
      <c r="C29" s="8">
        <v>37500</v>
      </c>
      <c r="D29">
        <f ca="1">Curve!L32</f>
        <v>3.9010000000000002</v>
      </c>
      <c r="E29">
        <f ca="1">Curve!N31</f>
        <v>3.3260000000000001</v>
      </c>
      <c r="F29">
        <f ca="1">Curve!G32</f>
        <v>0.28749999999999998</v>
      </c>
      <c r="G29" s="5">
        <f ca="1">Curve!F32</f>
        <v>6.8638070390937E-2</v>
      </c>
      <c r="H29">
        <f t="shared" ca="1" si="0"/>
        <v>30</v>
      </c>
      <c r="I29" s="6">
        <f t="shared" ca="1" si="1"/>
        <v>600000</v>
      </c>
      <c r="J29">
        <f ca="1">Curve!C32</f>
        <v>0.87478940632396318</v>
      </c>
      <c r="K29" s="6">
        <f t="shared" ca="1" si="2"/>
        <v>524873.64379437792</v>
      </c>
    </row>
    <row r="30" spans="2:11" x14ac:dyDescent="0.2">
      <c r="B30" s="14">
        <f t="shared" si="3"/>
        <v>54</v>
      </c>
      <c r="C30" s="8">
        <v>37530</v>
      </c>
      <c r="D30">
        <f ca="1">Curve!L33</f>
        <v>3.9159999999999999</v>
      </c>
      <c r="E30">
        <f ca="1">Curve!N32</f>
        <v>3.3210000000000002</v>
      </c>
      <c r="F30">
        <f ca="1">Curve!G33</f>
        <v>0.28999999999999998</v>
      </c>
      <c r="G30" s="5">
        <f ca="1">Curve!F33</f>
        <v>6.8636765462468996E-2</v>
      </c>
      <c r="H30">
        <f t="shared" ca="1" si="0"/>
        <v>31</v>
      </c>
      <c r="I30" s="6">
        <f t="shared" ca="1" si="1"/>
        <v>620000</v>
      </c>
      <c r="J30">
        <f ca="1">Curve!C33</f>
        <v>0.86995609122319173</v>
      </c>
      <c r="K30" s="6">
        <f t="shared" ca="1" si="2"/>
        <v>539372.77655837883</v>
      </c>
    </row>
    <row r="31" spans="2:11" x14ac:dyDescent="0.2">
      <c r="B31" s="14">
        <f t="shared" si="3"/>
        <v>54</v>
      </c>
      <c r="C31" s="7">
        <v>37561</v>
      </c>
      <c r="D31">
        <f ca="1">Curve!L34</f>
        <v>3.8879999999999999</v>
      </c>
      <c r="E31">
        <f ca="1">Curve!N33</f>
        <v>3.3359999999999999</v>
      </c>
      <c r="F31">
        <f ca="1">Curve!G34</f>
        <v>0.29249999999999998</v>
      </c>
      <c r="G31" s="5">
        <f ca="1">Curve!F34</f>
        <v>6.8634508948007003E-2</v>
      </c>
      <c r="H31">
        <f t="shared" ca="1" si="0"/>
        <v>30</v>
      </c>
      <c r="I31" s="6">
        <f t="shared" ca="1" si="1"/>
        <v>600000</v>
      </c>
      <c r="J31">
        <f ca="1">Curve!C34</f>
        <v>0.86499153910307702</v>
      </c>
      <c r="K31" s="6">
        <f t="shared" ca="1" si="2"/>
        <v>518994.92346184619</v>
      </c>
    </row>
    <row r="32" spans="2:11" x14ac:dyDescent="0.2">
      <c r="B32" s="14">
        <f t="shared" si="3"/>
        <v>54</v>
      </c>
      <c r="C32" s="7">
        <v>37591</v>
      </c>
      <c r="D32">
        <f ca="1">Curve!L35</f>
        <v>3.97</v>
      </c>
      <c r="E32">
        <f ca="1">Curve!N34</f>
        <v>3.448</v>
      </c>
      <c r="F32">
        <f ca="1">Curve!G35</f>
        <v>0.29499999999999998</v>
      </c>
      <c r="G32" s="5">
        <f ca="1">Curve!F35</f>
        <v>6.8632325224336002E-2</v>
      </c>
      <c r="H32">
        <f t="shared" ca="1" si="0"/>
        <v>31</v>
      </c>
      <c r="I32" s="6">
        <f t="shared" ca="1" si="1"/>
        <v>620000</v>
      </c>
      <c r="J32">
        <f ca="1">Curve!C35</f>
        <v>0.86021441374196084</v>
      </c>
      <c r="K32" s="6">
        <f t="shared" ca="1" si="2"/>
        <v>533332.9365200157</v>
      </c>
    </row>
    <row r="33" spans="2:11" x14ac:dyDescent="0.2">
      <c r="B33" s="14">
        <f t="shared" si="3"/>
        <v>54</v>
      </c>
      <c r="C33" s="7">
        <v>37622</v>
      </c>
      <c r="D33">
        <f ca="1">Curve!L36</f>
        <v>3.9580000000000002</v>
      </c>
      <c r="E33">
        <f ca="1">Curve!N35</f>
        <v>3.5300000000000002</v>
      </c>
      <c r="F33">
        <f ca="1">Curve!G36</f>
        <v>0.28249999999999997</v>
      </c>
      <c r="G33" s="5">
        <f ca="1">Curve!F36</f>
        <v>6.8638831073239995E-2</v>
      </c>
      <c r="H33">
        <f t="shared" ca="1" si="0"/>
        <v>31</v>
      </c>
      <c r="I33" s="6">
        <f t="shared" ca="1" si="1"/>
        <v>620000</v>
      </c>
      <c r="J33">
        <f ca="1">Curve!C36</f>
        <v>0.8552892946159989</v>
      </c>
      <c r="K33" s="6">
        <f t="shared" ca="1" si="2"/>
        <v>530279.36266191932</v>
      </c>
    </row>
    <row r="34" spans="2:11" x14ac:dyDescent="0.2">
      <c r="B34" s="14">
        <f t="shared" si="3"/>
        <v>54</v>
      </c>
      <c r="C34" s="7">
        <v>37653</v>
      </c>
      <c r="D34">
        <f ca="1">Curve!L37</f>
        <v>3.8159999999999998</v>
      </c>
      <c r="E34">
        <f ca="1">Curve!N36</f>
        <v>3.5180000000000002</v>
      </c>
      <c r="F34">
        <f ca="1">Curve!G37</f>
        <v>0.28249999999999997</v>
      </c>
      <c r="G34" s="5">
        <f ca="1">Curve!F37</f>
        <v>6.8655976934869994E-2</v>
      </c>
      <c r="H34">
        <f t="shared" ca="1" si="0"/>
        <v>28</v>
      </c>
      <c r="I34" s="6">
        <f t="shared" ca="1" si="1"/>
        <v>560000</v>
      </c>
      <c r="J34">
        <f ca="1">Curve!C37</f>
        <v>0.85037046182728848</v>
      </c>
      <c r="K34" s="6">
        <f t="shared" ca="1" si="2"/>
        <v>476207.45862328156</v>
      </c>
    </row>
    <row r="35" spans="2:11" x14ac:dyDescent="0.2">
      <c r="B35" s="14">
        <f t="shared" si="3"/>
        <v>54</v>
      </c>
      <c r="C35" s="7">
        <v>37681</v>
      </c>
      <c r="D35">
        <f ca="1">Curve!L38</f>
        <v>3.6459999999999999</v>
      </c>
      <c r="E35">
        <f ca="1">Curve!N37</f>
        <v>3.3759999999999999</v>
      </c>
      <c r="F35">
        <f ca="1">Curve!G38</f>
        <v>0.27250000000000002</v>
      </c>
      <c r="G35" s="5">
        <f ca="1">Curve!F38</f>
        <v>6.8671463519653003E-2</v>
      </c>
      <c r="H35">
        <f t="shared" ca="1" si="0"/>
        <v>31</v>
      </c>
      <c r="I35" s="6">
        <f t="shared" ca="1" si="1"/>
        <v>620000</v>
      </c>
      <c r="J35">
        <f ca="1">Curve!C38</f>
        <v>0.84594991851211609</v>
      </c>
      <c r="K35" s="6">
        <f t="shared" ca="1" si="2"/>
        <v>524488.94947751192</v>
      </c>
    </row>
    <row r="36" spans="2:11" x14ac:dyDescent="0.2">
      <c r="B36" s="14">
        <f t="shared" si="3"/>
        <v>54</v>
      </c>
      <c r="C36" s="7">
        <v>37712</v>
      </c>
      <c r="D36">
        <f ca="1">Curve!L39</f>
        <v>3.4980000000000002</v>
      </c>
      <c r="E36">
        <f ca="1">Curve!N38</f>
        <v>3.206</v>
      </c>
      <c r="F36">
        <f ca="1">Curve!G39</f>
        <v>0.26</v>
      </c>
      <c r="G36" s="5">
        <f ca="1">Curve!F39</f>
        <v>6.8679809039826997E-2</v>
      </c>
      <c r="H36">
        <f t="shared" ca="1" si="0"/>
        <v>30</v>
      </c>
      <c r="I36" s="6">
        <f t="shared" ca="1" si="1"/>
        <v>600000</v>
      </c>
      <c r="J36">
        <f ca="1">Curve!C39</f>
        <v>0.84109863185688816</v>
      </c>
      <c r="K36" s="6">
        <f t="shared" ca="1" si="2"/>
        <v>504659.17911413289</v>
      </c>
    </row>
    <row r="37" spans="2:11" x14ac:dyDescent="0.2">
      <c r="B37" s="14">
        <f t="shared" si="3"/>
        <v>54</v>
      </c>
      <c r="C37" s="7">
        <v>37742</v>
      </c>
      <c r="D37">
        <f ca="1">Curve!L40</f>
        <v>3.4779999999999998</v>
      </c>
      <c r="E37">
        <f ca="1">Curve!N39</f>
        <v>3.0230000000000001</v>
      </c>
      <c r="F37">
        <f ca="1">Curve!G40</f>
        <v>0.255</v>
      </c>
      <c r="G37" s="5">
        <f ca="1">Curve!F40</f>
        <v>6.8676216253011999E-2</v>
      </c>
      <c r="H37">
        <f t="shared" ca="1" si="0"/>
        <v>31</v>
      </c>
      <c r="I37" s="6">
        <f t="shared" ca="1" si="1"/>
        <v>620000</v>
      </c>
      <c r="J37">
        <f ca="1">Curve!C40</f>
        <v>0.83645419558344203</v>
      </c>
      <c r="K37" s="6">
        <f t="shared" ca="1" si="2"/>
        <v>518601.60126173403</v>
      </c>
    </row>
    <row r="38" spans="2:11" x14ac:dyDescent="0.2">
      <c r="B38" s="14">
        <f t="shared" si="3"/>
        <v>54</v>
      </c>
      <c r="C38" s="7">
        <v>37773</v>
      </c>
      <c r="D38">
        <f ca="1">Curve!L41</f>
        <v>3.4980000000000002</v>
      </c>
      <c r="E38">
        <f ca="1">Curve!N40</f>
        <v>3.0030000000000001</v>
      </c>
      <c r="F38">
        <f ca="1">Curve!G41</f>
        <v>0.2525</v>
      </c>
      <c r="G38" s="5">
        <f ca="1">Curve!F41</f>
        <v>6.8672503706641005E-2</v>
      </c>
      <c r="H38">
        <f t="shared" ca="1" si="0"/>
        <v>30</v>
      </c>
      <c r="I38" s="6">
        <f t="shared" ca="1" si="1"/>
        <v>600000</v>
      </c>
      <c r="J38">
        <f ca="1">Curve!C41</f>
        <v>0.83168238418730611</v>
      </c>
      <c r="K38" s="6">
        <f t="shared" ca="1" si="2"/>
        <v>499009.43051238364</v>
      </c>
    </row>
    <row r="39" spans="2:11" x14ac:dyDescent="0.2">
      <c r="B39" s="14">
        <f t="shared" si="3"/>
        <v>54</v>
      </c>
      <c r="C39" s="7">
        <v>37803</v>
      </c>
      <c r="D39">
        <f ca="1">Curve!L42</f>
        <v>3.5200000000000005</v>
      </c>
      <c r="E39">
        <f ca="1">Curve!N41</f>
        <v>3.0230000000000001</v>
      </c>
      <c r="F39">
        <f ca="1">Curve!G42</f>
        <v>0.2525</v>
      </c>
      <c r="G39" s="5">
        <f ca="1">Curve!F42</f>
        <v>6.8670574624009995E-2</v>
      </c>
      <c r="H39">
        <f t="shared" ref="H39:H67" ca="1" si="4">EOMONTH(C39,0)-C39+1</f>
        <v>31</v>
      </c>
      <c r="I39" s="6">
        <f t="shared" ca="1" si="1"/>
        <v>620000</v>
      </c>
      <c r="J39">
        <f ca="1">Curve!C42</f>
        <v>0.82708716217581413</v>
      </c>
      <c r="K39" s="6">
        <f t="shared" ca="1" si="2"/>
        <v>512794.04054900474</v>
      </c>
    </row>
    <row r="40" spans="2:11" x14ac:dyDescent="0.2">
      <c r="B40" s="14">
        <f t="shared" si="3"/>
        <v>54</v>
      </c>
      <c r="C40" s="7">
        <v>37834</v>
      </c>
      <c r="D40">
        <f ca="1">Curve!L43</f>
        <v>3.5410000000000004</v>
      </c>
      <c r="E40">
        <f ca="1">Curve!N42</f>
        <v>3.0450000000000004</v>
      </c>
      <c r="F40">
        <f ca="1">Curve!G43</f>
        <v>0.2525</v>
      </c>
      <c r="G40" s="5">
        <f ca="1">Curve!F43</f>
        <v>6.8670972650125006E-2</v>
      </c>
      <c r="H40">
        <f t="shared" ca="1" si="4"/>
        <v>31</v>
      </c>
      <c r="I40" s="6">
        <f t="shared" ca="1" si="1"/>
        <v>620000</v>
      </c>
      <c r="J40">
        <f ca="1">Curve!C43</f>
        <v>0.82236019484316369</v>
      </c>
      <c r="K40" s="6">
        <f t="shared" ca="1" si="2"/>
        <v>509863.32080276147</v>
      </c>
    </row>
    <row r="41" spans="2:11" x14ac:dyDescent="0.2">
      <c r="B41" s="14">
        <f t="shared" si="3"/>
        <v>54</v>
      </c>
      <c r="C41" s="7">
        <v>37865</v>
      </c>
      <c r="D41">
        <f ca="1">Curve!L44</f>
        <v>3.5309999999999997</v>
      </c>
      <c r="E41">
        <f ca="1">Curve!N43</f>
        <v>3.0660000000000003</v>
      </c>
      <c r="F41">
        <f ca="1">Curve!G44</f>
        <v>0.2525</v>
      </c>
      <c r="G41" s="5">
        <f ca="1">Curve!F44</f>
        <v>6.8671370676240004E-2</v>
      </c>
      <c r="H41">
        <f t="shared" ca="1" si="4"/>
        <v>30</v>
      </c>
      <c r="I41" s="6">
        <f t="shared" ca="1" si="1"/>
        <v>600000</v>
      </c>
      <c r="J41">
        <f ca="1">Curve!C44</f>
        <v>0.81766018965720055</v>
      </c>
      <c r="K41" s="6">
        <f t="shared" ca="1" si="2"/>
        <v>490596.11379432032</v>
      </c>
    </row>
    <row r="42" spans="2:11" x14ac:dyDescent="0.2">
      <c r="B42" s="14">
        <f t="shared" si="3"/>
        <v>54</v>
      </c>
      <c r="C42" s="7">
        <v>37895</v>
      </c>
      <c r="D42">
        <f ca="1">Curve!L45</f>
        <v>3.5460000000000003</v>
      </c>
      <c r="E42">
        <f ca="1">Curve!N44</f>
        <v>3.056</v>
      </c>
      <c r="F42">
        <f ca="1">Curve!G45</f>
        <v>0.2525</v>
      </c>
      <c r="G42" s="5">
        <f ca="1">Curve!F45</f>
        <v>6.8672739713826994E-2</v>
      </c>
      <c r="H42">
        <f t="shared" ca="1" si="4"/>
        <v>31</v>
      </c>
      <c r="I42" s="6">
        <f t="shared" ca="1" si="1"/>
        <v>620000</v>
      </c>
      <c r="J42">
        <f ca="1">Curve!C45</f>
        <v>0.81313495494788834</v>
      </c>
      <c r="K42" s="6">
        <f t="shared" ca="1" si="2"/>
        <v>504143.67206769076</v>
      </c>
    </row>
    <row r="43" spans="2:11" x14ac:dyDescent="0.2">
      <c r="B43" s="14">
        <f t="shared" si="3"/>
        <v>54</v>
      </c>
      <c r="C43" s="8">
        <v>37926</v>
      </c>
      <c r="D43">
        <f ca="1">Curve!L46</f>
        <v>3.5380000000000003</v>
      </c>
      <c r="E43">
        <f ca="1">Curve!N45</f>
        <v>3.0710000000000002</v>
      </c>
      <c r="F43">
        <f ca="1">Curve!G46</f>
        <v>0.26250000000000001</v>
      </c>
      <c r="G43" s="5">
        <f ca="1">Curve!F46</f>
        <v>6.8675390124421004E-2</v>
      </c>
      <c r="H43">
        <f t="shared" ca="1" si="4"/>
        <v>30</v>
      </c>
      <c r="I43" s="6">
        <f t="shared" ca="1" si="1"/>
        <v>600000</v>
      </c>
      <c r="J43">
        <f ca="1">Curve!C46</f>
        <v>0.80848196205994305</v>
      </c>
      <c r="K43" s="6">
        <f t="shared" ca="1" si="2"/>
        <v>485089.17723596585</v>
      </c>
    </row>
    <row r="44" spans="2:11" x14ac:dyDescent="0.2">
      <c r="B44" s="14">
        <f t="shared" si="3"/>
        <v>54</v>
      </c>
      <c r="C44" s="8">
        <v>37956</v>
      </c>
      <c r="D44">
        <f ca="1">Curve!L47</f>
        <v>3.62</v>
      </c>
      <c r="E44">
        <f ca="1">Curve!N46</f>
        <v>3.1830000000000003</v>
      </c>
      <c r="F44">
        <f ca="1">Curve!G47</f>
        <v>0.26750000000000002</v>
      </c>
      <c r="G44" s="5">
        <f ca="1">Curve!F47</f>
        <v>6.8677955037901001E-2</v>
      </c>
      <c r="H44">
        <f t="shared" ca="1" si="4"/>
        <v>31</v>
      </c>
      <c r="I44" s="6">
        <f t="shared" ca="1" si="1"/>
        <v>620000</v>
      </c>
      <c r="J44">
        <f ca="1">Curve!C47</f>
        <v>0.80400408559210013</v>
      </c>
      <c r="K44" s="6">
        <f t="shared" ca="1" si="2"/>
        <v>498482.53306710208</v>
      </c>
    </row>
    <row r="45" spans="2:11" x14ac:dyDescent="0.2">
      <c r="B45" s="14">
        <f t="shared" si="3"/>
        <v>54</v>
      </c>
      <c r="C45" s="8">
        <v>37987</v>
      </c>
      <c r="D45">
        <f ca="1">Curve!L48</f>
        <v>3.7450000000000001</v>
      </c>
      <c r="E45">
        <f ca="1">Curve!N47</f>
        <v>3.2650000000000001</v>
      </c>
      <c r="F45">
        <f ca="1">Curve!G48</f>
        <v>0.28499999999999998</v>
      </c>
      <c r="G45" s="5">
        <f ca="1">Curve!F48</f>
        <v>6.8687274211151006E-2</v>
      </c>
      <c r="H45">
        <f t="shared" ca="1" si="4"/>
        <v>31</v>
      </c>
      <c r="I45" s="6">
        <f t="shared" ca="1" si="1"/>
        <v>620000</v>
      </c>
      <c r="J45">
        <f ca="1">Curve!C48</f>
        <v>0.7993855697991934</v>
      </c>
      <c r="K45" s="6">
        <f t="shared" ca="1" si="2"/>
        <v>495619.0532754999</v>
      </c>
    </row>
    <row r="46" spans="2:11" x14ac:dyDescent="0.2">
      <c r="B46" s="14">
        <f t="shared" si="3"/>
        <v>54</v>
      </c>
      <c r="C46" s="8">
        <v>38018</v>
      </c>
      <c r="D46">
        <f ca="1">Curve!L49</f>
        <v>3.6070000000000002</v>
      </c>
      <c r="E46">
        <f ca="1">Curve!N48</f>
        <v>3.39</v>
      </c>
      <c r="F46">
        <f ca="1">Curve!G49</f>
        <v>0.27250000000000002</v>
      </c>
      <c r="G46" s="5">
        <f ca="1">Curve!F49</f>
        <v>6.8703706731294001E-2</v>
      </c>
      <c r="H46">
        <f t="shared" ca="1" si="4"/>
        <v>29</v>
      </c>
      <c r="I46" s="6">
        <f t="shared" ca="1" si="1"/>
        <v>580000</v>
      </c>
      <c r="J46">
        <f ca="1">Curve!C49</f>
        <v>0.79477378312764868</v>
      </c>
      <c r="K46" s="6">
        <f t="shared" ca="1" si="2"/>
        <v>460968.79421403626</v>
      </c>
    </row>
    <row r="47" spans="2:11" x14ac:dyDescent="0.2">
      <c r="B47" s="14">
        <f t="shared" si="3"/>
        <v>54</v>
      </c>
      <c r="C47" s="8">
        <v>38047</v>
      </c>
      <c r="D47">
        <f ca="1">Curve!L50</f>
        <v>3.44</v>
      </c>
      <c r="E47">
        <f ca="1">Curve!N49</f>
        <v>3.2520000000000002</v>
      </c>
      <c r="F47">
        <f ca="1">Curve!G50</f>
        <v>0.27250000000000002</v>
      </c>
      <c r="G47" s="5">
        <f ca="1">Curve!F50</f>
        <v>6.8719079088929005E-2</v>
      </c>
      <c r="H47">
        <f t="shared" ca="1" si="4"/>
        <v>31</v>
      </c>
      <c r="I47" s="6">
        <f t="shared" ca="1" si="1"/>
        <v>620000</v>
      </c>
      <c r="J47">
        <f ca="1">Curve!C50</f>
        <v>0.79048169125810486</v>
      </c>
      <c r="K47" s="6">
        <f t="shared" ca="1" si="2"/>
        <v>490098.64858002501</v>
      </c>
    </row>
    <row r="48" spans="2:11" x14ac:dyDescent="0.2">
      <c r="B48" s="14">
        <f t="shared" si="3"/>
        <v>54</v>
      </c>
      <c r="C48" s="8">
        <v>38078</v>
      </c>
      <c r="D48">
        <f ca="1">Curve!L51</f>
        <v>3.395</v>
      </c>
      <c r="E48">
        <f ca="1">Curve!N50</f>
        <v>3.085</v>
      </c>
      <c r="F48">
        <f ca="1">Curve!G51</f>
        <v>0.2525</v>
      </c>
      <c r="G48" s="5">
        <f ca="1">Curve!F51</f>
        <v>6.8728998947743994E-2</v>
      </c>
      <c r="H48">
        <f t="shared" ca="1" si="4"/>
        <v>30</v>
      </c>
      <c r="I48" s="6">
        <f t="shared" ca="1" si="1"/>
        <v>600000</v>
      </c>
      <c r="J48">
        <f ca="1">Curve!C51</f>
        <v>0.78593481062768689</v>
      </c>
      <c r="K48" s="6">
        <f t="shared" ca="1" si="2"/>
        <v>471560.88637661212</v>
      </c>
    </row>
    <row r="49" spans="2:11" x14ac:dyDescent="0.2">
      <c r="B49" s="14">
        <f t="shared" si="3"/>
        <v>54</v>
      </c>
      <c r="C49" s="8">
        <v>38108</v>
      </c>
      <c r="D49">
        <f ca="1">Curve!L52</f>
        <v>3.3759999999999999</v>
      </c>
      <c r="E49">
        <f ca="1">Curve!N51</f>
        <v>2.91</v>
      </c>
      <c r="F49">
        <f ca="1">Curve!G52</f>
        <v>0.2525</v>
      </c>
      <c r="G49" s="5">
        <f ca="1">Curve!F52</f>
        <v>6.8731876063783004E-2</v>
      </c>
      <c r="H49">
        <f t="shared" ca="1" si="4"/>
        <v>31</v>
      </c>
      <c r="I49" s="6">
        <f t="shared" ca="1" si="1"/>
        <v>620000</v>
      </c>
      <c r="J49">
        <f ca="1">Curve!C52</f>
        <v>0.78157682049695332</v>
      </c>
      <c r="K49" s="6">
        <f t="shared" ca="1" si="2"/>
        <v>484577.62870811106</v>
      </c>
    </row>
    <row r="50" spans="2:11" x14ac:dyDescent="0.2">
      <c r="B50" s="14">
        <f t="shared" si="3"/>
        <v>54</v>
      </c>
      <c r="C50" s="8">
        <v>38139</v>
      </c>
      <c r="D50">
        <f ca="1">Curve!L53</f>
        <v>3.3970000000000002</v>
      </c>
      <c r="E50">
        <f ca="1">Curve!N52</f>
        <v>2.891</v>
      </c>
      <c r="F50">
        <f ca="1">Curve!G53</f>
        <v>0.2525</v>
      </c>
      <c r="G50" s="5">
        <f ca="1">Curve!F53</f>
        <v>6.8734849083691998E-2</v>
      </c>
      <c r="H50">
        <f t="shared" ca="1" si="4"/>
        <v>30</v>
      </c>
      <c r="I50" s="6">
        <f t="shared" ca="1" si="1"/>
        <v>600000</v>
      </c>
      <c r="J50">
        <f ca="1">Curve!C53</f>
        <v>0.77709857607348931</v>
      </c>
      <c r="K50" s="6">
        <f t="shared" ca="1" si="2"/>
        <v>466259.14564409357</v>
      </c>
    </row>
    <row r="51" spans="2:11" x14ac:dyDescent="0.2">
      <c r="B51" s="14">
        <f t="shared" si="3"/>
        <v>54</v>
      </c>
      <c r="C51" s="8">
        <v>38169</v>
      </c>
      <c r="D51">
        <f ca="1">Curve!L54</f>
        <v>3.419</v>
      </c>
      <c r="E51">
        <f ca="1">Curve!N53</f>
        <v>2.9120000000000004</v>
      </c>
      <c r="F51">
        <f ca="1">Curve!G54</f>
        <v>0.25</v>
      </c>
      <c r="G51" s="5">
        <f ca="1">Curve!F54</f>
        <v>6.8752726291147995E-2</v>
      </c>
      <c r="H51">
        <f t="shared" ca="1" si="4"/>
        <v>31</v>
      </c>
      <c r="I51" s="6">
        <f t="shared" ca="1" si="1"/>
        <v>620000</v>
      </c>
      <c r="J51">
        <f ca="1">Curve!C54</f>
        <v>0.7727461254732626</v>
      </c>
      <c r="K51" s="6">
        <f t="shared" ca="1" si="2"/>
        <v>479102.59779342281</v>
      </c>
    </row>
    <row r="52" spans="2:11" x14ac:dyDescent="0.2">
      <c r="B52" s="14">
        <f t="shared" si="3"/>
        <v>54</v>
      </c>
      <c r="C52" s="8">
        <v>38200</v>
      </c>
      <c r="D52">
        <f ca="1">Curve!L55</f>
        <v>3.44</v>
      </c>
      <c r="E52">
        <f ca="1">Curve!N54</f>
        <v>2.9340000000000002</v>
      </c>
      <c r="F52">
        <f ca="1">Curve!G55</f>
        <v>0.25</v>
      </c>
      <c r="G52" s="5">
        <f ca="1">Curve!F55</f>
        <v>6.8788913799504997E-2</v>
      </c>
      <c r="H52">
        <f t="shared" ca="1" si="4"/>
        <v>31</v>
      </c>
      <c r="I52" s="6">
        <f t="shared" ca="1" si="1"/>
        <v>620000</v>
      </c>
      <c r="J52">
        <f ca="1">Curve!C55</f>
        <v>0.76822061714420975</v>
      </c>
      <c r="K52" s="6">
        <f t="shared" ca="1" si="2"/>
        <v>476296.78262941004</v>
      </c>
    </row>
    <row r="53" spans="2:11" x14ac:dyDescent="0.2">
      <c r="B53" s="14">
        <f t="shared" si="3"/>
        <v>54</v>
      </c>
      <c r="C53" s="8">
        <v>38231</v>
      </c>
      <c r="D53">
        <f ca="1">Curve!L56</f>
        <v>3.4290000000000003</v>
      </c>
      <c r="E53">
        <f ca="1">Curve!N55</f>
        <v>2.9550000000000001</v>
      </c>
      <c r="F53">
        <f ca="1">Curve!G56</f>
        <v>0.25</v>
      </c>
      <c r="G53" s="5">
        <f ca="1">Curve!F56</f>
        <v>6.8825101308295E-2</v>
      </c>
      <c r="H53">
        <f t="shared" ca="1" si="4"/>
        <v>30</v>
      </c>
      <c r="I53" s="6">
        <f t="shared" ca="1" si="1"/>
        <v>600000</v>
      </c>
      <c r="J53">
        <f ca="1">Curve!C56</f>
        <v>0.76371707849266324</v>
      </c>
      <c r="K53" s="6">
        <f t="shared" ca="1" si="2"/>
        <v>458230.24709559797</v>
      </c>
    </row>
    <row r="54" spans="2:11" x14ac:dyDescent="0.2">
      <c r="B54" s="14">
        <f t="shared" si="3"/>
        <v>54</v>
      </c>
      <c r="C54" s="8">
        <v>38261</v>
      </c>
      <c r="D54">
        <f ca="1">Curve!L57</f>
        <v>3.4430000000000001</v>
      </c>
      <c r="E54">
        <f ca="1">Curve!N56</f>
        <v>2.9440000000000004</v>
      </c>
      <c r="F54">
        <f ca="1">Curve!G57</f>
        <v>0.25</v>
      </c>
      <c r="G54" s="5">
        <f ca="1">Curve!F57</f>
        <v>6.8860121478503997E-2</v>
      </c>
      <c r="H54">
        <f t="shared" ca="1" si="4"/>
        <v>31</v>
      </c>
      <c r="I54" s="6">
        <f t="shared" ca="1" si="1"/>
        <v>620000</v>
      </c>
      <c r="J54">
        <f ca="1">Curve!C57</f>
        <v>0.75937966235456433</v>
      </c>
      <c r="K54" s="6">
        <f t="shared" ca="1" si="2"/>
        <v>470815.39065982989</v>
      </c>
    </row>
    <row r="55" spans="2:11" x14ac:dyDescent="0.2">
      <c r="B55" s="14">
        <f t="shared" si="3"/>
        <v>54</v>
      </c>
      <c r="C55" s="7">
        <v>38292</v>
      </c>
      <c r="D55">
        <f ca="1">Curve!L58</f>
        <v>3.3600000000000003</v>
      </c>
      <c r="E55">
        <f ca="1">Curve!N57</f>
        <v>2.9580000000000002</v>
      </c>
      <c r="F55">
        <f ca="1">Curve!G58</f>
        <v>0.2525</v>
      </c>
      <c r="G55" s="5">
        <f ca="1">Curve!F58</f>
        <v>6.8896308988145E-2</v>
      </c>
      <c r="H55">
        <f t="shared" ca="1" si="4"/>
        <v>30</v>
      </c>
      <c r="I55" s="6">
        <f t="shared" ca="1" si="1"/>
        <v>600000</v>
      </c>
      <c r="J55">
        <f ca="1">Curve!C58</f>
        <v>0.75491913435109048</v>
      </c>
      <c r="K55" s="6">
        <f t="shared" ca="1" si="2"/>
        <v>452951.48061065428</v>
      </c>
    </row>
    <row r="56" spans="2:11" x14ac:dyDescent="0.2">
      <c r="B56" s="14">
        <f t="shared" si="3"/>
        <v>54</v>
      </c>
      <c r="C56" s="7">
        <v>38322</v>
      </c>
      <c r="D56">
        <f ca="1">Curve!L59</f>
        <v>3.4390000000000001</v>
      </c>
      <c r="E56">
        <f ca="1">Curve!N58</f>
        <v>3.0500000000000003</v>
      </c>
      <c r="F56">
        <f ca="1">Curve!G59</f>
        <v>0.255</v>
      </c>
      <c r="G56" s="5">
        <f ca="1">Curve!F59</f>
        <v>6.8931329159179003E-2</v>
      </c>
      <c r="H56">
        <f t="shared" ca="1" si="4"/>
        <v>31</v>
      </c>
      <c r="I56" s="6">
        <f t="shared" ca="1" si="1"/>
        <v>620000</v>
      </c>
      <c r="J56">
        <f ca="1">Curve!C59</f>
        <v>0.75062320036345243</v>
      </c>
      <c r="K56" s="6">
        <f t="shared" ca="1" si="2"/>
        <v>465386.3842253405</v>
      </c>
    </row>
    <row r="57" spans="2:11" x14ac:dyDescent="0.2">
      <c r="B57" s="14">
        <f t="shared" si="3"/>
        <v>54</v>
      </c>
      <c r="C57" s="7">
        <v>38353</v>
      </c>
      <c r="D57">
        <f ca="1">Curve!L60</f>
        <v>3.6419999999999999</v>
      </c>
      <c r="E57">
        <f ca="1">Curve!N59</f>
        <v>3.129</v>
      </c>
      <c r="F57">
        <f ca="1">Curve!G60</f>
        <v>0.26</v>
      </c>
      <c r="G57" s="5">
        <f ca="1">Curve!F60</f>
        <v>6.8967516669674003E-2</v>
      </c>
      <c r="H57">
        <f t="shared" ca="1" si="4"/>
        <v>31</v>
      </c>
      <c r="I57" s="6">
        <f t="shared" ca="1" si="1"/>
        <v>620000</v>
      </c>
      <c r="J57">
        <f ca="1">Curve!C60</f>
        <v>0.746205391591786</v>
      </c>
      <c r="K57" s="6">
        <f t="shared" ca="1" si="2"/>
        <v>462647.34278690733</v>
      </c>
    </row>
    <row r="58" spans="2:11" x14ac:dyDescent="0.2">
      <c r="B58" s="14">
        <f t="shared" si="3"/>
        <v>54</v>
      </c>
      <c r="C58" s="7">
        <v>38384</v>
      </c>
      <c r="D58">
        <f ca="1">Curve!L61</f>
        <v>3.508</v>
      </c>
      <c r="E58">
        <f ca="1">Curve!N60</f>
        <v>3.3319999999999999</v>
      </c>
      <c r="F58">
        <f ca="1">Curve!G61</f>
        <v>0.2475</v>
      </c>
      <c r="G58" s="5">
        <f ca="1">Curve!F61</f>
        <v>6.9003704180601005E-2</v>
      </c>
      <c r="H58">
        <f t="shared" ca="1" si="4"/>
        <v>28</v>
      </c>
      <c r="I58" s="6">
        <f t="shared" ca="1" si="1"/>
        <v>560000</v>
      </c>
      <c r="J58">
        <f ca="1">Curve!C61</f>
        <v>0.74180918104716398</v>
      </c>
      <c r="K58" s="6">
        <f t="shared" ca="1" si="2"/>
        <v>415413.14138641185</v>
      </c>
    </row>
    <row r="59" spans="2:11" x14ac:dyDescent="0.2">
      <c r="B59" s="14">
        <f t="shared" si="3"/>
        <v>54</v>
      </c>
      <c r="C59" s="7">
        <v>38412</v>
      </c>
      <c r="D59">
        <f ca="1">Curve!L62</f>
        <v>3.3440000000000003</v>
      </c>
      <c r="E59">
        <f ca="1">Curve!N61</f>
        <v>3.198</v>
      </c>
      <c r="F59">
        <f ca="1">Curve!G62</f>
        <v>0.24249999999999999</v>
      </c>
      <c r="G59" s="5">
        <f ca="1">Curve!F62</f>
        <v>6.9036389674714996E-2</v>
      </c>
      <c r="H59">
        <f t="shared" ca="1" si="4"/>
        <v>31</v>
      </c>
      <c r="I59" s="6">
        <f t="shared" ca="1" si="1"/>
        <v>620000</v>
      </c>
      <c r="J59">
        <f ca="1">Curve!C62</f>
        <v>0.73785691190251645</v>
      </c>
      <c r="K59" s="6">
        <f t="shared" ca="1" si="2"/>
        <v>457471.2853795602</v>
      </c>
    </row>
    <row r="60" spans="2:11" x14ac:dyDescent="0.2">
      <c r="B60" s="14">
        <f t="shared" si="3"/>
        <v>54</v>
      </c>
      <c r="C60" s="7">
        <v>38443</v>
      </c>
      <c r="D60">
        <f ca="1">Curve!L63</f>
        <v>3.347</v>
      </c>
      <c r="E60">
        <f ca="1">Curve!N62</f>
        <v>3.0340000000000003</v>
      </c>
      <c r="F60">
        <f ca="1">Curve!G63</f>
        <v>0.23</v>
      </c>
      <c r="G60" s="5">
        <f ca="1">Curve!F63</f>
        <v>6.9072577186467005E-2</v>
      </c>
      <c r="H60">
        <f t="shared" ca="1" si="4"/>
        <v>30</v>
      </c>
      <c r="I60" s="6">
        <f t="shared" ca="1" si="1"/>
        <v>600000</v>
      </c>
      <c r="J60">
        <f ca="1">Curve!C63</f>
        <v>0.73350160023375166</v>
      </c>
      <c r="K60" s="6">
        <f t="shared" ca="1" si="2"/>
        <v>440100.96014025097</v>
      </c>
    </row>
    <row r="61" spans="2:11" x14ac:dyDescent="0.2">
      <c r="B61" s="14">
        <f t="shared" si="3"/>
        <v>54</v>
      </c>
      <c r="C61" s="7">
        <v>38473</v>
      </c>
      <c r="D61">
        <f ca="1">Curve!L64</f>
        <v>3.3289999999999997</v>
      </c>
      <c r="E61">
        <f ca="1">Curve!N63</f>
        <v>2.8620000000000001</v>
      </c>
      <c r="F61">
        <f ca="1">Curve!G64</f>
        <v>0.23</v>
      </c>
      <c r="G61" s="5">
        <f ca="1">Curve!F64</f>
        <v>6.9107597359542999E-2</v>
      </c>
      <c r="H61">
        <f t="shared" ca="1" si="4"/>
        <v>31</v>
      </c>
      <c r="I61" s="6">
        <f t="shared" ca="1" si="1"/>
        <v>620000</v>
      </c>
      <c r="J61">
        <f ca="1">Curve!C64</f>
        <v>0.7293071402116923</v>
      </c>
      <c r="K61" s="6">
        <f t="shared" ca="1" si="2"/>
        <v>452170.42693124921</v>
      </c>
    </row>
    <row r="62" spans="2:11" x14ac:dyDescent="0.2">
      <c r="B62" s="14">
        <f t="shared" si="3"/>
        <v>54</v>
      </c>
      <c r="C62" s="7">
        <v>38504</v>
      </c>
      <c r="D62">
        <f ca="1">Curve!L65</f>
        <v>3.351</v>
      </c>
      <c r="E62">
        <f ca="1">Curve!N64</f>
        <v>2.8439999999999999</v>
      </c>
      <c r="F62">
        <f ca="1">Curve!G65</f>
        <v>0.23</v>
      </c>
      <c r="G62" s="5">
        <f ca="1">Curve!F65</f>
        <v>6.9143784872148006E-2</v>
      </c>
      <c r="H62">
        <f t="shared" ca="1" si="4"/>
        <v>30</v>
      </c>
      <c r="I62" s="6">
        <f t="shared" ca="1" si="1"/>
        <v>600000</v>
      </c>
      <c r="J62">
        <f ca="1">Curve!C65</f>
        <v>0.72499382824451297</v>
      </c>
      <c r="K62" s="6">
        <f t="shared" ca="1" si="2"/>
        <v>434996.29694670776</v>
      </c>
    </row>
    <row r="63" spans="2:11" x14ac:dyDescent="0.2">
      <c r="B63" s="14">
        <f t="shared" si="3"/>
        <v>54</v>
      </c>
      <c r="C63" s="7">
        <v>38534</v>
      </c>
      <c r="D63">
        <f ca="1">Curve!L66</f>
        <v>3.3729999999999998</v>
      </c>
      <c r="E63">
        <f ca="1">Curve!N65</f>
        <v>2.8660000000000001</v>
      </c>
      <c r="F63">
        <f ca="1">Curve!G66</f>
        <v>0.23</v>
      </c>
      <c r="G63" s="5">
        <f ca="1">Curve!F66</f>
        <v>6.9178805046048994E-2</v>
      </c>
      <c r="H63">
        <f t="shared" ca="1" si="4"/>
        <v>31</v>
      </c>
      <c r="I63" s="6">
        <f t="shared" ca="1" si="1"/>
        <v>620000</v>
      </c>
      <c r="J63">
        <f ca="1">Curve!C66</f>
        <v>0.72083987277684836</v>
      </c>
      <c r="K63" s="6">
        <f t="shared" ca="1" si="2"/>
        <v>446920.721121646</v>
      </c>
    </row>
    <row r="64" spans="2:11" x14ac:dyDescent="0.2">
      <c r="B64" s="14">
        <f t="shared" si="3"/>
        <v>54</v>
      </c>
      <c r="C64" s="7">
        <v>38565</v>
      </c>
      <c r="D64">
        <f ca="1">Curve!L67</f>
        <v>3.3940000000000001</v>
      </c>
      <c r="E64">
        <f ca="1">Curve!N66</f>
        <v>2.8879999999999999</v>
      </c>
      <c r="F64">
        <f ca="1">Curve!G67</f>
        <v>0.23</v>
      </c>
      <c r="G64" s="5">
        <f ca="1">Curve!F67</f>
        <v>6.9214992559506E-2</v>
      </c>
      <c r="H64">
        <f t="shared" ca="1" si="4"/>
        <v>31</v>
      </c>
      <c r="I64" s="6">
        <f t="shared" ca="1" si="1"/>
        <v>620000</v>
      </c>
      <c r="J64">
        <f ca="1">Curve!C67</f>
        <v>0.71656827064184092</v>
      </c>
      <c r="K64" s="6">
        <f t="shared" ca="1" si="2"/>
        <v>444272.3277979414</v>
      </c>
    </row>
    <row r="65" spans="2:11" x14ac:dyDescent="0.2">
      <c r="B65" s="14">
        <f t="shared" si="3"/>
        <v>54</v>
      </c>
      <c r="C65" s="7">
        <v>38596</v>
      </c>
      <c r="D65">
        <f ca="1">Curve!L68</f>
        <v>3.3820000000000001</v>
      </c>
      <c r="E65">
        <f ca="1">Curve!N67</f>
        <v>2.9090000000000003</v>
      </c>
      <c r="F65">
        <f ca="1">Curve!G68</f>
        <v>0.23</v>
      </c>
      <c r="G65" s="5">
        <f ca="1">Curve!F68</f>
        <v>6.9251180073395993E-2</v>
      </c>
      <c r="H65">
        <f t="shared" ca="1" si="4"/>
        <v>30</v>
      </c>
      <c r="I65" s="6">
        <f t="shared" ca="1" si="1"/>
        <v>600000</v>
      </c>
      <c r="J65">
        <f ca="1">Curve!C68</f>
        <v>0.71231775437727529</v>
      </c>
      <c r="K65" s="6">
        <f t="shared" ca="1" si="2"/>
        <v>427390.65262636519</v>
      </c>
    </row>
    <row r="66" spans="2:11" x14ac:dyDescent="0.2">
      <c r="B66" s="14">
        <f t="shared" si="3"/>
        <v>54</v>
      </c>
      <c r="C66" s="7">
        <v>38626</v>
      </c>
      <c r="D66">
        <f ca="1">Curve!L69</f>
        <v>3.395</v>
      </c>
      <c r="E66">
        <f ca="1">Curve!N68</f>
        <v>2.8970000000000002</v>
      </c>
      <c r="F66">
        <f ca="1">Curve!G69</f>
        <v>0.23</v>
      </c>
      <c r="G66" s="5">
        <f ca="1">Curve!F69</f>
        <v>6.9277921308819004E-2</v>
      </c>
      <c r="H66">
        <f t="shared" ca="1" si="4"/>
        <v>31</v>
      </c>
      <c r="I66" s="6">
        <f t="shared" ca="1" si="1"/>
        <v>620000</v>
      </c>
      <c r="J66">
        <f ca="1">Curve!C69</f>
        <v>0.70825306201589777</v>
      </c>
      <c r="K66" s="6">
        <f t="shared" ca="1" si="2"/>
        <v>439116.89844985661</v>
      </c>
    </row>
    <row r="67" spans="2:11" x14ac:dyDescent="0.2">
      <c r="B67" s="14">
        <f t="shared" si="3"/>
        <v>54</v>
      </c>
      <c r="C67" s="8">
        <v>38657</v>
      </c>
      <c r="D67" s="10">
        <f ca="1">Curve!L70</f>
        <v>3.302</v>
      </c>
      <c r="E67">
        <f ca="1">Curve!N69</f>
        <v>2.91</v>
      </c>
      <c r="F67" s="10">
        <f ca="1">Curve!G70</f>
        <v>0.23</v>
      </c>
      <c r="G67" s="11">
        <f ca="1">Curve!F70</f>
        <v>6.9300601079592003E-2</v>
      </c>
      <c r="H67" s="10">
        <f t="shared" ca="1" si="4"/>
        <v>30</v>
      </c>
      <c r="I67" s="12">
        <f t="shared" ca="1" si="1"/>
        <v>600000</v>
      </c>
      <c r="J67" s="10">
        <f ca="1">Curve!C70</f>
        <v>0.70409146339164141</v>
      </c>
      <c r="K67" s="12">
        <f t="shared" ca="1" si="2"/>
        <v>422454.87803498487</v>
      </c>
    </row>
  </sheetData>
  <pageMargins left="0.75" right="0.75" top="1" bottom="1" header="0.5" footer="0.5"/>
  <pageSetup scale="5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Curve</vt:lpstr>
      <vt:lpstr>SC-Permian</vt:lpstr>
      <vt:lpstr>SC-SJ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zlu</dc:creator>
  <cp:lastModifiedBy>Felienne</cp:lastModifiedBy>
  <cp:lastPrinted>2000-09-08T21:35:06Z</cp:lastPrinted>
  <dcterms:created xsi:type="dcterms:W3CDTF">2000-09-08T15:56:17Z</dcterms:created>
  <dcterms:modified xsi:type="dcterms:W3CDTF">2014-09-04T16:15:54Z</dcterms:modified>
</cp:coreProperties>
</file>