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305" yWindow="-45" windowWidth="5970" windowHeight="7800" tabRatio="601"/>
  </bookViews>
  <sheets>
    <sheet name="Current Est Vs. Forecast" sheetId="1" r:id="rId1"/>
  </sheets>
  <externalReferences>
    <externalReference r:id="rId2"/>
  </externalReferences>
  <definedNames>
    <definedName name="_xlnm.Print_Area" localSheetId="0">'Current Est Vs. Forecast'!$A$1:$G$47</definedName>
  </definedNames>
  <calcPr calcId="152511"/>
</workbook>
</file>

<file path=xl/calcChain.xml><?xml version="1.0" encoding="utf-8"?>
<calcChain xmlns="http://schemas.openxmlformats.org/spreadsheetml/2006/main">
  <c r="G3" i="1" l="1"/>
  <c r="C5" i="1"/>
  <c r="C9" i="1"/>
  <c r="C24" i="1" s="1"/>
  <c r="D9" i="1"/>
  <c r="E9" i="1" s="1"/>
  <c r="C11" i="1"/>
  <c r="D11" i="1"/>
  <c r="E11" i="1"/>
  <c r="C13" i="1"/>
  <c r="D13" i="1"/>
  <c r="D15" i="1" s="1"/>
  <c r="E13" i="1"/>
  <c r="C15" i="1"/>
  <c r="C17" i="1"/>
  <c r="D17" i="1"/>
  <c r="E17" i="1" s="1"/>
  <c r="C19" i="1"/>
  <c r="D19" i="1"/>
  <c r="E19" i="1" s="1"/>
  <c r="D21" i="1"/>
  <c r="E21" i="1"/>
  <c r="C27" i="1"/>
  <c r="D27" i="1"/>
  <c r="E27" i="1" s="1"/>
  <c r="C29" i="1"/>
  <c r="D29" i="1"/>
  <c r="E29" i="1"/>
  <c r="C31" i="1"/>
  <c r="E31" i="1" s="1"/>
  <c r="D31" i="1"/>
  <c r="C33" i="1"/>
  <c r="D33" i="1"/>
  <c r="E33" i="1" s="1"/>
  <c r="E35" i="1"/>
  <c r="D37" i="1"/>
  <c r="E41" i="1"/>
  <c r="E43" i="1"/>
  <c r="E45" i="1"/>
  <c r="E37" i="1" l="1"/>
  <c r="E15" i="1"/>
  <c r="D24" i="1"/>
  <c r="C37" i="1"/>
  <c r="C39" i="1" s="1"/>
  <c r="E24" i="1" l="1"/>
  <c r="D47" i="1"/>
  <c r="D39" i="1"/>
  <c r="C47" i="1"/>
  <c r="E47" i="1" l="1"/>
  <c r="E39" i="1"/>
</calcChain>
</file>

<file path=xl/sharedStrings.xml><?xml version="1.0" encoding="utf-8"?>
<sst xmlns="http://schemas.openxmlformats.org/spreadsheetml/2006/main" count="39" uniqueCount="38">
  <si>
    <t>Variance</t>
  </si>
  <si>
    <t>Comments</t>
  </si>
  <si>
    <t>West Demand Revenues</t>
  </si>
  <si>
    <t>West Commodity Revenues</t>
  </si>
  <si>
    <t>East Demand Revenues</t>
  </si>
  <si>
    <t>East Commodity Revenues</t>
  </si>
  <si>
    <t>Ignacio Demand Revenues</t>
  </si>
  <si>
    <t>Ignacio Commodity Revenues</t>
  </si>
  <si>
    <t xml:space="preserve">      Revenue Variance</t>
  </si>
  <si>
    <t>Fuel Price Variance-Unhedged</t>
  </si>
  <si>
    <t>Fuel Volume Variance-Unhedged</t>
  </si>
  <si>
    <t>Sales Margin Variance on Unhedged</t>
  </si>
  <si>
    <t>Forecast</t>
  </si>
  <si>
    <t>Transwestern Pipeline Company</t>
  </si>
  <si>
    <t>($MM)</t>
  </si>
  <si>
    <t>Current Estimate vs. Forecast</t>
  </si>
  <si>
    <t>Weekly</t>
  </si>
  <si>
    <t>Estimate</t>
  </si>
  <si>
    <t>Hedging Adjustment</t>
  </si>
  <si>
    <t>Other Adjustment</t>
  </si>
  <si>
    <t xml:space="preserve">       Fuel Variance (Excludes UAF)</t>
  </si>
  <si>
    <t>PNR Revenues</t>
  </si>
  <si>
    <t>Lower retained volumes</t>
  </si>
  <si>
    <t>3rd Current</t>
  </si>
  <si>
    <t>Current Month Margin Variance</t>
  </si>
  <si>
    <t>Expenses</t>
  </si>
  <si>
    <t>Non-Recurring</t>
  </si>
  <si>
    <t>Other</t>
  </si>
  <si>
    <t>Total Current Month Variance</t>
  </si>
  <si>
    <t>USGT $6K,  Astra $1K Negotiated Rate</t>
  </si>
  <si>
    <t>New Contracts:  PPL EnergyPlus, Duke LFT</t>
  </si>
  <si>
    <t>West IT deals $30K</t>
  </si>
  <si>
    <t>Assumed Sid Richardson turn back in October</t>
  </si>
  <si>
    <t>Lower IT Volumes</t>
  </si>
  <si>
    <t>New Contract: Burlington</t>
  </si>
  <si>
    <t>Over-retained fuel sales</t>
  </si>
  <si>
    <t>October:  October 1 through October 4</t>
  </si>
  <si>
    <t>MTD index price of $1.67 vs. 3nd CE index price of $2.28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</si>
</sst>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8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indexed="12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164" fontId="2" fillId="0" borderId="0" xfId="2" applyNumberFormat="1" applyFont="1"/>
    <xf numFmtId="164" fontId="2" fillId="0" borderId="0" xfId="0" applyNumberFormat="1" applyFont="1"/>
    <xf numFmtId="164" fontId="2" fillId="0" borderId="0" xfId="2" quotePrefix="1" applyNumberFormat="1" applyFont="1" applyAlignment="1">
      <alignment horizontal="center"/>
    </xf>
    <xf numFmtId="0" fontId="3" fillId="0" borderId="0" xfId="0" applyFont="1"/>
    <xf numFmtId="44" fontId="3" fillId="0" borderId="0" xfId="2" applyNumberFormat="1" applyFont="1"/>
    <xf numFmtId="0" fontId="5" fillId="0" borderId="0" xfId="0" applyFont="1"/>
    <xf numFmtId="0" fontId="6" fillId="0" borderId="0" xfId="0" applyFont="1"/>
    <xf numFmtId="0" fontId="4" fillId="0" borderId="1" xfId="0" applyFont="1" applyBorder="1" applyAlignment="1">
      <alignment horizontal="centerContinuous"/>
    </xf>
    <xf numFmtId="0" fontId="5" fillId="0" borderId="0" xfId="0" applyFont="1" applyAlignment="1">
      <alignment horizontal="center"/>
    </xf>
    <xf numFmtId="0" fontId="5" fillId="0" borderId="1" xfId="0" applyFont="1" applyBorder="1"/>
    <xf numFmtId="167" fontId="5" fillId="0" borderId="0" xfId="2" applyNumberFormat="1" applyFont="1"/>
    <xf numFmtId="164" fontId="5" fillId="0" borderId="0" xfId="2" applyNumberFormat="1" applyFont="1"/>
    <xf numFmtId="0" fontId="7" fillId="0" borderId="0" xfId="0" applyFont="1"/>
    <xf numFmtId="164" fontId="5" fillId="0" borderId="0" xfId="2" quotePrefix="1" applyNumberFormat="1" applyFont="1" applyAlignment="1">
      <alignment horizontal="center"/>
    </xf>
    <xf numFmtId="0" fontId="4" fillId="0" borderId="0" xfId="0" applyFont="1"/>
    <xf numFmtId="169" fontId="5" fillId="0" borderId="0" xfId="2" applyNumberFormat="1" applyFont="1"/>
    <xf numFmtId="164" fontId="4" fillId="0" borderId="0" xfId="2" quotePrefix="1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0" xfId="2" quotePrefix="1" applyNumberFormat="1" applyFont="1" applyBorder="1" applyAlignment="1">
      <alignment horizontal="center"/>
    </xf>
    <xf numFmtId="167" fontId="4" fillId="0" borderId="2" xfId="2" applyNumberFormat="1" applyFont="1" applyBorder="1"/>
    <xf numFmtId="167" fontId="5" fillId="0" borderId="2" xfId="2" applyNumberFormat="1" applyFont="1" applyBorder="1"/>
    <xf numFmtId="167" fontId="5" fillId="0" borderId="0" xfId="2" applyNumberFormat="1" applyFont="1" applyBorder="1"/>
    <xf numFmtId="178" fontId="5" fillId="0" borderId="0" xfId="1" applyNumberFormat="1" applyFont="1"/>
    <xf numFmtId="8" fontId="5" fillId="0" borderId="0" xfId="0" applyNumberFormat="1" applyFont="1"/>
    <xf numFmtId="0" fontId="8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6" fontId="4" fillId="0" borderId="0" xfId="0" quotePrefix="1" applyNumberFormat="1" applyFont="1" applyAlignment="1">
      <alignment horizontal="centerContinuous"/>
    </xf>
    <xf numFmtId="43" fontId="6" fillId="0" borderId="0" xfId="0" applyNumberFormat="1" applyFont="1"/>
    <xf numFmtId="14" fontId="5" fillId="0" borderId="0" xfId="0" applyNumberFormat="1" applyFont="1"/>
    <xf numFmtId="17" fontId="4" fillId="0" borderId="1" xfId="0" applyNumberFormat="1" applyFont="1" applyBorder="1" applyAlignment="1">
      <alignment horizontal="centerContinuous"/>
    </xf>
    <xf numFmtId="164" fontId="5" fillId="0" borderId="1" xfId="2" quotePrefix="1" applyNumberFormat="1" applyFont="1" applyBorder="1" applyAlignment="1">
      <alignment horizontal="center"/>
    </xf>
    <xf numFmtId="167" fontId="5" fillId="0" borderId="1" xfId="2" applyNumberFormat="1" applyFont="1" applyBorder="1"/>
    <xf numFmtId="167" fontId="4" fillId="0" borderId="1" xfId="2" applyNumberFormat="1" applyFont="1" applyBorder="1"/>
    <xf numFmtId="167" fontId="7" fillId="0" borderId="0" xfId="2" applyNumberFormat="1" applyFont="1"/>
    <xf numFmtId="167" fontId="7" fillId="0" borderId="0" xfId="2" applyNumberFormat="1" applyFont="1" applyBorder="1"/>
    <xf numFmtId="167" fontId="4" fillId="0" borderId="0" xfId="2" applyNumberFormat="1" applyFont="1" applyBorder="1"/>
    <xf numFmtId="0" fontId="5" fillId="0" borderId="0" xfId="0" quotePrefix="1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167" fontId="5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/TWFIN/MKT_ANLY/TW/TWFIN/2001/WEEKLY/October/OctWk1_Re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y - Summ"/>
      <sheetName val="Commodity Detail"/>
      <sheetName val="Demand - Summ"/>
      <sheetName val="Demand - Detail"/>
      <sheetName val="Main Data Input"/>
      <sheetName val="Weekly_Transport_CE"/>
      <sheetName val="Weekly_Transport_Plan"/>
      <sheetName val="Weekly_Fuel_CE"/>
      <sheetName val="wkly_Fuel_2ce"/>
      <sheetName val="Weekly_Fuel_Plan"/>
      <sheetName val="SHarris_Mthly_Rpt_CE"/>
      <sheetName val="SHarris_2ce"/>
      <sheetName val="SHarris_Mthly_Rpt_Plan"/>
      <sheetName val="Detail- 2001 Plan"/>
      <sheetName val="2001 Weekly w Current Forecast"/>
      <sheetName val="2001 Actuals w Current Forecast"/>
      <sheetName val="Margins - acts w cf"/>
      <sheetName val="2001 Actuals to CE 1"/>
      <sheetName val="2001 Actuals to Plan"/>
      <sheetName val="Qtrly Forecast"/>
      <sheetName val="Annual Fuel Calc"/>
      <sheetName val="Plan Source"/>
      <sheetName val="3CE source data"/>
      <sheetName val="2CE source data"/>
    </sheetNames>
    <sheetDataSet>
      <sheetData sheetId="0"/>
      <sheetData sheetId="1"/>
      <sheetData sheetId="2"/>
      <sheetData sheetId="3"/>
      <sheetData sheetId="4">
        <row r="7">
          <cell r="C7" t="str">
            <v>October, 2001</v>
          </cell>
        </row>
        <row r="103">
          <cell r="C103">
            <v>0</v>
          </cell>
        </row>
      </sheetData>
      <sheetData sheetId="5">
        <row r="10">
          <cell r="N10">
            <v>1516.44219</v>
          </cell>
          <cell r="P10">
            <v>1516.4580000000001</v>
          </cell>
        </row>
        <row r="20">
          <cell r="N20">
            <v>2556.24667</v>
          </cell>
          <cell r="P20">
            <v>2497.7341699999997</v>
          </cell>
        </row>
        <row r="27">
          <cell r="N27">
            <v>291.07697999999999</v>
          </cell>
          <cell r="P27">
            <v>296.09340000000009</v>
          </cell>
        </row>
        <row r="33">
          <cell r="N33">
            <v>960.29113500000005</v>
          </cell>
          <cell r="P33">
            <v>958.75367800000015</v>
          </cell>
        </row>
        <row r="40">
          <cell r="N40">
            <v>5190.5603259999998</v>
          </cell>
          <cell r="P40">
            <v>5150.7486543999994</v>
          </cell>
        </row>
        <row r="46">
          <cell r="N46">
            <v>11387.618103500001</v>
          </cell>
          <cell r="P46">
            <v>11242.062657899998</v>
          </cell>
        </row>
        <row r="50">
          <cell r="N50">
            <v>462.14800000000002</v>
          </cell>
          <cell r="P50">
            <v>463.43759999999997</v>
          </cell>
        </row>
        <row r="56">
          <cell r="N56">
            <v>236.596101</v>
          </cell>
          <cell r="P56">
            <v>252.96</v>
          </cell>
        </row>
        <row r="62">
          <cell r="N62">
            <v>18.600000000000001</v>
          </cell>
          <cell r="P62">
            <v>0</v>
          </cell>
        </row>
        <row r="69">
          <cell r="N69">
            <v>520.54608199999996</v>
          </cell>
          <cell r="P69">
            <v>394.53213299999999</v>
          </cell>
        </row>
        <row r="75">
          <cell r="N75">
            <v>1361.564466</v>
          </cell>
          <cell r="P75">
            <v>1254.0607319999999</v>
          </cell>
        </row>
        <row r="78">
          <cell r="N78">
            <v>411.23483399999998</v>
          </cell>
          <cell r="P78">
            <v>383.93777759999995</v>
          </cell>
        </row>
        <row r="84">
          <cell r="N84">
            <v>280.54106200000001</v>
          </cell>
          <cell r="P84">
            <v>287.77642705</v>
          </cell>
        </row>
        <row r="89">
          <cell r="N89">
            <v>744.04074590000005</v>
          </cell>
          <cell r="P89">
            <v>755.9070999999999</v>
          </cell>
        </row>
      </sheetData>
      <sheetData sheetId="6"/>
      <sheetData sheetId="7">
        <row r="71">
          <cell r="G71">
            <v>2198.52</v>
          </cell>
          <cell r="M71">
            <v>2198.52</v>
          </cell>
        </row>
        <row r="72">
          <cell r="G72">
            <v>7.7499999999999716</v>
          </cell>
          <cell r="M72">
            <v>7.7499999999999725</v>
          </cell>
        </row>
        <row r="74">
          <cell r="G74">
            <v>-106.78854200600573</v>
          </cell>
          <cell r="M74">
            <v>0</v>
          </cell>
        </row>
        <row r="75">
          <cell r="G75">
            <v>448.19073678269945</v>
          </cell>
          <cell r="M75">
            <v>611.90112566739799</v>
          </cell>
        </row>
        <row r="76">
          <cell r="G76">
            <v>6.2000000000000055</v>
          </cell>
          <cell r="M76">
            <v>0</v>
          </cell>
        </row>
      </sheetData>
      <sheetData sheetId="8"/>
      <sheetData sheetId="9"/>
      <sheetData sheetId="10">
        <row r="9">
          <cell r="C9">
            <v>10.42</v>
          </cell>
          <cell r="D9">
            <v>10.515000000000001</v>
          </cell>
        </row>
        <row r="13">
          <cell r="C13">
            <v>1.111</v>
          </cell>
        </row>
        <row r="17">
          <cell r="C17">
            <v>0.67200000000000004</v>
          </cell>
          <cell r="D17">
            <v>0.69199999999999995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4"/>
  <sheetViews>
    <sheetView tabSelected="1" zoomScale="60" workbookViewId="0">
      <selection activeCell="K29" sqref="K29"/>
    </sheetView>
  </sheetViews>
  <sheetFormatPr defaultRowHeight="12.75" x14ac:dyDescent="0.2"/>
  <cols>
    <col min="1" max="1" width="40.7109375" style="1" customWidth="1"/>
    <col min="2" max="2" width="6.7109375" style="1" customWidth="1"/>
    <col min="3" max="3" width="13.7109375" style="1" customWidth="1"/>
    <col min="4" max="4" width="15.140625" style="1" customWidth="1"/>
    <col min="5" max="5" width="14.140625" style="1" customWidth="1"/>
    <col min="6" max="6" width="5.7109375" style="1" customWidth="1"/>
    <col min="7" max="7" width="80.7109375" style="1" customWidth="1"/>
    <col min="8" max="16384" width="9.140625" style="1"/>
  </cols>
  <sheetData>
    <row r="1" spans="1:7" ht="18" customHeight="1" x14ac:dyDescent="0.25">
      <c r="A1" s="26" t="s">
        <v>13</v>
      </c>
      <c r="B1" s="27"/>
      <c r="C1" s="27"/>
      <c r="D1" s="27"/>
      <c r="E1" s="27"/>
      <c r="F1" s="27"/>
      <c r="G1" s="27"/>
    </row>
    <row r="2" spans="1:7" ht="12.75" customHeight="1" x14ac:dyDescent="0.25">
      <c r="A2" s="28" t="s">
        <v>14</v>
      </c>
      <c r="B2" s="28"/>
      <c r="C2" s="28"/>
      <c r="D2" s="28"/>
      <c r="E2" s="28"/>
      <c r="F2" s="28"/>
      <c r="G2" s="28"/>
    </row>
    <row r="3" spans="1:7" ht="12.75" customHeight="1" x14ac:dyDescent="0.25">
      <c r="A3" s="29" t="s">
        <v>36</v>
      </c>
      <c r="B3" s="7"/>
      <c r="C3" s="7"/>
      <c r="D3" s="7"/>
      <c r="E3" s="7"/>
      <c r="F3" s="7"/>
      <c r="G3" s="30">
        <f ca="1">NOW()</f>
        <v>41886.330991666669</v>
      </c>
    </row>
    <row r="4" spans="1:7" ht="12.75" customHeight="1" x14ac:dyDescent="0.25">
      <c r="A4" s="8"/>
      <c r="B4" s="7"/>
      <c r="C4" s="7"/>
      <c r="D4" s="7"/>
      <c r="E4" s="7"/>
      <c r="F4" s="7"/>
      <c r="G4" s="7"/>
    </row>
    <row r="5" spans="1:7" ht="12.75" customHeight="1" x14ac:dyDescent="0.25">
      <c r="A5" s="8" t="s">
        <v>15</v>
      </c>
      <c r="B5" s="7"/>
      <c r="C5" s="31" t="str">
        <f>'[1]Main Data Input'!C7</f>
        <v>October, 2001</v>
      </c>
      <c r="D5" s="9"/>
      <c r="E5" s="9"/>
      <c r="F5" s="7"/>
      <c r="G5" s="7"/>
    </row>
    <row r="6" spans="1:7" ht="12.75" customHeight="1" x14ac:dyDescent="0.2">
      <c r="A6" s="7"/>
      <c r="B6" s="7"/>
      <c r="C6" s="10" t="s">
        <v>23</v>
      </c>
      <c r="D6" s="10" t="s">
        <v>16</v>
      </c>
      <c r="E6" s="10"/>
      <c r="F6" s="10"/>
      <c r="G6" s="7"/>
    </row>
    <row r="7" spans="1:7" ht="12.75" customHeight="1" x14ac:dyDescent="0.2">
      <c r="A7" s="7"/>
      <c r="B7" s="7"/>
      <c r="C7" s="19" t="s">
        <v>17</v>
      </c>
      <c r="D7" s="19" t="s">
        <v>12</v>
      </c>
      <c r="E7" s="19" t="s">
        <v>0</v>
      </c>
      <c r="F7" s="10"/>
      <c r="G7" s="11" t="s">
        <v>1</v>
      </c>
    </row>
    <row r="8" spans="1:7" ht="12.75" customHeight="1" x14ac:dyDescent="0.2">
      <c r="A8" s="7"/>
      <c r="B8" s="7"/>
      <c r="C8" s="7"/>
      <c r="D8" s="7"/>
      <c r="E8" s="7"/>
      <c r="F8" s="7"/>
      <c r="G8" s="7"/>
    </row>
    <row r="9" spans="1:7" ht="12.75" customHeight="1" x14ac:dyDescent="0.2">
      <c r="A9" s="7" t="s">
        <v>2</v>
      </c>
      <c r="B9" s="7"/>
      <c r="C9" s="12">
        <f>ROUND(([1]Weekly_Transport_CE!P10+[1]Weekly_Transport_CE!P20+[1]Weekly_Transport_CE!P27+[1]Weekly_Transport_CE!P33+[1]Weekly_Transport_CE!P40)/1000,3)</f>
        <v>10.42</v>
      </c>
      <c r="D9" s="12">
        <f>ROUND(([1]Weekly_Transport_CE!N10+[1]Weekly_Transport_CE!N20+[1]Weekly_Transport_CE!N27+[1]Weekly_Transport_CE!N33+[1]Weekly_Transport_CE!N40)/1000,3)</f>
        <v>10.515000000000001</v>
      </c>
      <c r="E9" s="12">
        <f>D9-C9</f>
        <v>9.5000000000000639E-2</v>
      </c>
      <c r="F9" s="7"/>
      <c r="G9" s="7" t="s">
        <v>29</v>
      </c>
    </row>
    <row r="10" spans="1:7" ht="12.75" customHeight="1" x14ac:dyDescent="0.2">
      <c r="A10" s="7"/>
      <c r="B10" s="7"/>
      <c r="C10" s="12"/>
      <c r="D10" s="12"/>
      <c r="E10" s="12"/>
      <c r="F10" s="7"/>
      <c r="G10" s="7" t="s">
        <v>30</v>
      </c>
    </row>
    <row r="11" spans="1:7" ht="12.75" customHeight="1" x14ac:dyDescent="0.2">
      <c r="A11" s="7" t="s">
        <v>3</v>
      </c>
      <c r="B11" s="7"/>
      <c r="C11" s="12">
        <f>((ROUND([1]Weekly_Transport_CE!P46,3))/1000)-[1]SHarris_Mthly_Rpt_CE!C9</f>
        <v>0.82206299999999999</v>
      </c>
      <c r="D11" s="12">
        <f>((ROUND([1]Weekly_Transport_CE!N46,3))/1000)-[1]SHarris_Mthly_Rpt_CE!D9</f>
        <v>0.87261799999999923</v>
      </c>
      <c r="E11" s="12">
        <f>D11-C11</f>
        <v>5.0554999999999239E-2</v>
      </c>
      <c r="F11" s="7"/>
      <c r="G11" s="7" t="s">
        <v>31</v>
      </c>
    </row>
    <row r="12" spans="1:7" ht="12.75" customHeight="1" x14ac:dyDescent="0.2">
      <c r="A12" s="7"/>
      <c r="B12" s="7"/>
      <c r="C12" s="12"/>
      <c r="D12" s="12"/>
      <c r="E12" s="12"/>
      <c r="F12" s="7"/>
      <c r="G12" s="7"/>
    </row>
    <row r="13" spans="1:7" ht="12.75" customHeight="1" x14ac:dyDescent="0.2">
      <c r="A13" s="7" t="s">
        <v>4</v>
      </c>
      <c r="B13" s="7"/>
      <c r="C13" s="12">
        <f>ROUND((([1]Weekly_Transport_CE!P50+[1]Weekly_Transport_CE!P56+[1]Weekly_Transport_CE!P62+[1]Weekly_Transport_CE!P69)/1000),3)</f>
        <v>1.111</v>
      </c>
      <c r="D13" s="12">
        <f>ROUND((([1]Weekly_Transport_CE!N50+[1]Weekly_Transport_CE!N56+[1]Weekly_Transport_CE!N62+[1]Weekly_Transport_CE!N69)/1000),3)</f>
        <v>1.238</v>
      </c>
      <c r="E13" s="12">
        <f>D13-C13</f>
        <v>0.127</v>
      </c>
      <c r="F13" s="7"/>
      <c r="G13" s="7" t="s">
        <v>32</v>
      </c>
    </row>
    <row r="14" spans="1:7" ht="12.75" customHeight="1" x14ac:dyDescent="0.2">
      <c r="A14" s="7"/>
      <c r="B14" s="7"/>
      <c r="C14" s="12"/>
      <c r="D14" s="12"/>
      <c r="E14" s="12"/>
      <c r="F14" s="7"/>
      <c r="G14" s="7"/>
    </row>
    <row r="15" spans="1:7" ht="12.75" customHeight="1" x14ac:dyDescent="0.2">
      <c r="A15" s="7" t="s">
        <v>5</v>
      </c>
      <c r="B15" s="7"/>
      <c r="C15" s="12">
        <f>ROUND([1]Weekly_Transport_CE!P75/1000,3)-[1]SHarris_Mthly_Rpt_CE!C13</f>
        <v>0.14300000000000002</v>
      </c>
      <c r="D15" s="12">
        <f>ROUND([1]Weekly_Transport_CE!N75/1000,3)-D13</f>
        <v>0.12400000000000011</v>
      </c>
      <c r="E15" s="12">
        <f>D15-C15</f>
        <v>-1.8999999999999906E-2</v>
      </c>
      <c r="F15" s="7"/>
      <c r="G15" s="7" t="s">
        <v>33</v>
      </c>
    </row>
    <row r="16" spans="1:7" ht="12.75" customHeight="1" x14ac:dyDescent="0.2">
      <c r="A16" s="7"/>
      <c r="B16" s="7"/>
      <c r="C16" s="12"/>
      <c r="D16" s="12"/>
      <c r="E16" s="12"/>
      <c r="F16" s="7"/>
      <c r="G16" s="7"/>
    </row>
    <row r="17" spans="1:7" ht="12.75" customHeight="1" x14ac:dyDescent="0.2">
      <c r="A17" s="7" t="s">
        <v>6</v>
      </c>
      <c r="B17" s="7"/>
      <c r="C17" s="12">
        <f>ROUND(([1]Weekly_Transport_CE!P78+[1]Weekly_Transport_CE!P84)/1000,3)</f>
        <v>0.67200000000000004</v>
      </c>
      <c r="D17" s="12">
        <f>ROUND(([1]Weekly_Transport_CE!N78+[1]Weekly_Transport_CE!N84)/1000,3)</f>
        <v>0.69199999999999995</v>
      </c>
      <c r="E17" s="12">
        <f>D17-C17</f>
        <v>1.9999999999999907E-2</v>
      </c>
      <c r="F17" s="7"/>
      <c r="G17" s="7" t="s">
        <v>34</v>
      </c>
    </row>
    <row r="18" spans="1:7" ht="12.75" customHeight="1" x14ac:dyDescent="0.2">
      <c r="A18" s="7"/>
      <c r="B18" s="7"/>
      <c r="C18" s="12"/>
      <c r="D18" s="12"/>
      <c r="E18" s="12"/>
      <c r="F18" s="7"/>
      <c r="G18" s="7"/>
    </row>
    <row r="19" spans="1:7" ht="12.75" customHeight="1" x14ac:dyDescent="0.2">
      <c r="A19" s="7" t="s">
        <v>7</v>
      </c>
      <c r="B19" s="7"/>
      <c r="C19" s="12">
        <f>ROUND([1]Weekly_Transport_CE!P89/1000,3)-[1]SHarris_Mthly_Rpt_CE!C17</f>
        <v>8.3999999999999964E-2</v>
      </c>
      <c r="D19" s="12">
        <f>ROUND([1]Weekly_Transport_CE!N89/1000,3)-[1]SHarris_Mthly_Rpt_CE!D17</f>
        <v>5.2000000000000046E-2</v>
      </c>
      <c r="E19" s="12">
        <f>D19-C19</f>
        <v>-3.1999999999999917E-2</v>
      </c>
      <c r="F19" s="7"/>
      <c r="G19" s="7" t="s">
        <v>33</v>
      </c>
    </row>
    <row r="20" spans="1:7" ht="12.75" customHeight="1" x14ac:dyDescent="0.2">
      <c r="A20" s="7"/>
      <c r="B20" s="7"/>
      <c r="C20" s="17"/>
      <c r="D20" s="17"/>
      <c r="E20" s="13"/>
      <c r="F20" s="7"/>
      <c r="G20" s="7"/>
    </row>
    <row r="21" spans="1:7" ht="12.75" customHeight="1" x14ac:dyDescent="0.2">
      <c r="A21" s="7" t="s">
        <v>21</v>
      </c>
      <c r="B21" s="7"/>
      <c r="C21" s="17">
        <v>0</v>
      </c>
      <c r="D21" s="12">
        <f>'[1]Main Data Input'!C103/1000</f>
        <v>0</v>
      </c>
      <c r="E21" s="12">
        <f>D21-C21</f>
        <v>0</v>
      </c>
      <c r="F21" s="7"/>
      <c r="G21" s="7"/>
    </row>
    <row r="22" spans="1:7" ht="12.75" customHeight="1" x14ac:dyDescent="0.2">
      <c r="A22" s="7"/>
      <c r="B22" s="7"/>
      <c r="C22" s="13"/>
      <c r="D22" s="13"/>
      <c r="E22" s="13"/>
      <c r="F22" s="7"/>
      <c r="G22" s="7"/>
    </row>
    <row r="23" spans="1:7" ht="12.75" customHeight="1" x14ac:dyDescent="0.2">
      <c r="A23" s="7"/>
      <c r="B23" s="7"/>
      <c r="C23" s="32"/>
      <c r="D23" s="32"/>
      <c r="E23" s="32"/>
      <c r="F23" s="7"/>
      <c r="G23" s="7"/>
    </row>
    <row r="24" spans="1:7" ht="12.75" customHeight="1" x14ac:dyDescent="0.25">
      <c r="A24" s="16" t="s">
        <v>8</v>
      </c>
      <c r="B24" s="7"/>
      <c r="C24" s="33">
        <f>SUM(C9:C22)</f>
        <v>13.252063000000001</v>
      </c>
      <c r="D24" s="33">
        <f>SUM(D9:D22)</f>
        <v>13.493618</v>
      </c>
      <c r="E24" s="34">
        <f>D24-C24</f>
        <v>0.24155499999999819</v>
      </c>
      <c r="F24" s="7"/>
      <c r="G24" s="7"/>
    </row>
    <row r="25" spans="1:7" ht="12.75" customHeight="1" x14ac:dyDescent="0.25">
      <c r="A25" s="7"/>
      <c r="B25" s="7"/>
      <c r="C25" s="13"/>
      <c r="D25" s="13"/>
      <c r="E25" s="18"/>
      <c r="F25" s="7"/>
      <c r="G25" s="7"/>
    </row>
    <row r="26" spans="1:7" ht="12.75" customHeight="1" x14ac:dyDescent="0.2">
      <c r="A26" s="7"/>
      <c r="B26" s="7"/>
      <c r="C26" s="13"/>
      <c r="D26" s="13"/>
      <c r="E26" s="13"/>
      <c r="F26" s="7"/>
      <c r="G26" s="7"/>
    </row>
    <row r="27" spans="1:7" ht="12.75" customHeight="1" x14ac:dyDescent="0.2">
      <c r="A27" s="7" t="s">
        <v>9</v>
      </c>
      <c r="B27" s="7"/>
      <c r="C27" s="12">
        <f>ROUND([1]Weekly_Fuel_CE!M75/1000,3)</f>
        <v>0.61199999999999999</v>
      </c>
      <c r="D27" s="12">
        <f>ROUND([1]Weekly_Fuel_CE!G75/1000,3)</f>
        <v>0.44800000000000001</v>
      </c>
      <c r="E27" s="12">
        <f>D27-C27</f>
        <v>-0.16399999999999998</v>
      </c>
      <c r="F27" s="38"/>
      <c r="G27" s="38" t="s">
        <v>37</v>
      </c>
    </row>
    <row r="28" spans="1:7" ht="12.75" customHeight="1" x14ac:dyDescent="0.2">
      <c r="A28" s="7"/>
      <c r="B28" s="7"/>
      <c r="C28" s="12"/>
      <c r="D28" s="12"/>
      <c r="E28" s="12"/>
      <c r="F28" s="38"/>
      <c r="G28" s="39"/>
    </row>
    <row r="29" spans="1:7" ht="12.75" customHeight="1" x14ac:dyDescent="0.2">
      <c r="A29" s="7" t="s">
        <v>10</v>
      </c>
      <c r="B29" s="7"/>
      <c r="C29" s="12">
        <f>ROUND([1]Weekly_Fuel_CE!M74/1000,3)</f>
        <v>0</v>
      </c>
      <c r="D29" s="12">
        <f>ROUND([1]Weekly_Fuel_CE!G74/1000,3)</f>
        <v>-0.107</v>
      </c>
      <c r="E29" s="12">
        <f>D29-C29</f>
        <v>-0.107</v>
      </c>
      <c r="F29" s="38"/>
      <c r="G29" s="40" t="s">
        <v>22</v>
      </c>
    </row>
    <row r="30" spans="1:7" ht="12.75" customHeight="1" x14ac:dyDescent="0.2">
      <c r="A30" s="7"/>
      <c r="B30" s="7"/>
      <c r="C30" s="12"/>
      <c r="D30" s="12"/>
      <c r="E30" s="13"/>
      <c r="F30" s="38"/>
      <c r="G30" s="40"/>
    </row>
    <row r="31" spans="1:7" ht="12.75" customHeight="1" x14ac:dyDescent="0.2">
      <c r="A31" s="7" t="s">
        <v>11</v>
      </c>
      <c r="B31" s="7"/>
      <c r="C31" s="12">
        <f>ROUND([1]Weekly_Fuel_CE!M76/1000,3)</f>
        <v>0</v>
      </c>
      <c r="D31" s="12">
        <f>ROUND([1]Weekly_Fuel_CE!G76/1000,3)</f>
        <v>6.0000000000000001E-3</v>
      </c>
      <c r="E31" s="12">
        <f>D31-C31</f>
        <v>6.0000000000000001E-3</v>
      </c>
      <c r="F31" s="7"/>
      <c r="G31" s="7" t="s">
        <v>35</v>
      </c>
    </row>
    <row r="32" spans="1:7" ht="12.75" customHeight="1" x14ac:dyDescent="0.2">
      <c r="A32" s="7"/>
      <c r="B32" s="7"/>
      <c r="C32" s="13"/>
      <c r="D32" s="13"/>
      <c r="E32" s="12"/>
      <c r="F32" s="7"/>
      <c r="G32" s="7"/>
    </row>
    <row r="33" spans="1:7" ht="12.75" customHeight="1" x14ac:dyDescent="0.2">
      <c r="A33" s="7" t="s">
        <v>18</v>
      </c>
      <c r="B33" s="7"/>
      <c r="C33" s="12">
        <f>ROUND(([1]Weekly_Fuel_CE!M71+[1]Weekly_Fuel_CE!M72)/1000,3)</f>
        <v>2.206</v>
      </c>
      <c r="D33" s="12">
        <f>ROUND(([1]Weekly_Fuel_CE!G71+[1]Weekly_Fuel_CE!G72)/1000,3)</f>
        <v>2.206</v>
      </c>
      <c r="E33" s="12">
        <f>D33-C33</f>
        <v>0</v>
      </c>
      <c r="F33" s="7"/>
      <c r="G33" s="39"/>
    </row>
    <row r="34" spans="1:7" ht="12.75" customHeight="1" x14ac:dyDescent="0.2">
      <c r="A34" s="7"/>
      <c r="B34" s="7"/>
      <c r="C34" s="13"/>
      <c r="D34" s="13"/>
      <c r="E34" s="17"/>
      <c r="F34" s="7"/>
      <c r="G34" s="39"/>
    </row>
    <row r="35" spans="1:7" ht="12.75" customHeight="1" x14ac:dyDescent="0.2">
      <c r="A35" s="7" t="s">
        <v>19</v>
      </c>
      <c r="B35" s="7"/>
      <c r="C35" s="12">
        <v>0</v>
      </c>
      <c r="D35" s="12">
        <v>0</v>
      </c>
      <c r="E35" s="12">
        <f>D35-C35</f>
        <v>0</v>
      </c>
      <c r="F35" s="7"/>
      <c r="G35" s="39"/>
    </row>
    <row r="36" spans="1:7" ht="12.75" customHeight="1" x14ac:dyDescent="0.2">
      <c r="A36" s="7"/>
      <c r="B36" s="7"/>
      <c r="C36" s="15"/>
      <c r="D36" s="15"/>
      <c r="E36" s="20"/>
      <c r="F36" s="7"/>
      <c r="G36" s="39"/>
    </row>
    <row r="37" spans="1:7" ht="12.75" customHeight="1" x14ac:dyDescent="0.25">
      <c r="A37" s="16" t="s">
        <v>20</v>
      </c>
      <c r="B37" s="7"/>
      <c r="C37" s="22">
        <f>SUM(C27:C36)</f>
        <v>2.8180000000000001</v>
      </c>
      <c r="D37" s="22">
        <f>SUM(D27:D36)+0.001</f>
        <v>2.5539999999999998</v>
      </c>
      <c r="E37" s="21">
        <f>SUM(E27:E36)</f>
        <v>-0.26499999999999996</v>
      </c>
      <c r="F37" s="7"/>
      <c r="G37" s="41"/>
    </row>
    <row r="38" spans="1:7" ht="12.75" customHeight="1" x14ac:dyDescent="0.25">
      <c r="A38" s="16"/>
      <c r="B38" s="7"/>
      <c r="C38" s="23"/>
      <c r="D38" s="23"/>
      <c r="E38" s="37"/>
      <c r="F38" s="7"/>
      <c r="G38" s="41"/>
    </row>
    <row r="39" spans="1:7" ht="12.75" customHeight="1" x14ac:dyDescent="0.25">
      <c r="A39" s="16" t="s">
        <v>24</v>
      </c>
      <c r="B39" s="7"/>
      <c r="C39" s="22">
        <f>C24+C37</f>
        <v>16.070063000000001</v>
      </c>
      <c r="D39" s="22">
        <f>D24+D37</f>
        <v>16.047618</v>
      </c>
      <c r="E39" s="22">
        <f>E24+E37</f>
        <v>-2.344500000000177E-2</v>
      </c>
      <c r="F39" s="7"/>
      <c r="G39" s="41"/>
    </row>
    <row r="40" spans="1:7" ht="12.75" customHeight="1" x14ac:dyDescent="0.25">
      <c r="A40" s="16"/>
      <c r="B40" s="7"/>
      <c r="C40" s="23"/>
      <c r="D40" s="23"/>
      <c r="E40" s="37"/>
      <c r="F40" s="7"/>
      <c r="G40" s="41"/>
    </row>
    <row r="41" spans="1:7" ht="12.75" customHeight="1" x14ac:dyDescent="0.25">
      <c r="A41" s="16" t="s">
        <v>25</v>
      </c>
      <c r="B41" s="7"/>
      <c r="C41" s="12">
        <v>-0.94399999999999995</v>
      </c>
      <c r="D41" s="12">
        <v>-0.94399999999999995</v>
      </c>
      <c r="E41" s="37">
        <f>D41-C41</f>
        <v>0</v>
      </c>
      <c r="F41" s="7"/>
      <c r="G41" s="41"/>
    </row>
    <row r="42" spans="1:7" ht="12.75" customHeight="1" x14ac:dyDescent="0.25">
      <c r="A42" s="16"/>
      <c r="B42" s="7"/>
      <c r="C42" s="23"/>
      <c r="D42" s="23"/>
      <c r="E42" s="37"/>
      <c r="F42" s="7"/>
      <c r="G42" s="41"/>
    </row>
    <row r="43" spans="1:7" ht="12.75" customHeight="1" x14ac:dyDescent="0.25">
      <c r="A43" s="16" t="s">
        <v>26</v>
      </c>
      <c r="B43" s="7"/>
      <c r="C43" s="12">
        <v>0</v>
      </c>
      <c r="D43" s="12">
        <v>0</v>
      </c>
      <c r="E43" s="37">
        <f>D43-C43</f>
        <v>0</v>
      </c>
      <c r="F43" s="7"/>
      <c r="G43" s="41"/>
    </row>
    <row r="44" spans="1:7" ht="12.75" customHeight="1" x14ac:dyDescent="0.25">
      <c r="A44" s="16"/>
      <c r="B44" s="7"/>
      <c r="C44" s="12"/>
      <c r="D44" s="12"/>
      <c r="E44" s="37"/>
      <c r="F44" s="7"/>
      <c r="G44" s="41"/>
    </row>
    <row r="45" spans="1:7" ht="14.25" customHeight="1" x14ac:dyDescent="0.25">
      <c r="A45" s="16" t="s">
        <v>27</v>
      </c>
      <c r="B45" s="7"/>
      <c r="C45" s="12">
        <v>-4.0000000000000001E-3</v>
      </c>
      <c r="D45" s="12">
        <v>-4.0000000000000001E-3</v>
      </c>
      <c r="E45" s="37">
        <f>D45-C45</f>
        <v>0</v>
      </c>
      <c r="F45" s="7"/>
      <c r="G45" s="41"/>
    </row>
    <row r="46" spans="1:7" ht="12.75" customHeight="1" x14ac:dyDescent="0.25">
      <c r="A46" s="7"/>
      <c r="B46" s="7"/>
      <c r="C46" s="15"/>
      <c r="D46" s="15"/>
      <c r="E46" s="18"/>
      <c r="F46" s="7"/>
      <c r="G46" s="7"/>
    </row>
    <row r="47" spans="1:7" ht="12.75" customHeight="1" x14ac:dyDescent="0.25">
      <c r="A47" s="16" t="s">
        <v>28</v>
      </c>
      <c r="B47" s="7"/>
      <c r="C47" s="22">
        <f>C24+C37+C41+C43+C45</f>
        <v>15.122063000000002</v>
      </c>
      <c r="D47" s="22">
        <f>D24+D37+D41+D43+D45</f>
        <v>15.099618000000001</v>
      </c>
      <c r="E47" s="21">
        <f>E24+E37+E41+E43+E45</f>
        <v>-2.344500000000177E-2</v>
      </c>
      <c r="F47" s="7"/>
      <c r="G47" s="7"/>
    </row>
    <row r="48" spans="1:7" ht="12.75" customHeight="1" x14ac:dyDescent="0.2">
      <c r="A48" s="7"/>
      <c r="B48" s="7"/>
      <c r="C48" s="12"/>
      <c r="D48" s="12"/>
      <c r="E48" s="12"/>
      <c r="F48" s="7"/>
      <c r="G48" s="7"/>
    </row>
    <row r="49" spans="1:7" s="7" customFormat="1" ht="12.75" customHeight="1" x14ac:dyDescent="0.2">
      <c r="C49" s="36"/>
      <c r="D49" s="23"/>
      <c r="E49" s="12"/>
    </row>
    <row r="50" spans="1:7" s="7" customFormat="1" ht="12.75" customHeight="1" x14ac:dyDescent="0.2">
      <c r="C50" s="35"/>
      <c r="D50" s="12"/>
      <c r="E50" s="12"/>
    </row>
    <row r="51" spans="1:7" s="7" customFormat="1" ht="12.75" customHeight="1" x14ac:dyDescent="0.2">
      <c r="C51" s="36"/>
      <c r="D51" s="23"/>
      <c r="E51" s="12"/>
    </row>
    <row r="52" spans="1:7" s="7" customFormat="1" ht="12.75" customHeight="1" x14ac:dyDescent="0.2">
      <c r="C52" s="35"/>
      <c r="D52" s="12"/>
      <c r="E52" s="12"/>
    </row>
    <row r="53" spans="1:7" ht="12.75" customHeight="1" x14ac:dyDescent="0.2">
      <c r="A53" s="7"/>
      <c r="B53" s="7"/>
      <c r="C53" s="36"/>
      <c r="D53" s="23"/>
      <c r="E53" s="12"/>
      <c r="F53" s="7"/>
      <c r="G53" s="7"/>
    </row>
    <row r="54" spans="1:7" ht="12.75" customHeight="1" x14ac:dyDescent="0.2">
      <c r="A54" s="7"/>
      <c r="B54" s="7"/>
      <c r="C54" s="35"/>
      <c r="D54" s="12"/>
      <c r="E54" s="12"/>
      <c r="F54" s="7"/>
      <c r="G54" s="7"/>
    </row>
    <row r="55" spans="1:7" ht="15" customHeight="1" x14ac:dyDescent="0.2">
      <c r="A55" s="7"/>
      <c r="B55" s="7"/>
      <c r="C55" s="36"/>
      <c r="D55" s="23"/>
      <c r="E55" s="12"/>
      <c r="F55" s="7"/>
      <c r="G55" s="7"/>
    </row>
    <row r="56" spans="1:7" ht="15" customHeight="1" x14ac:dyDescent="0.2">
      <c r="A56" s="7"/>
      <c r="B56" s="7"/>
      <c r="C56" s="35"/>
      <c r="D56" s="12"/>
      <c r="E56" s="12"/>
      <c r="F56" s="7"/>
      <c r="G56" s="7"/>
    </row>
    <row r="57" spans="1:7" ht="15" customHeight="1" x14ac:dyDescent="0.2">
      <c r="A57" s="7"/>
      <c r="B57" s="7"/>
      <c r="C57" s="7"/>
      <c r="D57" s="7"/>
      <c r="E57" s="14"/>
      <c r="F57" s="7"/>
      <c r="G57" s="7"/>
    </row>
    <row r="58" spans="1:7" ht="15" customHeight="1" x14ac:dyDescent="0.2">
      <c r="A58" s="7"/>
      <c r="B58" s="24"/>
      <c r="C58" s="25"/>
      <c r="D58" s="25"/>
      <c r="E58" s="14"/>
      <c r="F58" s="7"/>
      <c r="G58" s="7"/>
    </row>
    <row r="59" spans="1:7" ht="15" customHeight="1" x14ac:dyDescent="0.2">
      <c r="A59" s="7"/>
      <c r="B59" s="24"/>
      <c r="C59" s="25"/>
      <c r="D59" s="25"/>
      <c r="E59" s="14"/>
      <c r="F59" s="7"/>
      <c r="G59" s="7"/>
    </row>
    <row r="60" spans="1:7" ht="15" customHeight="1" x14ac:dyDescent="0.2">
      <c r="C60" s="2"/>
      <c r="D60" s="2"/>
      <c r="E60" s="4"/>
      <c r="F60" s="4"/>
    </row>
    <row r="61" spans="1:7" ht="15" customHeight="1" x14ac:dyDescent="0.2">
      <c r="A61" s="5"/>
      <c r="C61" s="3"/>
      <c r="D61" s="3"/>
      <c r="E61" s="6"/>
      <c r="F61" s="6"/>
    </row>
    <row r="62" spans="1:7" ht="15" customHeight="1" x14ac:dyDescent="0.2">
      <c r="C62" s="3"/>
      <c r="D62" s="3"/>
      <c r="E62" s="4"/>
      <c r="F62" s="4"/>
    </row>
    <row r="63" spans="1:7" ht="15" customHeight="1" x14ac:dyDescent="0.2"/>
    <row r="64" spans="1:7" ht="15" customHeight="1" x14ac:dyDescent="0.2"/>
  </sheetData>
  <phoneticPr fontId="0" type="noConversion"/>
  <pageMargins left="0.75" right="0.75" top="1" bottom="1" header="0.5" footer="0.5"/>
  <pageSetup scale="69"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Current Est Vs. Forecast</vt:lpstr>
      <vt:lpstr>'Current Est Vs. Forecast'!Print_Area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Felienne</cp:lastModifiedBy>
  <cp:lastPrinted>2001-04-05T21:15:07Z</cp:lastPrinted>
  <dcterms:created xsi:type="dcterms:W3CDTF">1999-10-11T14:59:11Z</dcterms:created>
  <dcterms:modified xsi:type="dcterms:W3CDTF">2014-09-04T05:56:37Z</dcterms:modified>
</cp:coreProperties>
</file>