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600" yWindow="855" windowWidth="9720" windowHeight="62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4" i="1" l="1"/>
  <c r="B7" i="1"/>
  <c r="B22" i="1" s="1"/>
  <c r="C82" i="1" s="1"/>
  <c r="H9" i="1"/>
  <c r="M9" i="1"/>
  <c r="O9" i="1"/>
  <c r="H10" i="1"/>
  <c r="I14" i="1" s="1"/>
  <c r="L10" i="1"/>
  <c r="M10" i="1"/>
  <c r="O10" i="1"/>
  <c r="H11" i="1"/>
  <c r="M11" i="1"/>
  <c r="O11" i="1"/>
  <c r="L11" i="1" s="1"/>
  <c r="M12" i="1"/>
  <c r="L12" i="1" s="1"/>
  <c r="O12" i="1"/>
  <c r="H13" i="1"/>
  <c r="M13" i="1"/>
  <c r="O13" i="1"/>
  <c r="H14" i="1"/>
  <c r="M14" i="1"/>
  <c r="O14" i="1"/>
  <c r="L14" i="1" s="1"/>
  <c r="H15" i="1"/>
  <c r="L15" i="1"/>
  <c r="M15" i="1"/>
  <c r="O15" i="1"/>
  <c r="H16" i="1"/>
  <c r="M16" i="1"/>
  <c r="L16" i="1" s="1"/>
  <c r="O16" i="1"/>
  <c r="H17" i="1"/>
  <c r="I18" i="1" s="1"/>
  <c r="M17" i="1"/>
  <c r="O17" i="1"/>
  <c r="L17" i="1" s="1"/>
  <c r="H18" i="1"/>
  <c r="M18" i="1"/>
  <c r="O18" i="1"/>
  <c r="L18" i="1" s="1"/>
  <c r="F20" i="1"/>
  <c r="H12" i="1" s="1"/>
  <c r="B25" i="1"/>
  <c r="C25" i="1"/>
  <c r="K25" i="1"/>
  <c r="B26" i="1"/>
  <c r="C26" i="1"/>
  <c r="K26" i="1"/>
  <c r="O29" i="1" s="1"/>
  <c r="B13" i="1" s="1"/>
  <c r="K27" i="1"/>
  <c r="B28" i="1"/>
  <c r="B2" i="2" s="1"/>
  <c r="D6" i="2" s="1"/>
  <c r="F28" i="1"/>
  <c r="K28" i="1"/>
  <c r="E37" i="1"/>
  <c r="G37" i="1"/>
  <c r="I37" i="1" s="1"/>
  <c r="K37" i="1"/>
  <c r="M37" i="1" s="1"/>
  <c r="O37" i="1" s="1"/>
  <c r="B38" i="1"/>
  <c r="B48" i="1"/>
  <c r="D48" i="1"/>
  <c r="B53" i="1"/>
  <c r="D53" i="1" s="1"/>
  <c r="D67" i="1"/>
  <c r="G72" i="1"/>
  <c r="G76" i="1" s="1"/>
  <c r="J1" i="2" s="1"/>
  <c r="G81" i="1"/>
  <c r="G82" i="1" s="1"/>
  <c r="G83" i="1"/>
  <c r="B1" i="2"/>
  <c r="J2" i="2"/>
  <c r="J3" i="2"/>
  <c r="E6" i="2"/>
  <c r="G6" i="2" s="1"/>
  <c r="G7" i="2" s="1"/>
  <c r="M6" i="2"/>
  <c r="O6" i="2"/>
  <c r="C7" i="2"/>
  <c r="D7" i="2"/>
  <c r="E7" i="2"/>
  <c r="K7" i="2"/>
  <c r="K8" i="2" s="1"/>
  <c r="K9" i="2" s="1"/>
  <c r="K10" i="2" s="1"/>
  <c r="M7" i="2"/>
  <c r="C8" i="2"/>
  <c r="C9" i="2"/>
  <c r="C10" i="2" s="1"/>
  <c r="C11" i="2" s="1"/>
  <c r="E11" i="2" s="1"/>
  <c r="E9" i="2"/>
  <c r="L9" i="2"/>
  <c r="D10" i="2"/>
  <c r="E10" i="2"/>
  <c r="D11" i="2"/>
  <c r="F11" i="2" s="1"/>
  <c r="K11" i="2"/>
  <c r="K12" i="2" s="1"/>
  <c r="L11" i="2"/>
  <c r="C12" i="2"/>
  <c r="K13" i="2"/>
  <c r="K14" i="2" s="1"/>
  <c r="K15" i="2" s="1"/>
  <c r="D14" i="2"/>
  <c r="D15" i="2"/>
  <c r="D18" i="2"/>
  <c r="L18" i="2"/>
  <c r="D19" i="2"/>
  <c r="L19" i="2"/>
  <c r="D21" i="2"/>
  <c r="D22" i="2"/>
  <c r="D23" i="2"/>
  <c r="L24" i="2"/>
  <c r="D26" i="2"/>
  <c r="L26" i="2"/>
  <c r="D27" i="2"/>
  <c r="L28" i="2"/>
  <c r="L29" i="2"/>
  <c r="D30" i="2"/>
  <c r="D31" i="2"/>
  <c r="L32" i="2"/>
  <c r="L33" i="2"/>
  <c r="D34" i="2"/>
  <c r="D35" i="2"/>
  <c r="L37" i="2"/>
  <c r="L39" i="2"/>
  <c r="D40" i="2"/>
  <c r="L40" i="2"/>
  <c r="D41" i="2"/>
  <c r="L42" i="2"/>
  <c r="D43" i="2"/>
  <c r="D44" i="2"/>
  <c r="L44" i="2"/>
  <c r="D45" i="2"/>
  <c r="L45" i="2"/>
  <c r="L46" i="2"/>
  <c r="D48" i="2"/>
  <c r="L48" i="2"/>
  <c r="D49" i="2"/>
  <c r="L49" i="2"/>
  <c r="D50" i="2"/>
  <c r="L50" i="2"/>
  <c r="D52" i="2"/>
  <c r="D53" i="2"/>
  <c r="D55" i="2"/>
  <c r="L55" i="2"/>
  <c r="D56" i="2"/>
  <c r="L56" i="2"/>
  <c r="D57" i="2"/>
  <c r="L57" i="2"/>
  <c r="D59" i="2"/>
  <c r="D60" i="2"/>
  <c r="L60" i="2"/>
  <c r="D61" i="2"/>
  <c r="L61" i="2"/>
  <c r="D63" i="2"/>
  <c r="D64" i="2"/>
  <c r="D66" i="2"/>
  <c r="L66" i="2"/>
  <c r="D67" i="2"/>
  <c r="L67" i="2"/>
  <c r="D69" i="2"/>
  <c r="L69" i="2"/>
  <c r="D70" i="2"/>
  <c r="D71" i="2"/>
  <c r="D73" i="2"/>
  <c r="D74" i="2"/>
  <c r="L74" i="2"/>
  <c r="D75" i="2"/>
  <c r="L75" i="2"/>
  <c r="D77" i="2"/>
  <c r="L77" i="2"/>
  <c r="D78" i="2"/>
  <c r="L78" i="2"/>
  <c r="D80" i="2"/>
  <c r="L80" i="2"/>
  <c r="D81" i="2"/>
  <c r="L81" i="2"/>
  <c r="D82" i="2"/>
  <c r="L82" i="2"/>
  <c r="D83" i="2"/>
  <c r="D84" i="2"/>
  <c r="L84" i="2"/>
  <c r="D85" i="2"/>
  <c r="L85" i="2"/>
  <c r="D86" i="2"/>
  <c r="L86" i="2"/>
  <c r="D87" i="2"/>
  <c r="D88" i="2"/>
  <c r="L88" i="2"/>
  <c r="D89" i="2"/>
  <c r="L89" i="2"/>
  <c r="D90" i="2"/>
  <c r="D91" i="2"/>
  <c r="L91" i="2"/>
  <c r="D92" i="2"/>
  <c r="L92" i="2"/>
  <c r="D93" i="2"/>
  <c r="L93" i="2"/>
  <c r="D94" i="2"/>
  <c r="D95" i="2"/>
  <c r="L95" i="2"/>
  <c r="D96" i="2"/>
  <c r="L96" i="2"/>
  <c r="D97" i="2"/>
  <c r="L97" i="2"/>
  <c r="D98" i="2"/>
  <c r="D99" i="2"/>
  <c r="L99" i="2"/>
  <c r="D100" i="2"/>
  <c r="L100" i="2"/>
  <c r="B101" i="2"/>
  <c r="D101" i="2"/>
  <c r="L101" i="2"/>
  <c r="D102" i="2"/>
  <c r="L102" i="2"/>
  <c r="D103" i="2"/>
  <c r="B113" i="2" s="1"/>
  <c r="L103" i="2"/>
  <c r="D104" i="2"/>
  <c r="D105" i="2"/>
  <c r="D106" i="2"/>
  <c r="L106" i="2"/>
  <c r="D107" i="2"/>
  <c r="L107" i="2"/>
  <c r="D108" i="2"/>
  <c r="L108" i="2"/>
  <c r="D109" i="2"/>
  <c r="L109" i="2"/>
  <c r="D110" i="2"/>
  <c r="L110" i="2"/>
  <c r="D111" i="2"/>
  <c r="L111" i="2"/>
  <c r="D112" i="2"/>
  <c r="L112" i="2"/>
  <c r="D113" i="2"/>
  <c r="L113" i="2"/>
  <c r="D114" i="2"/>
  <c r="L114" i="2"/>
  <c r="D115" i="2"/>
  <c r="L115" i="2"/>
  <c r="D116" i="2"/>
  <c r="L116" i="2"/>
  <c r="D117" i="2"/>
  <c r="L117" i="2"/>
  <c r="D118" i="2"/>
  <c r="L118" i="2"/>
  <c r="D119" i="2"/>
  <c r="L119" i="2"/>
  <c r="D120" i="2"/>
  <c r="L120" i="2"/>
  <c r="D121" i="2"/>
  <c r="L121" i="2"/>
  <c r="D122" i="2"/>
  <c r="L122" i="2"/>
  <c r="D123" i="2"/>
  <c r="L123" i="2"/>
  <c r="D124" i="2"/>
  <c r="L124" i="2"/>
  <c r="B125" i="2"/>
  <c r="D125" i="2"/>
  <c r="L125" i="2"/>
  <c r="D126" i="2"/>
  <c r="L126" i="2"/>
  <c r="D127" i="2"/>
  <c r="L127" i="2"/>
  <c r="D128" i="2"/>
  <c r="L128" i="2"/>
  <c r="D129" i="2"/>
  <c r="L129" i="2"/>
  <c r="D130" i="2"/>
  <c r="L130" i="2"/>
  <c r="D131" i="2"/>
  <c r="L131" i="2"/>
  <c r="D132" i="2"/>
  <c r="L132" i="2"/>
  <c r="D133" i="2"/>
  <c r="L133" i="2"/>
  <c r="D134" i="2"/>
  <c r="L134" i="2"/>
  <c r="D135" i="2"/>
  <c r="L135" i="2"/>
  <c r="D136" i="2"/>
  <c r="L136" i="2"/>
  <c r="D137" i="2"/>
  <c r="L137" i="2"/>
  <c r="D138" i="2"/>
  <c r="L138" i="2"/>
  <c r="D139" i="2"/>
  <c r="L139" i="2"/>
  <c r="D140" i="2"/>
  <c r="L140" i="2"/>
  <c r="D141" i="2"/>
  <c r="L141" i="2"/>
  <c r="D142" i="2"/>
  <c r="L142" i="2"/>
  <c r="D143" i="2"/>
  <c r="L143" i="2"/>
  <c r="D144" i="2"/>
  <c r="L144" i="2"/>
  <c r="D145" i="2"/>
  <c r="L145" i="2"/>
  <c r="D146" i="2"/>
  <c r="L146" i="2"/>
  <c r="D147" i="2"/>
  <c r="L147" i="2"/>
  <c r="D148" i="2"/>
  <c r="L148" i="2"/>
  <c r="B149" i="2"/>
  <c r="D149" i="2"/>
  <c r="L149" i="2"/>
  <c r="D150" i="2"/>
  <c r="L150" i="2"/>
  <c r="D151" i="2"/>
  <c r="L151" i="2"/>
  <c r="D152" i="2"/>
  <c r="L152" i="2"/>
  <c r="D153" i="2"/>
  <c r="L153" i="2"/>
  <c r="D154" i="2"/>
  <c r="L154" i="2"/>
  <c r="D155" i="2"/>
  <c r="L155" i="2"/>
  <c r="D156" i="2"/>
  <c r="L156" i="2"/>
  <c r="D157" i="2"/>
  <c r="L157" i="2"/>
  <c r="D158" i="2"/>
  <c r="L158" i="2"/>
  <c r="D159" i="2"/>
  <c r="L159" i="2"/>
  <c r="D160" i="2"/>
  <c r="L160" i="2"/>
  <c r="D161" i="2"/>
  <c r="J161" i="2"/>
  <c r="L161" i="2"/>
  <c r="D162" i="2"/>
  <c r="L162" i="2"/>
  <c r="D163" i="2"/>
  <c r="L163" i="2"/>
  <c r="D164" i="2"/>
  <c r="L164" i="2"/>
  <c r="D165" i="2"/>
  <c r="L165" i="2"/>
  <c r="D166" i="2"/>
  <c r="L166" i="2"/>
  <c r="D167" i="2"/>
  <c r="L167" i="2"/>
  <c r="D168" i="2"/>
  <c r="L168" i="2"/>
  <c r="D169" i="2"/>
  <c r="L169" i="2"/>
  <c r="D170" i="2"/>
  <c r="L170" i="2"/>
  <c r="D171" i="2"/>
  <c r="L171" i="2"/>
  <c r="D172" i="2"/>
  <c r="L172" i="2"/>
  <c r="D173" i="2"/>
  <c r="L173" i="2"/>
  <c r="D174" i="2"/>
  <c r="L174" i="2"/>
  <c r="D175" i="2"/>
  <c r="L175" i="2"/>
  <c r="D176" i="2"/>
  <c r="L176" i="2"/>
  <c r="D177" i="2"/>
  <c r="L177" i="2"/>
  <c r="D178" i="2"/>
  <c r="L178" i="2"/>
  <c r="D179" i="2"/>
  <c r="L179" i="2"/>
  <c r="D180" i="2"/>
  <c r="L180" i="2"/>
  <c r="D181" i="2"/>
  <c r="L181" i="2"/>
  <c r="D182" i="2"/>
  <c r="L182" i="2"/>
  <c r="D183" i="2"/>
  <c r="L183" i="2"/>
  <c r="D184" i="2"/>
  <c r="L184" i="2"/>
  <c r="D185" i="2"/>
  <c r="L185" i="2"/>
  <c r="D186" i="2"/>
  <c r="L186" i="2"/>
  <c r="D187" i="2"/>
  <c r="L187" i="2"/>
  <c r="D188" i="2"/>
  <c r="L188" i="2"/>
  <c r="D189" i="2"/>
  <c r="L189" i="2"/>
  <c r="D190" i="2"/>
  <c r="L190" i="2"/>
  <c r="D191" i="2"/>
  <c r="L191" i="2"/>
  <c r="D192" i="2"/>
  <c r="L192" i="2"/>
  <c r="D193" i="2"/>
  <c r="L193" i="2"/>
  <c r="D194" i="2"/>
  <c r="L194" i="2"/>
  <c r="D195" i="2"/>
  <c r="L195" i="2"/>
  <c r="D196" i="2"/>
  <c r="L196" i="2"/>
  <c r="D197" i="2"/>
  <c r="L197" i="2"/>
  <c r="D198" i="2"/>
  <c r="L198" i="2"/>
  <c r="J209" i="2" s="1"/>
  <c r="D199" i="2"/>
  <c r="L199" i="2"/>
  <c r="D200" i="2"/>
  <c r="L200" i="2"/>
  <c r="D201" i="2"/>
  <c r="L201" i="2"/>
  <c r="D202" i="2"/>
  <c r="L202" i="2"/>
  <c r="D203" i="2"/>
  <c r="L203" i="2"/>
  <c r="D204" i="2"/>
  <c r="L204" i="2"/>
  <c r="D205" i="2"/>
  <c r="L205" i="2"/>
  <c r="D206" i="2"/>
  <c r="L206" i="2"/>
  <c r="D207" i="2"/>
  <c r="L207" i="2"/>
  <c r="D208" i="2"/>
  <c r="L208" i="2"/>
  <c r="D209" i="2"/>
  <c r="L209" i="2"/>
  <c r="D210" i="2"/>
  <c r="L210" i="2"/>
  <c r="D211" i="2"/>
  <c r="L211" i="2"/>
  <c r="D212" i="2"/>
  <c r="L212" i="2"/>
  <c r="D213" i="2"/>
  <c r="L213" i="2"/>
  <c r="D214" i="2"/>
  <c r="L214" i="2"/>
  <c r="D215" i="2"/>
  <c r="L215" i="2"/>
  <c r="D216" i="2"/>
  <c r="L216" i="2"/>
  <c r="D217" i="2"/>
  <c r="L217" i="2"/>
  <c r="D218" i="2"/>
  <c r="L218" i="2"/>
  <c r="D219" i="2"/>
  <c r="L219" i="2"/>
  <c r="D220" i="2"/>
  <c r="L220" i="2"/>
  <c r="D221" i="2"/>
  <c r="L221" i="2"/>
  <c r="D222" i="2"/>
  <c r="L222" i="2"/>
  <c r="J233" i="2" s="1"/>
  <c r="D223" i="2"/>
  <c r="L223" i="2"/>
  <c r="D224" i="2"/>
  <c r="L224" i="2"/>
  <c r="D225" i="2"/>
  <c r="L225" i="2"/>
  <c r="D226" i="2"/>
  <c r="L226" i="2"/>
  <c r="D227" i="2"/>
  <c r="L227" i="2"/>
  <c r="D228" i="2"/>
  <c r="L228" i="2"/>
  <c r="D229" i="2"/>
  <c r="L229" i="2"/>
  <c r="D230" i="2"/>
  <c r="L230" i="2"/>
  <c r="D231" i="2"/>
  <c r="L231" i="2"/>
  <c r="D232" i="2"/>
  <c r="L232" i="2"/>
  <c r="D233" i="2"/>
  <c r="L233" i="2"/>
  <c r="D234" i="2"/>
  <c r="L234" i="2"/>
  <c r="D235" i="2"/>
  <c r="L235" i="2"/>
  <c r="D236" i="2"/>
  <c r="L236" i="2"/>
  <c r="D237" i="2"/>
  <c r="L237" i="2"/>
  <c r="D238" i="2"/>
  <c r="L238" i="2"/>
  <c r="D239" i="2"/>
  <c r="L239" i="2"/>
  <c r="D240" i="2"/>
  <c r="L240" i="2"/>
  <c r="D241" i="2"/>
  <c r="L241" i="2"/>
  <c r="D242" i="2"/>
  <c r="L242" i="2"/>
  <c r="D243" i="2"/>
  <c r="L243" i="2"/>
  <c r="D244" i="2"/>
  <c r="L244" i="2"/>
  <c r="D245" i="2"/>
  <c r="L245" i="2"/>
  <c r="D246" i="2"/>
  <c r="L246" i="2"/>
  <c r="D247" i="2"/>
  <c r="L247" i="2"/>
  <c r="D248" i="2"/>
  <c r="L248" i="2"/>
  <c r="D249" i="2"/>
  <c r="L249" i="2"/>
  <c r="D250" i="2"/>
  <c r="L250" i="2"/>
  <c r="D251" i="2"/>
  <c r="L251" i="2"/>
  <c r="D252" i="2"/>
  <c r="L252" i="2"/>
  <c r="D253" i="2"/>
  <c r="L253" i="2"/>
  <c r="D254" i="2"/>
  <c r="L254" i="2"/>
  <c r="D255" i="2"/>
  <c r="L255" i="2"/>
  <c r="D256" i="2"/>
  <c r="L256" i="2"/>
  <c r="D257" i="2"/>
  <c r="L257" i="2"/>
  <c r="D258" i="2"/>
  <c r="L258" i="2"/>
  <c r="J269" i="2" s="1"/>
  <c r="D259" i="2"/>
  <c r="L259" i="2"/>
  <c r="D260" i="2"/>
  <c r="L260" i="2"/>
  <c r="D261" i="2"/>
  <c r="L261" i="2"/>
  <c r="D262" i="2"/>
  <c r="L262" i="2"/>
  <c r="D263" i="2"/>
  <c r="L263" i="2"/>
  <c r="D264" i="2"/>
  <c r="L264" i="2"/>
  <c r="D265" i="2"/>
  <c r="L265" i="2"/>
  <c r="D266" i="2"/>
  <c r="L266" i="2"/>
  <c r="D267" i="2"/>
  <c r="L267" i="2"/>
  <c r="D268" i="2"/>
  <c r="L268" i="2"/>
  <c r="B269" i="2"/>
  <c r="D269" i="2"/>
  <c r="L269" i="2"/>
  <c r="D270" i="2"/>
  <c r="L270" i="2"/>
  <c r="D271" i="2"/>
  <c r="L271" i="2"/>
  <c r="D272" i="2"/>
  <c r="L272" i="2"/>
  <c r="D273" i="2"/>
  <c r="L273" i="2"/>
  <c r="D274" i="2"/>
  <c r="L274" i="2"/>
  <c r="D275" i="2"/>
  <c r="L275" i="2"/>
  <c r="D276" i="2"/>
  <c r="L276" i="2"/>
  <c r="D277" i="2"/>
  <c r="L277" i="2"/>
  <c r="D278" i="2"/>
  <c r="L278" i="2"/>
  <c r="D279" i="2"/>
  <c r="L279" i="2"/>
  <c r="D280" i="2"/>
  <c r="L280" i="2"/>
  <c r="D281" i="2"/>
  <c r="L281" i="2"/>
  <c r="D282" i="2"/>
  <c r="L282" i="2"/>
  <c r="D283" i="2"/>
  <c r="L283" i="2"/>
  <c r="D284" i="2"/>
  <c r="L284" i="2"/>
  <c r="D285" i="2"/>
  <c r="L285" i="2"/>
  <c r="D286" i="2"/>
  <c r="L286" i="2"/>
  <c r="D287" i="2"/>
  <c r="L287" i="2"/>
  <c r="D288" i="2"/>
  <c r="L288" i="2"/>
  <c r="D289" i="2"/>
  <c r="L289" i="2"/>
  <c r="D290" i="2"/>
  <c r="L290" i="2"/>
  <c r="D291" i="2"/>
  <c r="L291" i="2"/>
  <c r="D292" i="2"/>
  <c r="L292" i="2"/>
  <c r="D293" i="2"/>
  <c r="L293" i="2"/>
  <c r="D294" i="2"/>
  <c r="L294" i="2"/>
  <c r="D295" i="2"/>
  <c r="L295" i="2"/>
  <c r="D296" i="2"/>
  <c r="L296" i="2"/>
  <c r="D297" i="2"/>
  <c r="L297" i="2"/>
  <c r="D298" i="2"/>
  <c r="L298" i="2"/>
  <c r="D299" i="2"/>
  <c r="L299" i="2"/>
  <c r="D300" i="2"/>
  <c r="L300" i="2"/>
  <c r="D301" i="2"/>
  <c r="L301" i="2"/>
  <c r="D302" i="2"/>
  <c r="L302" i="2"/>
  <c r="D303" i="2"/>
  <c r="L303" i="2"/>
  <c r="D304" i="2"/>
  <c r="L304" i="2"/>
  <c r="D305" i="2"/>
  <c r="L305" i="2"/>
  <c r="D306" i="2"/>
  <c r="L306" i="2"/>
  <c r="D307" i="2"/>
  <c r="L307" i="2"/>
  <c r="D308" i="2"/>
  <c r="L308" i="2"/>
  <c r="D309" i="2"/>
  <c r="L309" i="2"/>
  <c r="D310" i="2"/>
  <c r="L310" i="2"/>
  <c r="D311" i="2"/>
  <c r="L311" i="2"/>
  <c r="D312" i="2"/>
  <c r="L312" i="2"/>
  <c r="D313" i="2"/>
  <c r="L313" i="2"/>
  <c r="D314" i="2"/>
  <c r="L314" i="2"/>
  <c r="D315" i="2"/>
  <c r="L315" i="2"/>
  <c r="D316" i="2"/>
  <c r="L316" i="2"/>
  <c r="D317" i="2"/>
  <c r="L317" i="2"/>
  <c r="D318" i="2"/>
  <c r="L318" i="2"/>
  <c r="D319" i="2"/>
  <c r="L319" i="2"/>
  <c r="D320" i="2"/>
  <c r="L320" i="2"/>
  <c r="D321" i="2"/>
  <c r="L321" i="2"/>
  <c r="D322" i="2"/>
  <c r="L322" i="2"/>
  <c r="D323" i="2"/>
  <c r="L323" i="2"/>
  <c r="D324" i="2"/>
  <c r="L324" i="2"/>
  <c r="D325" i="2"/>
  <c r="L325" i="2"/>
  <c r="D326" i="2"/>
  <c r="L326" i="2"/>
  <c r="D327" i="2"/>
  <c r="L327" i="2"/>
  <c r="D328" i="2"/>
  <c r="L328" i="2"/>
  <c r="D329" i="2"/>
  <c r="J329" i="2"/>
  <c r="L329" i="2"/>
  <c r="D330" i="2"/>
  <c r="L330" i="2"/>
  <c r="D331" i="2"/>
  <c r="L331" i="2"/>
  <c r="D332" i="2"/>
  <c r="L332" i="2"/>
  <c r="D333" i="2"/>
  <c r="L333" i="2"/>
  <c r="D334" i="2"/>
  <c r="L334" i="2"/>
  <c r="D335" i="2"/>
  <c r="L335" i="2"/>
  <c r="D336" i="2"/>
  <c r="L336" i="2"/>
  <c r="D337" i="2"/>
  <c r="L337" i="2"/>
  <c r="D338" i="2"/>
  <c r="L338" i="2"/>
  <c r="D339" i="2"/>
  <c r="L339" i="2"/>
  <c r="D340" i="2"/>
  <c r="L340" i="2"/>
  <c r="D341" i="2"/>
  <c r="L341" i="2"/>
  <c r="J257" i="2" l="1"/>
  <c r="J281" i="2"/>
  <c r="B341" i="2"/>
  <c r="B257" i="2"/>
  <c r="J293" i="2"/>
  <c r="B281" i="2"/>
  <c r="J245" i="2"/>
  <c r="J221" i="2"/>
  <c r="B329" i="2"/>
  <c r="B221" i="2"/>
  <c r="J317" i="2"/>
  <c r="B233" i="2"/>
  <c r="J149" i="2"/>
  <c r="J341" i="2"/>
  <c r="B317" i="2"/>
  <c r="J305" i="2"/>
  <c r="B161" i="2"/>
  <c r="K16" i="2"/>
  <c r="K17" i="2" s="1"/>
  <c r="K18" i="2" s="1"/>
  <c r="K19" i="2" s="1"/>
  <c r="K20" i="2" s="1"/>
  <c r="K21" i="2" s="1"/>
  <c r="K22" i="2" s="1"/>
  <c r="M15" i="2"/>
  <c r="B293" i="2"/>
  <c r="B305" i="2"/>
  <c r="B197" i="2"/>
  <c r="J185" i="2"/>
  <c r="B185" i="2"/>
  <c r="J173" i="2"/>
  <c r="B245" i="2"/>
  <c r="J125" i="2"/>
  <c r="J113" i="2"/>
  <c r="B89" i="2"/>
  <c r="B209" i="2"/>
  <c r="B173" i="2"/>
  <c r="F53" i="1"/>
  <c r="J137" i="2"/>
  <c r="J197" i="2"/>
  <c r="O7" i="2"/>
  <c r="O8" i="2" s="1"/>
  <c r="B137" i="2"/>
  <c r="C13" i="1"/>
  <c r="M20" i="1"/>
  <c r="C38" i="1" s="1"/>
  <c r="B67" i="1"/>
  <c r="D38" i="1"/>
  <c r="N18" i="2"/>
  <c r="F10" i="2"/>
  <c r="O22" i="1"/>
  <c r="L9" i="1"/>
  <c r="E12" i="2"/>
  <c r="C13" i="2"/>
  <c r="M8" i="2"/>
  <c r="L25" i="2"/>
  <c r="L59" i="2"/>
  <c r="L64" i="2"/>
  <c r="L73" i="2"/>
  <c r="L104" i="2"/>
  <c r="L12" i="2"/>
  <c r="L52" i="2"/>
  <c r="L65" i="2"/>
  <c r="L70" i="2"/>
  <c r="L71" i="2"/>
  <c r="L43" i="2"/>
  <c r="L53" i="2"/>
  <c r="L63" i="2"/>
  <c r="L105" i="2"/>
  <c r="L6" i="2"/>
  <c r="M9" i="2"/>
  <c r="N9" i="2" s="1"/>
  <c r="M13" i="2"/>
  <c r="L20" i="2"/>
  <c r="N20" i="2" s="1"/>
  <c r="L23" i="2"/>
  <c r="L27" i="2"/>
  <c r="L30" i="2"/>
  <c r="L34" i="2"/>
  <c r="M12" i="2"/>
  <c r="L13" i="2"/>
  <c r="L14" i="2"/>
  <c r="N14" i="2" s="1"/>
  <c r="M19" i="2"/>
  <c r="N19" i="2" s="1"/>
  <c r="M20" i="2"/>
  <c r="L21" i="2"/>
  <c r="L7" i="2"/>
  <c r="N7" i="2" s="1"/>
  <c r="M16" i="2"/>
  <c r="L31" i="2"/>
  <c r="L38" i="2"/>
  <c r="L41" i="2"/>
  <c r="L10" i="2"/>
  <c r="N10" i="2" s="1"/>
  <c r="M11" i="2"/>
  <c r="N11" i="2" s="1"/>
  <c r="L16" i="2"/>
  <c r="L17" i="2"/>
  <c r="M18" i="2"/>
  <c r="L36" i="2"/>
  <c r="L47" i="2"/>
  <c r="L51" i="2"/>
  <c r="L54" i="2"/>
  <c r="L58" i="2"/>
  <c r="L62" i="2"/>
  <c r="L68" i="2"/>
  <c r="L72" i="2"/>
  <c r="L76" i="2"/>
  <c r="L79" i="2"/>
  <c r="L83" i="2"/>
  <c r="L87" i="2"/>
  <c r="L90" i="2"/>
  <c r="L94" i="2"/>
  <c r="L98" i="2"/>
  <c r="M10" i="2"/>
  <c r="L15" i="2"/>
  <c r="N15" i="2" s="1"/>
  <c r="M17" i="2"/>
  <c r="L22" i="2"/>
  <c r="L35" i="2"/>
  <c r="L8" i="2"/>
  <c r="N8" i="2" s="1"/>
  <c r="M14" i="2"/>
  <c r="M21" i="2"/>
  <c r="F48" i="1"/>
  <c r="F6" i="2"/>
  <c r="B17" i="2"/>
  <c r="B54" i="1" s="1"/>
  <c r="D79" i="2"/>
  <c r="D76" i="2"/>
  <c r="D72" i="2"/>
  <c r="B77" i="2" s="1"/>
  <c r="D68" i="2"/>
  <c r="D65" i="2"/>
  <c r="D62" i="2"/>
  <c r="D58" i="2"/>
  <c r="D54" i="2"/>
  <c r="D51" i="2"/>
  <c r="D47" i="2"/>
  <c r="D38" i="2"/>
  <c r="D37" i="2"/>
  <c r="D25" i="2"/>
  <c r="F7" i="2"/>
  <c r="D8" i="2"/>
  <c r="D12" i="2"/>
  <c r="D16" i="2"/>
  <c r="D29" i="2"/>
  <c r="D9" i="2"/>
  <c r="F9" i="2" s="1"/>
  <c r="D17" i="2"/>
  <c r="D24" i="2"/>
  <c r="D32" i="2"/>
  <c r="D33" i="2"/>
  <c r="D39" i="2"/>
  <c r="D42" i="2"/>
  <c r="D46" i="2"/>
  <c r="D13" i="2"/>
  <c r="D20" i="2"/>
  <c r="D28" i="2"/>
  <c r="D36" i="2"/>
  <c r="E8" i="2"/>
  <c r="G8" i="2" s="1"/>
  <c r="G9" i="2" s="1"/>
  <c r="G10" i="2" s="1"/>
  <c r="G11" i="2" s="1"/>
  <c r="L13" i="1"/>
  <c r="N16" i="2" l="1"/>
  <c r="C14" i="2"/>
  <c r="E13" i="2"/>
  <c r="N13" i="2"/>
  <c r="F13" i="2"/>
  <c r="G48" i="1"/>
  <c r="H48" i="1"/>
  <c r="J17" i="2"/>
  <c r="D54" i="1" s="1"/>
  <c r="N6" i="2"/>
  <c r="J23" i="2"/>
  <c r="F38" i="1"/>
  <c r="E48" i="1"/>
  <c r="H53" i="1"/>
  <c r="B65" i="2"/>
  <c r="J65" i="2"/>
  <c r="B23" i="2"/>
  <c r="B53" i="2"/>
  <c r="I7" i="2"/>
  <c r="J53" i="2"/>
  <c r="J89" i="2"/>
  <c r="F12" i="2"/>
  <c r="B29" i="2"/>
  <c r="N21" i="2"/>
  <c r="N12" i="2"/>
  <c r="L20" i="1"/>
  <c r="N20" i="1"/>
  <c r="O31" i="1"/>
  <c r="B10" i="1"/>
  <c r="O9" i="2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B17" i="1"/>
  <c r="J29" i="2"/>
  <c r="G20" i="1"/>
  <c r="C48" i="1"/>
  <c r="B8" i="1"/>
  <c r="J77" i="2"/>
  <c r="J41" i="2"/>
  <c r="B41" i="2"/>
  <c r="G12" i="2"/>
  <c r="G13" i="2" s="1"/>
  <c r="F8" i="2"/>
  <c r="J101" i="2"/>
  <c r="N17" i="2"/>
  <c r="K23" i="2"/>
  <c r="M22" i="2"/>
  <c r="N22" i="2" s="1"/>
  <c r="A65" i="2" l="1"/>
  <c r="B46" i="1"/>
  <c r="B43" i="1"/>
  <c r="B47" i="1"/>
  <c r="B23" i="1"/>
  <c r="C83" i="1" s="1"/>
  <c r="B44" i="1"/>
  <c r="B40" i="1"/>
  <c r="B42" i="1"/>
  <c r="C53" i="1"/>
  <c r="B41" i="1"/>
  <c r="D13" i="1"/>
  <c r="E53" i="1"/>
  <c r="G14" i="2"/>
  <c r="E54" i="1"/>
  <c r="F54" i="1"/>
  <c r="E14" i="2"/>
  <c r="F14" i="2" s="1"/>
  <c r="C15" i="2"/>
  <c r="I53" i="1"/>
  <c r="J53" i="1"/>
  <c r="C10" i="1"/>
  <c r="D10" i="1"/>
  <c r="B12" i="1"/>
  <c r="B37" i="1"/>
  <c r="B11" i="1" s="1"/>
  <c r="B36" i="1"/>
  <c r="I65" i="2"/>
  <c r="C54" i="1"/>
  <c r="G53" i="1"/>
  <c r="H38" i="1"/>
  <c r="G38" i="1"/>
  <c r="K24" i="2"/>
  <c r="M23" i="2"/>
  <c r="N23" i="2" s="1"/>
  <c r="C17" i="1"/>
  <c r="D17" i="1"/>
  <c r="E38" i="1"/>
  <c r="I48" i="1"/>
  <c r="J48" i="1"/>
  <c r="C12" i="1" l="1"/>
  <c r="D12" i="1"/>
  <c r="B14" i="1"/>
  <c r="K48" i="1"/>
  <c r="L48" i="1"/>
  <c r="I38" i="1"/>
  <c r="J38" i="1"/>
  <c r="D47" i="1"/>
  <c r="C47" i="1"/>
  <c r="K53" i="1"/>
  <c r="L53" i="1"/>
  <c r="C43" i="1"/>
  <c r="D43" i="1"/>
  <c r="C41" i="1"/>
  <c r="D41" i="1"/>
  <c r="C46" i="1"/>
  <c r="D46" i="1"/>
  <c r="E15" i="2"/>
  <c r="F15" i="2" s="1"/>
  <c r="C16" i="2"/>
  <c r="D36" i="1"/>
  <c r="C36" i="1"/>
  <c r="B39" i="1"/>
  <c r="C42" i="1"/>
  <c r="D42" i="1"/>
  <c r="O23" i="2"/>
  <c r="O24" i="2" s="1"/>
  <c r="K25" i="2"/>
  <c r="M24" i="2"/>
  <c r="N24" i="2" s="1"/>
  <c r="C44" i="1"/>
  <c r="D44" i="1"/>
  <c r="D11" i="1"/>
  <c r="C11" i="1"/>
  <c r="G54" i="1"/>
  <c r="H54" i="1"/>
  <c r="D40" i="1"/>
  <c r="C40" i="1"/>
  <c r="K38" i="1" l="1"/>
  <c r="L38" i="1"/>
  <c r="C39" i="1"/>
  <c r="B45" i="1"/>
  <c r="G68" i="1"/>
  <c r="N48" i="1"/>
  <c r="O48" i="1" s="1"/>
  <c r="M48" i="1"/>
  <c r="F36" i="1"/>
  <c r="D37" i="1"/>
  <c r="D39" i="1"/>
  <c r="E36" i="1"/>
  <c r="J54" i="1"/>
  <c r="I54" i="1"/>
  <c r="M25" i="2"/>
  <c r="N25" i="2" s="1"/>
  <c r="K26" i="2"/>
  <c r="F46" i="1"/>
  <c r="E46" i="1"/>
  <c r="E42" i="1"/>
  <c r="F42" i="1"/>
  <c r="E47" i="1"/>
  <c r="F47" i="1"/>
  <c r="E41" i="1"/>
  <c r="F41" i="1"/>
  <c r="G15" i="2"/>
  <c r="F44" i="1"/>
  <c r="E44" i="1"/>
  <c r="E43" i="1"/>
  <c r="F43" i="1"/>
  <c r="E40" i="1"/>
  <c r="F40" i="1"/>
  <c r="E16" i="2"/>
  <c r="F16" i="2" s="1"/>
  <c r="C17" i="2"/>
  <c r="M53" i="1"/>
  <c r="N53" i="1"/>
  <c r="O53" i="1" s="1"/>
  <c r="C14" i="1"/>
  <c r="D14" i="1"/>
  <c r="G47" i="1" l="1"/>
  <c r="I47" i="1" s="1"/>
  <c r="K47" i="1" s="1"/>
  <c r="M47" i="1" s="1"/>
  <c r="O47" i="1" s="1"/>
  <c r="H47" i="1"/>
  <c r="J47" i="1" s="1"/>
  <c r="L47" i="1" s="1"/>
  <c r="N47" i="1" s="1"/>
  <c r="H43" i="1"/>
  <c r="J43" i="1" s="1"/>
  <c r="L43" i="1" s="1"/>
  <c r="N43" i="1" s="1"/>
  <c r="G43" i="1"/>
  <c r="I43" i="1" s="1"/>
  <c r="K43" i="1" s="1"/>
  <c r="M43" i="1" s="1"/>
  <c r="O43" i="1" s="1"/>
  <c r="G42" i="1"/>
  <c r="I42" i="1" s="1"/>
  <c r="K42" i="1" s="1"/>
  <c r="M42" i="1" s="1"/>
  <c r="O42" i="1" s="1"/>
  <c r="H42" i="1"/>
  <c r="J42" i="1" s="1"/>
  <c r="L42" i="1" s="1"/>
  <c r="N42" i="1" s="1"/>
  <c r="L54" i="1"/>
  <c r="K54" i="1"/>
  <c r="G46" i="1"/>
  <c r="I46" i="1" s="1"/>
  <c r="K46" i="1" s="1"/>
  <c r="M46" i="1" s="1"/>
  <c r="O46" i="1" s="1"/>
  <c r="H46" i="1"/>
  <c r="J46" i="1" s="1"/>
  <c r="L46" i="1" s="1"/>
  <c r="N46" i="1" s="1"/>
  <c r="G40" i="1"/>
  <c r="H40" i="1"/>
  <c r="H41" i="1"/>
  <c r="J41" i="1" s="1"/>
  <c r="L41" i="1" s="1"/>
  <c r="N41" i="1" s="1"/>
  <c r="G41" i="1"/>
  <c r="I41" i="1" s="1"/>
  <c r="K41" i="1" s="1"/>
  <c r="M41" i="1" s="1"/>
  <c r="O41" i="1" s="1"/>
  <c r="O25" i="2"/>
  <c r="O26" i="2" s="1"/>
  <c r="H36" i="1"/>
  <c r="G36" i="1"/>
  <c r="F37" i="1"/>
  <c r="F39" i="1" s="1"/>
  <c r="N38" i="1"/>
  <c r="O38" i="1" s="1"/>
  <c r="M38" i="1"/>
  <c r="C18" i="2"/>
  <c r="E17" i="2"/>
  <c r="F17" i="2" s="1"/>
  <c r="A17" i="2" s="1"/>
  <c r="G44" i="1"/>
  <c r="I44" i="1" s="1"/>
  <c r="K44" i="1" s="1"/>
  <c r="M44" i="1" s="1"/>
  <c r="O44" i="1" s="1"/>
  <c r="H44" i="1"/>
  <c r="J44" i="1" s="1"/>
  <c r="L44" i="1" s="1"/>
  <c r="N44" i="1" s="1"/>
  <c r="E39" i="1"/>
  <c r="C45" i="1"/>
  <c r="C49" i="1" s="1"/>
  <c r="D45" i="1"/>
  <c r="B49" i="1"/>
  <c r="G16" i="2"/>
  <c r="G17" i="2" s="1"/>
  <c r="K27" i="2"/>
  <c r="M26" i="2"/>
  <c r="N26" i="2" s="1"/>
  <c r="G39" i="1" l="1"/>
  <c r="I36" i="1"/>
  <c r="J36" i="1"/>
  <c r="H37" i="1"/>
  <c r="H39" i="1" s="1"/>
  <c r="O27" i="2"/>
  <c r="B15" i="1"/>
  <c r="B51" i="1"/>
  <c r="E18" i="2"/>
  <c r="F18" i="2" s="1"/>
  <c r="C19" i="2"/>
  <c r="M54" i="1"/>
  <c r="N54" i="1"/>
  <c r="O54" i="1" s="1"/>
  <c r="E45" i="1"/>
  <c r="E49" i="1" s="1"/>
  <c r="F45" i="1"/>
  <c r="D49" i="1"/>
  <c r="D51" i="1" s="1"/>
  <c r="J40" i="1"/>
  <c r="I40" i="1"/>
  <c r="K28" i="2"/>
  <c r="M27" i="2"/>
  <c r="N27" i="2" s="1"/>
  <c r="I39" i="1" l="1"/>
  <c r="D59" i="1"/>
  <c r="E51" i="1"/>
  <c r="D63" i="1"/>
  <c r="D57" i="1"/>
  <c r="D15" i="1"/>
  <c r="C15" i="1"/>
  <c r="G45" i="1"/>
  <c r="G49" i="1" s="1"/>
  <c r="H45" i="1"/>
  <c r="F49" i="1"/>
  <c r="F51" i="1" s="1"/>
  <c r="G18" i="2"/>
  <c r="K29" i="2"/>
  <c r="M28" i="2"/>
  <c r="N28" i="2" s="1"/>
  <c r="J37" i="1"/>
  <c r="J39" i="1"/>
  <c r="L36" i="1"/>
  <c r="K36" i="1"/>
  <c r="K40" i="1"/>
  <c r="E19" i="2"/>
  <c r="F19" i="2" s="1"/>
  <c r="C20" i="2"/>
  <c r="L40" i="1"/>
  <c r="C51" i="1"/>
  <c r="B57" i="1"/>
  <c r="B63" i="1"/>
  <c r="B59" i="1"/>
  <c r="G69" i="1" s="1"/>
  <c r="B16" i="1"/>
  <c r="I45" i="1" l="1"/>
  <c r="I49" i="1" s="1"/>
  <c r="J45" i="1"/>
  <c r="H49" i="1"/>
  <c r="H51" i="1" s="1"/>
  <c r="N40" i="1"/>
  <c r="C21" i="2"/>
  <c r="E20" i="2"/>
  <c r="F20" i="2" s="1"/>
  <c r="B18" i="1"/>
  <c r="C16" i="1"/>
  <c r="D16" i="1"/>
  <c r="K30" i="2"/>
  <c r="M29" i="2"/>
  <c r="N29" i="2" s="1"/>
  <c r="E57" i="1"/>
  <c r="B69" i="1"/>
  <c r="D61" i="1"/>
  <c r="C69" i="1" s="1"/>
  <c r="D69" i="1" s="1"/>
  <c r="M40" i="1"/>
  <c r="G19" i="2"/>
  <c r="O28" i="2"/>
  <c r="B68" i="1"/>
  <c r="B61" i="1"/>
  <c r="C68" i="1" s="1"/>
  <c r="D68" i="1" s="1"/>
  <c r="C57" i="1"/>
  <c r="N36" i="1"/>
  <c r="M36" i="1"/>
  <c r="L39" i="1"/>
  <c r="L37" i="1"/>
  <c r="F63" i="1"/>
  <c r="F59" i="1"/>
  <c r="F57" i="1"/>
  <c r="G51" i="1"/>
  <c r="K39" i="1"/>
  <c r="E21" i="2" l="1"/>
  <c r="F21" i="2" s="1"/>
  <c r="C22" i="2"/>
  <c r="C18" i="1"/>
  <c r="D18" i="1"/>
  <c r="O29" i="2"/>
  <c r="O30" i="2" s="1"/>
  <c r="H63" i="1"/>
  <c r="H57" i="1"/>
  <c r="H59" i="1"/>
  <c r="I51" i="1"/>
  <c r="F61" i="1"/>
  <c r="C70" i="1" s="1"/>
  <c r="D70" i="1" s="1"/>
  <c r="B70" i="1"/>
  <c r="G57" i="1"/>
  <c r="K31" i="2"/>
  <c r="M30" i="2"/>
  <c r="N30" i="2" s="1"/>
  <c r="G20" i="2"/>
  <c r="K45" i="1"/>
  <c r="K49" i="1" s="1"/>
  <c r="L45" i="1"/>
  <c r="J49" i="1"/>
  <c r="J51" i="1" s="1"/>
  <c r="O40" i="1"/>
  <c r="N37" i="1"/>
  <c r="N39" i="1" s="1"/>
  <c r="O36" i="1"/>
  <c r="M39" i="1"/>
  <c r="O39" i="1" l="1"/>
  <c r="D71" i="1"/>
  <c r="K51" i="1"/>
  <c r="J57" i="1"/>
  <c r="J59" i="1"/>
  <c r="J63" i="1"/>
  <c r="I57" i="1"/>
  <c r="H61" i="1"/>
  <c r="C71" i="1" s="1"/>
  <c r="B71" i="1"/>
  <c r="M45" i="1"/>
  <c r="M49" i="1" s="1"/>
  <c r="N45" i="1"/>
  <c r="L49" i="1"/>
  <c r="L51" i="1" s="1"/>
  <c r="G21" i="2"/>
  <c r="K32" i="2"/>
  <c r="M31" i="2"/>
  <c r="N31" i="2" s="1"/>
  <c r="E22" i="2"/>
  <c r="F22" i="2" s="1"/>
  <c r="C23" i="2"/>
  <c r="C24" i="2" l="1"/>
  <c r="E23" i="2"/>
  <c r="F23" i="2" s="1"/>
  <c r="K33" i="2"/>
  <c r="M32" i="2"/>
  <c r="N32" i="2" s="1"/>
  <c r="G22" i="2"/>
  <c r="G23" i="2" s="1"/>
  <c r="O31" i="2"/>
  <c r="M51" i="1"/>
  <c r="L59" i="1"/>
  <c r="L63" i="1"/>
  <c r="L57" i="1"/>
  <c r="J61" i="1"/>
  <c r="C72" i="1" s="1"/>
  <c r="D72" i="1" s="1"/>
  <c r="K57" i="1"/>
  <c r="B72" i="1"/>
  <c r="O45" i="1"/>
  <c r="O49" i="1" s="1"/>
  <c r="N49" i="1"/>
  <c r="N51" i="1" s="1"/>
  <c r="D73" i="1" l="1"/>
  <c r="K34" i="2"/>
  <c r="M33" i="2"/>
  <c r="N33" i="2" s="1"/>
  <c r="L61" i="1"/>
  <c r="C73" i="1" s="1"/>
  <c r="M57" i="1"/>
  <c r="B73" i="1"/>
  <c r="N57" i="1"/>
  <c r="N63" i="1"/>
  <c r="O51" i="1"/>
  <c r="N59" i="1"/>
  <c r="O32" i="2"/>
  <c r="O33" i="2" s="1"/>
  <c r="C25" i="2"/>
  <c r="E24" i="2"/>
  <c r="F24" i="2" s="1"/>
  <c r="O57" i="1" l="1"/>
  <c r="N61" i="1"/>
  <c r="C74" i="1" s="1"/>
  <c r="D74" i="1" s="1"/>
  <c r="B74" i="1"/>
  <c r="G24" i="2"/>
  <c r="E25" i="2"/>
  <c r="F25" i="2" s="1"/>
  <c r="C26" i="2"/>
  <c r="O34" i="2"/>
  <c r="B82" i="1"/>
  <c r="D82" i="1" s="1"/>
  <c r="B83" i="1"/>
  <c r="D83" i="1" s="1"/>
  <c r="K35" i="2"/>
  <c r="M34" i="2"/>
  <c r="N34" i="2" s="1"/>
  <c r="E26" i="2" l="1"/>
  <c r="F26" i="2" s="1"/>
  <c r="C27" i="2"/>
  <c r="K36" i="2"/>
  <c r="M35" i="2"/>
  <c r="N35" i="2" s="1"/>
  <c r="G25" i="2"/>
  <c r="K37" i="2" l="1"/>
  <c r="M36" i="2"/>
  <c r="N36" i="2" s="1"/>
  <c r="E27" i="2"/>
  <c r="F27" i="2" s="1"/>
  <c r="C28" i="2"/>
  <c r="O35" i="2"/>
  <c r="O36" i="2" s="1"/>
  <c r="G26" i="2"/>
  <c r="G27" i="2" s="1"/>
  <c r="O37" i="2" l="1"/>
  <c r="C29" i="2"/>
  <c r="E28" i="2"/>
  <c r="F28" i="2" s="1"/>
  <c r="K38" i="2"/>
  <c r="M37" i="2"/>
  <c r="N37" i="2" s="1"/>
  <c r="M38" i="2" l="1"/>
  <c r="N38" i="2" s="1"/>
  <c r="K39" i="2"/>
  <c r="E29" i="2"/>
  <c r="F29" i="2" s="1"/>
  <c r="C30" i="2"/>
  <c r="G28" i="2"/>
  <c r="K40" i="2" l="1"/>
  <c r="M39" i="2"/>
  <c r="N39" i="2" s="1"/>
  <c r="G29" i="2"/>
  <c r="G30" i="2" s="1"/>
  <c r="O38" i="2"/>
  <c r="O39" i="2" s="1"/>
  <c r="C31" i="2"/>
  <c r="E30" i="2"/>
  <c r="F30" i="2" s="1"/>
  <c r="G31" i="2" l="1"/>
  <c r="K41" i="2"/>
  <c r="M40" i="2"/>
  <c r="N40" i="2" s="1"/>
  <c r="E31" i="2"/>
  <c r="F31" i="2" s="1"/>
  <c r="C32" i="2"/>
  <c r="M41" i="2" l="1"/>
  <c r="N41" i="2" s="1"/>
  <c r="K42" i="2"/>
  <c r="O40" i="2"/>
  <c r="E32" i="2"/>
  <c r="F32" i="2" s="1"/>
  <c r="C33" i="2"/>
  <c r="K43" i="2" l="1"/>
  <c r="M42" i="2"/>
  <c r="N42" i="2" s="1"/>
  <c r="C34" i="2"/>
  <c r="E33" i="2"/>
  <c r="F33" i="2" s="1"/>
  <c r="O41" i="2"/>
  <c r="G32" i="2"/>
  <c r="G33" i="2" s="1"/>
  <c r="K44" i="2" l="1"/>
  <c r="M43" i="2"/>
  <c r="N43" i="2" s="1"/>
  <c r="O42" i="2"/>
  <c r="E34" i="2"/>
  <c r="F34" i="2" s="1"/>
  <c r="C35" i="2"/>
  <c r="M44" i="2" l="1"/>
  <c r="N44" i="2" s="1"/>
  <c r="K45" i="2"/>
  <c r="E35" i="2"/>
  <c r="F35" i="2" s="1"/>
  <c r="C36" i="2"/>
  <c r="O43" i="2"/>
  <c r="O44" i="2" s="1"/>
  <c r="G34" i="2"/>
  <c r="K46" i="2" l="1"/>
  <c r="M45" i="2"/>
  <c r="N45" i="2" s="1"/>
  <c r="G35" i="2"/>
  <c r="E36" i="2"/>
  <c r="F36" i="2" s="1"/>
  <c r="C37" i="2"/>
  <c r="G36" i="2" l="1"/>
  <c r="K47" i="2"/>
  <c r="M46" i="2"/>
  <c r="N46" i="2" s="1"/>
  <c r="O45" i="2"/>
  <c r="O46" i="2" s="1"/>
  <c r="E37" i="2"/>
  <c r="F37" i="2" s="1"/>
  <c r="C38" i="2"/>
  <c r="K48" i="2" l="1"/>
  <c r="M47" i="2"/>
  <c r="N47" i="2" s="1"/>
  <c r="G37" i="2"/>
  <c r="G38" i="2" s="1"/>
  <c r="C39" i="2"/>
  <c r="E38" i="2"/>
  <c r="F38" i="2" s="1"/>
  <c r="C40" i="2" l="1"/>
  <c r="E39" i="2"/>
  <c r="F39" i="2" s="1"/>
  <c r="G39" i="2"/>
  <c r="K49" i="2"/>
  <c r="M48" i="2"/>
  <c r="N48" i="2" s="1"/>
  <c r="O47" i="2"/>
  <c r="M49" i="2" l="1"/>
  <c r="N49" i="2" s="1"/>
  <c r="K50" i="2"/>
  <c r="E40" i="2"/>
  <c r="F40" i="2" s="1"/>
  <c r="C41" i="2"/>
  <c r="O48" i="2"/>
  <c r="E41" i="2" l="1"/>
  <c r="F41" i="2" s="1"/>
  <c r="C42" i="2"/>
  <c r="G40" i="2"/>
  <c r="G41" i="2" s="1"/>
  <c r="K51" i="2"/>
  <c r="M50" i="2"/>
  <c r="N50" i="2" s="1"/>
  <c r="O49" i="2"/>
  <c r="O50" i="2" s="1"/>
  <c r="K52" i="2" l="1"/>
  <c r="M51" i="2"/>
  <c r="N51" i="2" s="1"/>
  <c r="G42" i="2"/>
  <c r="O51" i="2"/>
  <c r="C43" i="2"/>
  <c r="E42" i="2"/>
  <c r="F42" i="2" s="1"/>
  <c r="G43" i="2" l="1"/>
  <c r="K53" i="2"/>
  <c r="M52" i="2"/>
  <c r="N52" i="2" s="1"/>
  <c r="E43" i="2"/>
  <c r="F43" i="2" s="1"/>
  <c r="C44" i="2"/>
  <c r="K54" i="2" l="1"/>
  <c r="M53" i="2"/>
  <c r="N53" i="2" s="1"/>
  <c r="G44" i="2"/>
  <c r="O52" i="2"/>
  <c r="O53" i="2" s="1"/>
  <c r="C45" i="2"/>
  <c r="E44" i="2"/>
  <c r="F44" i="2" s="1"/>
  <c r="G45" i="2" l="1"/>
  <c r="K55" i="2"/>
  <c r="M54" i="2"/>
  <c r="N54" i="2" s="1"/>
  <c r="C46" i="2"/>
  <c r="E45" i="2"/>
  <c r="F45" i="2" s="1"/>
  <c r="E46" i="2" l="1"/>
  <c r="F46" i="2" s="1"/>
  <c r="C47" i="2"/>
  <c r="K56" i="2"/>
  <c r="M55" i="2"/>
  <c r="N55" i="2" s="1"/>
  <c r="O54" i="2"/>
  <c r="M56" i="2" l="1"/>
  <c r="N56" i="2" s="1"/>
  <c r="K57" i="2"/>
  <c r="C48" i="2"/>
  <c r="E47" i="2"/>
  <c r="F47" i="2" s="1"/>
  <c r="O55" i="2"/>
  <c r="O56" i="2" s="1"/>
  <c r="G46" i="2"/>
  <c r="C49" i="2" l="1"/>
  <c r="E48" i="2"/>
  <c r="F48" i="2" s="1"/>
  <c r="K58" i="2"/>
  <c r="M57" i="2"/>
  <c r="N57" i="2" s="1"/>
  <c r="G47" i="2"/>
  <c r="K59" i="2" l="1"/>
  <c r="M58" i="2"/>
  <c r="N58" i="2" s="1"/>
  <c r="E49" i="2"/>
  <c r="F49" i="2" s="1"/>
  <c r="C50" i="2"/>
  <c r="O57" i="2"/>
  <c r="O58" i="2" s="1"/>
  <c r="G48" i="2"/>
  <c r="O59" i="2" l="1"/>
  <c r="E50" i="2"/>
  <c r="F50" i="2" s="1"/>
  <c r="C51" i="2"/>
  <c r="K60" i="2"/>
  <c r="M59" i="2"/>
  <c r="N59" i="2" s="1"/>
  <c r="G49" i="2"/>
  <c r="G50" i="2" s="1"/>
  <c r="G51" i="2" l="1"/>
  <c r="O60" i="2"/>
  <c r="M60" i="2"/>
  <c r="N60" i="2" s="1"/>
  <c r="K61" i="2"/>
  <c r="E51" i="2"/>
  <c r="F51" i="2" s="1"/>
  <c r="C52" i="2"/>
  <c r="E52" i="2" l="1"/>
  <c r="F52" i="2" s="1"/>
  <c r="C53" i="2"/>
  <c r="K62" i="2"/>
  <c r="M61" i="2"/>
  <c r="N61" i="2" s="1"/>
  <c r="K63" i="2" l="1"/>
  <c r="M62" i="2"/>
  <c r="N62" i="2" s="1"/>
  <c r="E53" i="2"/>
  <c r="F53" i="2" s="1"/>
  <c r="C54" i="2"/>
  <c r="O61" i="2"/>
  <c r="G52" i="2"/>
  <c r="C55" i="2" l="1"/>
  <c r="E54" i="2"/>
  <c r="F54" i="2" s="1"/>
  <c r="K64" i="2"/>
  <c r="M63" i="2"/>
  <c r="N63" i="2" s="1"/>
  <c r="G53" i="2"/>
  <c r="O62" i="2"/>
  <c r="K65" i="2" l="1"/>
  <c r="M64" i="2"/>
  <c r="N64" i="2" s="1"/>
  <c r="C56" i="2"/>
  <c r="E55" i="2"/>
  <c r="F55" i="2" s="1"/>
  <c r="O63" i="2"/>
  <c r="O64" i="2" s="1"/>
  <c r="G54" i="2"/>
  <c r="O65" i="2" l="1"/>
  <c r="E56" i="2"/>
  <c r="F56" i="2" s="1"/>
  <c r="C57" i="2"/>
  <c r="K66" i="2"/>
  <c r="M65" i="2"/>
  <c r="N65" i="2" s="1"/>
  <c r="G55" i="2"/>
  <c r="M66" i="2" l="1"/>
  <c r="N66" i="2" s="1"/>
  <c r="K67" i="2"/>
  <c r="O66" i="2"/>
  <c r="G56" i="2"/>
  <c r="G57" i="2" s="1"/>
  <c r="E57" i="2"/>
  <c r="F57" i="2" s="1"/>
  <c r="C58" i="2"/>
  <c r="G58" i="2" l="1"/>
  <c r="M67" i="2"/>
  <c r="N67" i="2" s="1"/>
  <c r="K68" i="2"/>
  <c r="E58" i="2"/>
  <c r="F58" i="2" s="1"/>
  <c r="C59" i="2"/>
  <c r="K69" i="2" l="1"/>
  <c r="M68" i="2"/>
  <c r="N68" i="2" s="1"/>
  <c r="O67" i="2"/>
  <c r="O68" i="2" s="1"/>
  <c r="E59" i="2"/>
  <c r="F59" i="2" s="1"/>
  <c r="C60" i="2"/>
  <c r="G59" i="2" l="1"/>
  <c r="K70" i="2"/>
  <c r="M69" i="2"/>
  <c r="N69" i="2" s="1"/>
  <c r="E60" i="2"/>
  <c r="F60" i="2" s="1"/>
  <c r="C61" i="2"/>
  <c r="K71" i="2" l="1"/>
  <c r="M70" i="2"/>
  <c r="N70" i="2" s="1"/>
  <c r="O69" i="2"/>
  <c r="O70" i="2" s="1"/>
  <c r="G60" i="2"/>
  <c r="G61" i="2" s="1"/>
  <c r="C62" i="2"/>
  <c r="E61" i="2"/>
  <c r="F61" i="2" s="1"/>
  <c r="K72" i="2" l="1"/>
  <c r="M71" i="2"/>
  <c r="N71" i="2" s="1"/>
  <c r="E62" i="2"/>
  <c r="F62" i="2" s="1"/>
  <c r="C63" i="2"/>
  <c r="M72" i="2" l="1"/>
  <c r="N72" i="2" s="1"/>
  <c r="K73" i="2"/>
  <c r="G62" i="2"/>
  <c r="G63" i="2" s="1"/>
  <c r="O71" i="2"/>
  <c r="O72" i="2" s="1"/>
  <c r="E63" i="2"/>
  <c r="F63" i="2" s="1"/>
  <c r="C64" i="2"/>
  <c r="G64" i="2" l="1"/>
  <c r="K74" i="2"/>
  <c r="M73" i="2"/>
  <c r="N73" i="2" s="1"/>
  <c r="E64" i="2"/>
  <c r="F64" i="2" s="1"/>
  <c r="C65" i="2"/>
  <c r="M74" i="2" l="1"/>
  <c r="N74" i="2" s="1"/>
  <c r="K75" i="2"/>
  <c r="O73" i="2"/>
  <c r="C66" i="2"/>
  <c r="E65" i="2"/>
  <c r="F65" i="2" s="1"/>
  <c r="M75" i="2" l="1"/>
  <c r="N75" i="2" s="1"/>
  <c r="K76" i="2"/>
  <c r="E66" i="2"/>
  <c r="F66" i="2" s="1"/>
  <c r="C67" i="2"/>
  <c r="O74" i="2"/>
  <c r="G65" i="2"/>
  <c r="G66" i="2" s="1"/>
  <c r="K77" i="2" l="1"/>
  <c r="M76" i="2"/>
  <c r="N76" i="2" s="1"/>
  <c r="O75" i="2"/>
  <c r="C68" i="2"/>
  <c r="E67" i="2"/>
  <c r="F67" i="2" s="1"/>
  <c r="M77" i="2" l="1"/>
  <c r="N77" i="2" s="1"/>
  <c r="K78" i="2"/>
  <c r="E68" i="2"/>
  <c r="F68" i="2" s="1"/>
  <c r="C69" i="2"/>
  <c r="O76" i="2"/>
  <c r="G67" i="2"/>
  <c r="G68" i="2" s="1"/>
  <c r="M78" i="2" l="1"/>
  <c r="N78" i="2" s="1"/>
  <c r="K79" i="2"/>
  <c r="O77" i="2"/>
  <c r="O78" i="2" s="1"/>
  <c r="E69" i="2"/>
  <c r="F69" i="2" s="1"/>
  <c r="C70" i="2"/>
  <c r="G69" i="2" l="1"/>
  <c r="M79" i="2"/>
  <c r="N79" i="2" s="1"/>
  <c r="K80" i="2"/>
  <c r="E70" i="2"/>
  <c r="F70" i="2" s="1"/>
  <c r="C71" i="2"/>
  <c r="K81" i="2" l="1"/>
  <c r="M80" i="2"/>
  <c r="N80" i="2" s="1"/>
  <c r="G70" i="2"/>
  <c r="G71" i="2" s="1"/>
  <c r="O79" i="2"/>
  <c r="O80" i="2" s="1"/>
  <c r="C72" i="2"/>
  <c r="E71" i="2"/>
  <c r="F71" i="2" s="1"/>
  <c r="C73" i="2" l="1"/>
  <c r="E72" i="2"/>
  <c r="F72" i="2" s="1"/>
  <c r="G72" i="2"/>
  <c r="M81" i="2"/>
  <c r="N81" i="2" s="1"/>
  <c r="K82" i="2"/>
  <c r="O81" i="2" l="1"/>
  <c r="O82" i="2" s="1"/>
  <c r="E73" i="2"/>
  <c r="F73" i="2" s="1"/>
  <c r="C74" i="2"/>
  <c r="M82" i="2"/>
  <c r="N82" i="2" s="1"/>
  <c r="K83" i="2"/>
  <c r="G73" i="2" l="1"/>
  <c r="G74" i="2" s="1"/>
  <c r="M83" i="2"/>
  <c r="N83" i="2" s="1"/>
  <c r="K84" i="2"/>
  <c r="E74" i="2"/>
  <c r="F74" i="2" s="1"/>
  <c r="C75" i="2"/>
  <c r="K85" i="2" l="1"/>
  <c r="M84" i="2"/>
  <c r="N84" i="2" s="1"/>
  <c r="G75" i="2"/>
  <c r="O83" i="2"/>
  <c r="O84" i="2" s="1"/>
  <c r="C76" i="2"/>
  <c r="E75" i="2"/>
  <c r="F75" i="2" s="1"/>
  <c r="O85" i="2" l="1"/>
  <c r="G76" i="2"/>
  <c r="M85" i="2"/>
  <c r="N85" i="2" s="1"/>
  <c r="K86" i="2"/>
  <c r="C77" i="2"/>
  <c r="E76" i="2"/>
  <c r="F76" i="2" s="1"/>
  <c r="O86" i="2" l="1"/>
  <c r="C78" i="2"/>
  <c r="E77" i="2"/>
  <c r="F77" i="2" s="1"/>
  <c r="M86" i="2"/>
  <c r="N86" i="2" s="1"/>
  <c r="K87" i="2"/>
  <c r="C79" i="2" l="1"/>
  <c r="E78" i="2"/>
  <c r="F78" i="2" s="1"/>
  <c r="O87" i="2"/>
  <c r="G77" i="2"/>
  <c r="K88" i="2"/>
  <c r="M87" i="2"/>
  <c r="N87" i="2" s="1"/>
  <c r="K89" i="2" l="1"/>
  <c r="M88" i="2"/>
  <c r="N88" i="2" s="1"/>
  <c r="G78" i="2"/>
  <c r="G79" i="2" s="1"/>
  <c r="C80" i="2"/>
  <c r="E79" i="2"/>
  <c r="F79" i="2" s="1"/>
  <c r="M89" i="2" l="1"/>
  <c r="N89" i="2" s="1"/>
  <c r="K90" i="2"/>
  <c r="C81" i="2"/>
  <c r="E80" i="2"/>
  <c r="F80" i="2" s="1"/>
  <c r="O88" i="2"/>
  <c r="O89" i="2" s="1"/>
  <c r="B75" i="1" l="1"/>
  <c r="E81" i="2"/>
  <c r="F81" i="2" s="1"/>
  <c r="C82" i="2"/>
  <c r="M90" i="2"/>
  <c r="N90" i="2" s="1"/>
  <c r="K91" i="2"/>
  <c r="G80" i="2"/>
  <c r="G81" i="2" s="1"/>
  <c r="G82" i="2" l="1"/>
  <c r="K92" i="2"/>
  <c r="M91" i="2"/>
  <c r="N91" i="2" s="1"/>
  <c r="C83" i="2"/>
  <c r="E82" i="2"/>
  <c r="F82" i="2" s="1"/>
  <c r="C75" i="1"/>
  <c r="D75" i="1" s="1"/>
  <c r="G67" i="1"/>
  <c r="B77" i="1"/>
  <c r="B79" i="1"/>
  <c r="G66" i="1"/>
  <c r="O90" i="2"/>
  <c r="O91" i="2" s="1"/>
  <c r="C84" i="2" l="1"/>
  <c r="E83" i="2"/>
  <c r="F83" i="2" s="1"/>
  <c r="M92" i="2"/>
  <c r="N92" i="2" s="1"/>
  <c r="K93" i="2"/>
  <c r="C85" i="2" l="1"/>
  <c r="E84" i="2"/>
  <c r="F84" i="2" s="1"/>
  <c r="K94" i="2"/>
  <c r="M93" i="2"/>
  <c r="N93" i="2" s="1"/>
  <c r="O92" i="2"/>
  <c r="O93" i="2" s="1"/>
  <c r="G83" i="2"/>
  <c r="G84" i="2" s="1"/>
  <c r="E85" i="2" l="1"/>
  <c r="F85" i="2" s="1"/>
  <c r="C86" i="2"/>
  <c r="K95" i="2"/>
  <c r="M94" i="2"/>
  <c r="N94" i="2" s="1"/>
  <c r="O94" i="2" l="1"/>
  <c r="O95" i="2" s="1"/>
  <c r="G85" i="2"/>
  <c r="G86" i="2" s="1"/>
  <c r="K96" i="2"/>
  <c r="M95" i="2"/>
  <c r="N95" i="2" s="1"/>
  <c r="E86" i="2"/>
  <c r="F86" i="2" s="1"/>
  <c r="C87" i="2"/>
  <c r="G87" i="2" l="1"/>
  <c r="O96" i="2"/>
  <c r="E87" i="2"/>
  <c r="F87" i="2" s="1"/>
  <c r="C88" i="2"/>
  <c r="K97" i="2"/>
  <c r="M96" i="2"/>
  <c r="N96" i="2" s="1"/>
  <c r="M97" i="2" l="1"/>
  <c r="N97" i="2" s="1"/>
  <c r="K98" i="2"/>
  <c r="C89" i="2"/>
  <c r="E88" i="2"/>
  <c r="F88" i="2" s="1"/>
  <c r="O97" i="2" l="1"/>
  <c r="O98" i="2" s="1"/>
  <c r="G88" i="2"/>
  <c r="G89" i="2" s="1"/>
  <c r="C90" i="2"/>
  <c r="E89" i="2"/>
  <c r="F89" i="2" s="1"/>
  <c r="M98" i="2"/>
  <c r="N98" i="2" s="1"/>
  <c r="K99" i="2"/>
  <c r="O99" i="2" l="1"/>
  <c r="K100" i="2"/>
  <c r="M99" i="2"/>
  <c r="N99" i="2" s="1"/>
  <c r="C91" i="2"/>
  <c r="E90" i="2"/>
  <c r="F90" i="2" s="1"/>
  <c r="K101" i="2" l="1"/>
  <c r="M100" i="2"/>
  <c r="N100" i="2" s="1"/>
  <c r="C92" i="2"/>
  <c r="E91" i="2"/>
  <c r="F91" i="2" s="1"/>
  <c r="G90" i="2"/>
  <c r="M101" i="2" l="1"/>
  <c r="N101" i="2" s="1"/>
  <c r="K102" i="2"/>
  <c r="O100" i="2"/>
  <c r="G91" i="2"/>
  <c r="E92" i="2"/>
  <c r="F92" i="2" s="1"/>
  <c r="C93" i="2"/>
  <c r="K103" i="2" l="1"/>
  <c r="M102" i="2"/>
  <c r="N102" i="2" s="1"/>
  <c r="C94" i="2"/>
  <c r="E93" i="2"/>
  <c r="F93" i="2" s="1"/>
  <c r="G92" i="2"/>
  <c r="G93" i="2" s="1"/>
  <c r="O101" i="2"/>
  <c r="O102" i="2" s="1"/>
  <c r="M103" i="2" l="1"/>
  <c r="N103" i="2" s="1"/>
  <c r="K104" i="2"/>
  <c r="C95" i="2"/>
  <c r="E94" i="2"/>
  <c r="F94" i="2" s="1"/>
  <c r="C96" i="2" l="1"/>
  <c r="E95" i="2"/>
  <c r="F95" i="2" s="1"/>
  <c r="O103" i="2"/>
  <c r="G94" i="2"/>
  <c r="M104" i="2"/>
  <c r="N104" i="2" s="1"/>
  <c r="K105" i="2"/>
  <c r="G95" i="2" l="1"/>
  <c r="E96" i="2"/>
  <c r="F96" i="2" s="1"/>
  <c r="C97" i="2"/>
  <c r="K106" i="2"/>
  <c r="M105" i="2"/>
  <c r="N105" i="2" s="1"/>
  <c r="O104" i="2"/>
  <c r="G96" i="2" l="1"/>
  <c r="G97" i="2" s="1"/>
  <c r="O105" i="2"/>
  <c r="O106" i="2" s="1"/>
  <c r="K107" i="2"/>
  <c r="M106" i="2"/>
  <c r="N106" i="2" s="1"/>
  <c r="E97" i="2"/>
  <c r="F97" i="2" s="1"/>
  <c r="C98" i="2"/>
  <c r="E98" i="2" l="1"/>
  <c r="F98" i="2" s="1"/>
  <c r="C99" i="2"/>
  <c r="K108" i="2"/>
  <c r="M107" i="2"/>
  <c r="N107" i="2" s="1"/>
  <c r="G98" i="2" l="1"/>
  <c r="G99" i="2" s="1"/>
  <c r="K109" i="2"/>
  <c r="M108" i="2"/>
  <c r="N108" i="2" s="1"/>
  <c r="O107" i="2"/>
  <c r="E99" i="2"/>
  <c r="F99" i="2" s="1"/>
  <c r="C100" i="2"/>
  <c r="G100" i="2" l="1"/>
  <c r="O108" i="2"/>
  <c r="O109" i="2" s="1"/>
  <c r="K110" i="2"/>
  <c r="M109" i="2"/>
  <c r="N109" i="2" s="1"/>
  <c r="E100" i="2"/>
  <c r="F100" i="2" s="1"/>
  <c r="C101" i="2"/>
  <c r="O110" i="2" l="1"/>
  <c r="G101" i="2"/>
  <c r="E101" i="2"/>
  <c r="F101" i="2" s="1"/>
  <c r="C102" i="2"/>
  <c r="K111" i="2"/>
  <c r="M110" i="2"/>
  <c r="N110" i="2" s="1"/>
  <c r="M111" i="2" l="1"/>
  <c r="N111" i="2" s="1"/>
  <c r="K112" i="2"/>
  <c r="C103" i="2"/>
  <c r="E102" i="2"/>
  <c r="F102" i="2" s="1"/>
  <c r="G102" i="2" l="1"/>
  <c r="G103" i="2" s="1"/>
  <c r="O111" i="2"/>
  <c r="O112" i="2" s="1"/>
  <c r="C104" i="2"/>
  <c r="E103" i="2"/>
  <c r="F103" i="2" s="1"/>
  <c r="K113" i="2"/>
  <c r="M112" i="2"/>
  <c r="N112" i="2" s="1"/>
  <c r="G104" i="2" l="1"/>
  <c r="K114" i="2"/>
  <c r="M113" i="2"/>
  <c r="N113" i="2" s="1"/>
  <c r="E104" i="2"/>
  <c r="F104" i="2" s="1"/>
  <c r="C105" i="2"/>
  <c r="M114" i="2" l="1"/>
  <c r="N114" i="2" s="1"/>
  <c r="K115" i="2"/>
  <c r="E105" i="2"/>
  <c r="F105" i="2" s="1"/>
  <c r="C106" i="2"/>
  <c r="O113" i="2"/>
  <c r="G105" i="2" l="1"/>
  <c r="G106" i="2" s="1"/>
  <c r="O114" i="2"/>
  <c r="C107" i="2"/>
  <c r="E106" i="2"/>
  <c r="F106" i="2" s="1"/>
  <c r="M115" i="2"/>
  <c r="N115" i="2" s="1"/>
  <c r="K116" i="2"/>
  <c r="G107" i="2" l="1"/>
  <c r="M116" i="2"/>
  <c r="N116" i="2" s="1"/>
  <c r="K117" i="2"/>
  <c r="E107" i="2"/>
  <c r="F107" i="2" s="1"/>
  <c r="C108" i="2"/>
  <c r="O115" i="2"/>
  <c r="G108" i="2" l="1"/>
  <c r="O116" i="2"/>
  <c r="E108" i="2"/>
  <c r="F108" i="2" s="1"/>
  <c r="C109" i="2"/>
  <c r="K118" i="2"/>
  <c r="M117" i="2"/>
  <c r="N117" i="2" s="1"/>
  <c r="M118" i="2" l="1"/>
  <c r="N118" i="2" s="1"/>
  <c r="K119" i="2"/>
  <c r="E109" i="2"/>
  <c r="F109" i="2" s="1"/>
  <c r="C110" i="2"/>
  <c r="O117" i="2"/>
  <c r="O118" i="2" l="1"/>
  <c r="G109" i="2"/>
  <c r="G110" i="2" s="1"/>
  <c r="C111" i="2"/>
  <c r="E110" i="2"/>
  <c r="F110" i="2" s="1"/>
  <c r="K120" i="2"/>
  <c r="M119" i="2"/>
  <c r="N119" i="2" s="1"/>
  <c r="O119" i="2" l="1"/>
  <c r="O120" i="2" s="1"/>
  <c r="K121" i="2"/>
  <c r="M120" i="2"/>
  <c r="N120" i="2" s="1"/>
  <c r="E111" i="2"/>
  <c r="F111" i="2" s="1"/>
  <c r="C112" i="2"/>
  <c r="G111" i="2" l="1"/>
  <c r="G112" i="2" s="1"/>
  <c r="C113" i="2"/>
  <c r="E112" i="2"/>
  <c r="F112" i="2" s="1"/>
  <c r="K122" i="2"/>
  <c r="M121" i="2"/>
  <c r="N121" i="2" s="1"/>
  <c r="G113" i="2" l="1"/>
  <c r="O121" i="2"/>
  <c r="O122" i="2" s="1"/>
  <c r="M122" i="2"/>
  <c r="N122" i="2" s="1"/>
  <c r="K123" i="2"/>
  <c r="E113" i="2"/>
  <c r="F113" i="2" s="1"/>
  <c r="C114" i="2"/>
  <c r="E114" i="2" l="1"/>
  <c r="F114" i="2" s="1"/>
  <c r="C115" i="2"/>
  <c r="K124" i="2"/>
  <c r="M123" i="2"/>
  <c r="N123" i="2" s="1"/>
  <c r="K125" i="2" l="1"/>
  <c r="M124" i="2"/>
  <c r="N124" i="2" s="1"/>
  <c r="G114" i="2"/>
  <c r="O123" i="2"/>
  <c r="C116" i="2"/>
  <c r="E115" i="2"/>
  <c r="F115" i="2" s="1"/>
  <c r="O124" i="2" l="1"/>
  <c r="O125" i="2" s="1"/>
  <c r="K126" i="2"/>
  <c r="M125" i="2"/>
  <c r="N125" i="2" s="1"/>
  <c r="E116" i="2"/>
  <c r="F116" i="2" s="1"/>
  <c r="C117" i="2"/>
  <c r="G115" i="2"/>
  <c r="G116" i="2" s="1"/>
  <c r="M126" i="2" l="1"/>
  <c r="N126" i="2" s="1"/>
  <c r="K127" i="2"/>
  <c r="C118" i="2"/>
  <c r="E117" i="2"/>
  <c r="F117" i="2" s="1"/>
  <c r="M127" i="2" l="1"/>
  <c r="N127" i="2" s="1"/>
  <c r="K128" i="2"/>
  <c r="O126" i="2"/>
  <c r="O127" i="2" s="1"/>
  <c r="E118" i="2"/>
  <c r="F118" i="2" s="1"/>
  <c r="C119" i="2"/>
  <c r="G117" i="2"/>
  <c r="G118" i="2" s="1"/>
  <c r="G119" i="2" l="1"/>
  <c r="C120" i="2"/>
  <c r="E119" i="2"/>
  <c r="F119" i="2" s="1"/>
  <c r="K129" i="2"/>
  <c r="M128" i="2"/>
  <c r="N128" i="2" s="1"/>
  <c r="K130" i="2" l="1"/>
  <c r="M129" i="2"/>
  <c r="N129" i="2" s="1"/>
  <c r="O128" i="2"/>
  <c r="O129" i="2" s="1"/>
  <c r="C121" i="2"/>
  <c r="E120" i="2"/>
  <c r="F120" i="2" s="1"/>
  <c r="M130" i="2" l="1"/>
  <c r="N130" i="2" s="1"/>
  <c r="K131" i="2"/>
  <c r="C122" i="2"/>
  <c r="E121" i="2"/>
  <c r="F121" i="2" s="1"/>
  <c r="G120" i="2"/>
  <c r="O130" i="2"/>
  <c r="E122" i="2" l="1"/>
  <c r="F122" i="2" s="1"/>
  <c r="C123" i="2"/>
  <c r="M131" i="2"/>
  <c r="N131" i="2" s="1"/>
  <c r="K132" i="2"/>
  <c r="O131" i="2"/>
  <c r="G121" i="2"/>
  <c r="G122" i="2" l="1"/>
  <c r="G123" i="2" s="1"/>
  <c r="K133" i="2"/>
  <c r="M132" i="2"/>
  <c r="N132" i="2" s="1"/>
  <c r="C124" i="2"/>
  <c r="E123" i="2"/>
  <c r="F123" i="2" s="1"/>
  <c r="E124" i="2" l="1"/>
  <c r="F124" i="2" s="1"/>
  <c r="C125" i="2"/>
  <c r="K134" i="2"/>
  <c r="M133" i="2"/>
  <c r="N133" i="2" s="1"/>
  <c r="O132" i="2"/>
  <c r="O133" i="2" s="1"/>
  <c r="G124" i="2" l="1"/>
  <c r="O134" i="2"/>
  <c r="M134" i="2"/>
  <c r="N134" i="2" s="1"/>
  <c r="K135" i="2"/>
  <c r="E125" i="2"/>
  <c r="F125" i="2" s="1"/>
  <c r="C126" i="2"/>
  <c r="M135" i="2" l="1"/>
  <c r="N135" i="2" s="1"/>
  <c r="K136" i="2"/>
  <c r="C127" i="2"/>
  <c r="E126" i="2"/>
  <c r="F126" i="2" s="1"/>
  <c r="G125" i="2"/>
  <c r="G126" i="2" s="1"/>
  <c r="O135" i="2" l="1"/>
  <c r="E127" i="2"/>
  <c r="F127" i="2" s="1"/>
  <c r="C128" i="2"/>
  <c r="K137" i="2"/>
  <c r="M136" i="2"/>
  <c r="N136" i="2" s="1"/>
  <c r="E128" i="2" l="1"/>
  <c r="F128" i="2" s="1"/>
  <c r="C129" i="2"/>
  <c r="M137" i="2"/>
  <c r="N137" i="2" s="1"/>
  <c r="K138" i="2"/>
  <c r="O136" i="2"/>
  <c r="O137" i="2" s="1"/>
  <c r="G127" i="2"/>
  <c r="G128" i="2" s="1"/>
  <c r="O138" i="2" l="1"/>
  <c r="K139" i="2"/>
  <c r="M138" i="2"/>
  <c r="N138" i="2" s="1"/>
  <c r="C130" i="2"/>
  <c r="E129" i="2"/>
  <c r="F129" i="2" s="1"/>
  <c r="E130" i="2" l="1"/>
  <c r="F130" i="2" s="1"/>
  <c r="C131" i="2"/>
  <c r="G129" i="2"/>
  <c r="M139" i="2"/>
  <c r="N139" i="2" s="1"/>
  <c r="K140" i="2"/>
  <c r="O139" i="2"/>
  <c r="M140" i="2" l="1"/>
  <c r="N140" i="2" s="1"/>
  <c r="K141" i="2"/>
  <c r="G130" i="2"/>
  <c r="C132" i="2"/>
  <c r="E131" i="2"/>
  <c r="F131" i="2" s="1"/>
  <c r="E132" i="2" l="1"/>
  <c r="F132" i="2" s="1"/>
  <c r="C133" i="2"/>
  <c r="O140" i="2"/>
  <c r="G131" i="2"/>
  <c r="M141" i="2"/>
  <c r="N141" i="2" s="1"/>
  <c r="K142" i="2"/>
  <c r="G132" i="2" l="1"/>
  <c r="O141" i="2"/>
  <c r="K143" i="2"/>
  <c r="M142" i="2"/>
  <c r="N142" i="2" s="1"/>
  <c r="C134" i="2"/>
  <c r="E133" i="2"/>
  <c r="F133" i="2" s="1"/>
  <c r="E134" i="2" l="1"/>
  <c r="F134" i="2" s="1"/>
  <c r="C135" i="2"/>
  <c r="K144" i="2"/>
  <c r="M143" i="2"/>
  <c r="N143" i="2" s="1"/>
  <c r="O142" i="2"/>
  <c r="O143" i="2" s="1"/>
  <c r="G133" i="2"/>
  <c r="G134" i="2" s="1"/>
  <c r="M144" i="2" l="1"/>
  <c r="N144" i="2" s="1"/>
  <c r="K145" i="2"/>
  <c r="E135" i="2"/>
  <c r="F135" i="2" s="1"/>
  <c r="C136" i="2"/>
  <c r="C137" i="2" l="1"/>
  <c r="E136" i="2"/>
  <c r="F136" i="2" s="1"/>
  <c r="M145" i="2"/>
  <c r="N145" i="2" s="1"/>
  <c r="K146" i="2"/>
  <c r="O144" i="2"/>
  <c r="O145" i="2" s="1"/>
  <c r="G135" i="2"/>
  <c r="G136" i="2" s="1"/>
  <c r="K147" i="2" l="1"/>
  <c r="M146" i="2"/>
  <c r="N146" i="2" s="1"/>
  <c r="E137" i="2"/>
  <c r="F137" i="2" s="1"/>
  <c r="C138" i="2"/>
  <c r="E138" i="2" l="1"/>
  <c r="F138" i="2" s="1"/>
  <c r="C139" i="2"/>
  <c r="K148" i="2"/>
  <c r="M147" i="2"/>
  <c r="N147" i="2" s="1"/>
  <c r="O146" i="2"/>
  <c r="O147" i="2" s="1"/>
  <c r="G137" i="2"/>
  <c r="G138" i="2" s="1"/>
  <c r="M148" i="2" l="1"/>
  <c r="N148" i="2" s="1"/>
  <c r="K149" i="2"/>
  <c r="E139" i="2"/>
  <c r="F139" i="2" s="1"/>
  <c r="C140" i="2"/>
  <c r="G139" i="2" l="1"/>
  <c r="G140" i="2" s="1"/>
  <c r="O148" i="2"/>
  <c r="O149" i="2" s="1"/>
  <c r="E140" i="2"/>
  <c r="F140" i="2" s="1"/>
  <c r="C141" i="2"/>
  <c r="M149" i="2"/>
  <c r="N149" i="2" s="1"/>
  <c r="K150" i="2"/>
  <c r="G141" i="2" l="1"/>
  <c r="M150" i="2"/>
  <c r="N150" i="2" s="1"/>
  <c r="K151" i="2"/>
  <c r="E141" i="2"/>
  <c r="F141" i="2" s="1"/>
  <c r="C142" i="2"/>
  <c r="K152" i="2" l="1"/>
  <c r="M151" i="2"/>
  <c r="N151" i="2" s="1"/>
  <c r="G142" i="2"/>
  <c r="E142" i="2"/>
  <c r="F142" i="2" s="1"/>
  <c r="C143" i="2"/>
  <c r="O150" i="2"/>
  <c r="G143" i="2" l="1"/>
  <c r="M152" i="2"/>
  <c r="N152" i="2" s="1"/>
  <c r="K153" i="2"/>
  <c r="O151" i="2"/>
  <c r="E143" i="2"/>
  <c r="F143" i="2" s="1"/>
  <c r="C144" i="2"/>
  <c r="K154" i="2" l="1"/>
  <c r="M153" i="2"/>
  <c r="N153" i="2" s="1"/>
  <c r="E144" i="2"/>
  <c r="F144" i="2" s="1"/>
  <c r="C145" i="2"/>
  <c r="O152" i="2"/>
  <c r="O153" i="2" s="1"/>
  <c r="K155" i="2" l="1"/>
  <c r="M154" i="2"/>
  <c r="N154" i="2" s="1"/>
  <c r="O154" i="2"/>
  <c r="E145" i="2"/>
  <c r="F145" i="2" s="1"/>
  <c r="C146" i="2"/>
  <c r="G144" i="2"/>
  <c r="G145" i="2" s="1"/>
  <c r="M155" i="2" l="1"/>
  <c r="N155" i="2" s="1"/>
  <c r="K156" i="2"/>
  <c r="E146" i="2"/>
  <c r="F146" i="2" s="1"/>
  <c r="C147" i="2"/>
  <c r="M156" i="2" l="1"/>
  <c r="N156" i="2" s="1"/>
  <c r="K157" i="2"/>
  <c r="O155" i="2"/>
  <c r="O156" i="2" s="1"/>
  <c r="E147" i="2"/>
  <c r="F147" i="2" s="1"/>
  <c r="C148" i="2"/>
  <c r="G146" i="2"/>
  <c r="G147" i="2" s="1"/>
  <c r="K158" i="2" l="1"/>
  <c r="M157" i="2"/>
  <c r="N157" i="2" s="1"/>
  <c r="C149" i="2"/>
  <c r="E148" i="2"/>
  <c r="F148" i="2" s="1"/>
  <c r="K159" i="2" l="1"/>
  <c r="M158" i="2"/>
  <c r="N158" i="2" s="1"/>
  <c r="O157" i="2"/>
  <c r="O158" i="2" s="1"/>
  <c r="C150" i="2"/>
  <c r="E149" i="2"/>
  <c r="F149" i="2" s="1"/>
  <c r="G148" i="2"/>
  <c r="G149" i="2" s="1"/>
  <c r="C151" i="2" l="1"/>
  <c r="E150" i="2"/>
  <c r="F150" i="2" s="1"/>
  <c r="M159" i="2"/>
  <c r="N159" i="2" s="1"/>
  <c r="K160" i="2"/>
  <c r="C152" i="2" l="1"/>
  <c r="E151" i="2"/>
  <c r="F151" i="2" s="1"/>
  <c r="G150" i="2"/>
  <c r="G151" i="2" s="1"/>
  <c r="M160" i="2"/>
  <c r="N160" i="2" s="1"/>
  <c r="K161" i="2"/>
  <c r="O159" i="2"/>
  <c r="O160" i="2" s="1"/>
  <c r="G152" i="2" l="1"/>
  <c r="E152" i="2"/>
  <c r="F152" i="2" s="1"/>
  <c r="C153" i="2"/>
  <c r="M161" i="2"/>
  <c r="N161" i="2" s="1"/>
  <c r="K162" i="2"/>
  <c r="G153" i="2" l="1"/>
  <c r="M162" i="2"/>
  <c r="N162" i="2" s="1"/>
  <c r="K163" i="2"/>
  <c r="O161" i="2"/>
  <c r="E153" i="2"/>
  <c r="F153" i="2" s="1"/>
  <c r="C154" i="2"/>
  <c r="M163" i="2" l="1"/>
  <c r="N163" i="2" s="1"/>
  <c r="K164" i="2"/>
  <c r="C155" i="2"/>
  <c r="E154" i="2"/>
  <c r="F154" i="2" s="1"/>
  <c r="O162" i="2"/>
  <c r="O163" i="2" l="1"/>
  <c r="O164" i="2" s="1"/>
  <c r="C156" i="2"/>
  <c r="E155" i="2"/>
  <c r="F155" i="2" s="1"/>
  <c r="G154" i="2"/>
  <c r="M164" i="2"/>
  <c r="N164" i="2" s="1"/>
  <c r="K165" i="2"/>
  <c r="E156" i="2" l="1"/>
  <c r="F156" i="2" s="1"/>
  <c r="C157" i="2"/>
  <c r="O165" i="2"/>
  <c r="M165" i="2"/>
  <c r="N165" i="2" s="1"/>
  <c r="K166" i="2"/>
  <c r="G155" i="2"/>
  <c r="O166" i="2" l="1"/>
  <c r="E157" i="2"/>
  <c r="F157" i="2" s="1"/>
  <c r="C158" i="2"/>
  <c r="G156" i="2"/>
  <c r="M166" i="2"/>
  <c r="N166" i="2" s="1"/>
  <c r="K167" i="2"/>
  <c r="E158" i="2" l="1"/>
  <c r="F158" i="2" s="1"/>
  <c r="C159" i="2"/>
  <c r="M167" i="2"/>
  <c r="N167" i="2" s="1"/>
  <c r="K168" i="2"/>
  <c r="G157" i="2"/>
  <c r="G158" i="2" l="1"/>
  <c r="G159" i="2" s="1"/>
  <c r="M168" i="2"/>
  <c r="N168" i="2" s="1"/>
  <c r="K169" i="2"/>
  <c r="O167" i="2"/>
  <c r="E159" i="2"/>
  <c r="F159" i="2" s="1"/>
  <c r="C160" i="2"/>
  <c r="K170" i="2" l="1"/>
  <c r="M169" i="2"/>
  <c r="N169" i="2" s="1"/>
  <c r="G160" i="2"/>
  <c r="E160" i="2"/>
  <c r="F160" i="2" s="1"/>
  <c r="C161" i="2"/>
  <c r="O168" i="2"/>
  <c r="M170" i="2" l="1"/>
  <c r="N170" i="2" s="1"/>
  <c r="K171" i="2"/>
  <c r="O169" i="2"/>
  <c r="O170" i="2" s="1"/>
  <c r="E161" i="2"/>
  <c r="F161" i="2" s="1"/>
  <c r="C162" i="2"/>
  <c r="E162" i="2" l="1"/>
  <c r="F162" i="2" s="1"/>
  <c r="C163" i="2"/>
  <c r="M171" i="2"/>
  <c r="N171" i="2" s="1"/>
  <c r="K172" i="2"/>
  <c r="G161" i="2"/>
  <c r="G162" i="2" s="1"/>
  <c r="M172" i="2" l="1"/>
  <c r="N172" i="2" s="1"/>
  <c r="K173" i="2"/>
  <c r="O171" i="2"/>
  <c r="O172" i="2" s="1"/>
  <c r="E163" i="2"/>
  <c r="F163" i="2" s="1"/>
  <c r="C164" i="2"/>
  <c r="E164" i="2" l="1"/>
  <c r="F164" i="2" s="1"/>
  <c r="C165" i="2"/>
  <c r="O173" i="2"/>
  <c r="G163" i="2"/>
  <c r="M173" i="2"/>
  <c r="N173" i="2" s="1"/>
  <c r="K174" i="2"/>
  <c r="E165" i="2" l="1"/>
  <c r="F165" i="2" s="1"/>
  <c r="C166" i="2"/>
  <c r="M174" i="2"/>
  <c r="N174" i="2" s="1"/>
  <c r="K175" i="2"/>
  <c r="G164" i="2"/>
  <c r="G165" i="2" s="1"/>
  <c r="G166" i="2" l="1"/>
  <c r="K176" i="2"/>
  <c r="M175" i="2"/>
  <c r="N175" i="2" s="1"/>
  <c r="E166" i="2"/>
  <c r="F166" i="2" s="1"/>
  <c r="C167" i="2"/>
  <c r="O174" i="2"/>
  <c r="K177" i="2" l="1"/>
  <c r="M176" i="2"/>
  <c r="N176" i="2" s="1"/>
  <c r="G167" i="2"/>
  <c r="O175" i="2"/>
  <c r="C168" i="2"/>
  <c r="E167" i="2"/>
  <c r="F167" i="2" s="1"/>
  <c r="G168" i="2" l="1"/>
  <c r="M177" i="2"/>
  <c r="N177" i="2" s="1"/>
  <c r="K178" i="2"/>
  <c r="E168" i="2"/>
  <c r="F168" i="2" s="1"/>
  <c r="C169" i="2"/>
  <c r="O176" i="2"/>
  <c r="M178" i="2" l="1"/>
  <c r="N178" i="2" s="1"/>
  <c r="K179" i="2"/>
  <c r="G169" i="2"/>
  <c r="O177" i="2"/>
  <c r="E169" i="2"/>
  <c r="F169" i="2" s="1"/>
  <c r="C170" i="2"/>
  <c r="K180" i="2" l="1"/>
  <c r="M179" i="2"/>
  <c r="N179" i="2" s="1"/>
  <c r="E170" i="2"/>
  <c r="F170" i="2" s="1"/>
  <c r="C171" i="2"/>
  <c r="O178" i="2"/>
  <c r="O179" i="2" s="1"/>
  <c r="O180" i="2" l="1"/>
  <c r="E171" i="2"/>
  <c r="F171" i="2" s="1"/>
  <c r="C172" i="2"/>
  <c r="K181" i="2"/>
  <c r="M180" i="2"/>
  <c r="N180" i="2" s="1"/>
  <c r="G170" i="2"/>
  <c r="E172" i="2" l="1"/>
  <c r="F172" i="2" s="1"/>
  <c r="C173" i="2"/>
  <c r="G171" i="2"/>
  <c r="G172" i="2" s="1"/>
  <c r="M181" i="2"/>
  <c r="N181" i="2" s="1"/>
  <c r="K182" i="2"/>
  <c r="M182" i="2" l="1"/>
  <c r="N182" i="2" s="1"/>
  <c r="K183" i="2"/>
  <c r="O181" i="2"/>
  <c r="O182" i="2" s="1"/>
  <c r="E173" i="2"/>
  <c r="F173" i="2" s="1"/>
  <c r="C174" i="2"/>
  <c r="C175" i="2" l="1"/>
  <c r="E174" i="2"/>
  <c r="F174" i="2" s="1"/>
  <c r="O183" i="2"/>
  <c r="G173" i="2"/>
  <c r="K184" i="2"/>
  <c r="M183" i="2"/>
  <c r="N183" i="2" s="1"/>
  <c r="O184" i="2" l="1"/>
  <c r="C176" i="2"/>
  <c r="E175" i="2"/>
  <c r="F175" i="2" s="1"/>
  <c r="K185" i="2"/>
  <c r="M184" i="2"/>
  <c r="N184" i="2" s="1"/>
  <c r="G174" i="2"/>
  <c r="G175" i="2" s="1"/>
  <c r="M185" i="2" l="1"/>
  <c r="N185" i="2" s="1"/>
  <c r="K186" i="2"/>
  <c r="C177" i="2"/>
  <c r="E176" i="2"/>
  <c r="F176" i="2" s="1"/>
  <c r="G176" i="2" l="1"/>
  <c r="C178" i="2"/>
  <c r="E177" i="2"/>
  <c r="F177" i="2" s="1"/>
  <c r="K187" i="2"/>
  <c r="M186" i="2"/>
  <c r="N186" i="2" s="1"/>
  <c r="O185" i="2"/>
  <c r="O186" i="2" s="1"/>
  <c r="M187" i="2" l="1"/>
  <c r="N187" i="2" s="1"/>
  <c r="K188" i="2"/>
  <c r="C179" i="2"/>
  <c r="E178" i="2"/>
  <c r="F178" i="2" s="1"/>
  <c r="G177" i="2"/>
  <c r="C180" i="2" l="1"/>
  <c r="E179" i="2"/>
  <c r="F179" i="2" s="1"/>
  <c r="M188" i="2"/>
  <c r="N188" i="2" s="1"/>
  <c r="K189" i="2"/>
  <c r="G178" i="2"/>
  <c r="O187" i="2"/>
  <c r="O188" i="2" s="1"/>
  <c r="G179" i="2" l="1"/>
  <c r="M189" i="2"/>
  <c r="N189" i="2" s="1"/>
  <c r="K190" i="2"/>
  <c r="C181" i="2"/>
  <c r="E180" i="2"/>
  <c r="F180" i="2" s="1"/>
  <c r="C182" i="2" l="1"/>
  <c r="E181" i="2"/>
  <c r="F181" i="2" s="1"/>
  <c r="K191" i="2"/>
  <c r="M190" i="2"/>
  <c r="N190" i="2" s="1"/>
  <c r="G180" i="2"/>
  <c r="O189" i="2"/>
  <c r="O190" i="2" s="1"/>
  <c r="M191" i="2" l="1"/>
  <c r="N191" i="2" s="1"/>
  <c r="K192" i="2"/>
  <c r="C183" i="2"/>
  <c r="E182" i="2"/>
  <c r="F182" i="2" s="1"/>
  <c r="G181" i="2"/>
  <c r="G182" i="2" s="1"/>
  <c r="C184" i="2" l="1"/>
  <c r="E183" i="2"/>
  <c r="F183" i="2" s="1"/>
  <c r="M192" i="2"/>
  <c r="N192" i="2" s="1"/>
  <c r="K193" i="2"/>
  <c r="G183" i="2"/>
  <c r="O191" i="2"/>
  <c r="O192" i="2" s="1"/>
  <c r="O193" i="2" l="1"/>
  <c r="M193" i="2"/>
  <c r="N193" i="2" s="1"/>
  <c r="K194" i="2"/>
  <c r="C185" i="2"/>
  <c r="E184" i="2"/>
  <c r="F184" i="2" s="1"/>
  <c r="E185" i="2" l="1"/>
  <c r="F185" i="2" s="1"/>
  <c r="C186" i="2"/>
  <c r="K195" i="2"/>
  <c r="M194" i="2"/>
  <c r="N194" i="2" s="1"/>
  <c r="G184" i="2"/>
  <c r="G185" i="2" l="1"/>
  <c r="O194" i="2"/>
  <c r="M195" i="2"/>
  <c r="N195" i="2" s="1"/>
  <c r="K196" i="2"/>
  <c r="E186" i="2"/>
  <c r="C187" i="2"/>
  <c r="F186" i="2" l="1"/>
  <c r="C188" i="2"/>
  <c r="E187" i="2"/>
  <c r="F187" i="2" s="1"/>
  <c r="M196" i="2"/>
  <c r="N196" i="2" s="1"/>
  <c r="K197" i="2"/>
  <c r="O195" i="2"/>
  <c r="O196" i="2" s="1"/>
  <c r="G186" i="2"/>
  <c r="G187" i="2" s="1"/>
  <c r="K198" i="2" l="1"/>
  <c r="M197" i="2"/>
  <c r="N197" i="2" s="1"/>
  <c r="E188" i="2"/>
  <c r="C189" i="2"/>
  <c r="O197" i="2" l="1"/>
  <c r="E189" i="2"/>
  <c r="F189" i="2" s="1"/>
  <c r="C190" i="2"/>
  <c r="F188" i="2"/>
  <c r="G188" i="2"/>
  <c r="G189" i="2" s="1"/>
  <c r="M198" i="2"/>
  <c r="N198" i="2" s="1"/>
  <c r="K199" i="2"/>
  <c r="M199" i="2" l="1"/>
  <c r="N199" i="2" s="1"/>
  <c r="K200" i="2"/>
  <c r="G190" i="2"/>
  <c r="E190" i="2"/>
  <c r="C191" i="2"/>
  <c r="O198" i="2"/>
  <c r="K201" i="2" l="1"/>
  <c r="M200" i="2"/>
  <c r="N200" i="2" s="1"/>
  <c r="O199" i="2"/>
  <c r="O200" i="2" s="1"/>
  <c r="C192" i="2"/>
  <c r="E191" i="2"/>
  <c r="F191" i="2" s="1"/>
  <c r="F190" i="2"/>
  <c r="E192" i="2" l="1"/>
  <c r="C193" i="2"/>
  <c r="M201" i="2"/>
  <c r="N201" i="2" s="1"/>
  <c r="K202" i="2"/>
  <c r="G191" i="2"/>
  <c r="G192" i="2" s="1"/>
  <c r="M202" i="2" l="1"/>
  <c r="N202" i="2" s="1"/>
  <c r="K203" i="2"/>
  <c r="O201" i="2"/>
  <c r="C194" i="2"/>
  <c r="E193" i="2"/>
  <c r="F193" i="2" s="1"/>
  <c r="F192" i="2"/>
  <c r="M203" i="2" l="1"/>
  <c r="N203" i="2" s="1"/>
  <c r="K204" i="2"/>
  <c r="E194" i="2"/>
  <c r="C195" i="2"/>
  <c r="O202" i="2"/>
  <c r="G193" i="2"/>
  <c r="K205" i="2" l="1"/>
  <c r="M204" i="2"/>
  <c r="N204" i="2" s="1"/>
  <c r="G194" i="2"/>
  <c r="O203" i="2"/>
  <c r="O204" i="2" s="1"/>
  <c r="E195" i="2"/>
  <c r="F195" i="2" s="1"/>
  <c r="C196" i="2"/>
  <c r="F194" i="2"/>
  <c r="C197" i="2" l="1"/>
  <c r="E196" i="2"/>
  <c r="F196" i="2" s="1"/>
  <c r="G195" i="2"/>
  <c r="G196" i="2" s="1"/>
  <c r="M205" i="2"/>
  <c r="N205" i="2" s="1"/>
  <c r="K206" i="2"/>
  <c r="M206" i="2" l="1"/>
  <c r="N206" i="2" s="1"/>
  <c r="K207" i="2"/>
  <c r="O205" i="2"/>
  <c r="O206" i="2" s="1"/>
  <c r="C198" i="2"/>
  <c r="E197" i="2"/>
  <c r="F197" i="2" l="1"/>
  <c r="A197" i="2" s="1"/>
  <c r="A198" i="2"/>
  <c r="C199" i="2"/>
  <c r="E198" i="2"/>
  <c r="F198" i="2" s="1"/>
  <c r="G197" i="2"/>
  <c r="G198" i="2" s="1"/>
  <c r="M207" i="2"/>
  <c r="N207" i="2" s="1"/>
  <c r="K208" i="2"/>
  <c r="C200" i="2" l="1"/>
  <c r="E199" i="2"/>
  <c r="F199" i="2" s="1"/>
  <c r="K209" i="2"/>
  <c r="M208" i="2"/>
  <c r="N208" i="2" s="1"/>
  <c r="G199" i="2"/>
  <c r="O207" i="2"/>
  <c r="O208" i="2" l="1"/>
  <c r="M209" i="2"/>
  <c r="N209" i="2" s="1"/>
  <c r="K210" i="2"/>
  <c r="C201" i="2"/>
  <c r="E200" i="2"/>
  <c r="F200" i="2" s="1"/>
  <c r="C202" i="2" l="1"/>
  <c r="E201" i="2"/>
  <c r="F201" i="2" s="1"/>
  <c r="M210" i="2"/>
  <c r="N210" i="2" s="1"/>
  <c r="K211" i="2"/>
  <c r="G200" i="2"/>
  <c r="O209" i="2"/>
  <c r="C203" i="2" l="1"/>
  <c r="E202" i="2"/>
  <c r="F202" i="2" s="1"/>
  <c r="O210" i="2"/>
  <c r="O211" i="2" s="1"/>
  <c r="G201" i="2"/>
  <c r="K212" i="2"/>
  <c r="M211" i="2"/>
  <c r="N211" i="2" s="1"/>
  <c r="M212" i="2" l="1"/>
  <c r="N212" i="2" s="1"/>
  <c r="K213" i="2"/>
  <c r="G202" i="2"/>
  <c r="O212" i="2"/>
  <c r="C204" i="2"/>
  <c r="E203" i="2"/>
  <c r="F203" i="2" s="1"/>
  <c r="C205" i="2" l="1"/>
  <c r="E204" i="2"/>
  <c r="F204" i="2" s="1"/>
  <c r="O213" i="2"/>
  <c r="G203" i="2"/>
  <c r="M213" i="2"/>
  <c r="N213" i="2" s="1"/>
  <c r="K214" i="2"/>
  <c r="C206" i="2" l="1"/>
  <c r="E205" i="2"/>
  <c r="F205" i="2" s="1"/>
  <c r="M214" i="2"/>
  <c r="N214" i="2" s="1"/>
  <c r="K215" i="2"/>
  <c r="G204" i="2"/>
  <c r="G205" i="2" s="1"/>
  <c r="K216" i="2" l="1"/>
  <c r="M215" i="2"/>
  <c r="N215" i="2" s="1"/>
  <c r="C207" i="2"/>
  <c r="E206" i="2"/>
  <c r="F206" i="2" s="1"/>
  <c r="O214" i="2"/>
  <c r="O215" i="2" s="1"/>
  <c r="C208" i="2" l="1"/>
  <c r="E207" i="2"/>
  <c r="F207" i="2" s="1"/>
  <c r="M216" i="2"/>
  <c r="N216" i="2" s="1"/>
  <c r="K217" i="2"/>
  <c r="G206" i="2"/>
  <c r="G207" i="2" s="1"/>
  <c r="M217" i="2" l="1"/>
  <c r="N217" i="2" s="1"/>
  <c r="K218" i="2"/>
  <c r="G208" i="2"/>
  <c r="C209" i="2"/>
  <c r="E208" i="2"/>
  <c r="F208" i="2" s="1"/>
  <c r="O216" i="2"/>
  <c r="O217" i="2" s="1"/>
  <c r="E209" i="2" l="1"/>
  <c r="F209" i="2" s="1"/>
  <c r="C210" i="2"/>
  <c r="G209" i="2"/>
  <c r="M218" i="2"/>
  <c r="N218" i="2" s="1"/>
  <c r="K219" i="2"/>
  <c r="K220" i="2" l="1"/>
  <c r="M219" i="2"/>
  <c r="N219" i="2" s="1"/>
  <c r="C211" i="2"/>
  <c r="E210" i="2"/>
  <c r="F210" i="2" s="1"/>
  <c r="O218" i="2"/>
  <c r="O219" i="2" s="1"/>
  <c r="C212" i="2" l="1"/>
  <c r="E211" i="2"/>
  <c r="F211" i="2" s="1"/>
  <c r="G210" i="2"/>
  <c r="G211" i="2" s="1"/>
  <c r="K221" i="2"/>
  <c r="M220" i="2"/>
  <c r="N220" i="2" s="1"/>
  <c r="M221" i="2" l="1"/>
  <c r="N221" i="2" s="1"/>
  <c r="K222" i="2"/>
  <c r="G212" i="2"/>
  <c r="C213" i="2"/>
  <c r="E212" i="2"/>
  <c r="F212" i="2" s="1"/>
  <c r="O220" i="2"/>
  <c r="K223" i="2" l="1"/>
  <c r="M222" i="2"/>
  <c r="N222" i="2" s="1"/>
  <c r="O221" i="2"/>
  <c r="O222" i="2" s="1"/>
  <c r="C214" i="2"/>
  <c r="E213" i="2"/>
  <c r="F213" i="2" s="1"/>
  <c r="C215" i="2" l="1"/>
  <c r="E214" i="2"/>
  <c r="F214" i="2" s="1"/>
  <c r="M223" i="2"/>
  <c r="N223" i="2" s="1"/>
  <c r="K224" i="2"/>
  <c r="G213" i="2"/>
  <c r="G214" i="2" s="1"/>
  <c r="M224" i="2" l="1"/>
  <c r="N224" i="2" s="1"/>
  <c r="K225" i="2"/>
  <c r="O223" i="2"/>
  <c r="O224" i="2" s="1"/>
  <c r="C216" i="2"/>
  <c r="E215" i="2"/>
  <c r="F215" i="2" s="1"/>
  <c r="E216" i="2" l="1"/>
  <c r="F216" i="2" s="1"/>
  <c r="C217" i="2"/>
  <c r="O225" i="2"/>
  <c r="G215" i="2"/>
  <c r="M225" i="2"/>
  <c r="N225" i="2" s="1"/>
  <c r="K226" i="2"/>
  <c r="C218" i="2" l="1"/>
  <c r="E217" i="2"/>
  <c r="F217" i="2" s="1"/>
  <c r="K227" i="2"/>
  <c r="M226" i="2"/>
  <c r="N226" i="2" s="1"/>
  <c r="G216" i="2"/>
  <c r="G217" i="2" l="1"/>
  <c r="M227" i="2"/>
  <c r="N227" i="2" s="1"/>
  <c r="K228" i="2"/>
  <c r="E218" i="2"/>
  <c r="F218" i="2" s="1"/>
  <c r="C219" i="2"/>
  <c r="O226" i="2"/>
  <c r="O227" i="2" s="1"/>
  <c r="O228" i="2" l="1"/>
  <c r="C220" i="2"/>
  <c r="E219" i="2"/>
  <c r="F219" i="2" s="1"/>
  <c r="M228" i="2"/>
  <c r="N228" i="2" s="1"/>
  <c r="K229" i="2"/>
  <c r="G218" i="2"/>
  <c r="C221" i="2" l="1"/>
  <c r="E220" i="2"/>
  <c r="F220" i="2" s="1"/>
  <c r="O229" i="2"/>
  <c r="G219" i="2"/>
  <c r="M229" i="2"/>
  <c r="N229" i="2" s="1"/>
  <c r="K230" i="2"/>
  <c r="C222" i="2" l="1"/>
  <c r="E221" i="2"/>
  <c r="F221" i="2" s="1"/>
  <c r="K231" i="2"/>
  <c r="M230" i="2"/>
  <c r="N230" i="2" s="1"/>
  <c r="G220" i="2"/>
  <c r="G221" i="2" s="1"/>
  <c r="G222" i="2" l="1"/>
  <c r="M231" i="2"/>
  <c r="N231" i="2" s="1"/>
  <c r="K232" i="2"/>
  <c r="C223" i="2"/>
  <c r="E222" i="2"/>
  <c r="F222" i="2" s="1"/>
  <c r="O230" i="2"/>
  <c r="K233" i="2" l="1"/>
  <c r="M232" i="2"/>
  <c r="N232" i="2" s="1"/>
  <c r="G223" i="2"/>
  <c r="O231" i="2"/>
  <c r="E223" i="2"/>
  <c r="F223" i="2" s="1"/>
  <c r="C224" i="2"/>
  <c r="M233" i="2" l="1"/>
  <c r="N233" i="2" s="1"/>
  <c r="K234" i="2"/>
  <c r="C225" i="2"/>
  <c r="E224" i="2"/>
  <c r="F224" i="2" s="1"/>
  <c r="O232" i="2"/>
  <c r="G224" i="2" l="1"/>
  <c r="O233" i="2"/>
  <c r="O234" i="2" s="1"/>
  <c r="E225" i="2"/>
  <c r="F225" i="2" s="1"/>
  <c r="C226" i="2"/>
  <c r="M234" i="2"/>
  <c r="N234" i="2" s="1"/>
  <c r="K235" i="2"/>
  <c r="O235" i="2" l="1"/>
  <c r="G225" i="2"/>
  <c r="G226" i="2" s="1"/>
  <c r="K236" i="2"/>
  <c r="M235" i="2"/>
  <c r="N235" i="2" s="1"/>
  <c r="C227" i="2"/>
  <c r="E226" i="2"/>
  <c r="F226" i="2" s="1"/>
  <c r="M236" i="2" l="1"/>
  <c r="N236" i="2" s="1"/>
  <c r="K237" i="2"/>
  <c r="G227" i="2"/>
  <c r="E227" i="2"/>
  <c r="F227" i="2" s="1"/>
  <c r="C228" i="2"/>
  <c r="K238" i="2" l="1"/>
  <c r="M237" i="2"/>
  <c r="N237" i="2" s="1"/>
  <c r="C229" i="2"/>
  <c r="E228" i="2"/>
  <c r="F228" i="2" s="1"/>
  <c r="O236" i="2"/>
  <c r="O237" i="2" s="1"/>
  <c r="E229" i="2" l="1"/>
  <c r="F229" i="2" s="1"/>
  <c r="C230" i="2"/>
  <c r="M238" i="2"/>
  <c r="N238" i="2" s="1"/>
  <c r="K239" i="2"/>
  <c r="G228" i="2"/>
  <c r="G229" i="2" s="1"/>
  <c r="C231" i="2" l="1"/>
  <c r="E230" i="2"/>
  <c r="F230" i="2" s="1"/>
  <c r="G230" i="2"/>
  <c r="K240" i="2"/>
  <c r="M239" i="2"/>
  <c r="N239" i="2" s="1"/>
  <c r="O238" i="2"/>
  <c r="O239" i="2" s="1"/>
  <c r="C232" i="2" l="1"/>
  <c r="E231" i="2"/>
  <c r="F231" i="2" s="1"/>
  <c r="M240" i="2"/>
  <c r="N240" i="2" s="1"/>
  <c r="K241" i="2"/>
  <c r="K242" i="2" l="1"/>
  <c r="M241" i="2"/>
  <c r="N241" i="2" s="1"/>
  <c r="O240" i="2"/>
  <c r="O241" i="2" s="1"/>
  <c r="E232" i="2"/>
  <c r="F232" i="2" s="1"/>
  <c r="C233" i="2"/>
  <c r="G231" i="2"/>
  <c r="G232" i="2" s="1"/>
  <c r="K243" i="2" l="1"/>
  <c r="M242" i="2"/>
  <c r="N242" i="2" s="1"/>
  <c r="C234" i="2"/>
  <c r="E233" i="2"/>
  <c r="F233" i="2" s="1"/>
  <c r="K244" i="2" l="1"/>
  <c r="M243" i="2"/>
  <c r="N243" i="2" s="1"/>
  <c r="O242" i="2"/>
  <c r="O243" i="2" s="1"/>
  <c r="C235" i="2"/>
  <c r="E234" i="2"/>
  <c r="F234" i="2" s="1"/>
  <c r="G233" i="2"/>
  <c r="G234" i="2" s="1"/>
  <c r="O244" i="2" l="1"/>
  <c r="M244" i="2"/>
  <c r="N244" i="2" s="1"/>
  <c r="K245" i="2"/>
  <c r="E235" i="2"/>
  <c r="F235" i="2" s="1"/>
  <c r="C236" i="2"/>
  <c r="O245" i="2" l="1"/>
  <c r="C237" i="2"/>
  <c r="E236" i="2"/>
  <c r="F236" i="2" s="1"/>
  <c r="G235" i="2"/>
  <c r="M245" i="2"/>
  <c r="N245" i="2" s="1"/>
  <c r="K246" i="2"/>
  <c r="C238" i="2" l="1"/>
  <c r="E237" i="2"/>
  <c r="F237" i="2" s="1"/>
  <c r="O246" i="2"/>
  <c r="M246" i="2"/>
  <c r="N246" i="2" s="1"/>
  <c r="K247" i="2"/>
  <c r="G236" i="2"/>
  <c r="O247" i="2" l="1"/>
  <c r="E238" i="2"/>
  <c r="F238" i="2" s="1"/>
  <c r="C239" i="2"/>
  <c r="G237" i="2"/>
  <c r="G238" i="2" s="1"/>
  <c r="M247" i="2"/>
  <c r="N247" i="2" s="1"/>
  <c r="K248" i="2"/>
  <c r="G239" i="2" l="1"/>
  <c r="E239" i="2"/>
  <c r="F239" i="2" s="1"/>
  <c r="C240" i="2"/>
  <c r="M248" i="2"/>
  <c r="N248" i="2" s="1"/>
  <c r="K249" i="2"/>
  <c r="G240" i="2" l="1"/>
  <c r="O248" i="2"/>
  <c r="M249" i="2"/>
  <c r="N249" i="2" s="1"/>
  <c r="K250" i="2"/>
  <c r="C241" i="2"/>
  <c r="E240" i="2"/>
  <c r="F240" i="2" s="1"/>
  <c r="E241" i="2" l="1"/>
  <c r="F241" i="2" s="1"/>
  <c r="C242" i="2"/>
  <c r="K251" i="2"/>
  <c r="M250" i="2"/>
  <c r="N250" i="2" s="1"/>
  <c r="O249" i="2"/>
  <c r="O250" i="2" l="1"/>
  <c r="M251" i="2"/>
  <c r="N251" i="2" s="1"/>
  <c r="K252" i="2"/>
  <c r="C243" i="2"/>
  <c r="E242" i="2"/>
  <c r="F242" i="2" s="1"/>
  <c r="G241" i="2"/>
  <c r="G242" i="2" s="1"/>
  <c r="M252" i="2" l="1"/>
  <c r="N252" i="2" s="1"/>
  <c r="K253" i="2"/>
  <c r="O251" i="2"/>
  <c r="O252" i="2" s="1"/>
  <c r="G243" i="2"/>
  <c r="E243" i="2"/>
  <c r="F243" i="2" s="1"/>
  <c r="C244" i="2"/>
  <c r="C245" i="2" l="1"/>
  <c r="E244" i="2"/>
  <c r="F244" i="2" s="1"/>
  <c r="K254" i="2"/>
  <c r="M253" i="2"/>
  <c r="N253" i="2" s="1"/>
  <c r="M254" i="2" l="1"/>
  <c r="N254" i="2" s="1"/>
  <c r="K255" i="2"/>
  <c r="O253" i="2"/>
  <c r="C246" i="2"/>
  <c r="E245" i="2"/>
  <c r="F245" i="2" s="1"/>
  <c r="G244" i="2"/>
  <c r="G245" i="2" s="1"/>
  <c r="K256" i="2" l="1"/>
  <c r="M255" i="2"/>
  <c r="N255" i="2" s="1"/>
  <c r="G246" i="2"/>
  <c r="C247" i="2"/>
  <c r="E246" i="2"/>
  <c r="F246" i="2" s="1"/>
  <c r="O254" i="2"/>
  <c r="C248" i="2" l="1"/>
  <c r="E247" i="2"/>
  <c r="F247" i="2" s="1"/>
  <c r="M256" i="2"/>
  <c r="N256" i="2" s="1"/>
  <c r="K257" i="2"/>
  <c r="O255" i="2"/>
  <c r="O256" i="2" s="1"/>
  <c r="E248" i="2" l="1"/>
  <c r="F248" i="2" s="1"/>
  <c r="C249" i="2"/>
  <c r="M257" i="2"/>
  <c r="N257" i="2" s="1"/>
  <c r="K258" i="2"/>
  <c r="G247" i="2"/>
  <c r="G248" i="2" l="1"/>
  <c r="M258" i="2"/>
  <c r="N258" i="2" s="1"/>
  <c r="K259" i="2"/>
  <c r="O257" i="2"/>
  <c r="O258" i="2" s="1"/>
  <c r="E249" i="2"/>
  <c r="F249" i="2" s="1"/>
  <c r="C250" i="2"/>
  <c r="C251" i="2" l="1"/>
  <c r="E250" i="2"/>
  <c r="F250" i="2" s="1"/>
  <c r="O259" i="2"/>
  <c r="M259" i="2"/>
  <c r="N259" i="2" s="1"/>
  <c r="K260" i="2"/>
  <c r="G249" i="2"/>
  <c r="O260" i="2" l="1"/>
  <c r="E251" i="2"/>
  <c r="F251" i="2" s="1"/>
  <c r="C252" i="2"/>
  <c r="G250" i="2"/>
  <c r="K261" i="2"/>
  <c r="M260" i="2"/>
  <c r="N260" i="2" s="1"/>
  <c r="E252" i="2" l="1"/>
  <c r="F252" i="2" s="1"/>
  <c r="C253" i="2"/>
  <c r="O261" i="2"/>
  <c r="M261" i="2"/>
  <c r="N261" i="2" s="1"/>
  <c r="K262" i="2"/>
  <c r="G251" i="2"/>
  <c r="E253" i="2" l="1"/>
  <c r="F253" i="2" s="1"/>
  <c r="C254" i="2"/>
  <c r="G252" i="2"/>
  <c r="G253" i="2" s="1"/>
  <c r="M262" i="2"/>
  <c r="N262" i="2" s="1"/>
  <c r="K263" i="2"/>
  <c r="M263" i="2" l="1"/>
  <c r="N263" i="2" s="1"/>
  <c r="K264" i="2"/>
  <c r="E254" i="2"/>
  <c r="F254" i="2" s="1"/>
  <c r="C255" i="2"/>
  <c r="O262" i="2"/>
  <c r="M264" i="2" l="1"/>
  <c r="N264" i="2" s="1"/>
  <c r="K265" i="2"/>
  <c r="O263" i="2"/>
  <c r="E255" i="2"/>
  <c r="F255" i="2" s="1"/>
  <c r="C256" i="2"/>
  <c r="G254" i="2"/>
  <c r="G255" i="2" s="1"/>
  <c r="K266" i="2" l="1"/>
  <c r="M265" i="2"/>
  <c r="N265" i="2" s="1"/>
  <c r="C257" i="2"/>
  <c r="E256" i="2"/>
  <c r="F256" i="2" s="1"/>
  <c r="O264" i="2"/>
  <c r="O265" i="2" s="1"/>
  <c r="M266" i="2" l="1"/>
  <c r="N266" i="2" s="1"/>
  <c r="K267" i="2"/>
  <c r="E257" i="2"/>
  <c r="F257" i="2" s="1"/>
  <c r="C258" i="2"/>
  <c r="G256" i="2"/>
  <c r="G257" i="2" s="1"/>
  <c r="E258" i="2" l="1"/>
  <c r="F258" i="2" s="1"/>
  <c r="C259" i="2"/>
  <c r="O266" i="2"/>
  <c r="M267" i="2"/>
  <c r="N267" i="2" s="1"/>
  <c r="K268" i="2"/>
  <c r="K269" i="2" l="1"/>
  <c r="M268" i="2"/>
  <c r="N268" i="2" s="1"/>
  <c r="O267" i="2"/>
  <c r="E259" i="2"/>
  <c r="F259" i="2" s="1"/>
  <c r="C260" i="2"/>
  <c r="G258" i="2"/>
  <c r="M269" i="2" l="1"/>
  <c r="N269" i="2" s="1"/>
  <c r="K270" i="2"/>
  <c r="G259" i="2"/>
  <c r="G260" i="2" s="1"/>
  <c r="C261" i="2"/>
  <c r="E260" i="2"/>
  <c r="F260" i="2" s="1"/>
  <c r="O268" i="2"/>
  <c r="O269" i="2" l="1"/>
  <c r="C262" i="2"/>
  <c r="E261" i="2"/>
  <c r="F261" i="2" s="1"/>
  <c r="M270" i="2"/>
  <c r="N270" i="2" s="1"/>
  <c r="K271" i="2"/>
  <c r="G261" i="2"/>
  <c r="K272" i="2" l="1"/>
  <c r="M271" i="2"/>
  <c r="N271" i="2" s="1"/>
  <c r="C263" i="2"/>
  <c r="E262" i="2"/>
  <c r="F262" i="2" s="1"/>
  <c r="O270" i="2"/>
  <c r="K273" i="2" l="1"/>
  <c r="M272" i="2"/>
  <c r="N272" i="2" s="1"/>
  <c r="O271" i="2"/>
  <c r="O272" i="2" s="1"/>
  <c r="E263" i="2"/>
  <c r="F263" i="2" s="1"/>
  <c r="C264" i="2"/>
  <c r="G262" i="2"/>
  <c r="G263" i="2" s="1"/>
  <c r="C265" i="2" l="1"/>
  <c r="E264" i="2"/>
  <c r="F264" i="2" s="1"/>
  <c r="G264" i="2"/>
  <c r="M273" i="2"/>
  <c r="N273" i="2" s="1"/>
  <c r="K274" i="2"/>
  <c r="M274" i="2" l="1"/>
  <c r="N274" i="2" s="1"/>
  <c r="K275" i="2"/>
  <c r="G265" i="2"/>
  <c r="O273" i="2"/>
  <c r="E265" i="2"/>
  <c r="F265" i="2" s="1"/>
  <c r="C266" i="2"/>
  <c r="K276" i="2" l="1"/>
  <c r="M275" i="2"/>
  <c r="N275" i="2" s="1"/>
  <c r="C267" i="2"/>
  <c r="E266" i="2"/>
  <c r="F266" i="2" s="1"/>
  <c r="O274" i="2"/>
  <c r="O275" i="2" s="1"/>
  <c r="E267" i="2" l="1"/>
  <c r="F267" i="2" s="1"/>
  <c r="C268" i="2"/>
  <c r="M276" i="2"/>
  <c r="N276" i="2" s="1"/>
  <c r="K277" i="2"/>
  <c r="G266" i="2"/>
  <c r="G267" i="2" s="1"/>
  <c r="G268" i="2" l="1"/>
  <c r="K278" i="2"/>
  <c r="M277" i="2"/>
  <c r="N277" i="2" s="1"/>
  <c r="O276" i="2"/>
  <c r="C269" i="2"/>
  <c r="E268" i="2"/>
  <c r="F268" i="2" s="1"/>
  <c r="M278" i="2" l="1"/>
  <c r="N278" i="2" s="1"/>
  <c r="K279" i="2"/>
  <c r="E269" i="2"/>
  <c r="F269" i="2" s="1"/>
  <c r="C270" i="2"/>
  <c r="O277" i="2"/>
  <c r="O278" i="2" s="1"/>
  <c r="E270" i="2" l="1"/>
  <c r="F270" i="2" s="1"/>
  <c r="C271" i="2"/>
  <c r="G269" i="2"/>
  <c r="M279" i="2"/>
  <c r="N279" i="2" s="1"/>
  <c r="K280" i="2"/>
  <c r="M280" i="2" l="1"/>
  <c r="N280" i="2" s="1"/>
  <c r="K281" i="2"/>
  <c r="G270" i="2"/>
  <c r="C272" i="2"/>
  <c r="E271" i="2"/>
  <c r="F271" i="2" s="1"/>
  <c r="O279" i="2"/>
  <c r="O280" i="2" s="1"/>
  <c r="O281" i="2" l="1"/>
  <c r="E272" i="2"/>
  <c r="F272" i="2" s="1"/>
  <c r="C273" i="2"/>
  <c r="G271" i="2"/>
  <c r="M281" i="2"/>
  <c r="N281" i="2" s="1"/>
  <c r="K282" i="2"/>
  <c r="K283" i="2" l="1"/>
  <c r="M282" i="2"/>
  <c r="N282" i="2" s="1"/>
  <c r="G272" i="2"/>
  <c r="C274" i="2"/>
  <c r="E273" i="2"/>
  <c r="F273" i="2" s="1"/>
  <c r="E274" i="2" l="1"/>
  <c r="F274" i="2" s="1"/>
  <c r="C275" i="2"/>
  <c r="G273" i="2"/>
  <c r="M283" i="2"/>
  <c r="N283" i="2" s="1"/>
  <c r="K284" i="2"/>
  <c r="O282" i="2"/>
  <c r="O283" i="2" s="1"/>
  <c r="E275" i="2" l="1"/>
  <c r="F275" i="2" s="1"/>
  <c r="C276" i="2"/>
  <c r="K285" i="2"/>
  <c r="M284" i="2"/>
  <c r="N284" i="2" s="1"/>
  <c r="G274" i="2"/>
  <c r="G275" i="2" s="1"/>
  <c r="G276" i="2" l="1"/>
  <c r="M285" i="2"/>
  <c r="N285" i="2" s="1"/>
  <c r="K286" i="2"/>
  <c r="O284" i="2"/>
  <c r="E276" i="2"/>
  <c r="F276" i="2" s="1"/>
  <c r="C277" i="2"/>
  <c r="C278" i="2" l="1"/>
  <c r="E277" i="2"/>
  <c r="F277" i="2" s="1"/>
  <c r="O285" i="2"/>
  <c r="M286" i="2"/>
  <c r="N286" i="2" s="1"/>
  <c r="K287" i="2"/>
  <c r="E278" i="2" l="1"/>
  <c r="F278" i="2" s="1"/>
  <c r="C279" i="2"/>
  <c r="G277" i="2"/>
  <c r="G278" i="2" s="1"/>
  <c r="M287" i="2"/>
  <c r="N287" i="2" s="1"/>
  <c r="K288" i="2"/>
  <c r="O286" i="2"/>
  <c r="O287" i="2" l="1"/>
  <c r="M288" i="2"/>
  <c r="N288" i="2" s="1"/>
  <c r="K289" i="2"/>
  <c r="C280" i="2"/>
  <c r="E279" i="2"/>
  <c r="F279" i="2" s="1"/>
  <c r="M289" i="2" l="1"/>
  <c r="N289" i="2" s="1"/>
  <c r="K290" i="2"/>
  <c r="O288" i="2"/>
  <c r="O289" i="2" s="1"/>
  <c r="C281" i="2"/>
  <c r="E280" i="2"/>
  <c r="F280" i="2" s="1"/>
  <c r="G279" i="2"/>
  <c r="G280" i="2" s="1"/>
  <c r="E281" i="2" l="1"/>
  <c r="F281" i="2" s="1"/>
  <c r="C282" i="2"/>
  <c r="K291" i="2"/>
  <c r="M290" i="2"/>
  <c r="N290" i="2" s="1"/>
  <c r="K292" i="2" l="1"/>
  <c r="M291" i="2"/>
  <c r="N291" i="2" s="1"/>
  <c r="O290" i="2"/>
  <c r="O291" i="2" s="1"/>
  <c r="E282" i="2"/>
  <c r="F282" i="2" s="1"/>
  <c r="C283" i="2"/>
  <c r="G281" i="2"/>
  <c r="G282" i="2" s="1"/>
  <c r="E283" i="2" l="1"/>
  <c r="F283" i="2" s="1"/>
  <c r="C284" i="2"/>
  <c r="K293" i="2"/>
  <c r="M292" i="2"/>
  <c r="N292" i="2" s="1"/>
  <c r="K294" i="2" l="1"/>
  <c r="M293" i="2"/>
  <c r="N293" i="2" s="1"/>
  <c r="O292" i="2"/>
  <c r="O293" i="2" s="1"/>
  <c r="C285" i="2"/>
  <c r="E284" i="2"/>
  <c r="F284" i="2" s="1"/>
  <c r="G283" i="2"/>
  <c r="G284" i="2" s="1"/>
  <c r="K295" i="2" l="1"/>
  <c r="M294" i="2"/>
  <c r="N294" i="2" s="1"/>
  <c r="E285" i="2"/>
  <c r="F285" i="2" s="1"/>
  <c r="C286" i="2"/>
  <c r="K296" i="2" l="1"/>
  <c r="M295" i="2"/>
  <c r="N295" i="2" s="1"/>
  <c r="O294" i="2"/>
  <c r="O295" i="2" s="1"/>
  <c r="C287" i="2"/>
  <c r="E286" i="2"/>
  <c r="F286" i="2" s="1"/>
  <c r="G285" i="2"/>
  <c r="G286" i="2" s="1"/>
  <c r="K297" i="2" l="1"/>
  <c r="M296" i="2"/>
  <c r="N296" i="2" s="1"/>
  <c r="E287" i="2"/>
  <c r="F287" i="2" s="1"/>
  <c r="C288" i="2"/>
  <c r="K298" i="2" l="1"/>
  <c r="M297" i="2"/>
  <c r="N297" i="2" s="1"/>
  <c r="O296" i="2"/>
  <c r="C289" i="2"/>
  <c r="E288" i="2"/>
  <c r="F288" i="2" s="1"/>
  <c r="G287" i="2"/>
  <c r="G288" i="2" s="1"/>
  <c r="K299" i="2" l="1"/>
  <c r="M298" i="2"/>
  <c r="N298" i="2" s="1"/>
  <c r="C290" i="2"/>
  <c r="E289" i="2"/>
  <c r="F289" i="2" s="1"/>
  <c r="O297" i="2"/>
  <c r="O298" i="2" s="1"/>
  <c r="C291" i="2" l="1"/>
  <c r="E290" i="2"/>
  <c r="F290" i="2" s="1"/>
  <c r="G289" i="2"/>
  <c r="G290" i="2" s="1"/>
  <c r="K300" i="2"/>
  <c r="M299" i="2"/>
  <c r="N299" i="2" s="1"/>
  <c r="K301" i="2" l="1"/>
  <c r="M300" i="2"/>
  <c r="N300" i="2" s="1"/>
  <c r="C292" i="2"/>
  <c r="E291" i="2"/>
  <c r="F291" i="2" s="1"/>
  <c r="O299" i="2"/>
  <c r="O300" i="2" s="1"/>
  <c r="O301" i="2" l="1"/>
  <c r="E292" i="2"/>
  <c r="F292" i="2" s="1"/>
  <c r="C293" i="2"/>
  <c r="G291" i="2"/>
  <c r="K302" i="2"/>
  <c r="M301" i="2"/>
  <c r="N301" i="2" s="1"/>
  <c r="C294" i="2" l="1"/>
  <c r="E293" i="2"/>
  <c r="F293" i="2" s="1"/>
  <c r="O302" i="2"/>
  <c r="K303" i="2"/>
  <c r="M302" i="2"/>
  <c r="N302" i="2" s="1"/>
  <c r="G292" i="2"/>
  <c r="O303" i="2" l="1"/>
  <c r="C295" i="2"/>
  <c r="E294" i="2"/>
  <c r="F294" i="2" s="1"/>
  <c r="G293" i="2"/>
  <c r="K304" i="2"/>
  <c r="M303" i="2"/>
  <c r="N303" i="2" s="1"/>
  <c r="E295" i="2" l="1"/>
  <c r="F295" i="2" s="1"/>
  <c r="C296" i="2"/>
  <c r="O304" i="2"/>
  <c r="K305" i="2"/>
  <c r="M304" i="2"/>
  <c r="N304" i="2" s="1"/>
  <c r="G294" i="2"/>
  <c r="O305" i="2" l="1"/>
  <c r="E296" i="2"/>
  <c r="F296" i="2" s="1"/>
  <c r="C297" i="2"/>
  <c r="G295" i="2"/>
  <c r="G296" i="2" s="1"/>
  <c r="K306" i="2"/>
  <c r="M305" i="2"/>
  <c r="N305" i="2" s="1"/>
  <c r="K307" i="2" l="1"/>
  <c r="M306" i="2"/>
  <c r="N306" i="2" s="1"/>
  <c r="E297" i="2"/>
  <c r="F297" i="2" s="1"/>
  <c r="C298" i="2"/>
  <c r="K308" i="2" l="1"/>
  <c r="M307" i="2"/>
  <c r="N307" i="2" s="1"/>
  <c r="O306" i="2"/>
  <c r="O307" i="2" s="1"/>
  <c r="C299" i="2"/>
  <c r="E298" i="2"/>
  <c r="F298" i="2" s="1"/>
  <c r="G297" i="2"/>
  <c r="G298" i="2" s="1"/>
  <c r="G299" i="2" l="1"/>
  <c r="K309" i="2"/>
  <c r="M308" i="2"/>
  <c r="N308" i="2" s="1"/>
  <c r="E299" i="2"/>
  <c r="F299" i="2" s="1"/>
  <c r="C300" i="2"/>
  <c r="K310" i="2" l="1"/>
  <c r="M309" i="2"/>
  <c r="N309" i="2" s="1"/>
  <c r="G300" i="2"/>
  <c r="O308" i="2"/>
  <c r="E300" i="2"/>
  <c r="F300" i="2" s="1"/>
  <c r="C301" i="2"/>
  <c r="G301" i="2" l="1"/>
  <c r="K311" i="2"/>
  <c r="M310" i="2"/>
  <c r="N310" i="2" s="1"/>
  <c r="E301" i="2"/>
  <c r="F301" i="2" s="1"/>
  <c r="C302" i="2"/>
  <c r="O309" i="2"/>
  <c r="G302" i="2" l="1"/>
  <c r="O310" i="2"/>
  <c r="C303" i="2"/>
  <c r="E302" i="2"/>
  <c r="F302" i="2" s="1"/>
  <c r="K312" i="2"/>
  <c r="M311" i="2"/>
  <c r="N311" i="2" s="1"/>
  <c r="K313" i="2" l="1"/>
  <c r="M312" i="2"/>
  <c r="N312" i="2" s="1"/>
  <c r="G303" i="2"/>
  <c r="E303" i="2"/>
  <c r="F303" i="2" s="1"/>
  <c r="C304" i="2"/>
  <c r="O311" i="2"/>
  <c r="G304" i="2" l="1"/>
  <c r="K314" i="2"/>
  <c r="M313" i="2"/>
  <c r="N313" i="2" s="1"/>
  <c r="O312" i="2"/>
  <c r="E304" i="2"/>
  <c r="F304" i="2" s="1"/>
  <c r="C305" i="2"/>
  <c r="E305" i="2" l="1"/>
  <c r="F305" i="2" s="1"/>
  <c r="C306" i="2"/>
  <c r="O313" i="2"/>
  <c r="M314" i="2"/>
  <c r="N314" i="2" s="1"/>
  <c r="K315" i="2"/>
  <c r="E306" i="2" l="1"/>
  <c r="F306" i="2" s="1"/>
  <c r="C307" i="2"/>
  <c r="G305" i="2"/>
  <c r="G306" i="2" s="1"/>
  <c r="M315" i="2"/>
  <c r="N315" i="2" s="1"/>
  <c r="K316" i="2"/>
  <c r="O314" i="2"/>
  <c r="O315" i="2" s="1"/>
  <c r="K317" i="2" l="1"/>
  <c r="M316" i="2"/>
  <c r="N316" i="2" s="1"/>
  <c r="E307" i="2"/>
  <c r="F307" i="2" s="1"/>
  <c r="C308" i="2"/>
  <c r="O316" i="2" l="1"/>
  <c r="O317" i="2" s="1"/>
  <c r="C309" i="2"/>
  <c r="E308" i="2"/>
  <c r="F308" i="2" s="1"/>
  <c r="G307" i="2"/>
  <c r="M317" i="2"/>
  <c r="N317" i="2" s="1"/>
  <c r="K318" i="2"/>
  <c r="K319" i="2" l="1"/>
  <c r="M318" i="2"/>
  <c r="N318" i="2" s="1"/>
  <c r="G308" i="2"/>
  <c r="E309" i="2"/>
  <c r="F309" i="2" s="1"/>
  <c r="C310" i="2"/>
  <c r="O318" i="2" l="1"/>
  <c r="O319" i="2" s="1"/>
  <c r="E310" i="2"/>
  <c r="F310" i="2" s="1"/>
  <c r="C311" i="2"/>
  <c r="G309" i="2"/>
  <c r="K320" i="2"/>
  <c r="M319" i="2"/>
  <c r="N319" i="2" s="1"/>
  <c r="K321" i="2" l="1"/>
  <c r="M320" i="2"/>
  <c r="N320" i="2" s="1"/>
  <c r="G310" i="2"/>
  <c r="E311" i="2"/>
  <c r="F311" i="2" s="1"/>
  <c r="C312" i="2"/>
  <c r="O320" i="2" l="1"/>
  <c r="O321" i="2" s="1"/>
  <c r="C313" i="2"/>
  <c r="E312" i="2"/>
  <c r="F312" i="2" s="1"/>
  <c r="G311" i="2"/>
  <c r="K322" i="2"/>
  <c r="M321" i="2"/>
  <c r="N321" i="2" s="1"/>
  <c r="M322" i="2" l="1"/>
  <c r="N322" i="2" s="1"/>
  <c r="K323" i="2"/>
  <c r="G312" i="2"/>
  <c r="C314" i="2"/>
  <c r="E313" i="2"/>
  <c r="F313" i="2" s="1"/>
  <c r="K324" i="2" l="1"/>
  <c r="M323" i="2"/>
  <c r="N323" i="2" s="1"/>
  <c r="O322" i="2"/>
  <c r="O323" i="2" s="1"/>
  <c r="E314" i="2"/>
  <c r="F314" i="2" s="1"/>
  <c r="C315" i="2"/>
  <c r="G313" i="2"/>
  <c r="G314" i="2" s="1"/>
  <c r="M324" i="2" l="1"/>
  <c r="N324" i="2" s="1"/>
  <c r="K325" i="2"/>
  <c r="E315" i="2"/>
  <c r="F315" i="2" s="1"/>
  <c r="C316" i="2"/>
  <c r="M325" i="2" l="1"/>
  <c r="N325" i="2" s="1"/>
  <c r="K326" i="2"/>
  <c r="O324" i="2"/>
  <c r="E316" i="2"/>
  <c r="F316" i="2" s="1"/>
  <c r="C317" i="2"/>
  <c r="G315" i="2"/>
  <c r="G316" i="2" s="1"/>
  <c r="C318" i="2" l="1"/>
  <c r="E317" i="2"/>
  <c r="F317" i="2" s="1"/>
  <c r="O325" i="2"/>
  <c r="K327" i="2"/>
  <c r="M326" i="2"/>
  <c r="N326" i="2" s="1"/>
  <c r="G317" i="2" l="1"/>
  <c r="G318" i="2" s="1"/>
  <c r="K328" i="2"/>
  <c r="M327" i="2"/>
  <c r="N327" i="2" s="1"/>
  <c r="O326" i="2"/>
  <c r="E318" i="2"/>
  <c r="F318" i="2" s="1"/>
  <c r="C319" i="2"/>
  <c r="G319" i="2" l="1"/>
  <c r="E319" i="2"/>
  <c r="F319" i="2" s="1"/>
  <c r="C320" i="2"/>
  <c r="O327" i="2"/>
  <c r="K329" i="2"/>
  <c r="M328" i="2"/>
  <c r="N328" i="2" s="1"/>
  <c r="G320" i="2" l="1"/>
  <c r="M329" i="2"/>
  <c r="N329" i="2" s="1"/>
  <c r="K330" i="2"/>
  <c r="O328" i="2"/>
  <c r="E320" i="2"/>
  <c r="F320" i="2" s="1"/>
  <c r="C321" i="2"/>
  <c r="M330" i="2" l="1"/>
  <c r="N330" i="2" s="1"/>
  <c r="K331" i="2"/>
  <c r="G321" i="2"/>
  <c r="E321" i="2"/>
  <c r="F321" i="2" s="1"/>
  <c r="C322" i="2"/>
  <c r="O329" i="2"/>
  <c r="O330" i="2" l="1"/>
  <c r="E322" i="2"/>
  <c r="F322" i="2" s="1"/>
  <c r="C323" i="2"/>
  <c r="G322" i="2"/>
  <c r="K332" i="2"/>
  <c r="M331" i="2"/>
  <c r="N331" i="2" s="1"/>
  <c r="O331" i="2" l="1"/>
  <c r="K333" i="2"/>
  <c r="M332" i="2"/>
  <c r="N332" i="2" s="1"/>
  <c r="C324" i="2"/>
  <c r="E323" i="2"/>
  <c r="F323" i="2" s="1"/>
  <c r="K334" i="2" l="1"/>
  <c r="M333" i="2"/>
  <c r="N333" i="2" s="1"/>
  <c r="E324" i="2"/>
  <c r="F324" i="2" s="1"/>
  <c r="C325" i="2"/>
  <c r="G323" i="2"/>
  <c r="G324" i="2" s="1"/>
  <c r="O332" i="2"/>
  <c r="O333" i="2" s="1"/>
  <c r="E325" i="2" l="1"/>
  <c r="F325" i="2" s="1"/>
  <c r="C326" i="2"/>
  <c r="M334" i="2"/>
  <c r="N334" i="2" s="1"/>
  <c r="K335" i="2"/>
  <c r="K336" i="2" l="1"/>
  <c r="M335" i="2"/>
  <c r="N335" i="2" s="1"/>
  <c r="E326" i="2"/>
  <c r="F326" i="2" s="1"/>
  <c r="C327" i="2"/>
  <c r="O334" i="2"/>
  <c r="G325" i="2"/>
  <c r="K337" i="2" l="1"/>
  <c r="M336" i="2"/>
  <c r="N336" i="2" s="1"/>
  <c r="G326" i="2"/>
  <c r="G327" i="2" s="1"/>
  <c r="O335" i="2"/>
  <c r="E327" i="2"/>
  <c r="F327" i="2" s="1"/>
  <c r="C328" i="2"/>
  <c r="G328" i="2" l="1"/>
  <c r="M337" i="2"/>
  <c r="N337" i="2" s="1"/>
  <c r="K338" i="2"/>
  <c r="C329" i="2"/>
  <c r="E328" i="2"/>
  <c r="F328" i="2" s="1"/>
  <c r="O336" i="2"/>
  <c r="M338" i="2" l="1"/>
  <c r="N338" i="2" s="1"/>
  <c r="K339" i="2"/>
  <c r="G329" i="2"/>
  <c r="O337" i="2"/>
  <c r="E329" i="2"/>
  <c r="F329" i="2" s="1"/>
  <c r="C330" i="2"/>
  <c r="E330" i="2" l="1"/>
  <c r="F330" i="2" s="1"/>
  <c r="C331" i="2"/>
  <c r="O338" i="2"/>
  <c r="O339" i="2" s="1"/>
  <c r="K340" i="2"/>
  <c r="M339" i="2"/>
  <c r="N339" i="2" s="1"/>
  <c r="M340" i="2" l="1"/>
  <c r="N340" i="2" s="1"/>
  <c r="K341" i="2"/>
  <c r="M341" i="2" s="1"/>
  <c r="N341" i="2" s="1"/>
  <c r="G330" i="2"/>
  <c r="G331" i="2" s="1"/>
  <c r="E331" i="2"/>
  <c r="F331" i="2" s="1"/>
  <c r="C332" i="2"/>
  <c r="C333" i="2" l="1"/>
  <c r="E332" i="2"/>
  <c r="F332" i="2" s="1"/>
  <c r="O340" i="2"/>
  <c r="O341" i="2" s="1"/>
  <c r="E333" i="2" l="1"/>
  <c r="F333" i="2" s="1"/>
  <c r="C334" i="2"/>
  <c r="G332" i="2"/>
  <c r="G333" i="2" s="1"/>
  <c r="E334" i="2" l="1"/>
  <c r="F334" i="2" s="1"/>
  <c r="C335" i="2"/>
  <c r="G334" i="2"/>
  <c r="E335" i="2" l="1"/>
  <c r="F335" i="2" s="1"/>
  <c r="C336" i="2"/>
  <c r="G335" i="2" l="1"/>
  <c r="C337" i="2"/>
  <c r="E336" i="2"/>
  <c r="F336" i="2" s="1"/>
  <c r="E337" i="2" l="1"/>
  <c r="F337" i="2" s="1"/>
  <c r="C338" i="2"/>
  <c r="G336" i="2"/>
  <c r="G337" i="2" s="1"/>
  <c r="C339" i="2" l="1"/>
  <c r="E338" i="2"/>
  <c r="F338" i="2" s="1"/>
  <c r="E339" i="2" l="1"/>
  <c r="F339" i="2" s="1"/>
  <c r="C340" i="2"/>
  <c r="G338" i="2"/>
  <c r="G339" i="2" s="1"/>
  <c r="C341" i="2" l="1"/>
  <c r="E341" i="2" s="1"/>
  <c r="F341" i="2" s="1"/>
  <c r="E340" i="2"/>
  <c r="F340" i="2" s="1"/>
  <c r="G340" i="2" l="1"/>
  <c r="G341" i="2" s="1"/>
</calcChain>
</file>

<file path=xl/sharedStrings.xml><?xml version="1.0" encoding="utf-8"?>
<sst xmlns="http://schemas.openxmlformats.org/spreadsheetml/2006/main" count="168" uniqueCount="131">
  <si>
    <t>Units</t>
  </si>
  <si>
    <t>Project</t>
  </si>
  <si>
    <t>Rentable Sq. Ft.</t>
  </si>
  <si>
    <t>Debt</t>
  </si>
  <si>
    <t>Equity</t>
  </si>
  <si>
    <t>Living Area</t>
  </si>
  <si>
    <t>% Of</t>
  </si>
  <si>
    <t>% Type</t>
  </si>
  <si>
    <t>Rent ($)</t>
  </si>
  <si>
    <t>Total Rentable</t>
  </si>
  <si>
    <t>Unit Rent</t>
  </si>
  <si>
    <t>Total Monthly</t>
  </si>
  <si>
    <t>Unit Type</t>
  </si>
  <si>
    <t>Living Units</t>
  </si>
  <si>
    <t>(Sq. Ft.)</t>
  </si>
  <si>
    <t>Unit Mix</t>
  </si>
  <si>
    <t>By Bed</t>
  </si>
  <si>
    <t>Composition of Units</t>
  </si>
  <si>
    <t>Sq. Ft.</t>
  </si>
  <si>
    <t>Unit Rent ($)</t>
  </si>
  <si>
    <t>1 Bedroom 1 Bathroom</t>
  </si>
  <si>
    <t>2 Bedroom 2 Bathroom</t>
  </si>
  <si>
    <t>@ $</t>
  </si>
  <si>
    <t>Detached Garage Rent</t>
  </si>
  <si>
    <t>Carport</t>
  </si>
  <si>
    <t>Carport Charge</t>
  </si>
  <si>
    <t>Other</t>
  </si>
  <si>
    <t>Cable TV/Phone/Laundry</t>
  </si>
  <si>
    <t>Other Income (Not Included in Rent)</t>
  </si>
  <si>
    <t>Monthly Rentals for All Living Units</t>
  </si>
  <si>
    <t>Total Ancillary Income</t>
  </si>
  <si>
    <t>Per Sq. Ft.</t>
  </si>
  <si>
    <t>No. Of</t>
  </si>
  <si>
    <t>Estimate of Income</t>
  </si>
  <si>
    <t>Per Mo. ($)</t>
  </si>
  <si>
    <t>Tot. Cost Per Gross Unit</t>
  </si>
  <si>
    <t>Gross Rental Income</t>
  </si>
  <si>
    <t>Vacancy/Lease Loss</t>
  </si>
  <si>
    <t>Other Income</t>
  </si>
  <si>
    <t>Total Income</t>
  </si>
  <si>
    <t>Personnel</t>
  </si>
  <si>
    <t>Marketing</t>
  </si>
  <si>
    <t>Maint./Repair</t>
  </si>
  <si>
    <t>Utilities</t>
  </si>
  <si>
    <t>Administrative</t>
  </si>
  <si>
    <t>Total Expense</t>
  </si>
  <si>
    <t>Open Park</t>
  </si>
  <si>
    <t>Garages</t>
  </si>
  <si>
    <t>Insurance</t>
  </si>
  <si>
    <t>Tax</t>
  </si>
  <si>
    <t>Net Operating Income</t>
  </si>
  <si>
    <t>Replacement Reserve</t>
  </si>
  <si>
    <t>Debt Service</t>
  </si>
  <si>
    <t>Cash Flow</t>
  </si>
  <si>
    <t>per month =</t>
  </si>
  <si>
    <t>Amort. Term.</t>
  </si>
  <si>
    <t>year</t>
  </si>
  <si>
    <t>Sales Value Cap. NOI</t>
  </si>
  <si>
    <t>Total Monthly Gross Income</t>
  </si>
  <si>
    <t>Project Cash On Cash</t>
  </si>
  <si>
    <t>Per Unit</t>
  </si>
  <si>
    <t>Capital Requirements</t>
  </si>
  <si>
    <t>Investment Yr. 0</t>
  </si>
  <si>
    <t>Year 1</t>
  </si>
  <si>
    <t>Year 2</t>
  </si>
  <si>
    <t>Year 3</t>
  </si>
  <si>
    <t>Year 4</t>
  </si>
  <si>
    <t>Year 5</t>
  </si>
  <si>
    <t>Internal Rate Of Return</t>
  </si>
  <si>
    <t>Year 6</t>
  </si>
  <si>
    <t>Year 7</t>
  </si>
  <si>
    <t>Annual Cash</t>
  </si>
  <si>
    <t>Interest Rate With MIP/Constant</t>
  </si>
  <si>
    <t>Asking Price</t>
  </si>
  <si>
    <t>Year Built</t>
  </si>
  <si>
    <t>Age</t>
  </si>
  <si>
    <t>B.2 Flat</t>
  </si>
  <si>
    <t>Revenue Growth</t>
  </si>
  <si>
    <t>Expense Growth</t>
  </si>
  <si>
    <t>Gross Income</t>
  </si>
  <si>
    <t>Net Collected Income</t>
  </si>
  <si>
    <t>Expenses</t>
  </si>
  <si>
    <t>Debt Service Estimate</t>
  </si>
  <si>
    <t>Per Foot</t>
  </si>
  <si>
    <t>Annual</t>
  </si>
  <si>
    <t>Vacancy and Lease Loss (10%)</t>
  </si>
  <si>
    <t>Management Fee</t>
  </si>
  <si>
    <t>Project Capitalization Rate</t>
  </si>
  <si>
    <t>Tot. Cost Per Rentable Sq. Ft.</t>
  </si>
  <si>
    <t xml:space="preserve">Loan Amount </t>
  </si>
  <si>
    <t>Period</t>
  </si>
  <si>
    <t>Interest</t>
  </si>
  <si>
    <t>Annual Payments</t>
  </si>
  <si>
    <t>Payment</t>
  </si>
  <si>
    <t>Principle</t>
  </si>
  <si>
    <t>Balance</t>
  </si>
  <si>
    <t>Total Net Cash Receipts</t>
  </si>
  <si>
    <t>IRR</t>
  </si>
  <si>
    <t>NPV</t>
  </si>
  <si>
    <t>GRM</t>
  </si>
  <si>
    <t>Refinance Proceeds</t>
  </si>
  <si>
    <t>Refinance</t>
  </si>
  <si>
    <t>Value</t>
  </si>
  <si>
    <t>Percent</t>
  </si>
  <si>
    <t>New Debt</t>
  </si>
  <si>
    <t>Rate Constant</t>
  </si>
  <si>
    <t>Amort. Term</t>
  </si>
  <si>
    <t>Cap. Rate Yr. 1</t>
  </si>
  <si>
    <t>A.1 Flat</t>
  </si>
  <si>
    <t>A.2 Flat</t>
  </si>
  <si>
    <t>B.1 Flat</t>
  </si>
  <si>
    <t>B.3 Flat</t>
  </si>
  <si>
    <t>2 Bedroom 1 Bathroom</t>
  </si>
  <si>
    <t>ROI %</t>
  </si>
  <si>
    <t>Cum ROI %</t>
  </si>
  <si>
    <t>Sale Proceeds After Debt &amp; Comm.</t>
  </si>
  <si>
    <t>Value Per Unit</t>
  </si>
  <si>
    <t>Value Per Foot</t>
  </si>
  <si>
    <t>Sale Value</t>
  </si>
  <si>
    <t>Purchase</t>
  </si>
  <si>
    <t>App. Per Yr.</t>
  </si>
  <si>
    <t>Economic Life</t>
  </si>
  <si>
    <t>Todays = Value</t>
  </si>
  <si>
    <t>Sale Year Value</t>
  </si>
  <si>
    <t>A.3 Flat</t>
  </si>
  <si>
    <t>Obtain New Debt</t>
  </si>
  <si>
    <t>Sage Crossing Apartments</t>
  </si>
  <si>
    <t>A.4 Flat</t>
  </si>
  <si>
    <t>A.5 Flat</t>
  </si>
  <si>
    <t>A.6 Flat</t>
  </si>
  <si>
    <t>B.4 Flat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</si>
</sst>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.000_);_(&quot;$&quot;* \(#,##0.000\);_(&quot;$&quot;* &quot;-&quot;??_);_(@_)"/>
    <numFmt numFmtId="168" formatCode="_(&quot;$&quot;* #,##0_);_(&quot;$&quot;* \(#,##0\);_(&quot;$&quot;* &quot;-&quot;??_);_(@_)"/>
    <numFmt numFmtId="169" formatCode="dd\-mmm\-yy"/>
    <numFmt numFmtId="170" formatCode="0.0%"/>
    <numFmt numFmtId="171" formatCode="0.000%"/>
    <numFmt numFmtId="175" formatCode="mm/dd/yy"/>
  </numFmts>
  <fonts count="7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8"/>
      <name val="Times New Roman"/>
      <family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8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65" fontId="0" fillId="0" borderId="0" xfId="1" applyNumberFormat="1" applyFont="1" applyBorder="1"/>
    <xf numFmtId="9" fontId="0" fillId="0" borderId="0" xfId="3" applyFont="1" applyBorder="1"/>
    <xf numFmtId="167" fontId="0" fillId="0" borderId="0" xfId="2" applyNumberFormat="1" applyFont="1" applyBorder="1"/>
    <xf numFmtId="44" fontId="0" fillId="0" borderId="0" xfId="2" applyFont="1" applyBorder="1"/>
    <xf numFmtId="168" fontId="0" fillId="0" borderId="5" xfId="2" applyNumberFormat="1" applyFont="1" applyBorder="1"/>
    <xf numFmtId="168" fontId="0" fillId="0" borderId="0" xfId="2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9" fontId="0" fillId="0" borderId="9" xfId="3" applyFont="1" applyBorder="1"/>
    <xf numFmtId="167" fontId="0" fillId="0" borderId="9" xfId="2" applyNumberFormat="1" applyFont="1" applyBorder="1"/>
    <xf numFmtId="165" fontId="0" fillId="0" borderId="9" xfId="1" applyNumberFormat="1" applyFont="1" applyBorder="1"/>
    <xf numFmtId="44" fontId="0" fillId="0" borderId="9" xfId="2" applyFont="1" applyBorder="1"/>
    <xf numFmtId="168" fontId="0" fillId="0" borderId="10" xfId="2" applyNumberFormat="1" applyFont="1" applyBorder="1"/>
    <xf numFmtId="168" fontId="0" fillId="0" borderId="3" xfId="2" applyNumberFormat="1" applyFont="1" applyBorder="1"/>
    <xf numFmtId="44" fontId="0" fillId="0" borderId="7" xfId="2" applyFont="1" applyBorder="1"/>
    <xf numFmtId="168" fontId="0" fillId="0" borderId="7" xfId="2" applyNumberFormat="1" applyFont="1" applyBorder="1"/>
    <xf numFmtId="168" fontId="0" fillId="0" borderId="11" xfId="2" applyNumberFormat="1" applyFont="1" applyBorder="1"/>
    <xf numFmtId="168" fontId="0" fillId="0" borderId="10" xfId="0" applyNumberFormat="1" applyBorder="1"/>
    <xf numFmtId="165" fontId="0" fillId="0" borderId="0" xfId="0" applyNumberFormat="1" applyBorder="1"/>
    <xf numFmtId="168" fontId="0" fillId="0" borderId="0" xfId="0" applyNumberFormat="1" applyBorder="1"/>
    <xf numFmtId="0" fontId="0" fillId="0" borderId="11" xfId="0" applyBorder="1"/>
    <xf numFmtId="168" fontId="0" fillId="0" borderId="2" xfId="2" applyNumberFormat="1" applyFont="1" applyBorder="1"/>
    <xf numFmtId="0" fontId="0" fillId="0" borderId="9" xfId="0" applyBorder="1" applyAlignment="1">
      <alignment horizontal="center"/>
    </xf>
    <xf numFmtId="0" fontId="0" fillId="0" borderId="10" xfId="0" applyBorder="1"/>
    <xf numFmtId="168" fontId="0" fillId="0" borderId="9" xfId="0" applyNumberFormat="1" applyBorder="1"/>
    <xf numFmtId="44" fontId="0" fillId="0" borderId="10" xfId="2" applyFont="1" applyBorder="1"/>
    <xf numFmtId="10" fontId="0" fillId="0" borderId="9" xfId="3" applyNumberFormat="1" applyFont="1" applyBorder="1"/>
    <xf numFmtId="9" fontId="0" fillId="0" borderId="9" xfId="0" applyNumberFormat="1" applyBorder="1"/>
    <xf numFmtId="9" fontId="0" fillId="0" borderId="10" xfId="0" applyNumberFormat="1" applyBorder="1"/>
    <xf numFmtId="44" fontId="0" fillId="0" borderId="5" xfId="2" applyFont="1" applyBorder="1"/>
    <xf numFmtId="9" fontId="0" fillId="0" borderId="5" xfId="3" applyFont="1" applyBorder="1"/>
    <xf numFmtId="44" fontId="0" fillId="0" borderId="0" xfId="0" applyNumberFormat="1" applyBorder="1"/>
    <xf numFmtId="44" fontId="0" fillId="0" borderId="5" xfId="0" applyNumberFormat="1" applyBorder="1"/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168" fontId="0" fillId="0" borderId="4" xfId="0" applyNumberFormat="1" applyBorder="1"/>
    <xf numFmtId="168" fontId="0" fillId="0" borderId="4" xfId="2" applyNumberFormat="1" applyFont="1" applyBorder="1"/>
    <xf numFmtId="168" fontId="0" fillId="0" borderId="8" xfId="0" applyNumberFormat="1" applyBorder="1"/>
    <xf numFmtId="10" fontId="0" fillId="0" borderId="8" xfId="3" applyNumberFormat="1" applyFont="1" applyBorder="1"/>
    <xf numFmtId="168" fontId="0" fillId="0" borderId="8" xfId="2" applyNumberFormat="1" applyFont="1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7" xfId="0" applyFont="1" applyBorder="1"/>
    <xf numFmtId="0" fontId="2" fillId="0" borderId="7" xfId="0" applyFont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11" xfId="0" applyFont="1" applyBorder="1" applyAlignment="1">
      <alignment horizontal="center"/>
    </xf>
    <xf numFmtId="10" fontId="0" fillId="0" borderId="0" xfId="0" applyNumberFormat="1" applyBorder="1"/>
    <xf numFmtId="171" fontId="0" fillId="0" borderId="0" xfId="3" applyNumberFormat="1" applyFont="1"/>
    <xf numFmtId="0" fontId="0" fillId="0" borderId="9" xfId="0" applyBorder="1" applyAlignment="1">
      <alignment horizontal="left"/>
    </xf>
    <xf numFmtId="10" fontId="0" fillId="0" borderId="0" xfId="0" applyNumberFormat="1"/>
    <xf numFmtId="0" fontId="4" fillId="0" borderId="8" xfId="0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" fontId="0" fillId="0" borderId="0" xfId="1" applyNumberFormat="1" applyFont="1" applyBorder="1"/>
    <xf numFmtId="1" fontId="0" fillId="0" borderId="0" xfId="2" applyNumberFormat="1" applyFont="1" applyBorder="1"/>
    <xf numFmtId="175" fontId="0" fillId="0" borderId="5" xfId="0" applyNumberFormat="1" applyBorder="1"/>
    <xf numFmtId="9" fontId="0" fillId="0" borderId="0" xfId="0" applyNumberFormat="1" applyFill="1" applyBorder="1"/>
    <xf numFmtId="0" fontId="0" fillId="0" borderId="0" xfId="0" applyBorder="1" applyAlignment="1">
      <alignment horizontal="right"/>
    </xf>
    <xf numFmtId="170" fontId="0" fillId="0" borderId="0" xfId="3" applyNumberFormat="1" applyFont="1" applyFill="1" applyBorder="1"/>
    <xf numFmtId="170" fontId="0" fillId="0" borderId="7" xfId="3" applyNumberFormat="1" applyFont="1" applyBorder="1"/>
    <xf numFmtId="168" fontId="0" fillId="0" borderId="0" xfId="2" applyNumberFormat="1" applyFont="1" applyBorder="1" applyAlignment="1">
      <alignment horizontal="left"/>
    </xf>
    <xf numFmtId="0" fontId="0" fillId="0" borderId="4" xfId="0" applyFill="1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6" fillId="0" borderId="0" xfId="0" applyFont="1"/>
    <xf numFmtId="44" fontId="6" fillId="0" borderId="0" xfId="2" applyFont="1"/>
    <xf numFmtId="0" fontId="6" fillId="0" borderId="0" xfId="0" applyFont="1" applyAlignment="1">
      <alignment horizontal="center"/>
    </xf>
    <xf numFmtId="44" fontId="6" fillId="2" borderId="0" xfId="2" applyFont="1" applyFill="1"/>
    <xf numFmtId="0" fontId="0" fillId="0" borderId="0" xfId="0" applyNumberFormat="1"/>
    <xf numFmtId="165" fontId="6" fillId="0" borderId="0" xfId="1" applyNumberFormat="1" applyFont="1"/>
    <xf numFmtId="165" fontId="6" fillId="0" borderId="0" xfId="0" applyNumberFormat="1" applyFont="1"/>
    <xf numFmtId="171" fontId="6" fillId="0" borderId="0" xfId="3" applyNumberFormat="1" applyFont="1"/>
    <xf numFmtId="171" fontId="6" fillId="0" borderId="0" xfId="0" applyNumberFormat="1" applyFont="1"/>
    <xf numFmtId="8" fontId="6" fillId="0" borderId="0" xfId="0" applyNumberFormat="1" applyFont="1"/>
    <xf numFmtId="44" fontId="6" fillId="0" borderId="0" xfId="0" applyNumberFormat="1" applyFont="1"/>
    <xf numFmtId="170" fontId="0" fillId="0" borderId="0" xfId="3" applyNumberFormat="1" applyFont="1"/>
    <xf numFmtId="0" fontId="0" fillId="0" borderId="0" xfId="0" applyAlignment="1">
      <alignment horizontal="right"/>
    </xf>
    <xf numFmtId="10" fontId="0" fillId="0" borderId="3" xfId="3" applyNumberFormat="1" applyFont="1" applyBorder="1" applyAlignment="1">
      <alignment horizontal="right"/>
    </xf>
    <xf numFmtId="6" fontId="0" fillId="0" borderId="5" xfId="0" applyNumberFormat="1" applyBorder="1" applyAlignment="1">
      <alignment horizontal="right"/>
    </xf>
    <xf numFmtId="2" fontId="0" fillId="0" borderId="5" xfId="0" applyNumberFormat="1" applyBorder="1" applyAlignment="1">
      <alignment horizontal="right"/>
    </xf>
    <xf numFmtId="168" fontId="0" fillId="0" borderId="5" xfId="0" applyNumberFormat="1" applyBorder="1" applyAlignment="1">
      <alignment horizontal="right"/>
    </xf>
    <xf numFmtId="9" fontId="0" fillId="0" borderId="5" xfId="3" applyFont="1" applyBorder="1" applyAlignment="1">
      <alignment horizontal="right"/>
    </xf>
    <xf numFmtId="10" fontId="0" fillId="0" borderId="5" xfId="3" applyNumberFormat="1" applyFont="1" applyBorder="1" applyAlignment="1">
      <alignment horizontal="right"/>
    </xf>
    <xf numFmtId="0" fontId="0" fillId="0" borderId="5" xfId="0" applyBorder="1" applyAlignment="1">
      <alignment horizontal="right"/>
    </xf>
    <xf numFmtId="168" fontId="0" fillId="0" borderId="11" xfId="2" applyNumberFormat="1" applyFont="1" applyBorder="1" applyAlignment="1">
      <alignment horizontal="right"/>
    </xf>
    <xf numFmtId="10" fontId="0" fillId="0" borderId="11" xfId="0" applyNumberFormat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8" xfId="0" applyBorder="1" applyAlignment="1">
      <alignment horizontal="right"/>
    </xf>
    <xf numFmtId="9" fontId="0" fillId="3" borderId="0" xfId="0" applyNumberFormat="1" applyFill="1" applyBorder="1"/>
    <xf numFmtId="9" fontId="0" fillId="3" borderId="0" xfId="3" applyFont="1" applyFill="1" applyBorder="1"/>
    <xf numFmtId="0" fontId="0" fillId="0" borderId="8" xfId="0" applyFill="1" applyBorder="1"/>
    <xf numFmtId="168" fontId="0" fillId="0" borderId="9" xfId="2" applyNumberFormat="1" applyFont="1" applyBorder="1"/>
    <xf numFmtId="9" fontId="0" fillId="0" borderId="2" xfId="3" applyNumberFormat="1" applyFont="1" applyBorder="1"/>
    <xf numFmtId="9" fontId="0" fillId="0" borderId="0" xfId="3" applyNumberFormat="1" applyFont="1" applyBorder="1"/>
    <xf numFmtId="168" fontId="0" fillId="0" borderId="1" xfId="0" applyNumberFormat="1" applyBorder="1"/>
    <xf numFmtId="0" fontId="0" fillId="0" borderId="12" xfId="0" applyBorder="1"/>
    <xf numFmtId="9" fontId="0" fillId="0" borderId="13" xfId="0" applyNumberFormat="1" applyBorder="1"/>
    <xf numFmtId="10" fontId="0" fillId="0" borderId="14" xfId="0" applyNumberFormat="1" applyBorder="1"/>
    <xf numFmtId="10" fontId="0" fillId="0" borderId="14" xfId="3" applyNumberFormat="1" applyFont="1" applyBorder="1"/>
    <xf numFmtId="0" fontId="0" fillId="0" borderId="14" xfId="0" applyBorder="1"/>
    <xf numFmtId="10" fontId="0" fillId="0" borderId="12" xfId="3" applyNumberFormat="1" applyFont="1" applyBorder="1"/>
    <xf numFmtId="9" fontId="0" fillId="0" borderId="14" xfId="0" applyNumberFormat="1" applyBorder="1"/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70" fontId="0" fillId="0" borderId="5" xfId="3" applyNumberFormat="1" applyFont="1" applyBorder="1"/>
    <xf numFmtId="44" fontId="0" fillId="0" borderId="7" xfId="0" applyNumberFormat="1" applyBorder="1"/>
    <xf numFmtId="170" fontId="0" fillId="0" borderId="11" xfId="3" applyNumberFormat="1" applyFont="1" applyBorder="1"/>
    <xf numFmtId="1" fontId="0" fillId="0" borderId="5" xfId="0" applyNumberFormat="1" applyBorder="1"/>
    <xf numFmtId="168" fontId="0" fillId="0" borderId="5" xfId="2" applyNumberFormat="1" applyFont="1" applyBorder="1" applyAlignment="1">
      <alignment horizontal="right"/>
    </xf>
    <xf numFmtId="44" fontId="0" fillId="0" borderId="11" xfId="2" applyFont="1" applyBorder="1"/>
    <xf numFmtId="5" fontId="0" fillId="0" borderId="0" xfId="2" applyNumberFormat="1" applyFont="1" applyBorder="1"/>
    <xf numFmtId="5" fontId="0" fillId="0" borderId="0" xfId="0" applyNumberFormat="1" applyBorder="1"/>
    <xf numFmtId="0" fontId="3" fillId="0" borderId="1" xfId="0" applyFont="1" applyBorder="1"/>
    <xf numFmtId="0" fontId="3" fillId="0" borderId="2" xfId="0" applyFont="1" applyBorder="1"/>
    <xf numFmtId="169" fontId="0" fillId="0" borderId="2" xfId="0" applyNumberFormat="1" applyBorder="1"/>
    <xf numFmtId="0" fontId="0" fillId="0" borderId="6" xfId="0" applyFill="1" applyBorder="1"/>
    <xf numFmtId="168" fontId="0" fillId="0" borderId="7" xfId="0" applyNumberFormat="1" applyBorder="1"/>
    <xf numFmtId="9" fontId="0" fillId="0" borderId="0" xfId="3" applyNumberFormat="1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8"/>
  <sheetViews>
    <sheetView tabSelected="1" workbookViewId="0">
      <selection activeCell="B7" sqref="B7"/>
    </sheetView>
  </sheetViews>
  <sheetFormatPr defaultRowHeight="12.75" x14ac:dyDescent="0.2"/>
  <cols>
    <col min="1" max="1" width="32" customWidth="1"/>
    <col min="2" max="2" width="13.85546875" customWidth="1"/>
    <col min="3" max="3" width="13.140625" customWidth="1"/>
    <col min="4" max="4" width="12.7109375" customWidth="1"/>
    <col min="5" max="5" width="9.85546875" customWidth="1"/>
    <col min="6" max="6" width="14" customWidth="1"/>
    <col min="7" max="7" width="13.140625" customWidth="1"/>
    <col min="8" max="8" width="12.85546875" customWidth="1"/>
    <col min="9" max="9" width="8.140625" customWidth="1"/>
    <col min="10" max="10" width="12.42578125" customWidth="1"/>
    <col min="11" max="11" width="8.5703125" customWidth="1"/>
    <col min="12" max="12" width="13.140625" customWidth="1"/>
    <col min="13" max="13" width="10.140625" customWidth="1"/>
    <col min="14" max="14" width="12.7109375" customWidth="1"/>
    <col min="15" max="15" width="9.85546875" customWidth="1"/>
    <col min="16" max="16" width="9.5703125" style="5" customWidth="1"/>
    <col min="17" max="17" width="11.7109375" style="5" bestFit="1" customWidth="1"/>
    <col min="18" max="18" width="10.7109375" style="5" bestFit="1" customWidth="1"/>
    <col min="19" max="20" width="8.85546875" style="5" customWidth="1"/>
  </cols>
  <sheetData>
    <row r="1" spans="1:18" ht="23.25" x14ac:dyDescent="0.35">
      <c r="A1" s="124" t="s">
        <v>1</v>
      </c>
      <c r="B1" s="125" t="s">
        <v>126</v>
      </c>
      <c r="C1" s="125"/>
      <c r="D1" s="125"/>
      <c r="E1" s="126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8" ht="13.5" thickBot="1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6"/>
    </row>
    <row r="3" spans="1:18" x14ac:dyDescent="0.2">
      <c r="A3" s="1" t="s">
        <v>73</v>
      </c>
      <c r="B3" s="30">
        <v>16000000</v>
      </c>
      <c r="C3" s="2"/>
      <c r="D3" s="3"/>
      <c r="E3" s="1" t="s">
        <v>33</v>
      </c>
      <c r="F3" s="2"/>
      <c r="G3" s="2"/>
      <c r="H3" s="2"/>
      <c r="I3" s="2"/>
      <c r="J3" s="2"/>
      <c r="K3" s="2"/>
      <c r="L3" s="2"/>
      <c r="M3" s="2"/>
      <c r="N3" s="2"/>
      <c r="O3" s="3"/>
      <c r="R3" s="122"/>
    </row>
    <row r="4" spans="1:18" ht="13.5" thickBot="1" x14ac:dyDescent="0.25">
      <c r="A4" s="4" t="s">
        <v>125</v>
      </c>
      <c r="B4" s="12">
        <f>B3*0.8</f>
        <v>12800000</v>
      </c>
      <c r="C4" s="5"/>
      <c r="D4" s="65"/>
      <c r="E4" s="13"/>
      <c r="F4" s="14"/>
      <c r="G4" s="14"/>
      <c r="H4" s="14"/>
      <c r="I4" s="14"/>
      <c r="J4" s="14"/>
      <c r="K4" s="14"/>
      <c r="L4" s="14"/>
      <c r="M4" s="14"/>
      <c r="N4" s="14"/>
      <c r="O4" s="29"/>
      <c r="R4" s="122"/>
    </row>
    <row r="5" spans="1:18" ht="13.5" thickBot="1" x14ac:dyDescent="0.25">
      <c r="A5" s="4" t="s">
        <v>74</v>
      </c>
      <c r="B5" s="63">
        <v>1975</v>
      </c>
      <c r="C5" s="5"/>
      <c r="D5" s="6"/>
      <c r="E5" s="5"/>
      <c r="F5" s="5"/>
      <c r="G5" s="5"/>
      <c r="H5" s="5"/>
      <c r="I5" s="5"/>
      <c r="J5" s="5"/>
      <c r="K5" s="5"/>
      <c r="L5" s="5"/>
      <c r="M5" s="5"/>
      <c r="N5" s="5"/>
      <c r="O5" s="6"/>
      <c r="R5" s="122"/>
    </row>
    <row r="6" spans="1:18" x14ac:dyDescent="0.2">
      <c r="A6" s="4" t="s">
        <v>75</v>
      </c>
      <c r="B6" s="64">
        <v>26</v>
      </c>
      <c r="C6" s="5"/>
      <c r="D6" s="6"/>
      <c r="E6" s="49"/>
      <c r="F6" s="50" t="s">
        <v>32</v>
      </c>
      <c r="G6" s="50" t="s">
        <v>5</v>
      </c>
      <c r="H6" s="50" t="s">
        <v>6</v>
      </c>
      <c r="I6" s="50" t="s">
        <v>7</v>
      </c>
      <c r="J6" s="50"/>
      <c r="K6" s="50"/>
      <c r="L6" s="50" t="s">
        <v>8</v>
      </c>
      <c r="M6" s="50" t="s">
        <v>9</v>
      </c>
      <c r="N6" s="50" t="s">
        <v>10</v>
      </c>
      <c r="O6" s="51" t="s">
        <v>11</v>
      </c>
      <c r="R6" s="122"/>
    </row>
    <row r="7" spans="1:18" ht="13.5" thickBot="1" x14ac:dyDescent="0.25">
      <c r="A7" s="4" t="s">
        <v>0</v>
      </c>
      <c r="B7" s="7">
        <f>F20</f>
        <v>588</v>
      </c>
      <c r="C7" s="5"/>
      <c r="D7" s="6"/>
      <c r="E7" s="52" t="s">
        <v>12</v>
      </c>
      <c r="F7" s="53" t="s">
        <v>13</v>
      </c>
      <c r="G7" s="53" t="s">
        <v>14</v>
      </c>
      <c r="H7" s="53" t="s">
        <v>15</v>
      </c>
      <c r="I7" s="53" t="s">
        <v>16</v>
      </c>
      <c r="J7" s="54" t="s">
        <v>17</v>
      </c>
      <c r="K7" s="53"/>
      <c r="L7" s="53" t="s">
        <v>31</v>
      </c>
      <c r="M7" s="53" t="s">
        <v>18</v>
      </c>
      <c r="N7" s="53" t="s">
        <v>34</v>
      </c>
      <c r="O7" s="55" t="s">
        <v>19</v>
      </c>
      <c r="R7" s="122"/>
    </row>
    <row r="8" spans="1:18" ht="13.5" thickBot="1" x14ac:dyDescent="0.25">
      <c r="A8" s="13" t="s">
        <v>2</v>
      </c>
      <c r="B8" s="27">
        <f>M20</f>
        <v>552372</v>
      </c>
      <c r="C8" s="5"/>
      <c r="D8" s="6"/>
      <c r="E8" s="2"/>
      <c r="F8" s="2"/>
      <c r="G8" s="2"/>
      <c r="H8" s="2"/>
      <c r="I8" s="2"/>
      <c r="J8" s="2"/>
      <c r="K8" s="2"/>
      <c r="L8" s="2"/>
      <c r="M8" s="2"/>
      <c r="N8" s="2"/>
      <c r="O8" s="3"/>
    </row>
    <row r="9" spans="1:18" ht="13.5" thickBot="1" x14ac:dyDescent="0.25">
      <c r="A9" s="15"/>
      <c r="B9" s="72" t="s">
        <v>84</v>
      </c>
      <c r="C9" s="72" t="s">
        <v>60</v>
      </c>
      <c r="D9" s="73" t="s">
        <v>83</v>
      </c>
      <c r="E9" s="5" t="s">
        <v>108</v>
      </c>
      <c r="F9" s="5">
        <v>48</v>
      </c>
      <c r="G9" s="7">
        <v>600</v>
      </c>
      <c r="H9" s="8">
        <f>F9/F20</f>
        <v>8.1632653061224483E-2</v>
      </c>
      <c r="I9" s="98"/>
      <c r="J9" s="5" t="s">
        <v>20</v>
      </c>
      <c r="K9" s="5"/>
      <c r="L9" s="9">
        <f t="shared" ref="L9:L18" si="0">SUM(O9/M9)</f>
        <v>0.77500000000000002</v>
      </c>
      <c r="M9" s="7">
        <f t="shared" ref="M9:M18" si="1">SUM(F9*G9)</f>
        <v>28800</v>
      </c>
      <c r="N9" s="10">
        <v>465</v>
      </c>
      <c r="O9" s="11">
        <f t="shared" ref="O9:O18" si="2">SUM(F9*N9)</f>
        <v>22320</v>
      </c>
      <c r="R9" s="123"/>
    </row>
    <row r="10" spans="1:18" x14ac:dyDescent="0.2">
      <c r="A10" s="71" t="s">
        <v>79</v>
      </c>
      <c r="B10" s="12">
        <f>O22*12</f>
        <v>4253280</v>
      </c>
      <c r="C10" s="12">
        <f>B10/$B$7</f>
        <v>7233.4693877551017</v>
      </c>
      <c r="D10" s="38">
        <f>B10/$B$8</f>
        <v>7.7000282418370229</v>
      </c>
      <c r="E10" s="5" t="s">
        <v>109</v>
      </c>
      <c r="F10" s="5">
        <v>60</v>
      </c>
      <c r="G10" s="7">
        <v>720</v>
      </c>
      <c r="H10" s="8">
        <f>F10/F20</f>
        <v>0.10204081632653061</v>
      </c>
      <c r="I10" s="98"/>
      <c r="J10" s="5" t="s">
        <v>20</v>
      </c>
      <c r="K10" s="5"/>
      <c r="L10" s="9">
        <f t="shared" si="0"/>
        <v>0.68055555555555558</v>
      </c>
      <c r="M10" s="7">
        <f t="shared" si="1"/>
        <v>43200</v>
      </c>
      <c r="N10" s="10">
        <v>490</v>
      </c>
      <c r="O10" s="11">
        <f t="shared" si="2"/>
        <v>29400</v>
      </c>
    </row>
    <row r="11" spans="1:18" x14ac:dyDescent="0.2">
      <c r="A11" s="71" t="s">
        <v>85</v>
      </c>
      <c r="B11" s="12">
        <f>B37</f>
        <v>-637992</v>
      </c>
      <c r="C11" s="12">
        <f t="shared" ref="C11:C18" si="3">B11/$B$7</f>
        <v>-1085.0204081632653</v>
      </c>
      <c r="D11" s="38">
        <f t="shared" ref="D11:D18" si="4">B11/$B$8</f>
        <v>-1.1550042362755535</v>
      </c>
      <c r="E11" s="5" t="s">
        <v>124</v>
      </c>
      <c r="F11" s="5">
        <v>40</v>
      </c>
      <c r="G11" s="7">
        <v>725</v>
      </c>
      <c r="H11" s="8">
        <f>F11/F20</f>
        <v>6.8027210884353748E-2</v>
      </c>
      <c r="I11" s="98"/>
      <c r="J11" s="5" t="s">
        <v>20</v>
      </c>
      <c r="K11" s="5"/>
      <c r="L11" s="9">
        <f t="shared" si="0"/>
        <v>0.67586206896551726</v>
      </c>
      <c r="M11" s="7">
        <f t="shared" si="1"/>
        <v>29000</v>
      </c>
      <c r="N11" s="10">
        <v>490</v>
      </c>
      <c r="O11" s="11">
        <f t="shared" si="2"/>
        <v>19600</v>
      </c>
      <c r="R11" s="28"/>
    </row>
    <row r="12" spans="1:18" x14ac:dyDescent="0.2">
      <c r="A12" s="71" t="s">
        <v>80</v>
      </c>
      <c r="B12" s="28">
        <f>B10+B11</f>
        <v>3615288</v>
      </c>
      <c r="C12" s="12">
        <f t="shared" si="3"/>
        <v>6148.4489795918371</v>
      </c>
      <c r="D12" s="38">
        <f t="shared" si="4"/>
        <v>6.5450240055614692</v>
      </c>
      <c r="E12" s="5" t="s">
        <v>127</v>
      </c>
      <c r="F12" s="5">
        <v>100</v>
      </c>
      <c r="G12" s="7">
        <v>866</v>
      </c>
      <c r="H12" s="8">
        <f>F12/F20</f>
        <v>0.17006802721088435</v>
      </c>
      <c r="I12" s="98"/>
      <c r="J12" s="5" t="s">
        <v>20</v>
      </c>
      <c r="K12" s="5"/>
      <c r="L12" s="9">
        <f t="shared" si="0"/>
        <v>0.63510392609699773</v>
      </c>
      <c r="M12" s="7">
        <f t="shared" si="1"/>
        <v>86600</v>
      </c>
      <c r="N12" s="10">
        <v>550</v>
      </c>
      <c r="O12" s="11">
        <f t="shared" si="2"/>
        <v>55000</v>
      </c>
    </row>
    <row r="13" spans="1:18" ht="13.5" thickBot="1" x14ac:dyDescent="0.25">
      <c r="A13" s="71" t="s">
        <v>38</v>
      </c>
      <c r="B13" s="12">
        <f>O29*12</f>
        <v>112896</v>
      </c>
      <c r="C13" s="12">
        <f t="shared" si="3"/>
        <v>192</v>
      </c>
      <c r="D13" s="38">
        <f t="shared" si="4"/>
        <v>0.20438400208555105</v>
      </c>
      <c r="E13" s="5" t="s">
        <v>128</v>
      </c>
      <c r="F13" s="5">
        <v>24</v>
      </c>
      <c r="G13" s="7">
        <v>879</v>
      </c>
      <c r="H13" s="8">
        <f>F13/F20</f>
        <v>4.0816326530612242E-2</v>
      </c>
      <c r="I13" s="98"/>
      <c r="J13" s="5" t="s">
        <v>20</v>
      </c>
      <c r="K13" s="5"/>
      <c r="L13" s="9">
        <f t="shared" si="0"/>
        <v>0.65415244596131972</v>
      </c>
      <c r="M13" s="7">
        <f t="shared" si="1"/>
        <v>21096</v>
      </c>
      <c r="N13" s="10">
        <v>575</v>
      </c>
      <c r="O13" s="11">
        <f t="shared" si="2"/>
        <v>13800</v>
      </c>
    </row>
    <row r="14" spans="1:18" ht="13.5" thickBot="1" x14ac:dyDescent="0.25">
      <c r="A14" s="100" t="s">
        <v>39</v>
      </c>
      <c r="B14" s="101">
        <f>B12+B13</f>
        <v>3728184</v>
      </c>
      <c r="C14" s="101">
        <f t="shared" si="3"/>
        <v>6340.4489795918371</v>
      </c>
      <c r="D14" s="34">
        <f>B14/$B$8</f>
        <v>6.7494080076470206</v>
      </c>
      <c r="E14" s="5" t="s">
        <v>129</v>
      </c>
      <c r="F14" s="5">
        <v>76</v>
      </c>
      <c r="G14" s="7">
        <v>1000</v>
      </c>
      <c r="H14" s="8">
        <f>F14/F20</f>
        <v>0.12925170068027211</v>
      </c>
      <c r="I14" s="66">
        <f>H9+H10+H11+H12+H13+H14</f>
        <v>0.59183673469387754</v>
      </c>
      <c r="J14" s="5" t="s">
        <v>20</v>
      </c>
      <c r="K14" s="5"/>
      <c r="L14" s="9">
        <f t="shared" si="0"/>
        <v>0.65</v>
      </c>
      <c r="M14" s="7">
        <f t="shared" si="1"/>
        <v>76000</v>
      </c>
      <c r="N14" s="10">
        <v>650</v>
      </c>
      <c r="O14" s="11">
        <f t="shared" si="2"/>
        <v>49400</v>
      </c>
    </row>
    <row r="15" spans="1:18" ht="13.5" thickBot="1" x14ac:dyDescent="0.25">
      <c r="A15" s="71" t="s">
        <v>81</v>
      </c>
      <c r="B15" s="70">
        <f>B49</f>
        <v>2102095.4399999995</v>
      </c>
      <c r="C15" s="12">
        <f t="shared" si="3"/>
        <v>3574.9922448979582</v>
      </c>
      <c r="D15" s="38">
        <f t="shared" si="4"/>
        <v>3.8055792835263182</v>
      </c>
      <c r="E15" s="5" t="s">
        <v>110</v>
      </c>
      <c r="F15" s="5">
        <v>116</v>
      </c>
      <c r="G15" s="7">
        <v>1009</v>
      </c>
      <c r="H15" s="8">
        <f>F15/F20</f>
        <v>0.19727891156462585</v>
      </c>
      <c r="I15" s="99"/>
      <c r="J15" s="5" t="s">
        <v>112</v>
      </c>
      <c r="K15" s="5"/>
      <c r="L15" s="9">
        <f t="shared" si="0"/>
        <v>0.62438057482656095</v>
      </c>
      <c r="M15" s="7">
        <f t="shared" si="1"/>
        <v>117044</v>
      </c>
      <c r="N15" s="10">
        <v>630</v>
      </c>
      <c r="O15" s="11">
        <f t="shared" si="2"/>
        <v>73080</v>
      </c>
    </row>
    <row r="16" spans="1:18" ht="13.5" thickBot="1" x14ac:dyDescent="0.25">
      <c r="A16" s="100" t="s">
        <v>50</v>
      </c>
      <c r="B16" s="33">
        <f>B51</f>
        <v>1626088.5600000005</v>
      </c>
      <c r="C16" s="101">
        <f t="shared" si="3"/>
        <v>2765.4567346938784</v>
      </c>
      <c r="D16" s="34">
        <f t="shared" si="4"/>
        <v>2.9438287241207024</v>
      </c>
      <c r="E16" s="5" t="s">
        <v>76</v>
      </c>
      <c r="F16" s="5">
        <v>60</v>
      </c>
      <c r="G16" s="7">
        <v>1174</v>
      </c>
      <c r="H16" s="8">
        <f>F16/F20</f>
        <v>0.10204081632653061</v>
      </c>
      <c r="I16" s="99"/>
      <c r="J16" s="5" t="s">
        <v>21</v>
      </c>
      <c r="K16" s="5"/>
      <c r="L16" s="9">
        <f t="shared" si="0"/>
        <v>0.61328790459965932</v>
      </c>
      <c r="M16" s="7">
        <f t="shared" si="1"/>
        <v>70440</v>
      </c>
      <c r="N16" s="10">
        <v>720</v>
      </c>
      <c r="O16" s="11">
        <f t="shared" si="2"/>
        <v>43200</v>
      </c>
    </row>
    <row r="17" spans="1:15" ht="13.5" thickBot="1" x14ac:dyDescent="0.25">
      <c r="A17" s="71" t="s">
        <v>82</v>
      </c>
      <c r="B17" s="28">
        <f>B54</f>
        <v>-1101016.0995703894</v>
      </c>
      <c r="C17" s="12">
        <f t="shared" si="3"/>
        <v>-1872.4763598135874</v>
      </c>
      <c r="D17" s="38">
        <f t="shared" si="4"/>
        <v>-1.9932511053608608</v>
      </c>
      <c r="E17" s="5" t="s">
        <v>111</v>
      </c>
      <c r="F17" s="5">
        <v>32</v>
      </c>
      <c r="G17" s="7">
        <v>1202</v>
      </c>
      <c r="H17" s="8">
        <f>F17/F20</f>
        <v>5.4421768707482991E-2</v>
      </c>
      <c r="I17" s="99"/>
      <c r="J17" s="5" t="s">
        <v>21</v>
      </c>
      <c r="K17" s="5"/>
      <c r="L17" s="9">
        <f t="shared" si="0"/>
        <v>0.6156405990016639</v>
      </c>
      <c r="M17" s="7">
        <f t="shared" si="1"/>
        <v>38464</v>
      </c>
      <c r="N17" s="10">
        <v>740</v>
      </c>
      <c r="O17" s="11">
        <f t="shared" si="2"/>
        <v>23680</v>
      </c>
    </row>
    <row r="18" spans="1:15" ht="13.5" thickBot="1" x14ac:dyDescent="0.25">
      <c r="A18" s="100" t="s">
        <v>53</v>
      </c>
      <c r="B18" s="33">
        <f>B16+B17</f>
        <v>525072.46042961115</v>
      </c>
      <c r="C18" s="101">
        <f t="shared" si="3"/>
        <v>892.98037488029104</v>
      </c>
      <c r="D18" s="34">
        <f t="shared" si="4"/>
        <v>0.95057761875984148</v>
      </c>
      <c r="E18" s="5" t="s">
        <v>130</v>
      </c>
      <c r="F18" s="5">
        <v>32</v>
      </c>
      <c r="G18" s="7">
        <v>1304</v>
      </c>
      <c r="H18" s="8">
        <f>F18/F20</f>
        <v>5.4421768707482991E-2</v>
      </c>
      <c r="I18" s="129">
        <f>H15+H16+H17+H18</f>
        <v>0.40816326530612246</v>
      </c>
      <c r="J18" s="5" t="s">
        <v>21</v>
      </c>
      <c r="K18" s="5"/>
      <c r="L18" s="9">
        <f t="shared" si="0"/>
        <v>0.59815950920245398</v>
      </c>
      <c r="M18" s="7">
        <f t="shared" si="1"/>
        <v>41728</v>
      </c>
      <c r="N18" s="10">
        <v>780</v>
      </c>
      <c r="O18" s="11">
        <f t="shared" si="2"/>
        <v>24960</v>
      </c>
    </row>
    <row r="19" spans="1:15" ht="13.5" thickBot="1" x14ac:dyDescent="0.25">
      <c r="A19" s="127"/>
      <c r="B19" s="128"/>
      <c r="C19" s="24"/>
      <c r="D19" s="121"/>
      <c r="E19" s="5"/>
      <c r="F19" s="5"/>
      <c r="G19" s="7"/>
      <c r="H19" s="8"/>
      <c r="I19" s="8"/>
      <c r="J19" s="5"/>
      <c r="K19" s="5"/>
      <c r="L19" s="9"/>
      <c r="M19" s="7"/>
      <c r="N19" s="10"/>
      <c r="O19" s="11"/>
    </row>
    <row r="20" spans="1:15" ht="13.5" thickBot="1" x14ac:dyDescent="0.25">
      <c r="A20" s="13"/>
      <c r="B20" s="14"/>
      <c r="C20" s="14"/>
      <c r="D20" s="29"/>
      <c r="E20" s="16"/>
      <c r="F20" s="16">
        <f>SUM(F9:F19)</f>
        <v>588</v>
      </c>
      <c r="G20" s="19">
        <f>SUM(M20/F20)</f>
        <v>939.40816326530614</v>
      </c>
      <c r="H20" s="16"/>
      <c r="I20" s="17">
        <v>1</v>
      </c>
      <c r="J20" s="16"/>
      <c r="K20" s="16"/>
      <c r="L20" s="18">
        <f>SUM(O22/M20)</f>
        <v>0.64166902015308525</v>
      </c>
      <c r="M20" s="19">
        <f>SUM(M9:M18)</f>
        <v>552372</v>
      </c>
      <c r="N20" s="20">
        <f>SUM(O22/F20)</f>
        <v>602.78911564625855</v>
      </c>
      <c r="O20" s="21"/>
    </row>
    <row r="21" spans="1:15" ht="13.5" thickBot="1" x14ac:dyDescent="0.25">
      <c r="A21" s="4"/>
      <c r="B21" s="5"/>
      <c r="C21" s="5"/>
      <c r="D21" s="6"/>
      <c r="E21" s="5"/>
      <c r="F21" s="5"/>
      <c r="G21" s="7"/>
      <c r="H21" s="5"/>
      <c r="I21" s="8"/>
      <c r="J21" s="5"/>
      <c r="K21" s="5"/>
      <c r="L21" s="9"/>
      <c r="M21" s="12"/>
      <c r="N21" s="10"/>
      <c r="O21" s="11"/>
    </row>
    <row r="22" spans="1:15" ht="13.5" thickBot="1" x14ac:dyDescent="0.25">
      <c r="A22" s="4" t="s">
        <v>35</v>
      </c>
      <c r="B22" s="10">
        <f>B3/B7</f>
        <v>27210.884353741498</v>
      </c>
      <c r="C22" s="5"/>
      <c r="D22" s="6"/>
      <c r="E22" s="5"/>
      <c r="F22" s="5"/>
      <c r="G22" s="5"/>
      <c r="H22" s="5"/>
      <c r="I22" s="5"/>
      <c r="J22" s="5"/>
      <c r="K22" s="15" t="s">
        <v>29</v>
      </c>
      <c r="L22" s="16"/>
      <c r="M22" s="16"/>
      <c r="N22" s="16"/>
      <c r="O22" s="21">
        <f>SUM(O9:O21)</f>
        <v>354440</v>
      </c>
    </row>
    <row r="23" spans="1:15" ht="13.5" thickBot="1" x14ac:dyDescent="0.25">
      <c r="A23" s="4" t="s">
        <v>88</v>
      </c>
      <c r="B23" s="10">
        <f>B3/B8</f>
        <v>28.965986690129117</v>
      </c>
      <c r="C23" s="5"/>
      <c r="D23" s="6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25"/>
    </row>
    <row r="24" spans="1:15" ht="13.5" thickBot="1" x14ac:dyDescent="0.25">
      <c r="A24" s="4"/>
      <c r="B24" s="5"/>
      <c r="C24" s="5"/>
      <c r="D24" s="6"/>
      <c r="E24" s="2" t="s">
        <v>28</v>
      </c>
      <c r="F24" s="2"/>
      <c r="G24" s="2"/>
      <c r="H24" s="2"/>
      <c r="I24" s="2"/>
      <c r="J24" s="2"/>
      <c r="K24" s="2"/>
      <c r="L24" s="2"/>
      <c r="M24" s="2"/>
      <c r="N24" s="2"/>
      <c r="O24" s="22"/>
    </row>
    <row r="25" spans="1:15" x14ac:dyDescent="0.2">
      <c r="A25" s="1" t="s">
        <v>3</v>
      </c>
      <c r="B25" s="30">
        <f>B4</f>
        <v>12800000</v>
      </c>
      <c r="C25" s="102">
        <f>B25/B3</f>
        <v>0.8</v>
      </c>
      <c r="D25" s="3"/>
      <c r="E25" s="5" t="s">
        <v>46</v>
      </c>
      <c r="F25" s="67">
        <v>0</v>
      </c>
      <c r="G25" s="5" t="s">
        <v>22</v>
      </c>
      <c r="H25" s="10">
        <v>0</v>
      </c>
      <c r="I25" s="5"/>
      <c r="J25" s="5" t="s">
        <v>54</v>
      </c>
      <c r="K25" s="12">
        <f>SUM(F25*H25)</f>
        <v>0</v>
      </c>
      <c r="L25" s="5"/>
      <c r="M25" s="5"/>
      <c r="N25" s="5"/>
      <c r="O25" s="11"/>
    </row>
    <row r="26" spans="1:15" x14ac:dyDescent="0.2">
      <c r="A26" s="4" t="s">
        <v>4</v>
      </c>
      <c r="B26" s="12">
        <f>B3-B4</f>
        <v>3200000</v>
      </c>
      <c r="C26" s="103">
        <f>B26/B3</f>
        <v>0.2</v>
      </c>
      <c r="D26" s="6"/>
      <c r="E26" s="5" t="s">
        <v>47</v>
      </c>
      <c r="F26" s="5">
        <v>0</v>
      </c>
      <c r="G26" s="5" t="s">
        <v>22</v>
      </c>
      <c r="H26" s="10">
        <v>0</v>
      </c>
      <c r="I26" s="5"/>
      <c r="J26" s="5" t="s">
        <v>54</v>
      </c>
      <c r="K26" s="12">
        <f>SUM(F26*H26)</f>
        <v>0</v>
      </c>
      <c r="L26" s="5" t="s">
        <v>23</v>
      </c>
      <c r="M26" s="5"/>
      <c r="N26" s="5"/>
      <c r="O26" s="11"/>
    </row>
    <row r="27" spans="1:15" x14ac:dyDescent="0.2">
      <c r="A27" s="4" t="s">
        <v>72</v>
      </c>
      <c r="B27" s="56">
        <v>8.09E-2</v>
      </c>
      <c r="C27" s="5"/>
      <c r="D27" s="6"/>
      <c r="E27" s="5" t="s">
        <v>24</v>
      </c>
      <c r="F27" s="5">
        <v>0</v>
      </c>
      <c r="G27" s="5" t="s">
        <v>22</v>
      </c>
      <c r="H27" s="10">
        <v>0</v>
      </c>
      <c r="I27" s="5"/>
      <c r="J27" s="5" t="s">
        <v>54</v>
      </c>
      <c r="K27" s="12">
        <f>SUM(F27*H27)</f>
        <v>0</v>
      </c>
      <c r="L27" s="5" t="s">
        <v>25</v>
      </c>
      <c r="M27" s="5"/>
      <c r="N27" s="5"/>
      <c r="O27" s="11"/>
    </row>
    <row r="28" spans="1:15" ht="13.5" thickBot="1" x14ac:dyDescent="0.25">
      <c r="A28" s="13" t="s">
        <v>55</v>
      </c>
      <c r="B28" s="14">
        <f>SUM(C28*12)</f>
        <v>420</v>
      </c>
      <c r="C28" s="14">
        <v>35</v>
      </c>
      <c r="D28" s="29" t="s">
        <v>56</v>
      </c>
      <c r="E28" s="14" t="s">
        <v>26</v>
      </c>
      <c r="F28" s="14">
        <f>F20</f>
        <v>588</v>
      </c>
      <c r="G28" s="14" t="s">
        <v>22</v>
      </c>
      <c r="H28" s="23">
        <v>16</v>
      </c>
      <c r="I28" s="14"/>
      <c r="J28" s="14" t="s">
        <v>54</v>
      </c>
      <c r="K28" s="24">
        <f>SUM(F28*H28)</f>
        <v>9408</v>
      </c>
      <c r="L28" s="14" t="s">
        <v>27</v>
      </c>
      <c r="M28" s="14"/>
      <c r="N28" s="14"/>
      <c r="O28" s="25"/>
    </row>
    <row r="29" spans="1:15" ht="13.5" thickBot="1" x14ac:dyDescent="0.25">
      <c r="A29" s="4"/>
      <c r="B29" s="5"/>
      <c r="C29" s="5"/>
      <c r="D29" s="6"/>
      <c r="E29" s="5"/>
      <c r="F29" s="5"/>
      <c r="G29" s="5"/>
      <c r="H29" s="5"/>
      <c r="I29" s="5"/>
      <c r="J29" s="5"/>
      <c r="K29" s="15" t="s">
        <v>30</v>
      </c>
      <c r="L29" s="16"/>
      <c r="M29" s="16"/>
      <c r="N29" s="16"/>
      <c r="O29" s="21">
        <f>SUM(K25:K28)</f>
        <v>9408</v>
      </c>
    </row>
    <row r="30" spans="1:15" ht="13.5" thickBot="1" x14ac:dyDescent="0.25">
      <c r="A30" s="4"/>
      <c r="B30" s="5"/>
      <c r="C30" s="5"/>
      <c r="D30" s="6"/>
      <c r="E30" s="5"/>
      <c r="F30" s="5" t="s">
        <v>77</v>
      </c>
      <c r="G30" s="5"/>
      <c r="H30" s="68">
        <v>0.02</v>
      </c>
      <c r="I30" s="5"/>
      <c r="J30" s="5"/>
      <c r="K30" s="1"/>
      <c r="L30" s="2"/>
      <c r="M30" s="2"/>
      <c r="N30" s="2"/>
      <c r="O30" s="3"/>
    </row>
    <row r="31" spans="1:15" ht="13.5" thickBot="1" x14ac:dyDescent="0.25">
      <c r="A31" s="13"/>
      <c r="B31" s="14"/>
      <c r="C31" s="14"/>
      <c r="D31" s="29"/>
      <c r="E31" s="14"/>
      <c r="F31" s="14" t="s">
        <v>78</v>
      </c>
      <c r="G31" s="14"/>
      <c r="H31" s="69">
        <v>0.02</v>
      </c>
      <c r="I31" s="14"/>
      <c r="J31" s="14"/>
      <c r="K31" s="15" t="s">
        <v>58</v>
      </c>
      <c r="L31" s="16"/>
      <c r="M31" s="16"/>
      <c r="N31" s="16"/>
      <c r="O31" s="26">
        <f>SUM(+O22+O29)</f>
        <v>363848</v>
      </c>
    </row>
    <row r="32" spans="1:15" ht="13.5" thickBot="1" x14ac:dyDescent="0.25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6"/>
    </row>
    <row r="33" spans="1:15" ht="13.5" thickBot="1" x14ac:dyDescent="0.25">
      <c r="A33" s="60"/>
      <c r="B33" s="61" t="s">
        <v>63</v>
      </c>
      <c r="C33" s="61"/>
      <c r="D33" s="61" t="s">
        <v>64</v>
      </c>
      <c r="E33" s="61"/>
      <c r="F33" s="61" t="s">
        <v>65</v>
      </c>
      <c r="G33" s="61"/>
      <c r="H33" s="61" t="s">
        <v>66</v>
      </c>
      <c r="I33" s="61"/>
      <c r="J33" s="61" t="s">
        <v>67</v>
      </c>
      <c r="K33" s="61"/>
      <c r="L33" s="61" t="s">
        <v>69</v>
      </c>
      <c r="M33" s="61"/>
      <c r="N33" s="61" t="s">
        <v>70</v>
      </c>
      <c r="O33" s="62"/>
    </row>
    <row r="34" spans="1:15" ht="13.5" thickBot="1" x14ac:dyDescent="0.25">
      <c r="A34" s="15"/>
      <c r="B34" s="42"/>
      <c r="C34" s="43"/>
      <c r="D34" s="42"/>
      <c r="E34" s="43"/>
      <c r="F34" s="58"/>
      <c r="G34" s="31"/>
      <c r="H34" s="42"/>
      <c r="I34" s="43"/>
      <c r="J34" s="31"/>
      <c r="K34" s="31"/>
      <c r="L34" s="42"/>
      <c r="M34" s="43"/>
      <c r="N34" s="31"/>
      <c r="O34" s="43"/>
    </row>
    <row r="35" spans="1:15" x14ac:dyDescent="0.2">
      <c r="A35" s="4"/>
      <c r="B35" s="4"/>
      <c r="C35" s="6"/>
      <c r="D35" s="4"/>
      <c r="E35" s="6"/>
      <c r="F35" s="5"/>
      <c r="G35" s="5"/>
      <c r="H35" s="1"/>
      <c r="I35" s="6"/>
      <c r="J35" s="5"/>
      <c r="K35" s="5"/>
      <c r="L35" s="4"/>
      <c r="M35" s="6"/>
      <c r="N35" s="5"/>
      <c r="O35" s="6"/>
    </row>
    <row r="36" spans="1:15" x14ac:dyDescent="0.2">
      <c r="A36" s="4" t="s">
        <v>36</v>
      </c>
      <c r="B36" s="44">
        <f>B10</f>
        <v>4253280</v>
      </c>
      <c r="C36" s="38">
        <f>SUM(B36/$M$20)</f>
        <v>7.7000282418370229</v>
      </c>
      <c r="D36" s="44">
        <f>B36*(1+$H$30)</f>
        <v>4338345.5999999996</v>
      </c>
      <c r="E36" s="38">
        <f>SUM(D36/B8)</f>
        <v>7.8540288066737629</v>
      </c>
      <c r="F36" s="44">
        <f>D36*(1+$H$30)</f>
        <v>4425112.5120000001</v>
      </c>
      <c r="G36" s="10">
        <f>SUM(F36/$B$8)</f>
        <v>8.0111093828072395</v>
      </c>
      <c r="H36" s="44">
        <f>F36*(1+$H$30)</f>
        <v>4513614.7622400001</v>
      </c>
      <c r="I36" s="38">
        <f>SUM(H36/B8)</f>
        <v>8.1713315704633835</v>
      </c>
      <c r="J36" s="44">
        <f>H36*(1+$H$30)</f>
        <v>4603887.0574848</v>
      </c>
      <c r="K36" s="10">
        <f>SUM(J36/$B$8)</f>
        <v>8.3347582018726509</v>
      </c>
      <c r="L36" s="44">
        <f>J36*(1+$H$30)</f>
        <v>4695964.7986344965</v>
      </c>
      <c r="M36" s="38">
        <f>SUM(L36/$B$8)</f>
        <v>8.5014533659101055</v>
      </c>
      <c r="N36" s="44">
        <f>L36*(1+$H$30)</f>
        <v>4789884.0946071865</v>
      </c>
      <c r="O36" s="38">
        <f>SUM(N36/$B$8)</f>
        <v>8.6714824332283076</v>
      </c>
    </row>
    <row r="37" spans="1:15" x14ac:dyDescent="0.2">
      <c r="A37" s="4" t="s">
        <v>37</v>
      </c>
      <c r="B37" s="45">
        <f>B10*C37</f>
        <v>-637992</v>
      </c>
      <c r="C37" s="39">
        <v>-0.15</v>
      </c>
      <c r="D37" s="45">
        <f>D36*E37</f>
        <v>-650751.84</v>
      </c>
      <c r="E37" s="39">
        <f>C37</f>
        <v>-0.15</v>
      </c>
      <c r="F37" s="45">
        <f>F36*G37</f>
        <v>-663766.87679999997</v>
      </c>
      <c r="G37" s="8">
        <f>E37</f>
        <v>-0.15</v>
      </c>
      <c r="H37" s="45">
        <f>H36*I37</f>
        <v>-677042.21433600003</v>
      </c>
      <c r="I37" s="8">
        <f>G37</f>
        <v>-0.15</v>
      </c>
      <c r="J37" s="45">
        <f>J36*K37</f>
        <v>-690583.05862271995</v>
      </c>
      <c r="K37" s="8">
        <f>I37</f>
        <v>-0.15</v>
      </c>
      <c r="L37" s="45">
        <f>L36*M37</f>
        <v>-704394.71979517443</v>
      </c>
      <c r="M37" s="8">
        <f>K37</f>
        <v>-0.15</v>
      </c>
      <c r="N37" s="45">
        <f>N36*O37</f>
        <v>-718482.614191078</v>
      </c>
      <c r="O37" s="39">
        <f>M37</f>
        <v>-0.15</v>
      </c>
    </row>
    <row r="38" spans="1:15" ht="13.5" thickBot="1" x14ac:dyDescent="0.25">
      <c r="A38" s="4" t="s">
        <v>38</v>
      </c>
      <c r="B38" s="44">
        <f>B13</f>
        <v>112896</v>
      </c>
      <c r="C38" s="38">
        <f>SUM(B38/$M$20)</f>
        <v>0.20438400208555105</v>
      </c>
      <c r="D38" s="44">
        <f>B38*(1+$H$30)</f>
        <v>115153.92</v>
      </c>
      <c r="E38" s="38">
        <f>SUM(D38/B8)</f>
        <v>0.20847168212726205</v>
      </c>
      <c r="F38" s="44">
        <f>D38*(1+$H$30)</f>
        <v>117456.9984</v>
      </c>
      <c r="G38" s="10">
        <f>SUM(F38/$B$8)</f>
        <v>0.21264111576980729</v>
      </c>
      <c r="H38" s="44">
        <f>F38*(1+$H$30)</f>
        <v>119806.138368</v>
      </c>
      <c r="I38" s="38">
        <f>SUM(H38/B8)</f>
        <v>0.21689393808520344</v>
      </c>
      <c r="J38" s="44">
        <f>H38*(1+$H$30)</f>
        <v>122202.26113536001</v>
      </c>
      <c r="K38" s="10">
        <f>SUM(J38/$B$8)</f>
        <v>0.22123181684690754</v>
      </c>
      <c r="L38" s="44">
        <f>J38*(1+$H$30)</f>
        <v>124646.30635806722</v>
      </c>
      <c r="M38" s="38">
        <f>SUM(L38/$B$8)</f>
        <v>0.2256564531838457</v>
      </c>
      <c r="N38" s="44">
        <f>L38*(1+$H$30)</f>
        <v>127139.23248522857</v>
      </c>
      <c r="O38" s="38">
        <f>SUM(N38/$B$8)</f>
        <v>0.23016958224752262</v>
      </c>
    </row>
    <row r="39" spans="1:15" ht="13.5" thickBot="1" x14ac:dyDescent="0.25">
      <c r="A39" s="15" t="s">
        <v>39</v>
      </c>
      <c r="B39" s="46">
        <f>SUM(B36:B38)</f>
        <v>3728184</v>
      </c>
      <c r="C39" s="34">
        <f>SUM(B39/$B$8)</f>
        <v>6.7494080076470206</v>
      </c>
      <c r="D39" s="46">
        <f>SUM(D36:D38)</f>
        <v>3802747.6799999997</v>
      </c>
      <c r="E39" s="34">
        <f>SUM(D39/$B$8)</f>
        <v>6.8843961677999603</v>
      </c>
      <c r="F39" s="33">
        <f>SUM(F36:F38)</f>
        <v>3878802.6336000003</v>
      </c>
      <c r="G39" s="20">
        <f>SUM(F39/$B$8)</f>
        <v>7.0220840911559606</v>
      </c>
      <c r="H39" s="46">
        <f>SUM(H36:H38)</f>
        <v>3956378.686272</v>
      </c>
      <c r="I39" s="34">
        <f>SUM(H39/$B$8)</f>
        <v>7.1625257729790794</v>
      </c>
      <c r="J39" s="33">
        <f>SUM(J36:J38)</f>
        <v>4035506.2599974405</v>
      </c>
      <c r="K39" s="20">
        <f>SUM(J39/$B$8)</f>
        <v>7.3057762884386621</v>
      </c>
      <c r="L39" s="46">
        <f>SUM(L36:L38)</f>
        <v>4116216.3851973894</v>
      </c>
      <c r="M39" s="34">
        <f>SUM(L39/$B$8)</f>
        <v>7.4518918142074355</v>
      </c>
      <c r="N39" s="33">
        <f>SUM(N36:N38)</f>
        <v>4198540.7129013371</v>
      </c>
      <c r="O39" s="34">
        <f>SUM(N39/$B$8)</f>
        <v>7.600929650491584</v>
      </c>
    </row>
    <row r="40" spans="1:15" x14ac:dyDescent="0.2">
      <c r="A40" s="4" t="s">
        <v>40</v>
      </c>
      <c r="B40" s="45">
        <f>B8*0.93</f>
        <v>513705.96</v>
      </c>
      <c r="C40" s="38">
        <f t="shared" ref="C40:C48" si="5">SUM(B40/$M$20)</f>
        <v>0.93</v>
      </c>
      <c r="D40" s="44">
        <f>B40*(1+$H$31)</f>
        <v>523980.07920000004</v>
      </c>
      <c r="E40" s="38">
        <f t="shared" ref="E40:E48" si="6">SUM(D40/$M$20)</f>
        <v>0.94860000000000011</v>
      </c>
      <c r="F40" s="44">
        <f t="shared" ref="F40:F48" si="7">D40*(1+$H$31)</f>
        <v>534459.68078400008</v>
      </c>
      <c r="G40" s="40">
        <f>SUM(F40/$M$20)</f>
        <v>0.9675720000000001</v>
      </c>
      <c r="H40" s="44">
        <f t="shared" ref="H40:H48" si="8">F40*(1+$H$31)</f>
        <v>545148.87439968006</v>
      </c>
      <c r="I40" s="40">
        <f>SUM(G40*1.03)</f>
        <v>0.99659916000000015</v>
      </c>
      <c r="J40" s="44">
        <f t="shared" ref="J40:J48" si="9">H40*(1+$H$31)</f>
        <v>556051.85188767372</v>
      </c>
      <c r="K40" s="40">
        <f>SUM(I40*1.03)</f>
        <v>1.0264971348000003</v>
      </c>
      <c r="L40" s="44">
        <f t="shared" ref="L40:L48" si="10">J40*(1+$H$31)</f>
        <v>567172.88892542722</v>
      </c>
      <c r="M40" s="41">
        <f>SUM(K40*1.03)</f>
        <v>1.0572920488440003</v>
      </c>
      <c r="N40" s="44">
        <f t="shared" ref="N40:N48" si="11">L40*(1+$H$31)</f>
        <v>578516.34670393576</v>
      </c>
      <c r="O40" s="41">
        <f>SUM(M40*1.03)</f>
        <v>1.0890108103093203</v>
      </c>
    </row>
    <row r="41" spans="1:15" x14ac:dyDescent="0.2">
      <c r="A41" s="4" t="s">
        <v>41</v>
      </c>
      <c r="B41" s="45">
        <f>B8*0.2</f>
        <v>110474.40000000001</v>
      </c>
      <c r="C41" s="38">
        <f t="shared" si="5"/>
        <v>0.2</v>
      </c>
      <c r="D41" s="44">
        <f t="shared" ref="D41:D48" si="12">B41*(1+$H$31)</f>
        <v>112683.88800000001</v>
      </c>
      <c r="E41" s="38">
        <f t="shared" si="6"/>
        <v>0.20400000000000001</v>
      </c>
      <c r="F41" s="44">
        <f t="shared" si="7"/>
        <v>114937.56576000001</v>
      </c>
      <c r="G41" s="40">
        <f t="shared" ref="G41:G48" si="13">SUM(F41/$M$20)</f>
        <v>0.20808000000000001</v>
      </c>
      <c r="H41" s="44">
        <f t="shared" si="8"/>
        <v>117236.31707520002</v>
      </c>
      <c r="I41" s="40">
        <f t="shared" ref="I41:K47" si="14">SUM(G41*1.03)</f>
        <v>0.21432240000000002</v>
      </c>
      <c r="J41" s="44">
        <f t="shared" si="9"/>
        <v>119581.04341670402</v>
      </c>
      <c r="K41" s="40">
        <f t="shared" si="14"/>
        <v>0.22075207200000002</v>
      </c>
      <c r="L41" s="44">
        <f t="shared" si="10"/>
        <v>121972.6642850381</v>
      </c>
      <c r="M41" s="41">
        <f t="shared" ref="M41:M47" si="15">SUM(K41*1.03)</f>
        <v>0.22737463416000003</v>
      </c>
      <c r="N41" s="44">
        <f t="shared" si="11"/>
        <v>124412.11757073886</v>
      </c>
      <c r="O41" s="41">
        <f t="shared" ref="O41:O47" si="16">SUM(M41*1.03)</f>
        <v>0.23419587318480004</v>
      </c>
    </row>
    <row r="42" spans="1:15" x14ac:dyDescent="0.2">
      <c r="A42" s="4" t="s">
        <v>42</v>
      </c>
      <c r="B42" s="45">
        <f>B8*0.5</f>
        <v>276186</v>
      </c>
      <c r="C42" s="38">
        <f t="shared" si="5"/>
        <v>0.5</v>
      </c>
      <c r="D42" s="44">
        <f t="shared" si="12"/>
        <v>281709.72000000003</v>
      </c>
      <c r="E42" s="38">
        <f t="shared" si="6"/>
        <v>0.51</v>
      </c>
      <c r="F42" s="44">
        <f t="shared" si="7"/>
        <v>287343.91440000001</v>
      </c>
      <c r="G42" s="40">
        <f t="shared" si="13"/>
        <v>0.5202</v>
      </c>
      <c r="H42" s="44">
        <f t="shared" si="8"/>
        <v>293090.79268800002</v>
      </c>
      <c r="I42" s="40">
        <f t="shared" si="14"/>
        <v>0.535806</v>
      </c>
      <c r="J42" s="44">
        <f t="shared" si="9"/>
        <v>298952.60854176001</v>
      </c>
      <c r="K42" s="40">
        <f t="shared" si="14"/>
        <v>0.55188018000000005</v>
      </c>
      <c r="L42" s="44">
        <f t="shared" si="10"/>
        <v>304931.66071259521</v>
      </c>
      <c r="M42" s="41">
        <f t="shared" si="15"/>
        <v>0.56843658540000008</v>
      </c>
      <c r="N42" s="44">
        <f t="shared" si="11"/>
        <v>311030.29392684711</v>
      </c>
      <c r="O42" s="41">
        <f t="shared" si="16"/>
        <v>0.5854896829620001</v>
      </c>
    </row>
    <row r="43" spans="1:15" x14ac:dyDescent="0.2">
      <c r="A43" s="4" t="s">
        <v>43</v>
      </c>
      <c r="B43" s="45">
        <f>B8*0.4</f>
        <v>220948.80000000002</v>
      </c>
      <c r="C43" s="38">
        <f t="shared" si="5"/>
        <v>0.4</v>
      </c>
      <c r="D43" s="44">
        <f t="shared" si="12"/>
        <v>225367.77600000001</v>
      </c>
      <c r="E43" s="38">
        <f t="shared" si="6"/>
        <v>0.40800000000000003</v>
      </c>
      <c r="F43" s="44">
        <f t="shared" si="7"/>
        <v>229875.13152000002</v>
      </c>
      <c r="G43" s="40">
        <f t="shared" si="13"/>
        <v>0.41616000000000003</v>
      </c>
      <c r="H43" s="44">
        <f t="shared" si="8"/>
        <v>234472.63415040003</v>
      </c>
      <c r="I43" s="40">
        <f t="shared" si="14"/>
        <v>0.42864480000000005</v>
      </c>
      <c r="J43" s="44">
        <f t="shared" si="9"/>
        <v>239162.08683340804</v>
      </c>
      <c r="K43" s="40">
        <f t="shared" si="14"/>
        <v>0.44150414400000004</v>
      </c>
      <c r="L43" s="44">
        <f t="shared" si="10"/>
        <v>243945.32857007621</v>
      </c>
      <c r="M43" s="41">
        <f t="shared" si="15"/>
        <v>0.45474926832000007</v>
      </c>
      <c r="N43" s="44">
        <f t="shared" si="11"/>
        <v>248824.23514147772</v>
      </c>
      <c r="O43" s="41">
        <f t="shared" si="16"/>
        <v>0.46839174636960007</v>
      </c>
    </row>
    <row r="44" spans="1:15" x14ac:dyDescent="0.2">
      <c r="A44" s="4" t="s">
        <v>44</v>
      </c>
      <c r="B44" s="45">
        <f>B8*0.25</f>
        <v>138093</v>
      </c>
      <c r="C44" s="38">
        <f t="shared" si="5"/>
        <v>0.25</v>
      </c>
      <c r="D44" s="44">
        <f t="shared" si="12"/>
        <v>140854.86000000002</v>
      </c>
      <c r="E44" s="38">
        <f t="shared" si="6"/>
        <v>0.255</v>
      </c>
      <c r="F44" s="44">
        <f t="shared" si="7"/>
        <v>143671.9572</v>
      </c>
      <c r="G44" s="40">
        <f t="shared" si="13"/>
        <v>0.2601</v>
      </c>
      <c r="H44" s="44">
        <f t="shared" si="8"/>
        <v>146545.39634400001</v>
      </c>
      <c r="I44" s="40">
        <f t="shared" si="14"/>
        <v>0.267903</v>
      </c>
      <c r="J44" s="44">
        <f t="shared" si="9"/>
        <v>149476.30427088001</v>
      </c>
      <c r="K44" s="40">
        <f t="shared" si="14"/>
        <v>0.27594009000000003</v>
      </c>
      <c r="L44" s="44">
        <f t="shared" si="10"/>
        <v>152465.83035629761</v>
      </c>
      <c r="M44" s="41">
        <f t="shared" si="15"/>
        <v>0.28421829270000004</v>
      </c>
      <c r="N44" s="44">
        <f t="shared" si="11"/>
        <v>155515.14696342355</v>
      </c>
      <c r="O44" s="41">
        <f t="shared" si="16"/>
        <v>0.29274484148100005</v>
      </c>
    </row>
    <row r="45" spans="1:15" x14ac:dyDescent="0.2">
      <c r="A45" s="4" t="s">
        <v>86</v>
      </c>
      <c r="B45" s="45">
        <f>B39*0.035</f>
        <v>130486.44000000002</v>
      </c>
      <c r="C45" s="38">
        <f t="shared" si="5"/>
        <v>0.23622928026764575</v>
      </c>
      <c r="D45" s="44">
        <f t="shared" si="12"/>
        <v>133096.16880000001</v>
      </c>
      <c r="E45" s="38">
        <f t="shared" si="6"/>
        <v>0.24095386587299866</v>
      </c>
      <c r="F45" s="44">
        <f t="shared" si="7"/>
        <v>135758.09217600001</v>
      </c>
      <c r="G45" s="38">
        <f>SUM(F45/$M$20)</f>
        <v>0.24577294319045861</v>
      </c>
      <c r="H45" s="44">
        <f t="shared" si="8"/>
        <v>138473.25401952001</v>
      </c>
      <c r="I45" s="38">
        <f>SUM(H45/$M$20)</f>
        <v>0.25068840205426779</v>
      </c>
      <c r="J45" s="44">
        <f t="shared" si="9"/>
        <v>141242.71909991041</v>
      </c>
      <c r="K45" s="38">
        <f>SUM(J45/$M$20)</f>
        <v>0.25570217009535312</v>
      </c>
      <c r="L45" s="44">
        <f t="shared" si="10"/>
        <v>144067.57348190862</v>
      </c>
      <c r="M45" s="38">
        <f>SUM(L45/$M$20)</f>
        <v>0.2608162134972602</v>
      </c>
      <c r="N45" s="44">
        <f t="shared" si="11"/>
        <v>146948.9249515468</v>
      </c>
      <c r="O45" s="38">
        <f>SUM(N45/$M$20)</f>
        <v>0.26603253776720542</v>
      </c>
    </row>
    <row r="46" spans="1:15" x14ac:dyDescent="0.2">
      <c r="A46" s="4" t="s">
        <v>48</v>
      </c>
      <c r="B46" s="45">
        <f>B8*0.12</f>
        <v>66284.639999999999</v>
      </c>
      <c r="C46" s="38">
        <f t="shared" si="5"/>
        <v>0.12</v>
      </c>
      <c r="D46" s="44">
        <f t="shared" si="12"/>
        <v>67610.332800000004</v>
      </c>
      <c r="E46" s="38">
        <f t="shared" si="6"/>
        <v>0.12240000000000001</v>
      </c>
      <c r="F46" s="44">
        <f t="shared" si="7"/>
        <v>68962.539455999999</v>
      </c>
      <c r="G46" s="40">
        <f t="shared" si="13"/>
        <v>0.124848</v>
      </c>
      <c r="H46" s="44">
        <f t="shared" si="8"/>
        <v>70341.790245120006</v>
      </c>
      <c r="I46" s="40">
        <f t="shared" si="14"/>
        <v>0.12859344</v>
      </c>
      <c r="J46" s="44">
        <f t="shared" si="9"/>
        <v>71748.626050022402</v>
      </c>
      <c r="K46" s="40">
        <f t="shared" si="14"/>
        <v>0.13245124320000001</v>
      </c>
      <c r="L46" s="44">
        <f t="shared" si="10"/>
        <v>73183.598571022856</v>
      </c>
      <c r="M46" s="41">
        <f t="shared" si="15"/>
        <v>0.13642478049600001</v>
      </c>
      <c r="N46" s="44">
        <f t="shared" si="11"/>
        <v>74647.270542443308</v>
      </c>
      <c r="O46" s="41">
        <f t="shared" si="16"/>
        <v>0.14051752391088002</v>
      </c>
    </row>
    <row r="47" spans="1:15" x14ac:dyDescent="0.2">
      <c r="A47" s="4" t="s">
        <v>49</v>
      </c>
      <c r="B47" s="45">
        <f>B8*0.85</f>
        <v>469516.2</v>
      </c>
      <c r="C47" s="38">
        <f t="shared" si="5"/>
        <v>0.85</v>
      </c>
      <c r="D47" s="44">
        <f t="shared" si="12"/>
        <v>478906.52400000003</v>
      </c>
      <c r="E47" s="38">
        <f t="shared" si="6"/>
        <v>0.8670000000000001</v>
      </c>
      <c r="F47" s="44">
        <f t="shared" si="7"/>
        <v>488484.65448000003</v>
      </c>
      <c r="G47" s="40">
        <f t="shared" si="13"/>
        <v>0.88434000000000001</v>
      </c>
      <c r="H47" s="44">
        <f t="shared" si="8"/>
        <v>498254.34756960004</v>
      </c>
      <c r="I47" s="40">
        <f t="shared" si="14"/>
        <v>0.91087020000000007</v>
      </c>
      <c r="J47" s="44">
        <f t="shared" si="9"/>
        <v>508219.43452099204</v>
      </c>
      <c r="K47" s="40">
        <f t="shared" si="14"/>
        <v>0.93819630600000015</v>
      </c>
      <c r="L47" s="44">
        <f t="shared" si="10"/>
        <v>518383.82321141189</v>
      </c>
      <c r="M47" s="41">
        <f t="shared" si="15"/>
        <v>0.9663421951800002</v>
      </c>
      <c r="N47" s="44">
        <f t="shared" si="11"/>
        <v>528751.49967564014</v>
      </c>
      <c r="O47" s="41">
        <f t="shared" si="16"/>
        <v>0.99533246103540018</v>
      </c>
    </row>
    <row r="48" spans="1:15" ht="13.5" thickBot="1" x14ac:dyDescent="0.25">
      <c r="A48" s="4" t="s">
        <v>51</v>
      </c>
      <c r="B48" s="45">
        <f>F28*300</f>
        <v>176400</v>
      </c>
      <c r="C48" s="38">
        <f t="shared" si="5"/>
        <v>0.31935000325867352</v>
      </c>
      <c r="D48" s="44">
        <f t="shared" si="12"/>
        <v>179928</v>
      </c>
      <c r="E48" s="38">
        <f t="shared" si="6"/>
        <v>0.32573700332384697</v>
      </c>
      <c r="F48" s="44">
        <f t="shared" si="7"/>
        <v>183526.56</v>
      </c>
      <c r="G48" s="40">
        <f t="shared" si="13"/>
        <v>0.33225174339032393</v>
      </c>
      <c r="H48" s="44">
        <f t="shared" si="8"/>
        <v>187197.0912</v>
      </c>
      <c r="I48" s="10">
        <f>SUM(H48/$B$8)</f>
        <v>0.33889677825813036</v>
      </c>
      <c r="J48" s="44">
        <f t="shared" si="9"/>
        <v>190941.033024</v>
      </c>
      <c r="K48" s="10">
        <f>SUM(J48/$B$8)</f>
        <v>0.34567471382329301</v>
      </c>
      <c r="L48" s="44">
        <f t="shared" si="10"/>
        <v>194759.85368448001</v>
      </c>
      <c r="M48" s="38">
        <f>SUM(L48/$B$8)</f>
        <v>0.35258820809975888</v>
      </c>
      <c r="N48" s="44">
        <f t="shared" si="11"/>
        <v>198655.05075816961</v>
      </c>
      <c r="O48" s="38">
        <f>SUM(N48/$B$8)</f>
        <v>0.35963997226175404</v>
      </c>
    </row>
    <row r="49" spans="1:15" ht="13.5" thickBot="1" x14ac:dyDescent="0.25">
      <c r="A49" s="15" t="s">
        <v>45</v>
      </c>
      <c r="B49" s="46">
        <f t="shared" ref="B49:O49" si="17">SUM(B40:B48)</f>
        <v>2102095.4399999995</v>
      </c>
      <c r="C49" s="34">
        <f t="shared" si="17"/>
        <v>3.8055792835263196</v>
      </c>
      <c r="D49" s="46">
        <f t="shared" si="17"/>
        <v>2144137.3488000003</v>
      </c>
      <c r="E49" s="34">
        <f t="shared" si="17"/>
        <v>3.8816908691968459</v>
      </c>
      <c r="F49" s="46">
        <f t="shared" si="17"/>
        <v>2187020.0957760005</v>
      </c>
      <c r="G49" s="20">
        <f t="shared" si="17"/>
        <v>3.9593246865807825</v>
      </c>
      <c r="H49" s="46">
        <f t="shared" si="17"/>
        <v>2230760.49769152</v>
      </c>
      <c r="I49" s="34">
        <f t="shared" si="17"/>
        <v>4.072324180312398</v>
      </c>
      <c r="J49" s="46">
        <f t="shared" si="17"/>
        <v>2275375.7076453511</v>
      </c>
      <c r="K49" s="34">
        <f t="shared" si="17"/>
        <v>4.1885980539186463</v>
      </c>
      <c r="L49" s="46">
        <f t="shared" si="17"/>
        <v>2320883.2217982574</v>
      </c>
      <c r="M49" s="34">
        <f t="shared" si="17"/>
        <v>4.3082422266970193</v>
      </c>
      <c r="N49" s="46">
        <f t="shared" si="17"/>
        <v>2367300.8862342229</v>
      </c>
      <c r="O49" s="34">
        <f t="shared" si="17"/>
        <v>4.43135544928196</v>
      </c>
    </row>
    <row r="50" spans="1:15" ht="13.5" thickBot="1" x14ac:dyDescent="0.25">
      <c r="A50" s="4"/>
      <c r="B50" s="4"/>
      <c r="C50" s="6"/>
      <c r="D50" s="4"/>
      <c r="E50" s="6"/>
      <c r="F50" s="5"/>
      <c r="G50" s="5"/>
      <c r="H50" s="4"/>
      <c r="I50" s="6"/>
      <c r="J50" s="5"/>
      <c r="K50" s="5"/>
      <c r="L50" s="4"/>
      <c r="M50" s="6"/>
      <c r="N50" s="5"/>
      <c r="O50" s="6"/>
    </row>
    <row r="51" spans="1:15" ht="13.5" thickBot="1" x14ac:dyDescent="0.25">
      <c r="A51" s="15" t="s">
        <v>50</v>
      </c>
      <c r="B51" s="46">
        <f>SUM(B39-B49)</f>
        <v>1626088.5600000005</v>
      </c>
      <c r="C51" s="34">
        <f>SUM(B51/$B$8)</f>
        <v>2.9438287241207024</v>
      </c>
      <c r="D51" s="46">
        <f>SUM(D39-D49)</f>
        <v>1658610.3311999994</v>
      </c>
      <c r="E51" s="34">
        <f>SUM(D51/$B$8)</f>
        <v>3.0027052986031144</v>
      </c>
      <c r="F51" s="33">
        <f>SUM(F39-F49)</f>
        <v>1691782.5378239998</v>
      </c>
      <c r="G51" s="20">
        <f>SUM(F51/$B$8)</f>
        <v>3.0627594045751771</v>
      </c>
      <c r="H51" s="46">
        <f>SUM(H39-H49)</f>
        <v>1725618.1885804799</v>
      </c>
      <c r="I51" s="34">
        <f>SUM(H51/$B$8)</f>
        <v>3.1240145926666809</v>
      </c>
      <c r="J51" s="33">
        <f>SUM(J39-J49)</f>
        <v>1760130.5523520894</v>
      </c>
      <c r="K51" s="20">
        <f>SUM(J51/$B$8)</f>
        <v>3.1864948845200143</v>
      </c>
      <c r="L51" s="46">
        <f>SUM(L39-L49)</f>
        <v>1795333.163399132</v>
      </c>
      <c r="M51" s="34">
        <f>SUM(L51/$B$8)</f>
        <v>3.2502247822104162</v>
      </c>
      <c r="N51" s="33">
        <f>SUM(N39-N49)</f>
        <v>1831239.8266671142</v>
      </c>
      <c r="O51" s="34">
        <f>SUM(N51/$B$8)</f>
        <v>3.3152292778546237</v>
      </c>
    </row>
    <row r="52" spans="1:15" x14ac:dyDescent="0.2">
      <c r="A52" s="4"/>
      <c r="B52" s="44"/>
      <c r="C52" s="38"/>
      <c r="D52" s="44"/>
      <c r="E52" s="38"/>
      <c r="F52" s="28"/>
      <c r="G52" s="10"/>
      <c r="H52" s="44"/>
      <c r="I52" s="38"/>
      <c r="J52" s="28"/>
      <c r="K52" s="10"/>
      <c r="L52" s="44"/>
      <c r="M52" s="38"/>
      <c r="N52" s="28"/>
      <c r="O52" s="38"/>
    </row>
    <row r="53" spans="1:15" x14ac:dyDescent="0.2">
      <c r="A53" s="4" t="s">
        <v>61</v>
      </c>
      <c r="B53" s="44">
        <f>B7*200</f>
        <v>117600</v>
      </c>
      <c r="C53" s="38">
        <f>SUM(B53/$B$8)</f>
        <v>0.212900002172449</v>
      </c>
      <c r="D53" s="44">
        <f>B53</f>
        <v>117600</v>
      </c>
      <c r="E53" s="38">
        <f>SUM(D53/$B$8)</f>
        <v>0.212900002172449</v>
      </c>
      <c r="F53" s="44">
        <f>D53</f>
        <v>117600</v>
      </c>
      <c r="G53" s="38">
        <f>SUM(F53/$B$8)</f>
        <v>0.212900002172449</v>
      </c>
      <c r="H53" s="44">
        <f>F53</f>
        <v>117600</v>
      </c>
      <c r="I53" s="38">
        <f>SUM(H53/$B$8)</f>
        <v>0.212900002172449</v>
      </c>
      <c r="J53" s="44">
        <f>H53</f>
        <v>117600</v>
      </c>
      <c r="K53" s="38">
        <f>SUM(J53/$B$8)</f>
        <v>0.212900002172449</v>
      </c>
      <c r="L53" s="44">
        <f>J53</f>
        <v>117600</v>
      </c>
      <c r="M53" s="38">
        <f>SUM(L53/$B$8)</f>
        <v>0.212900002172449</v>
      </c>
      <c r="N53" s="44">
        <f>L53</f>
        <v>117600</v>
      </c>
      <c r="O53" s="38">
        <f>SUM(N53/$B$8)</f>
        <v>0.212900002172449</v>
      </c>
    </row>
    <row r="54" spans="1:15" x14ac:dyDescent="0.2">
      <c r="A54" s="4" t="s">
        <v>52</v>
      </c>
      <c r="B54" s="45">
        <f>Sheet2!B17</f>
        <v>-1101016.0995703894</v>
      </c>
      <c r="C54" s="38">
        <f>SUM(B54/$B$8)</f>
        <v>-1.9932511053608608</v>
      </c>
      <c r="D54" s="45">
        <f>Sheet2!J17</f>
        <v>-1101016.0995703894</v>
      </c>
      <c r="E54" s="38">
        <f>SUM(D54/$B$8)</f>
        <v>-1.9932511053608608</v>
      </c>
      <c r="F54" s="45">
        <f>D54</f>
        <v>-1101016.0995703894</v>
      </c>
      <c r="G54" s="10">
        <f>SUM(F54/$B$8)</f>
        <v>-1.9932511053608608</v>
      </c>
      <c r="H54" s="45">
        <f>F54</f>
        <v>-1101016.0995703894</v>
      </c>
      <c r="I54" s="38">
        <f>SUM(H54/$B$8)</f>
        <v>-1.9932511053608608</v>
      </c>
      <c r="J54" s="45">
        <f>H54</f>
        <v>-1101016.0995703894</v>
      </c>
      <c r="K54" s="10">
        <f>SUM(J54/$B$8)</f>
        <v>-1.9932511053608608</v>
      </c>
      <c r="L54" s="45">
        <f>J54</f>
        <v>-1101016.0995703894</v>
      </c>
      <c r="M54" s="38">
        <f>SUM(L54/$B$8)</f>
        <v>-1.9932511053608608</v>
      </c>
      <c r="N54" s="45">
        <f>L54</f>
        <v>-1101016.0995703894</v>
      </c>
      <c r="O54" s="38">
        <f>SUM(N54/$B$8)</f>
        <v>-1.9932511053608608</v>
      </c>
    </row>
    <row r="55" spans="1:15" x14ac:dyDescent="0.2">
      <c r="A55" s="4" t="s">
        <v>100</v>
      </c>
      <c r="B55" s="45"/>
      <c r="C55" s="38"/>
      <c r="D55" s="45"/>
      <c r="E55" s="38"/>
      <c r="F55" s="45"/>
      <c r="G55" s="10"/>
      <c r="H55" s="45"/>
      <c r="I55" s="38"/>
      <c r="J55" s="45"/>
      <c r="K55" s="10"/>
      <c r="L55" s="45"/>
      <c r="M55" s="38"/>
      <c r="N55" s="45"/>
      <c r="O55" s="38"/>
    </row>
    <row r="56" spans="1:15" ht="13.5" thickBot="1" x14ac:dyDescent="0.25">
      <c r="A56" s="4"/>
      <c r="B56" s="45"/>
      <c r="C56" s="38"/>
      <c r="D56" s="45"/>
      <c r="E56" s="38"/>
      <c r="F56" s="45"/>
      <c r="G56" s="10"/>
      <c r="H56" s="45"/>
      <c r="I56" s="38"/>
      <c r="J56" s="45"/>
      <c r="K56" s="10"/>
      <c r="L56" s="45"/>
      <c r="M56" s="38"/>
      <c r="N56" s="45"/>
      <c r="O56" s="38"/>
    </row>
    <row r="57" spans="1:15" ht="13.5" thickBot="1" x14ac:dyDescent="0.25">
      <c r="A57" s="15" t="s">
        <v>53</v>
      </c>
      <c r="B57" s="46">
        <f>B51-B53+B54+B55</f>
        <v>407472.46042961115</v>
      </c>
      <c r="C57" s="34">
        <f>SUM(B57/$B$8)</f>
        <v>0.7376776165873925</v>
      </c>
      <c r="D57" s="46">
        <f>D51-D53+D54+D55</f>
        <v>439994.23162961006</v>
      </c>
      <c r="E57" s="34">
        <f>SUM(D57/$B$8)</f>
        <v>0.79655419106980452</v>
      </c>
      <c r="F57" s="46">
        <f>F51-F53+F54+F55</f>
        <v>473166.43825361039</v>
      </c>
      <c r="G57" s="20">
        <f>SUM(F57/$B$8)</f>
        <v>0.85660829704186747</v>
      </c>
      <c r="H57" s="46">
        <f>H51-H53+H54+H55</f>
        <v>507002.08901009057</v>
      </c>
      <c r="I57" s="34">
        <f>SUM(H57/$B$8)</f>
        <v>0.91786348513337124</v>
      </c>
      <c r="J57" s="46">
        <f>J51-J53+J54+J55</f>
        <v>541514.45278170006</v>
      </c>
      <c r="K57" s="20">
        <f>SUM(J57/$B$8)</f>
        <v>0.98034377698670472</v>
      </c>
      <c r="L57" s="46">
        <f>L51-L53+L54+L55</f>
        <v>576717.0638287426</v>
      </c>
      <c r="M57" s="34">
        <f>SUM(L57/$B$8)</f>
        <v>1.0440736746771064</v>
      </c>
      <c r="N57" s="46">
        <f>N51-N53+N54+N55</f>
        <v>612623.72709672479</v>
      </c>
      <c r="O57" s="34">
        <f>SUM(N57/$B$8)</f>
        <v>1.1090781703213139</v>
      </c>
    </row>
    <row r="58" spans="1:15" ht="13.5" thickBot="1" x14ac:dyDescent="0.25">
      <c r="A58" s="4"/>
      <c r="B58" s="4"/>
      <c r="C58" s="6"/>
      <c r="D58" s="4"/>
      <c r="E58" s="6"/>
      <c r="F58" s="5"/>
      <c r="G58" s="5"/>
      <c r="H58" s="4"/>
      <c r="I58" s="6"/>
      <c r="J58" s="5"/>
      <c r="K58" s="5"/>
      <c r="L58" s="4"/>
      <c r="M58" s="6"/>
      <c r="N58" s="5"/>
      <c r="O58" s="6"/>
    </row>
    <row r="59" spans="1:15" ht="13.5" thickBot="1" x14ac:dyDescent="0.25">
      <c r="A59" s="15" t="s">
        <v>87</v>
      </c>
      <c r="B59" s="47">
        <f>B51/$B$3</f>
        <v>0.10163053500000004</v>
      </c>
      <c r="C59" s="32"/>
      <c r="D59" s="47">
        <f>D51/$B$3</f>
        <v>0.10366314569999996</v>
      </c>
      <c r="E59" s="32"/>
      <c r="F59" s="47">
        <f>F51/$B$3</f>
        <v>0.10573640861399998</v>
      </c>
      <c r="G59" s="16"/>
      <c r="H59" s="47">
        <f>H51/$B$3</f>
        <v>0.10785113678628</v>
      </c>
      <c r="I59" s="32"/>
      <c r="J59" s="47">
        <f>J51/$B$3</f>
        <v>0.11000815952200559</v>
      </c>
      <c r="K59" s="16"/>
      <c r="L59" s="47">
        <f>L51/$B$3</f>
        <v>0.11220832271244575</v>
      </c>
      <c r="M59" s="32"/>
      <c r="N59" s="47">
        <f>N51/$B$3</f>
        <v>0.11445248916669463</v>
      </c>
      <c r="O59" s="32"/>
    </row>
    <row r="60" spans="1:15" ht="13.5" thickBot="1" x14ac:dyDescent="0.25">
      <c r="A60" s="4"/>
      <c r="B60" s="4"/>
      <c r="C60" s="6"/>
      <c r="D60" s="4"/>
      <c r="E60" s="6"/>
      <c r="F60" s="5"/>
      <c r="G60" s="5"/>
      <c r="H60" s="4"/>
      <c r="I60" s="6"/>
      <c r="J60" s="5"/>
      <c r="K60" s="5"/>
      <c r="L60" s="4"/>
      <c r="M60" s="6"/>
      <c r="N60" s="5"/>
      <c r="O60" s="6"/>
    </row>
    <row r="61" spans="1:15" ht="13.5" thickBot="1" x14ac:dyDescent="0.25">
      <c r="A61" s="15" t="s">
        <v>59</v>
      </c>
      <c r="B61" s="47">
        <f>B57/$B$26</f>
        <v>0.12733514388425349</v>
      </c>
      <c r="C61" s="32"/>
      <c r="D61" s="47">
        <f>D57/$B$26</f>
        <v>0.13749819738425315</v>
      </c>
      <c r="E61" s="32"/>
      <c r="F61" s="47">
        <f>F57/$B$26</f>
        <v>0.14786451195425324</v>
      </c>
      <c r="G61" s="16"/>
      <c r="H61" s="47">
        <f>H57/$B$26</f>
        <v>0.15843815281565329</v>
      </c>
      <c r="I61" s="32"/>
      <c r="J61" s="47">
        <f>J57/$B$26</f>
        <v>0.16922326649428127</v>
      </c>
      <c r="K61" s="16"/>
      <c r="L61" s="47">
        <f>L57/$B$26</f>
        <v>0.18022408244648205</v>
      </c>
      <c r="M61" s="32"/>
      <c r="N61" s="47">
        <f>N57/$B$26</f>
        <v>0.19144491471772648</v>
      </c>
      <c r="O61" s="32"/>
    </row>
    <row r="62" spans="1:15" ht="13.5" thickBot="1" x14ac:dyDescent="0.25">
      <c r="A62" s="15"/>
      <c r="B62" s="47"/>
      <c r="C62" s="32"/>
      <c r="D62" s="47"/>
      <c r="E62" s="32"/>
      <c r="F62" s="35"/>
      <c r="G62" s="16"/>
      <c r="H62" s="35"/>
      <c r="I62" s="32"/>
      <c r="J62" s="35"/>
      <c r="K62" s="16"/>
      <c r="L62" s="47"/>
      <c r="M62" s="32"/>
      <c r="N62" s="35"/>
      <c r="O62" s="32"/>
    </row>
    <row r="63" spans="1:15" ht="13.5" thickBot="1" x14ac:dyDescent="0.25">
      <c r="A63" s="15" t="s">
        <v>57</v>
      </c>
      <c r="B63" s="48">
        <f>B51/C63</f>
        <v>18067650.666666672</v>
      </c>
      <c r="C63" s="37">
        <v>0.09</v>
      </c>
      <c r="D63" s="48">
        <f>D51/E63</f>
        <v>18429003.679999996</v>
      </c>
      <c r="E63" s="37">
        <v>0.09</v>
      </c>
      <c r="F63" s="48">
        <f>F51/G63</f>
        <v>18797583.753599998</v>
      </c>
      <c r="G63" s="36">
        <v>0.09</v>
      </c>
      <c r="H63" s="48">
        <f>H51/I63</f>
        <v>19173535.428672001</v>
      </c>
      <c r="I63" s="37">
        <v>0.09</v>
      </c>
      <c r="J63" s="48">
        <f>J51/K63</f>
        <v>19557006.137245439</v>
      </c>
      <c r="K63" s="36">
        <v>0.09</v>
      </c>
      <c r="L63" s="48">
        <f>L51/M63</f>
        <v>19948146.259990357</v>
      </c>
      <c r="M63" s="37">
        <v>0.09</v>
      </c>
      <c r="N63" s="48">
        <f>N51/O63</f>
        <v>20347109.18519016</v>
      </c>
      <c r="O63" s="37">
        <v>0.09</v>
      </c>
    </row>
    <row r="65" spans="1:7" ht="13.5" thickBot="1" x14ac:dyDescent="0.25"/>
    <row r="66" spans="1:7" ht="13.5" thickBot="1" x14ac:dyDescent="0.25">
      <c r="A66" s="15"/>
      <c r="B66" s="31" t="s">
        <v>71</v>
      </c>
      <c r="C66" s="112" t="s">
        <v>113</v>
      </c>
      <c r="D66" s="112" t="s">
        <v>114</v>
      </c>
      <c r="F66" s="1" t="s">
        <v>97</v>
      </c>
      <c r="G66" s="87">
        <f>IRR(B67:B75)</f>
        <v>0.20558135524355658</v>
      </c>
    </row>
    <row r="67" spans="1:7" x14ac:dyDescent="0.2">
      <c r="A67" s="1" t="s">
        <v>62</v>
      </c>
      <c r="B67" s="104">
        <f>SUM(-$B$26+-$D$53)</f>
        <v>-3317600</v>
      </c>
      <c r="C67" s="106">
        <v>0</v>
      </c>
      <c r="D67" s="111">
        <f>C67</f>
        <v>0</v>
      </c>
      <c r="F67" s="4" t="s">
        <v>98</v>
      </c>
      <c r="G67" s="88">
        <f>NPV(0.07,B67,B68:B75)</f>
        <v>3299229.3394682426</v>
      </c>
    </row>
    <row r="68" spans="1:7" x14ac:dyDescent="0.2">
      <c r="A68" s="4" t="s">
        <v>63</v>
      </c>
      <c r="B68" s="44">
        <f>B57</f>
        <v>407472.46042961115</v>
      </c>
      <c r="C68" s="107">
        <f>B61</f>
        <v>0.12733514388425349</v>
      </c>
      <c r="D68" s="107">
        <f>C68+C67</f>
        <v>0.12733514388425349</v>
      </c>
      <c r="F68" s="4" t="s">
        <v>99</v>
      </c>
      <c r="G68" s="89">
        <f>B3/B39</f>
        <v>4.2916336747327923</v>
      </c>
    </row>
    <row r="69" spans="1:7" ht="13.5" thickBot="1" x14ac:dyDescent="0.25">
      <c r="A69" s="4" t="s">
        <v>64</v>
      </c>
      <c r="B69" s="44">
        <f>D57</f>
        <v>439994.23162961006</v>
      </c>
      <c r="C69" s="107">
        <f>D61</f>
        <v>0.13749819738425315</v>
      </c>
      <c r="D69" s="107">
        <f>C69+C68</f>
        <v>0.26483334126850666</v>
      </c>
      <c r="F69" s="13" t="s">
        <v>107</v>
      </c>
      <c r="G69" s="95">
        <f>B59</f>
        <v>0.10163053500000004</v>
      </c>
    </row>
    <row r="70" spans="1:7" ht="13.5" thickBot="1" x14ac:dyDescent="0.25">
      <c r="A70" s="4" t="s">
        <v>65</v>
      </c>
      <c r="B70" s="44">
        <f>F57</f>
        <v>473166.43825361039</v>
      </c>
      <c r="C70" s="107">
        <f>F61</f>
        <v>0.14786451195425324</v>
      </c>
      <c r="D70" s="107">
        <f t="shared" ref="D70:D75" si="18">D69+C70</f>
        <v>0.41269785322275987</v>
      </c>
      <c r="G70" s="86"/>
    </row>
    <row r="71" spans="1:7" ht="13.5" thickBot="1" x14ac:dyDescent="0.25">
      <c r="A71" s="4" t="s">
        <v>66</v>
      </c>
      <c r="B71" s="44">
        <f>H57</f>
        <v>507002.08901009057</v>
      </c>
      <c r="C71" s="108">
        <f>H61</f>
        <v>0.15843815281565329</v>
      </c>
      <c r="D71" s="107">
        <f t="shared" si="18"/>
        <v>0.57113600603841319</v>
      </c>
      <c r="F71" s="97" t="s">
        <v>101</v>
      </c>
      <c r="G71" s="96" t="s">
        <v>63</v>
      </c>
    </row>
    <row r="72" spans="1:7" x14ac:dyDescent="0.2">
      <c r="A72" s="4" t="s">
        <v>67</v>
      </c>
      <c r="B72" s="44">
        <f>J57</f>
        <v>541514.45278170006</v>
      </c>
      <c r="C72" s="108">
        <f>J61</f>
        <v>0.16922326649428127</v>
      </c>
      <c r="D72" s="107">
        <f t="shared" si="18"/>
        <v>0.7403592725326944</v>
      </c>
      <c r="F72" s="4" t="s">
        <v>102</v>
      </c>
      <c r="G72" s="90">
        <f>B3</f>
        <v>16000000</v>
      </c>
    </row>
    <row r="73" spans="1:7" x14ac:dyDescent="0.2">
      <c r="A73" s="4" t="s">
        <v>69</v>
      </c>
      <c r="B73" s="44">
        <f>L57</f>
        <v>576717.0638287426</v>
      </c>
      <c r="C73" s="108">
        <f>L61</f>
        <v>0.18022408244648205</v>
      </c>
      <c r="D73" s="107">
        <f t="shared" si="18"/>
        <v>0.92058335497917643</v>
      </c>
      <c r="F73" s="4" t="s">
        <v>103</v>
      </c>
      <c r="G73" s="91">
        <v>0.8</v>
      </c>
    </row>
    <row r="74" spans="1:7" x14ac:dyDescent="0.2">
      <c r="A74" s="4" t="s">
        <v>70</v>
      </c>
      <c r="B74" s="44">
        <f>N57</f>
        <v>612623.72709672479</v>
      </c>
      <c r="C74" s="108">
        <f>N61</f>
        <v>0.19144491471772648</v>
      </c>
      <c r="D74" s="107">
        <f t="shared" si="18"/>
        <v>1.1120282696969028</v>
      </c>
      <c r="F74" s="4" t="s">
        <v>105</v>
      </c>
      <c r="G74" s="92">
        <v>8.09E-2</v>
      </c>
    </row>
    <row r="75" spans="1:7" x14ac:dyDescent="0.2">
      <c r="A75" s="4" t="s">
        <v>115</v>
      </c>
      <c r="B75" s="44">
        <f>(N63*0.95)-Sheet2!O89</f>
        <v>7143742.649696717</v>
      </c>
      <c r="C75" s="108">
        <f>-B67/B75</f>
        <v>0.46440642709054569</v>
      </c>
      <c r="D75" s="107">
        <f t="shared" si="18"/>
        <v>1.5764346967874485</v>
      </c>
      <c r="F75" s="4" t="s">
        <v>106</v>
      </c>
      <c r="G75" s="93">
        <v>35</v>
      </c>
    </row>
    <row r="76" spans="1:7" ht="13.5" thickBot="1" x14ac:dyDescent="0.25">
      <c r="A76" s="4"/>
      <c r="B76" s="45"/>
      <c r="C76" s="109"/>
      <c r="D76" s="108"/>
      <c r="F76" s="13" t="s">
        <v>104</v>
      </c>
      <c r="G76" s="94">
        <f>G72*G73</f>
        <v>12800000</v>
      </c>
    </row>
    <row r="77" spans="1:7" ht="13.5" thickBot="1" x14ac:dyDescent="0.25">
      <c r="A77" s="15" t="s">
        <v>96</v>
      </c>
      <c r="B77" s="46">
        <f>SUM(B67:B76)</f>
        <v>7384633.1127268067</v>
      </c>
      <c r="C77" s="105"/>
      <c r="D77" s="110"/>
    </row>
    <row r="78" spans="1:7" ht="13.5" thickBot="1" x14ac:dyDescent="0.25"/>
    <row r="79" spans="1:7" ht="13.5" hidden="1" thickBot="1" x14ac:dyDescent="0.25">
      <c r="A79" t="s">
        <v>68</v>
      </c>
      <c r="B79" s="59">
        <f>IRR(B67:B75)</f>
        <v>0.20558135524355658</v>
      </c>
    </row>
    <row r="80" spans="1:7" ht="13.5" thickBot="1" x14ac:dyDescent="0.25">
      <c r="A80" s="15"/>
      <c r="B80" s="31" t="s">
        <v>118</v>
      </c>
      <c r="C80" s="31" t="s">
        <v>119</v>
      </c>
      <c r="D80" s="43" t="s">
        <v>120</v>
      </c>
      <c r="E80" s="113"/>
      <c r="F80" s="1" t="s">
        <v>121</v>
      </c>
      <c r="G80" s="3">
        <v>60</v>
      </c>
    </row>
    <row r="81" spans="1:7" x14ac:dyDescent="0.2">
      <c r="A81" s="4"/>
      <c r="B81" s="114"/>
      <c r="C81" s="114"/>
      <c r="D81" s="115"/>
      <c r="F81" s="4" t="s">
        <v>75</v>
      </c>
      <c r="G81" s="119">
        <f>B6</f>
        <v>26</v>
      </c>
    </row>
    <row r="82" spans="1:7" x14ac:dyDescent="0.2">
      <c r="A82" s="4" t="s">
        <v>116</v>
      </c>
      <c r="B82" s="12">
        <f>N63/B7</f>
        <v>34603.927185697554</v>
      </c>
      <c r="C82" s="28">
        <f>B22</f>
        <v>27210.884353741498</v>
      </c>
      <c r="D82" s="116">
        <f>((B82-C82)/C82)/7</f>
        <v>3.8813474867769295E-2</v>
      </c>
      <c r="E82" s="85"/>
      <c r="F82" s="4" t="s">
        <v>122</v>
      </c>
      <c r="G82" s="120">
        <f>(B3/(G80-G81)*(G80-G81)+B3)/B7</f>
        <v>54421.768707482996</v>
      </c>
    </row>
    <row r="83" spans="1:7" ht="13.5" thickBot="1" x14ac:dyDescent="0.25">
      <c r="A83" s="13" t="s">
        <v>117</v>
      </c>
      <c r="B83" s="23">
        <f>N63/B8</f>
        <v>36.835880865051379</v>
      </c>
      <c r="C83" s="117">
        <f>B23</f>
        <v>28.965986690129117</v>
      </c>
      <c r="D83" s="118">
        <f>((B83-C83)/C83)/7</f>
        <v>3.8813474867769281E-2</v>
      </c>
      <c r="E83" s="85"/>
      <c r="F83" s="13" t="s">
        <v>123</v>
      </c>
      <c r="G83" s="25">
        <f>(B3-(B3/(G80-G81)*7))/B7</f>
        <v>21608.643457382954</v>
      </c>
    </row>
    <row r="108" spans="2:2" x14ac:dyDescent="0.2">
      <c r="B108" s="57"/>
    </row>
  </sheetData>
  <phoneticPr fontId="0" type="noConversion"/>
  <pageMargins left="0.73" right="0.35" top="0.39" bottom="0.28000000000000003" header="0.17" footer="0.2"/>
  <pageSetup scale="65" orientation="landscape" r:id="rId1"/>
  <headerFooter alignWithMargins="0">
    <oddHeader>Prepared by Greg Thorse &amp;D&amp;RPage &amp;P</oddHeader>
    <oddFooter>&amp;C&amp;T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1"/>
  <sheetViews>
    <sheetView workbookViewId="0">
      <selection activeCell="B4" sqref="B4"/>
    </sheetView>
  </sheetViews>
  <sheetFormatPr defaultRowHeight="12.75" x14ac:dyDescent="0.2"/>
  <cols>
    <col min="1" max="1" width="14.140625" bestFit="1" customWidth="1"/>
    <col min="2" max="2" width="16.5703125" bestFit="1" customWidth="1"/>
    <col min="4" max="4" width="14.140625" bestFit="1" customWidth="1"/>
    <col min="5" max="6" width="11.42578125" bestFit="1" customWidth="1"/>
    <col min="7" max="7" width="15.140625" bestFit="1" customWidth="1"/>
    <col min="9" max="9" width="12.28515625" bestFit="1" customWidth="1"/>
    <col min="10" max="10" width="16.5703125" bestFit="1" customWidth="1"/>
    <col min="12" max="14" width="11.42578125" bestFit="1" customWidth="1"/>
    <col min="15" max="15" width="14.7109375" bestFit="1" customWidth="1"/>
  </cols>
  <sheetData>
    <row r="1" spans="1:15" x14ac:dyDescent="0.2">
      <c r="A1" s="74" t="s">
        <v>89</v>
      </c>
      <c r="B1" s="75">
        <f>Sheet1!B25</f>
        <v>12800000</v>
      </c>
      <c r="C1" s="76"/>
      <c r="D1" s="77"/>
      <c r="E1" s="74"/>
      <c r="F1" s="74"/>
      <c r="G1" s="74"/>
      <c r="H1" s="78"/>
      <c r="I1" s="74" t="s">
        <v>89</v>
      </c>
      <c r="J1" s="75">
        <f>Sheet1!G76</f>
        <v>12800000</v>
      </c>
      <c r="K1" s="76"/>
      <c r="L1" s="77"/>
      <c r="M1" s="74"/>
      <c r="N1" s="74"/>
      <c r="O1" s="74"/>
    </row>
    <row r="2" spans="1:15" x14ac:dyDescent="0.2">
      <c r="A2" s="74" t="s">
        <v>90</v>
      </c>
      <c r="B2" s="79">
        <f>Sheet1!B28</f>
        <v>420</v>
      </c>
      <c r="C2" s="74"/>
      <c r="D2" s="80"/>
      <c r="E2" s="74"/>
      <c r="F2" s="74"/>
      <c r="G2" s="74"/>
      <c r="H2" s="78"/>
      <c r="I2" s="74" t="s">
        <v>90</v>
      </c>
      <c r="J2" s="79">
        <f>Sheet1!G75*12</f>
        <v>420</v>
      </c>
      <c r="K2" s="74"/>
      <c r="L2" s="80"/>
      <c r="M2" s="74"/>
      <c r="N2" s="74"/>
      <c r="O2" s="74"/>
    </row>
    <row r="3" spans="1:15" x14ac:dyDescent="0.2">
      <c r="A3" s="74" t="s">
        <v>91</v>
      </c>
      <c r="B3" s="81">
        <v>8.09E-2</v>
      </c>
      <c r="C3" s="74"/>
      <c r="D3" s="82"/>
      <c r="E3" s="83"/>
      <c r="F3" s="74"/>
      <c r="G3" s="74"/>
      <c r="H3" s="78"/>
      <c r="I3" s="74" t="s">
        <v>91</v>
      </c>
      <c r="J3" s="81">
        <f>Sheet1!G74</f>
        <v>8.09E-2</v>
      </c>
      <c r="K3" s="74"/>
      <c r="L3" s="82"/>
      <c r="M3" s="83"/>
      <c r="N3" s="74"/>
      <c r="O3" s="74"/>
    </row>
    <row r="4" spans="1:15" x14ac:dyDescent="0.2">
      <c r="A4" s="74"/>
      <c r="B4" s="79"/>
      <c r="C4" s="74"/>
      <c r="D4" s="74"/>
      <c r="E4" s="74"/>
      <c r="F4" s="74"/>
      <c r="G4" s="74"/>
      <c r="H4" s="78"/>
      <c r="I4" s="74"/>
      <c r="J4" s="79"/>
      <c r="K4" s="74"/>
      <c r="L4" s="74"/>
      <c r="M4" s="74"/>
      <c r="N4" s="74"/>
      <c r="O4" s="74"/>
    </row>
    <row r="5" spans="1:15" x14ac:dyDescent="0.2">
      <c r="A5" s="74"/>
      <c r="B5" s="79" t="s">
        <v>92</v>
      </c>
      <c r="C5" s="76" t="s">
        <v>90</v>
      </c>
      <c r="D5" s="76" t="s">
        <v>93</v>
      </c>
      <c r="E5" s="76" t="s">
        <v>94</v>
      </c>
      <c r="F5" s="76" t="s">
        <v>91</v>
      </c>
      <c r="G5" s="76" t="s">
        <v>95</v>
      </c>
      <c r="H5" s="78"/>
      <c r="I5" s="74"/>
      <c r="J5" s="79" t="s">
        <v>92</v>
      </c>
      <c r="K5" s="76" t="s">
        <v>90</v>
      </c>
      <c r="L5" s="76" t="s">
        <v>93</v>
      </c>
      <c r="M5" s="76" t="s">
        <v>94</v>
      </c>
      <c r="N5" s="76" t="s">
        <v>91</v>
      </c>
      <c r="O5" s="76" t="s">
        <v>95</v>
      </c>
    </row>
    <row r="6" spans="1:15" x14ac:dyDescent="0.2">
      <c r="A6" s="74"/>
      <c r="B6" s="79"/>
      <c r="C6" s="74">
        <v>1</v>
      </c>
      <c r="D6" s="83">
        <f>PMT($B$3/12,$B$2,$B$1)</f>
        <v>-91751.341630865762</v>
      </c>
      <c r="E6" s="83">
        <f>PPMT($B$3/12,C6,$B$2,$B$1)</f>
        <v>-5458.008297532424</v>
      </c>
      <c r="F6" s="83">
        <f>SUM(D6-E6)</f>
        <v>-86293.333333333343</v>
      </c>
      <c r="G6" s="84">
        <f>SUM($B$1+E6)</f>
        <v>12794541.991702467</v>
      </c>
      <c r="H6" s="78"/>
      <c r="I6" s="74"/>
      <c r="J6" s="79"/>
      <c r="K6" s="74">
        <v>1</v>
      </c>
      <c r="L6" s="83">
        <f>PMT($J$3/12,$J$2,$J$1)</f>
        <v>-91751.341630865762</v>
      </c>
      <c r="M6" s="83">
        <f>PPMT($J$3/12,K6,$J$2,$J$1)</f>
        <v>-5458.008297532424</v>
      </c>
      <c r="N6" s="83">
        <f>SUM(L6-M6)</f>
        <v>-86293.333333333343</v>
      </c>
      <c r="O6" s="84">
        <f>SUM($B$1+M6)</f>
        <v>12794541.991702467</v>
      </c>
    </row>
    <row r="7" spans="1:15" x14ac:dyDescent="0.2">
      <c r="A7" s="74"/>
      <c r="B7" s="79"/>
      <c r="C7" s="74">
        <f>SUM(C6+1)</f>
        <v>2</v>
      </c>
      <c r="D7" s="83">
        <f>PMT($B$3/12,$B$2,$B$1)</f>
        <v>-91751.341630865762</v>
      </c>
      <c r="E7" s="83">
        <f>PPMT($B$3/12,C7,$B$2,$B$1)</f>
        <v>-5494.8043701382867</v>
      </c>
      <c r="F7" s="83">
        <f t="shared" ref="F7:F40" si="0">SUM(D7-E7)</f>
        <v>-86256.537260727477</v>
      </c>
      <c r="G7" s="84">
        <f>SUM(G6+E7)</f>
        <v>12789047.187332328</v>
      </c>
      <c r="H7" s="78"/>
      <c r="I7" s="83">
        <f>D7-L7</f>
        <v>0</v>
      </c>
      <c r="J7" s="79"/>
      <c r="K7" s="74">
        <f>SUM(K6+1)</f>
        <v>2</v>
      </c>
      <c r="L7" s="83">
        <f>PMT($J$3/12,$J$2,$J$1)</f>
        <v>-91751.341630865762</v>
      </c>
      <c r="M7" s="83">
        <f>PPMT($J$3/12,K7,$J$2,$J$1)</f>
        <v>-5494.8043701382867</v>
      </c>
      <c r="N7" s="83">
        <f>SUM(L7-M7)</f>
        <v>-86256.537260727477</v>
      </c>
      <c r="O7" s="84">
        <f>SUM(O6+M7)</f>
        <v>12789047.187332328</v>
      </c>
    </row>
    <row r="8" spans="1:15" x14ac:dyDescent="0.2">
      <c r="A8" s="74"/>
      <c r="B8" s="79"/>
      <c r="C8" s="74">
        <f t="shared" ref="C8:C71" si="1">SUM(C7+1)</f>
        <v>3</v>
      </c>
      <c r="D8" s="83">
        <f t="shared" ref="D8:D71" si="2">PMT($B$3/12,$B$2,$B$1)</f>
        <v>-91751.341630865762</v>
      </c>
      <c r="E8" s="83">
        <f>PPMT($B$3/12,C8,$B$2,$B$1)</f>
        <v>-5531.8485096003033</v>
      </c>
      <c r="F8" s="83">
        <f t="shared" si="0"/>
        <v>-86219.493121265463</v>
      </c>
      <c r="G8" s="84">
        <f t="shared" ref="G8:G40" si="3">SUM(G7+E8)</f>
        <v>12783515.338822728</v>
      </c>
      <c r="H8" s="78"/>
      <c r="I8" s="74"/>
      <c r="J8" s="79"/>
      <c r="K8" s="74">
        <f t="shared" ref="K8:K71" si="4">SUM(K7+1)</f>
        <v>3</v>
      </c>
      <c r="L8" s="83">
        <f t="shared" ref="L8:L71" si="5">PMT($J$3/12,$J$2,$J$1)</f>
        <v>-91751.341630865762</v>
      </c>
      <c r="M8" s="83">
        <f t="shared" ref="M8:M71" si="6">PPMT($J$3/12,K8,$J$2,$J$1)</f>
        <v>-5531.8485096003033</v>
      </c>
      <c r="N8" s="83">
        <f t="shared" ref="N8:N71" si="7">SUM(L8-M8)</f>
        <v>-86219.493121265463</v>
      </c>
      <c r="O8" s="84">
        <f t="shared" ref="O8:O40" si="8">SUM(O7+M8)</f>
        <v>12783515.338822728</v>
      </c>
    </row>
    <row r="9" spans="1:15" x14ac:dyDescent="0.2">
      <c r="A9" s="74"/>
      <c r="B9" s="79"/>
      <c r="C9" s="74">
        <f t="shared" si="1"/>
        <v>4</v>
      </c>
      <c r="D9" s="83">
        <f t="shared" si="2"/>
        <v>-91751.341630865762</v>
      </c>
      <c r="E9" s="83">
        <f t="shared" ref="E9:E40" si="9">PPMT($B$3/12,C9,$B$2,$B$1)</f>
        <v>-5569.1423883025245</v>
      </c>
      <c r="F9" s="83">
        <f t="shared" si="0"/>
        <v>-86182.199242563234</v>
      </c>
      <c r="G9" s="84">
        <f t="shared" si="3"/>
        <v>12777946.196434425</v>
      </c>
      <c r="H9" s="78"/>
      <c r="I9" s="74"/>
      <c r="J9" s="79"/>
      <c r="K9" s="74">
        <f t="shared" si="4"/>
        <v>4</v>
      </c>
      <c r="L9" s="83">
        <f t="shared" si="5"/>
        <v>-91751.341630865762</v>
      </c>
      <c r="M9" s="83">
        <f t="shared" si="6"/>
        <v>-5569.1423883025245</v>
      </c>
      <c r="N9" s="83">
        <f t="shared" si="7"/>
        <v>-86182.199242563234</v>
      </c>
      <c r="O9" s="84">
        <f t="shared" si="8"/>
        <v>12777946.196434425</v>
      </c>
    </row>
    <row r="10" spans="1:15" x14ac:dyDescent="0.2">
      <c r="A10" s="74"/>
      <c r="B10" s="79"/>
      <c r="C10" s="74">
        <f t="shared" si="1"/>
        <v>5</v>
      </c>
      <c r="D10" s="83">
        <f t="shared" si="2"/>
        <v>-91751.341630865762</v>
      </c>
      <c r="E10" s="83">
        <f t="shared" si="9"/>
        <v>-5606.6876899036661</v>
      </c>
      <c r="F10" s="83">
        <f t="shared" si="0"/>
        <v>-86144.653940962089</v>
      </c>
      <c r="G10" s="84">
        <f t="shared" si="3"/>
        <v>12772339.508744521</v>
      </c>
      <c r="H10" s="78"/>
      <c r="I10" s="74"/>
      <c r="J10" s="79"/>
      <c r="K10" s="74">
        <f t="shared" si="4"/>
        <v>5</v>
      </c>
      <c r="L10" s="83">
        <f t="shared" si="5"/>
        <v>-91751.341630865762</v>
      </c>
      <c r="M10" s="83">
        <f t="shared" si="6"/>
        <v>-5606.6876899036661</v>
      </c>
      <c r="N10" s="83">
        <f t="shared" si="7"/>
        <v>-86144.653940962089</v>
      </c>
      <c r="O10" s="84">
        <f t="shared" si="8"/>
        <v>12772339.508744521</v>
      </c>
    </row>
    <row r="11" spans="1:15" x14ac:dyDescent="0.2">
      <c r="A11" s="74"/>
      <c r="B11" s="79"/>
      <c r="C11" s="74">
        <f t="shared" si="1"/>
        <v>6</v>
      </c>
      <c r="D11" s="83">
        <f t="shared" si="2"/>
        <v>-91751.341630865762</v>
      </c>
      <c r="E11" s="83">
        <f t="shared" si="9"/>
        <v>-5644.4861094130993</v>
      </c>
      <c r="F11" s="83">
        <f t="shared" si="0"/>
        <v>-86106.855521452657</v>
      </c>
      <c r="G11" s="84">
        <f t="shared" si="3"/>
        <v>12766695.022635108</v>
      </c>
      <c r="H11" s="78"/>
      <c r="I11" s="74"/>
      <c r="J11" s="79"/>
      <c r="K11" s="74">
        <f t="shared" si="4"/>
        <v>6</v>
      </c>
      <c r="L11" s="83">
        <f t="shared" si="5"/>
        <v>-91751.341630865762</v>
      </c>
      <c r="M11" s="83">
        <f t="shared" si="6"/>
        <v>-5644.4861094130993</v>
      </c>
      <c r="N11" s="83">
        <f t="shared" si="7"/>
        <v>-86106.855521452657</v>
      </c>
      <c r="O11" s="84">
        <f t="shared" si="8"/>
        <v>12766695.022635108</v>
      </c>
    </row>
    <row r="12" spans="1:15" x14ac:dyDescent="0.2">
      <c r="A12" s="74"/>
      <c r="B12" s="79"/>
      <c r="C12" s="74">
        <f t="shared" si="1"/>
        <v>7</v>
      </c>
      <c r="D12" s="83">
        <f t="shared" si="2"/>
        <v>-91751.341630865762</v>
      </c>
      <c r="E12" s="83">
        <f t="shared" si="9"/>
        <v>-5682.5393532673934</v>
      </c>
      <c r="F12" s="83">
        <f t="shared" si="0"/>
        <v>-86068.80227759837</v>
      </c>
      <c r="G12" s="84">
        <f t="shared" si="3"/>
        <v>12761012.48328184</v>
      </c>
      <c r="H12" s="78"/>
      <c r="I12" s="74"/>
      <c r="J12" s="79"/>
      <c r="K12" s="74">
        <f t="shared" si="4"/>
        <v>7</v>
      </c>
      <c r="L12" s="83">
        <f t="shared" si="5"/>
        <v>-91751.341630865762</v>
      </c>
      <c r="M12" s="83">
        <f t="shared" si="6"/>
        <v>-5682.5393532673934</v>
      </c>
      <c r="N12" s="83">
        <f t="shared" si="7"/>
        <v>-86068.80227759837</v>
      </c>
      <c r="O12" s="84">
        <f t="shared" si="8"/>
        <v>12761012.48328184</v>
      </c>
    </row>
    <row r="13" spans="1:15" x14ac:dyDescent="0.2">
      <c r="A13" s="74"/>
      <c r="B13" s="79"/>
      <c r="C13" s="74">
        <f t="shared" si="1"/>
        <v>8</v>
      </c>
      <c r="D13" s="83">
        <f t="shared" si="2"/>
        <v>-91751.341630865762</v>
      </c>
      <c r="E13" s="83">
        <f t="shared" si="9"/>
        <v>-5720.8491394073353</v>
      </c>
      <c r="F13" s="83">
        <f t="shared" si="0"/>
        <v>-86030.492491458426</v>
      </c>
      <c r="G13" s="84">
        <f t="shared" si="3"/>
        <v>12755291.634142432</v>
      </c>
      <c r="H13" s="78"/>
      <c r="I13" s="74"/>
      <c r="J13" s="79"/>
      <c r="K13" s="74">
        <f t="shared" si="4"/>
        <v>8</v>
      </c>
      <c r="L13" s="83">
        <f t="shared" si="5"/>
        <v>-91751.341630865762</v>
      </c>
      <c r="M13" s="83">
        <f t="shared" si="6"/>
        <v>-5720.8491394073353</v>
      </c>
      <c r="N13" s="83">
        <f t="shared" si="7"/>
        <v>-86030.492491458426</v>
      </c>
      <c r="O13" s="84">
        <f t="shared" si="8"/>
        <v>12755291.634142432</v>
      </c>
    </row>
    <row r="14" spans="1:15" x14ac:dyDescent="0.2">
      <c r="A14" s="74"/>
      <c r="B14" s="79"/>
      <c r="C14" s="74">
        <f t="shared" si="1"/>
        <v>9</v>
      </c>
      <c r="D14" s="83">
        <f t="shared" si="2"/>
        <v>-91751.341630865762</v>
      </c>
      <c r="E14" s="83">
        <f t="shared" si="9"/>
        <v>-5759.4171973555076</v>
      </c>
      <c r="F14" s="83">
        <f t="shared" si="0"/>
        <v>-85991.924433510256</v>
      </c>
      <c r="G14" s="84">
        <f t="shared" si="3"/>
        <v>12749532.216945076</v>
      </c>
      <c r="H14" s="78"/>
      <c r="I14" s="74"/>
      <c r="J14" s="79"/>
      <c r="K14" s="74">
        <f t="shared" si="4"/>
        <v>9</v>
      </c>
      <c r="L14" s="83">
        <f t="shared" si="5"/>
        <v>-91751.341630865762</v>
      </c>
      <c r="M14" s="83">
        <f t="shared" si="6"/>
        <v>-5759.4171973555076</v>
      </c>
      <c r="N14" s="83">
        <f t="shared" si="7"/>
        <v>-85991.924433510256</v>
      </c>
      <c r="O14" s="84">
        <f t="shared" si="8"/>
        <v>12749532.216945076</v>
      </c>
    </row>
    <row r="15" spans="1:15" x14ac:dyDescent="0.2">
      <c r="A15" s="74"/>
      <c r="B15" s="79"/>
      <c r="C15" s="74">
        <f t="shared" si="1"/>
        <v>10</v>
      </c>
      <c r="D15" s="83">
        <f t="shared" si="2"/>
        <v>-91751.341630865762</v>
      </c>
      <c r="E15" s="83">
        <f t="shared" si="9"/>
        <v>-5798.2452682943458</v>
      </c>
      <c r="F15" s="83">
        <f t="shared" si="0"/>
        <v>-85953.096362571421</v>
      </c>
      <c r="G15" s="84">
        <f t="shared" si="3"/>
        <v>12743733.971676782</v>
      </c>
      <c r="H15" s="78"/>
      <c r="I15" s="74"/>
      <c r="J15" s="79"/>
      <c r="K15" s="74">
        <f t="shared" si="4"/>
        <v>10</v>
      </c>
      <c r="L15" s="83">
        <f t="shared" si="5"/>
        <v>-91751.341630865762</v>
      </c>
      <c r="M15" s="83">
        <f t="shared" si="6"/>
        <v>-5798.2452682943458</v>
      </c>
      <c r="N15" s="83">
        <f t="shared" si="7"/>
        <v>-85953.096362571421</v>
      </c>
      <c r="O15" s="84">
        <f t="shared" si="8"/>
        <v>12743733.971676782</v>
      </c>
    </row>
    <row r="16" spans="1:15" x14ac:dyDescent="0.2">
      <c r="A16" s="74"/>
      <c r="B16" s="79"/>
      <c r="C16" s="74">
        <f t="shared" si="1"/>
        <v>11</v>
      </c>
      <c r="D16" s="83">
        <f t="shared" si="2"/>
        <v>-91751.341630865762</v>
      </c>
      <c r="E16" s="83">
        <f t="shared" si="9"/>
        <v>-5837.3351051447644</v>
      </c>
      <c r="F16" s="83">
        <f t="shared" si="0"/>
        <v>-85914.006525720994</v>
      </c>
      <c r="G16" s="84">
        <f t="shared" si="3"/>
        <v>12737896.636571636</v>
      </c>
      <c r="H16" s="78"/>
      <c r="I16" s="74"/>
      <c r="J16" s="79"/>
      <c r="K16" s="74">
        <f t="shared" si="4"/>
        <v>11</v>
      </c>
      <c r="L16" s="83">
        <f t="shared" si="5"/>
        <v>-91751.341630865762</v>
      </c>
      <c r="M16" s="83">
        <f t="shared" si="6"/>
        <v>-5837.3351051447644</v>
      </c>
      <c r="N16" s="83">
        <f t="shared" si="7"/>
        <v>-85914.006525720994</v>
      </c>
      <c r="O16" s="84">
        <f t="shared" si="8"/>
        <v>12737896.636571636</v>
      </c>
    </row>
    <row r="17" spans="1:15" x14ac:dyDescent="0.2">
      <c r="A17" s="83">
        <f>SUM(F6:F17)</f>
        <v>-1033036.0476693844</v>
      </c>
      <c r="B17" s="79">
        <f>SUM(D6:D17)</f>
        <v>-1101016.0995703894</v>
      </c>
      <c r="C17" s="74">
        <f t="shared" si="1"/>
        <v>12</v>
      </c>
      <c r="D17" s="83">
        <f t="shared" si="2"/>
        <v>-91751.341630865762</v>
      </c>
      <c r="E17" s="83">
        <f t="shared" si="9"/>
        <v>-5876.6884726452809</v>
      </c>
      <c r="F17" s="83">
        <f t="shared" si="0"/>
        <v>-85874.653158220477</v>
      </c>
      <c r="G17" s="84">
        <f t="shared" si="3"/>
        <v>12732019.948098991</v>
      </c>
      <c r="H17" s="78"/>
      <c r="I17" s="74"/>
      <c r="J17" s="79">
        <f>SUM(L6:L17)</f>
        <v>-1101016.0995703894</v>
      </c>
      <c r="K17" s="74">
        <f t="shared" si="4"/>
        <v>12</v>
      </c>
      <c r="L17" s="83">
        <f t="shared" si="5"/>
        <v>-91751.341630865762</v>
      </c>
      <c r="M17" s="83">
        <f t="shared" si="6"/>
        <v>-5876.6884726452809</v>
      </c>
      <c r="N17" s="83">
        <f t="shared" si="7"/>
        <v>-85874.653158220477</v>
      </c>
      <c r="O17" s="84">
        <f t="shared" si="8"/>
        <v>12732019.948098991</v>
      </c>
    </row>
    <row r="18" spans="1:15" x14ac:dyDescent="0.2">
      <c r="A18" s="74"/>
      <c r="B18" s="79"/>
      <c r="C18" s="74">
        <f t="shared" si="1"/>
        <v>13</v>
      </c>
      <c r="D18" s="83">
        <f t="shared" si="2"/>
        <v>-91751.341630865762</v>
      </c>
      <c r="E18" s="83">
        <f t="shared" si="9"/>
        <v>-5916.3071474316994</v>
      </c>
      <c r="F18" s="83">
        <f t="shared" si="0"/>
        <v>-85835.034483434065</v>
      </c>
      <c r="G18" s="84">
        <f t="shared" si="3"/>
        <v>12726103.640951559</v>
      </c>
      <c r="H18" s="78"/>
      <c r="I18" s="74"/>
      <c r="J18" s="79"/>
      <c r="K18" s="74">
        <f t="shared" si="4"/>
        <v>13</v>
      </c>
      <c r="L18" s="83">
        <f t="shared" si="5"/>
        <v>-91751.341630865762</v>
      </c>
      <c r="M18" s="83">
        <f t="shared" si="6"/>
        <v>-5916.3071474316994</v>
      </c>
      <c r="N18" s="83">
        <f t="shared" si="7"/>
        <v>-85835.034483434065</v>
      </c>
      <c r="O18" s="84">
        <f t="shared" si="8"/>
        <v>12726103.640951559</v>
      </c>
    </row>
    <row r="19" spans="1:15" x14ac:dyDescent="0.2">
      <c r="A19" s="74"/>
      <c r="B19" s="79"/>
      <c r="C19" s="74">
        <f t="shared" si="1"/>
        <v>14</v>
      </c>
      <c r="D19" s="83">
        <f t="shared" si="2"/>
        <v>-91751.341630865762</v>
      </c>
      <c r="E19" s="83">
        <f t="shared" si="9"/>
        <v>-5956.1929181172991</v>
      </c>
      <c r="F19" s="83">
        <f t="shared" si="0"/>
        <v>-85795.148712748458</v>
      </c>
      <c r="G19" s="84">
        <f t="shared" si="3"/>
        <v>12720147.448033441</v>
      </c>
      <c r="H19" s="78"/>
      <c r="I19" s="74"/>
      <c r="J19" s="79"/>
      <c r="K19" s="74">
        <f t="shared" si="4"/>
        <v>14</v>
      </c>
      <c r="L19" s="83">
        <f t="shared" si="5"/>
        <v>-91751.341630865762</v>
      </c>
      <c r="M19" s="83">
        <f t="shared" si="6"/>
        <v>-5956.1929181172991</v>
      </c>
      <c r="N19" s="83">
        <f t="shared" si="7"/>
        <v>-85795.148712748458</v>
      </c>
      <c r="O19" s="84">
        <f t="shared" si="8"/>
        <v>12720147.448033441</v>
      </c>
    </row>
    <row r="20" spans="1:15" x14ac:dyDescent="0.2">
      <c r="A20" s="74"/>
      <c r="B20" s="79"/>
      <c r="C20" s="74">
        <f t="shared" si="1"/>
        <v>15</v>
      </c>
      <c r="D20" s="83">
        <f t="shared" si="2"/>
        <v>-91751.341630865762</v>
      </c>
      <c r="E20" s="83">
        <f t="shared" si="9"/>
        <v>-5996.3475853736072</v>
      </c>
      <c r="F20" s="83">
        <f t="shared" si="0"/>
        <v>-85754.99404549216</v>
      </c>
      <c r="G20" s="84">
        <f t="shared" si="3"/>
        <v>12714151.100448066</v>
      </c>
      <c r="H20" s="78"/>
      <c r="I20" s="74"/>
      <c r="J20" s="79"/>
      <c r="K20" s="74">
        <f t="shared" si="4"/>
        <v>15</v>
      </c>
      <c r="L20" s="83">
        <f t="shared" si="5"/>
        <v>-91751.341630865762</v>
      </c>
      <c r="M20" s="83">
        <f t="shared" si="6"/>
        <v>-5996.3475853736072</v>
      </c>
      <c r="N20" s="83">
        <f t="shared" si="7"/>
        <v>-85754.99404549216</v>
      </c>
      <c r="O20" s="84">
        <f t="shared" si="8"/>
        <v>12714151.100448066</v>
      </c>
    </row>
    <row r="21" spans="1:15" x14ac:dyDescent="0.2">
      <c r="A21" s="74"/>
      <c r="B21" s="79"/>
      <c r="C21" s="74">
        <f t="shared" si="1"/>
        <v>16</v>
      </c>
      <c r="D21" s="83">
        <f t="shared" si="2"/>
        <v>-91751.341630865762</v>
      </c>
      <c r="E21" s="83">
        <f t="shared" si="9"/>
        <v>-6036.7729620116679</v>
      </c>
      <c r="F21" s="83">
        <f t="shared" si="0"/>
        <v>-85714.568668854088</v>
      </c>
      <c r="G21" s="84">
        <f t="shared" si="3"/>
        <v>12708114.327486055</v>
      </c>
      <c r="H21" s="78"/>
      <c r="I21" s="74"/>
      <c r="J21" s="79"/>
      <c r="K21" s="74">
        <f t="shared" si="4"/>
        <v>16</v>
      </c>
      <c r="L21" s="83">
        <f t="shared" si="5"/>
        <v>-91751.341630865762</v>
      </c>
      <c r="M21" s="83">
        <f t="shared" si="6"/>
        <v>-6036.7729620116679</v>
      </c>
      <c r="N21" s="83">
        <f t="shared" si="7"/>
        <v>-85714.568668854088</v>
      </c>
      <c r="O21" s="84">
        <f t="shared" si="8"/>
        <v>12708114.327486055</v>
      </c>
    </row>
    <row r="22" spans="1:15" x14ac:dyDescent="0.2">
      <c r="A22" s="74"/>
      <c r="B22" s="79"/>
      <c r="C22" s="74">
        <f t="shared" si="1"/>
        <v>17</v>
      </c>
      <c r="D22" s="83">
        <f t="shared" si="2"/>
        <v>-91751.341630865762</v>
      </c>
      <c r="E22" s="83">
        <f t="shared" si="9"/>
        <v>-6077.4708730638968</v>
      </c>
      <c r="F22" s="83">
        <f t="shared" si="0"/>
        <v>-85673.870757801866</v>
      </c>
      <c r="G22" s="84">
        <f t="shared" si="3"/>
        <v>12702036.856612992</v>
      </c>
      <c r="H22" s="78"/>
      <c r="I22" s="74"/>
      <c r="J22" s="79"/>
      <c r="K22" s="74">
        <f t="shared" si="4"/>
        <v>17</v>
      </c>
      <c r="L22" s="83">
        <f t="shared" si="5"/>
        <v>-91751.341630865762</v>
      </c>
      <c r="M22" s="83">
        <f t="shared" si="6"/>
        <v>-6077.4708730638968</v>
      </c>
      <c r="N22" s="83">
        <f t="shared" si="7"/>
        <v>-85673.870757801866</v>
      </c>
      <c r="O22" s="84">
        <f t="shared" si="8"/>
        <v>12702036.856612992</v>
      </c>
    </row>
    <row r="23" spans="1:15" x14ac:dyDescent="0.2">
      <c r="A23" s="74"/>
      <c r="B23" s="79">
        <f>SUM(D6:D23)</f>
        <v>-1651524.1493555843</v>
      </c>
      <c r="C23" s="74">
        <f t="shared" si="1"/>
        <v>18</v>
      </c>
      <c r="D23" s="83">
        <f t="shared" si="2"/>
        <v>-91751.341630865762</v>
      </c>
      <c r="E23" s="83">
        <f t="shared" si="9"/>
        <v>-6118.4431558664701</v>
      </c>
      <c r="F23" s="83">
        <f t="shared" si="0"/>
        <v>-85632.898474999296</v>
      </c>
      <c r="G23" s="84">
        <f t="shared" si="3"/>
        <v>12695918.413457125</v>
      </c>
      <c r="H23" s="78"/>
      <c r="I23" s="74"/>
      <c r="J23" s="79">
        <f>SUM(L6:L23)</f>
        <v>-1651524.1493555843</v>
      </c>
      <c r="K23" s="74">
        <f t="shared" si="4"/>
        <v>18</v>
      </c>
      <c r="L23" s="83">
        <f t="shared" si="5"/>
        <v>-91751.341630865762</v>
      </c>
      <c r="M23" s="83">
        <f t="shared" si="6"/>
        <v>-6118.4431558664701</v>
      </c>
      <c r="N23" s="83">
        <f t="shared" si="7"/>
        <v>-85632.898474999296</v>
      </c>
      <c r="O23" s="84">
        <f t="shared" si="8"/>
        <v>12695918.413457125</v>
      </c>
    </row>
    <row r="24" spans="1:15" x14ac:dyDescent="0.2">
      <c r="A24" s="74"/>
      <c r="B24" s="79"/>
      <c r="C24" s="74">
        <f t="shared" si="1"/>
        <v>19</v>
      </c>
      <c r="D24" s="83">
        <f t="shared" si="2"/>
        <v>-91751.341630865762</v>
      </c>
      <c r="E24" s="83">
        <f t="shared" si="9"/>
        <v>-6159.6916601422708</v>
      </c>
      <c r="F24" s="83">
        <f t="shared" si="0"/>
        <v>-85591.649970723491</v>
      </c>
      <c r="G24" s="84">
        <f t="shared" si="3"/>
        <v>12689758.721796984</v>
      </c>
      <c r="H24" s="78"/>
      <c r="I24" s="74"/>
      <c r="J24" s="79"/>
      <c r="K24" s="74">
        <f t="shared" si="4"/>
        <v>19</v>
      </c>
      <c r="L24" s="83">
        <f t="shared" si="5"/>
        <v>-91751.341630865762</v>
      </c>
      <c r="M24" s="83">
        <f t="shared" si="6"/>
        <v>-6159.6916601422708</v>
      </c>
      <c r="N24" s="83">
        <f t="shared" si="7"/>
        <v>-85591.649970723491</v>
      </c>
      <c r="O24" s="84">
        <f t="shared" si="8"/>
        <v>12689758.721796984</v>
      </c>
    </row>
    <row r="25" spans="1:15" x14ac:dyDescent="0.2">
      <c r="A25" s="74"/>
      <c r="B25" s="79"/>
      <c r="C25" s="74">
        <f t="shared" si="1"/>
        <v>20</v>
      </c>
      <c r="D25" s="83">
        <f t="shared" si="2"/>
        <v>-91751.341630865762</v>
      </c>
      <c r="E25" s="83">
        <f t="shared" si="9"/>
        <v>-6201.218248084394</v>
      </c>
      <c r="F25" s="83">
        <f t="shared" si="0"/>
        <v>-85550.12338278137</v>
      </c>
      <c r="G25" s="84">
        <f t="shared" si="3"/>
        <v>12683557.5035489</v>
      </c>
      <c r="H25" s="78"/>
      <c r="I25" s="74"/>
      <c r="J25" s="79"/>
      <c r="K25" s="74">
        <f t="shared" si="4"/>
        <v>20</v>
      </c>
      <c r="L25" s="83">
        <f t="shared" si="5"/>
        <v>-91751.341630865762</v>
      </c>
      <c r="M25" s="83">
        <f t="shared" si="6"/>
        <v>-6201.218248084394</v>
      </c>
      <c r="N25" s="83">
        <f t="shared" si="7"/>
        <v>-85550.12338278137</v>
      </c>
      <c r="O25" s="84">
        <f t="shared" si="8"/>
        <v>12683557.5035489</v>
      </c>
    </row>
    <row r="26" spans="1:15" x14ac:dyDescent="0.2">
      <c r="A26" s="74"/>
      <c r="B26" s="79"/>
      <c r="C26" s="74">
        <f t="shared" si="1"/>
        <v>21</v>
      </c>
      <c r="D26" s="83">
        <f t="shared" si="2"/>
        <v>-91751.341630865762</v>
      </c>
      <c r="E26" s="83">
        <f t="shared" si="9"/>
        <v>-6243.0247944402299</v>
      </c>
      <c r="F26" s="83">
        <f t="shared" si="0"/>
        <v>-85508.316836425525</v>
      </c>
      <c r="G26" s="84">
        <f t="shared" si="3"/>
        <v>12677314.478754459</v>
      </c>
      <c r="H26" s="78"/>
      <c r="I26" s="74"/>
      <c r="J26" s="79"/>
      <c r="K26" s="74">
        <f t="shared" si="4"/>
        <v>21</v>
      </c>
      <c r="L26" s="83">
        <f t="shared" si="5"/>
        <v>-91751.341630865762</v>
      </c>
      <c r="M26" s="83">
        <f t="shared" si="6"/>
        <v>-6243.0247944402299</v>
      </c>
      <c r="N26" s="83">
        <f t="shared" si="7"/>
        <v>-85508.316836425525</v>
      </c>
      <c r="O26" s="84">
        <f t="shared" si="8"/>
        <v>12677314.478754459</v>
      </c>
    </row>
    <row r="27" spans="1:15" x14ac:dyDescent="0.2">
      <c r="A27" s="74"/>
      <c r="B27" s="79"/>
      <c r="C27" s="74">
        <f t="shared" si="1"/>
        <v>22</v>
      </c>
      <c r="D27" s="83">
        <f t="shared" si="2"/>
        <v>-91751.341630865762</v>
      </c>
      <c r="E27" s="83">
        <f t="shared" si="9"/>
        <v>-6285.1131865960824</v>
      </c>
      <c r="F27" s="83">
        <f t="shared" si="0"/>
        <v>-85466.228444269684</v>
      </c>
      <c r="G27" s="84">
        <f t="shared" si="3"/>
        <v>12671029.365567863</v>
      </c>
      <c r="H27" s="78"/>
      <c r="I27" s="74"/>
      <c r="J27" s="79"/>
      <c r="K27" s="74">
        <f t="shared" si="4"/>
        <v>22</v>
      </c>
      <c r="L27" s="83">
        <f t="shared" si="5"/>
        <v>-91751.341630865762</v>
      </c>
      <c r="M27" s="83">
        <f t="shared" si="6"/>
        <v>-6285.1131865960824</v>
      </c>
      <c r="N27" s="83">
        <f t="shared" si="7"/>
        <v>-85466.228444269684</v>
      </c>
      <c r="O27" s="84">
        <f t="shared" si="8"/>
        <v>12671029.365567863</v>
      </c>
    </row>
    <row r="28" spans="1:15" x14ac:dyDescent="0.2">
      <c r="A28" s="74"/>
      <c r="B28" s="79"/>
      <c r="C28" s="74">
        <f t="shared" si="1"/>
        <v>23</v>
      </c>
      <c r="D28" s="83">
        <f t="shared" si="2"/>
        <v>-91751.341630865762</v>
      </c>
      <c r="E28" s="83">
        <f t="shared" si="9"/>
        <v>-6327.4853246623843</v>
      </c>
      <c r="F28" s="83">
        <f t="shared" si="0"/>
        <v>-85423.856306203379</v>
      </c>
      <c r="G28" s="84">
        <f t="shared" si="3"/>
        <v>12664701.880243201</v>
      </c>
      <c r="H28" s="78"/>
      <c r="I28" s="74"/>
      <c r="J28" s="79"/>
      <c r="K28" s="74">
        <f t="shared" si="4"/>
        <v>23</v>
      </c>
      <c r="L28" s="83">
        <f t="shared" si="5"/>
        <v>-91751.341630865762</v>
      </c>
      <c r="M28" s="83">
        <f t="shared" si="6"/>
        <v>-6327.4853246623843</v>
      </c>
      <c r="N28" s="83">
        <f t="shared" si="7"/>
        <v>-85423.856306203379</v>
      </c>
      <c r="O28" s="84">
        <f t="shared" si="8"/>
        <v>12664701.880243201</v>
      </c>
    </row>
    <row r="29" spans="1:15" x14ac:dyDescent="0.2">
      <c r="A29" s="74"/>
      <c r="B29" s="79">
        <f>SUM(D18:D29)</f>
        <v>-1101016.0995703894</v>
      </c>
      <c r="C29" s="74">
        <f t="shared" si="1"/>
        <v>24</v>
      </c>
      <c r="D29" s="83">
        <f t="shared" si="2"/>
        <v>-91751.341630865762</v>
      </c>
      <c r="E29" s="83">
        <f t="shared" si="9"/>
        <v>-6370.1431215594839</v>
      </c>
      <c r="F29" s="83">
        <f t="shared" si="0"/>
        <v>-85381.198509306283</v>
      </c>
      <c r="G29" s="84">
        <f t="shared" si="3"/>
        <v>12658331.737121642</v>
      </c>
      <c r="H29" s="78"/>
      <c r="I29" s="74"/>
      <c r="J29" s="79">
        <f>SUM(L18:L29)</f>
        <v>-1101016.0995703894</v>
      </c>
      <c r="K29" s="74">
        <f t="shared" si="4"/>
        <v>24</v>
      </c>
      <c r="L29" s="83">
        <f t="shared" si="5"/>
        <v>-91751.341630865762</v>
      </c>
      <c r="M29" s="83">
        <f t="shared" si="6"/>
        <v>-6370.1431215594839</v>
      </c>
      <c r="N29" s="83">
        <f t="shared" si="7"/>
        <v>-85381.198509306283</v>
      </c>
      <c r="O29" s="84">
        <f t="shared" si="8"/>
        <v>12658331.737121642</v>
      </c>
    </row>
    <row r="30" spans="1:15" x14ac:dyDescent="0.2">
      <c r="A30" s="74"/>
      <c r="B30" s="79"/>
      <c r="C30" s="74">
        <f t="shared" si="1"/>
        <v>25</v>
      </c>
      <c r="D30" s="83">
        <f t="shared" si="2"/>
        <v>-91751.341630865762</v>
      </c>
      <c r="E30" s="83">
        <f t="shared" si="9"/>
        <v>-6413.0885031039979</v>
      </c>
      <c r="F30" s="83">
        <f t="shared" si="0"/>
        <v>-85338.253127761767</v>
      </c>
      <c r="G30" s="84">
        <f t="shared" si="3"/>
        <v>12651918.648618538</v>
      </c>
      <c r="H30" s="78"/>
      <c r="I30" s="74"/>
      <c r="J30" s="79"/>
      <c r="K30" s="74">
        <f t="shared" si="4"/>
        <v>25</v>
      </c>
      <c r="L30" s="83">
        <f t="shared" si="5"/>
        <v>-91751.341630865762</v>
      </c>
      <c r="M30" s="83">
        <f t="shared" si="6"/>
        <v>-6413.0885031039979</v>
      </c>
      <c r="N30" s="83">
        <f t="shared" si="7"/>
        <v>-85338.253127761767</v>
      </c>
      <c r="O30" s="84">
        <f t="shared" si="8"/>
        <v>12651918.648618538</v>
      </c>
    </row>
    <row r="31" spans="1:15" x14ac:dyDescent="0.2">
      <c r="A31" s="74"/>
      <c r="B31" s="79"/>
      <c r="C31" s="74">
        <f t="shared" si="1"/>
        <v>26</v>
      </c>
      <c r="D31" s="83">
        <f t="shared" si="2"/>
        <v>-91751.341630865762</v>
      </c>
      <c r="E31" s="83">
        <f t="shared" si="9"/>
        <v>-6456.3234080957545</v>
      </c>
      <c r="F31" s="83">
        <f t="shared" si="0"/>
        <v>-85295.018222770013</v>
      </c>
      <c r="G31" s="84">
        <f t="shared" si="3"/>
        <v>12645462.325210443</v>
      </c>
      <c r="H31" s="78"/>
      <c r="I31" s="74"/>
      <c r="J31" s="79"/>
      <c r="K31" s="74">
        <f t="shared" si="4"/>
        <v>26</v>
      </c>
      <c r="L31" s="83">
        <f t="shared" si="5"/>
        <v>-91751.341630865762</v>
      </c>
      <c r="M31" s="83">
        <f t="shared" si="6"/>
        <v>-6456.3234080957545</v>
      </c>
      <c r="N31" s="83">
        <f t="shared" si="7"/>
        <v>-85295.018222770013</v>
      </c>
      <c r="O31" s="84">
        <f t="shared" si="8"/>
        <v>12645462.325210443</v>
      </c>
    </row>
    <row r="32" spans="1:15" x14ac:dyDescent="0.2">
      <c r="A32" s="74"/>
      <c r="B32" s="79"/>
      <c r="C32" s="74">
        <f t="shared" si="1"/>
        <v>27</v>
      </c>
      <c r="D32" s="83">
        <f t="shared" si="2"/>
        <v>-91751.341630865762</v>
      </c>
      <c r="E32" s="83">
        <f t="shared" si="9"/>
        <v>-6499.8497884053349</v>
      </c>
      <c r="F32" s="83">
        <f t="shared" si="0"/>
        <v>-85251.491842460426</v>
      </c>
      <c r="G32" s="84">
        <f t="shared" si="3"/>
        <v>12638962.475422038</v>
      </c>
      <c r="H32" s="78"/>
      <c r="I32" s="74"/>
      <c r="J32" s="79"/>
      <c r="K32" s="74">
        <f t="shared" si="4"/>
        <v>27</v>
      </c>
      <c r="L32" s="83">
        <f t="shared" si="5"/>
        <v>-91751.341630865762</v>
      </c>
      <c r="M32" s="83">
        <f t="shared" si="6"/>
        <v>-6499.8497884053349</v>
      </c>
      <c r="N32" s="83">
        <f t="shared" si="7"/>
        <v>-85251.491842460426</v>
      </c>
      <c r="O32" s="84">
        <f t="shared" si="8"/>
        <v>12638962.475422038</v>
      </c>
    </row>
    <row r="33" spans="1:15" x14ac:dyDescent="0.2">
      <c r="A33" s="74"/>
      <c r="B33" s="79"/>
      <c r="C33" s="74">
        <f t="shared" si="1"/>
        <v>28</v>
      </c>
      <c r="D33" s="83">
        <f t="shared" si="2"/>
        <v>-91751.341630865762</v>
      </c>
      <c r="E33" s="83">
        <f t="shared" si="9"/>
        <v>-6543.6696090621672</v>
      </c>
      <c r="F33" s="83">
        <f t="shared" si="0"/>
        <v>-85207.672021803592</v>
      </c>
      <c r="G33" s="84">
        <f t="shared" si="3"/>
        <v>12632418.805812975</v>
      </c>
      <c r="H33" s="78"/>
      <c r="I33" s="74"/>
      <c r="J33" s="79"/>
      <c r="K33" s="74">
        <f t="shared" si="4"/>
        <v>28</v>
      </c>
      <c r="L33" s="83">
        <f t="shared" si="5"/>
        <v>-91751.341630865762</v>
      </c>
      <c r="M33" s="83">
        <f t="shared" si="6"/>
        <v>-6543.6696090621672</v>
      </c>
      <c r="N33" s="83">
        <f t="shared" si="7"/>
        <v>-85207.672021803592</v>
      </c>
      <c r="O33" s="84">
        <f t="shared" si="8"/>
        <v>12632418.805812975</v>
      </c>
    </row>
    <row r="34" spans="1:15" x14ac:dyDescent="0.2">
      <c r="A34" s="74"/>
      <c r="B34" s="79"/>
      <c r="C34" s="74">
        <f t="shared" si="1"/>
        <v>29</v>
      </c>
      <c r="D34" s="83">
        <f t="shared" si="2"/>
        <v>-91751.341630865762</v>
      </c>
      <c r="E34" s="83">
        <f t="shared" si="9"/>
        <v>-6587.7848483432617</v>
      </c>
      <c r="F34" s="83">
        <f t="shared" si="0"/>
        <v>-85163.556782522501</v>
      </c>
      <c r="G34" s="84">
        <f t="shared" si="3"/>
        <v>12625831.020964632</v>
      </c>
      <c r="H34" s="78"/>
      <c r="I34" s="74"/>
      <c r="J34" s="79"/>
      <c r="K34" s="74">
        <f t="shared" si="4"/>
        <v>29</v>
      </c>
      <c r="L34" s="83">
        <f t="shared" si="5"/>
        <v>-91751.341630865762</v>
      </c>
      <c r="M34" s="83">
        <f t="shared" si="6"/>
        <v>-6587.7848483432617</v>
      </c>
      <c r="N34" s="83">
        <f t="shared" si="7"/>
        <v>-85163.556782522501</v>
      </c>
      <c r="O34" s="84">
        <f t="shared" si="8"/>
        <v>12625831.020964632</v>
      </c>
    </row>
    <row r="35" spans="1:15" x14ac:dyDescent="0.2">
      <c r="A35" s="74"/>
      <c r="B35" s="79"/>
      <c r="C35" s="74">
        <f t="shared" si="1"/>
        <v>30</v>
      </c>
      <c r="D35" s="83">
        <f t="shared" si="2"/>
        <v>-91751.341630865762</v>
      </c>
      <c r="E35" s="83">
        <f t="shared" si="9"/>
        <v>-6632.1974978625094</v>
      </c>
      <c r="F35" s="83">
        <f t="shared" si="0"/>
        <v>-85119.144133003254</v>
      </c>
      <c r="G35" s="84">
        <f t="shared" si="3"/>
        <v>12619198.823466768</v>
      </c>
      <c r="H35" s="78"/>
      <c r="I35" s="74"/>
      <c r="J35" s="79"/>
      <c r="K35" s="74">
        <f t="shared" si="4"/>
        <v>30</v>
      </c>
      <c r="L35" s="83">
        <f t="shared" si="5"/>
        <v>-91751.341630865762</v>
      </c>
      <c r="M35" s="83">
        <f t="shared" si="6"/>
        <v>-6632.1974978625094</v>
      </c>
      <c r="N35" s="83">
        <f t="shared" si="7"/>
        <v>-85119.144133003254</v>
      </c>
      <c r="O35" s="84">
        <f t="shared" si="8"/>
        <v>12619198.823466768</v>
      </c>
    </row>
    <row r="36" spans="1:15" x14ac:dyDescent="0.2">
      <c r="A36" s="74"/>
      <c r="B36" s="79"/>
      <c r="C36" s="74">
        <f t="shared" si="1"/>
        <v>31</v>
      </c>
      <c r="D36" s="83">
        <f t="shared" si="2"/>
        <v>-91751.341630865762</v>
      </c>
      <c r="E36" s="83">
        <f t="shared" si="9"/>
        <v>-6676.9095626605995</v>
      </c>
      <c r="F36" s="83">
        <f t="shared" si="0"/>
        <v>-85074.432068205162</v>
      </c>
      <c r="G36" s="84">
        <f t="shared" si="3"/>
        <v>12612521.913904108</v>
      </c>
      <c r="H36" s="78"/>
      <c r="I36" s="74"/>
      <c r="J36" s="79"/>
      <c r="K36" s="74">
        <f t="shared" si="4"/>
        <v>31</v>
      </c>
      <c r="L36" s="83">
        <f t="shared" si="5"/>
        <v>-91751.341630865762</v>
      </c>
      <c r="M36" s="83">
        <f t="shared" si="6"/>
        <v>-6676.9095626605995</v>
      </c>
      <c r="N36" s="83">
        <f t="shared" si="7"/>
        <v>-85074.432068205162</v>
      </c>
      <c r="O36" s="84">
        <f t="shared" si="8"/>
        <v>12612521.913904108</v>
      </c>
    </row>
    <row r="37" spans="1:15" x14ac:dyDescent="0.2">
      <c r="A37" s="74"/>
      <c r="B37" s="79"/>
      <c r="C37" s="74">
        <f t="shared" si="1"/>
        <v>32</v>
      </c>
      <c r="D37" s="83">
        <f t="shared" si="2"/>
        <v>-91751.341630865762</v>
      </c>
      <c r="E37" s="83">
        <f t="shared" si="9"/>
        <v>-6721.9230612955334</v>
      </c>
      <c r="F37" s="83">
        <f t="shared" si="0"/>
        <v>-85029.418569570233</v>
      </c>
      <c r="G37" s="84">
        <f t="shared" si="3"/>
        <v>12605799.990842812</v>
      </c>
      <c r="H37" s="78"/>
      <c r="I37" s="74"/>
      <c r="J37" s="79"/>
      <c r="K37" s="74">
        <f t="shared" si="4"/>
        <v>32</v>
      </c>
      <c r="L37" s="83">
        <f t="shared" si="5"/>
        <v>-91751.341630865762</v>
      </c>
      <c r="M37" s="83">
        <f t="shared" si="6"/>
        <v>-6721.9230612955334</v>
      </c>
      <c r="N37" s="83">
        <f t="shared" si="7"/>
        <v>-85029.418569570233</v>
      </c>
      <c r="O37" s="84">
        <f t="shared" si="8"/>
        <v>12605799.990842812</v>
      </c>
    </row>
    <row r="38" spans="1:15" x14ac:dyDescent="0.2">
      <c r="A38" s="74"/>
      <c r="B38" s="79"/>
      <c r="C38" s="74">
        <f t="shared" si="1"/>
        <v>33</v>
      </c>
      <c r="D38" s="83">
        <f t="shared" si="2"/>
        <v>-91751.341630865762</v>
      </c>
      <c r="E38" s="83">
        <f t="shared" si="9"/>
        <v>-6767.2400259337683</v>
      </c>
      <c r="F38" s="83">
        <f t="shared" si="0"/>
        <v>-84984.101604931988</v>
      </c>
      <c r="G38" s="84">
        <f t="shared" si="3"/>
        <v>12599032.750816878</v>
      </c>
      <c r="H38" s="78"/>
      <c r="I38" s="74"/>
      <c r="J38" s="79"/>
      <c r="K38" s="74">
        <f t="shared" si="4"/>
        <v>33</v>
      </c>
      <c r="L38" s="83">
        <f t="shared" si="5"/>
        <v>-91751.341630865762</v>
      </c>
      <c r="M38" s="83">
        <f t="shared" si="6"/>
        <v>-6767.2400259337683</v>
      </c>
      <c r="N38" s="83">
        <f t="shared" si="7"/>
        <v>-84984.101604931988</v>
      </c>
      <c r="O38" s="84">
        <f t="shared" si="8"/>
        <v>12599032.750816878</v>
      </c>
    </row>
    <row r="39" spans="1:15" x14ac:dyDescent="0.2">
      <c r="A39" s="74"/>
      <c r="B39" s="79"/>
      <c r="C39" s="74">
        <f t="shared" si="1"/>
        <v>34</v>
      </c>
      <c r="D39" s="83">
        <f t="shared" si="2"/>
        <v>-91751.341630865762</v>
      </c>
      <c r="E39" s="83">
        <f t="shared" si="9"/>
        <v>-6812.8625024419398</v>
      </c>
      <c r="F39" s="83">
        <f t="shared" si="0"/>
        <v>-84938.479128423816</v>
      </c>
      <c r="G39" s="84">
        <f t="shared" si="3"/>
        <v>12592219.888314435</v>
      </c>
      <c r="H39" s="78"/>
      <c r="I39" s="74"/>
      <c r="J39" s="79"/>
      <c r="K39" s="74">
        <f t="shared" si="4"/>
        <v>34</v>
      </c>
      <c r="L39" s="83">
        <f t="shared" si="5"/>
        <v>-91751.341630865762</v>
      </c>
      <c r="M39" s="83">
        <f t="shared" si="6"/>
        <v>-6812.8625024419398</v>
      </c>
      <c r="N39" s="83">
        <f t="shared" si="7"/>
        <v>-84938.479128423816</v>
      </c>
      <c r="O39" s="84">
        <f t="shared" si="8"/>
        <v>12592219.888314435</v>
      </c>
    </row>
    <row r="40" spans="1:15" x14ac:dyDescent="0.2">
      <c r="A40" s="74"/>
      <c r="B40" s="79"/>
      <c r="C40" s="74">
        <f t="shared" si="1"/>
        <v>35</v>
      </c>
      <c r="D40" s="83">
        <f t="shared" si="2"/>
        <v>-91751.341630865762</v>
      </c>
      <c r="E40" s="83">
        <f t="shared" si="9"/>
        <v>-6858.7925504792365</v>
      </c>
      <c r="F40" s="83">
        <f t="shared" si="0"/>
        <v>-84892.549080386525</v>
      </c>
      <c r="G40" s="84">
        <f t="shared" si="3"/>
        <v>12585361.095763955</v>
      </c>
      <c r="H40" s="78"/>
      <c r="I40" s="74"/>
      <c r="J40" s="79"/>
      <c r="K40" s="74">
        <f t="shared" si="4"/>
        <v>35</v>
      </c>
      <c r="L40" s="83">
        <f t="shared" si="5"/>
        <v>-91751.341630865762</v>
      </c>
      <c r="M40" s="83">
        <f t="shared" si="6"/>
        <v>-6858.7925504792365</v>
      </c>
      <c r="N40" s="83">
        <f t="shared" si="7"/>
        <v>-84892.549080386525</v>
      </c>
      <c r="O40" s="84">
        <f t="shared" si="8"/>
        <v>12585361.095763955</v>
      </c>
    </row>
    <row r="41" spans="1:15" x14ac:dyDescent="0.2">
      <c r="A41" s="74"/>
      <c r="B41" s="79">
        <f>SUM(D30:D41)</f>
        <v>-1101016.0995703894</v>
      </c>
      <c r="C41" s="74">
        <f t="shared" si="1"/>
        <v>36</v>
      </c>
      <c r="D41" s="83">
        <f t="shared" si="2"/>
        <v>-91751.341630865762</v>
      </c>
      <c r="E41" s="83">
        <f>PPMT($B$3/12,C41,$B$2,$B$1)</f>
        <v>-6905.0322435903845</v>
      </c>
      <c r="F41" s="83">
        <f>SUM(D41-E41)</f>
        <v>-84846.309387275382</v>
      </c>
      <c r="G41" s="84">
        <f>SUM(G40+E41)</f>
        <v>12578456.063520364</v>
      </c>
      <c r="H41" s="78"/>
      <c r="I41" s="74"/>
      <c r="J41" s="79">
        <f>SUM(L30:L41)</f>
        <v>-1101016.0995703894</v>
      </c>
      <c r="K41" s="74">
        <f t="shared" si="4"/>
        <v>36</v>
      </c>
      <c r="L41" s="83">
        <f t="shared" si="5"/>
        <v>-91751.341630865762</v>
      </c>
      <c r="M41" s="83">
        <f t="shared" si="6"/>
        <v>-6905.0322435903845</v>
      </c>
      <c r="N41" s="83">
        <f t="shared" si="7"/>
        <v>-84846.309387275382</v>
      </c>
      <c r="O41" s="84">
        <f>SUM(O40+M41)</f>
        <v>12578456.063520364</v>
      </c>
    </row>
    <row r="42" spans="1:15" x14ac:dyDescent="0.2">
      <c r="A42" s="74"/>
      <c r="B42" s="79"/>
      <c r="C42" s="74">
        <f t="shared" si="1"/>
        <v>37</v>
      </c>
      <c r="D42" s="83">
        <f t="shared" si="2"/>
        <v>-91751.341630865762</v>
      </c>
      <c r="E42" s="83">
        <f t="shared" ref="E42:E105" si="10">PPMT($B$3/12,C42,$B$2,$B$1)</f>
        <v>-6951.5836692992534</v>
      </c>
      <c r="F42" s="83">
        <f t="shared" ref="F42:F105" si="11">SUM(D42-E42)</f>
        <v>-84799.757961566502</v>
      </c>
      <c r="G42" s="84">
        <f t="shared" ref="G42:G105" si="12">SUM(G41+E42)</f>
        <v>12571504.479851065</v>
      </c>
      <c r="H42" s="78"/>
      <c r="I42" s="74"/>
      <c r="J42" s="79"/>
      <c r="K42" s="74">
        <f t="shared" si="4"/>
        <v>37</v>
      </c>
      <c r="L42" s="83">
        <f t="shared" si="5"/>
        <v>-91751.341630865762</v>
      </c>
      <c r="M42" s="83">
        <f t="shared" si="6"/>
        <v>-6951.5836692992534</v>
      </c>
      <c r="N42" s="83">
        <f t="shared" si="7"/>
        <v>-84799.757961566502</v>
      </c>
      <c r="O42" s="84">
        <f t="shared" ref="O42:O105" si="13">SUM(O41+M42)</f>
        <v>12571504.479851065</v>
      </c>
    </row>
    <row r="43" spans="1:15" x14ac:dyDescent="0.2">
      <c r="A43" s="74"/>
      <c r="B43" s="79"/>
      <c r="C43" s="74">
        <f t="shared" si="1"/>
        <v>38</v>
      </c>
      <c r="D43" s="83">
        <f t="shared" si="2"/>
        <v>-91751.341630865762</v>
      </c>
      <c r="E43" s="83">
        <f t="shared" si="10"/>
        <v>-6998.448929203113</v>
      </c>
      <c r="F43" s="83">
        <f t="shared" si="11"/>
        <v>-84752.892701662655</v>
      </c>
      <c r="G43" s="84">
        <f t="shared" si="12"/>
        <v>12564506.030921862</v>
      </c>
      <c r="H43" s="78"/>
      <c r="I43" s="74"/>
      <c r="J43" s="79"/>
      <c r="K43" s="74">
        <f t="shared" si="4"/>
        <v>38</v>
      </c>
      <c r="L43" s="83">
        <f t="shared" si="5"/>
        <v>-91751.341630865762</v>
      </c>
      <c r="M43" s="83">
        <f t="shared" si="6"/>
        <v>-6998.448929203113</v>
      </c>
      <c r="N43" s="83">
        <f t="shared" si="7"/>
        <v>-84752.892701662655</v>
      </c>
      <c r="O43" s="84">
        <f t="shared" si="13"/>
        <v>12564506.030921862</v>
      </c>
    </row>
    <row r="44" spans="1:15" x14ac:dyDescent="0.2">
      <c r="A44" s="74"/>
      <c r="B44" s="79"/>
      <c r="C44" s="74">
        <f t="shared" si="1"/>
        <v>39</v>
      </c>
      <c r="D44" s="83">
        <f t="shared" si="2"/>
        <v>-91751.341630865762</v>
      </c>
      <c r="E44" s="83">
        <f t="shared" si="10"/>
        <v>-7045.6301390674907</v>
      </c>
      <c r="F44" s="83">
        <f t="shared" si="11"/>
        <v>-84705.711491798269</v>
      </c>
      <c r="G44" s="84">
        <f t="shared" si="12"/>
        <v>12557460.400782794</v>
      </c>
      <c r="H44" s="78"/>
      <c r="I44" s="74"/>
      <c r="J44" s="79"/>
      <c r="K44" s="74">
        <f t="shared" si="4"/>
        <v>39</v>
      </c>
      <c r="L44" s="83">
        <f t="shared" si="5"/>
        <v>-91751.341630865762</v>
      </c>
      <c r="M44" s="83">
        <f t="shared" si="6"/>
        <v>-7045.6301390674907</v>
      </c>
      <c r="N44" s="83">
        <f t="shared" si="7"/>
        <v>-84705.711491798269</v>
      </c>
      <c r="O44" s="84">
        <f t="shared" si="13"/>
        <v>12557460.400782794</v>
      </c>
    </row>
    <row r="45" spans="1:15" x14ac:dyDescent="0.2">
      <c r="A45" s="74"/>
      <c r="B45" s="79"/>
      <c r="C45" s="74">
        <f t="shared" si="1"/>
        <v>40</v>
      </c>
      <c r="D45" s="83">
        <f t="shared" si="2"/>
        <v>-91751.341630865762</v>
      </c>
      <c r="E45" s="83">
        <f t="shared" si="10"/>
        <v>-7093.1294289217049</v>
      </c>
      <c r="F45" s="83">
        <f t="shared" si="11"/>
        <v>-84658.212201944058</v>
      </c>
      <c r="G45" s="84">
        <f t="shared" si="12"/>
        <v>12550367.271353872</v>
      </c>
      <c r="H45" s="78"/>
      <c r="I45" s="74"/>
      <c r="J45" s="79"/>
      <c r="K45" s="74">
        <f t="shared" si="4"/>
        <v>40</v>
      </c>
      <c r="L45" s="83">
        <f t="shared" si="5"/>
        <v>-91751.341630865762</v>
      </c>
      <c r="M45" s="83">
        <f t="shared" si="6"/>
        <v>-7093.1294289217049</v>
      </c>
      <c r="N45" s="83">
        <f t="shared" si="7"/>
        <v>-84658.212201944058</v>
      </c>
      <c r="O45" s="84">
        <f t="shared" si="13"/>
        <v>12550367.271353872</v>
      </c>
    </row>
    <row r="46" spans="1:15" x14ac:dyDescent="0.2">
      <c r="A46" s="74"/>
      <c r="B46" s="79"/>
      <c r="C46" s="74">
        <f t="shared" si="1"/>
        <v>41</v>
      </c>
      <c r="D46" s="83">
        <f t="shared" si="2"/>
        <v>-91751.341630865762</v>
      </c>
      <c r="E46" s="83">
        <f t="shared" si="10"/>
        <v>-7140.9489431550192</v>
      </c>
      <c r="F46" s="83">
        <f t="shared" si="11"/>
        <v>-84610.392687710744</v>
      </c>
      <c r="G46" s="84">
        <f t="shared" si="12"/>
        <v>12543226.322410718</v>
      </c>
      <c r="H46" s="78"/>
      <c r="I46" s="74"/>
      <c r="J46" s="79"/>
      <c r="K46" s="74">
        <f t="shared" si="4"/>
        <v>41</v>
      </c>
      <c r="L46" s="83">
        <f t="shared" si="5"/>
        <v>-91751.341630865762</v>
      </c>
      <c r="M46" s="83">
        <f t="shared" si="6"/>
        <v>-7140.9489431550192</v>
      </c>
      <c r="N46" s="83">
        <f t="shared" si="7"/>
        <v>-84610.392687710744</v>
      </c>
      <c r="O46" s="84">
        <f t="shared" si="13"/>
        <v>12543226.322410718</v>
      </c>
    </row>
    <row r="47" spans="1:15" x14ac:dyDescent="0.2">
      <c r="A47" s="74"/>
      <c r="B47" s="79"/>
      <c r="C47" s="74">
        <f t="shared" si="1"/>
        <v>42</v>
      </c>
      <c r="D47" s="83">
        <f t="shared" si="2"/>
        <v>-91751.341630865762</v>
      </c>
      <c r="E47" s="83">
        <f t="shared" si="10"/>
        <v>-7189.0908406134567</v>
      </c>
      <c r="F47" s="83">
        <f t="shared" si="11"/>
        <v>-84562.250790252307</v>
      </c>
      <c r="G47" s="84">
        <f t="shared" si="12"/>
        <v>12536037.231570104</v>
      </c>
      <c r="H47" s="78"/>
      <c r="I47" s="74"/>
      <c r="J47" s="79"/>
      <c r="K47" s="74">
        <f t="shared" si="4"/>
        <v>42</v>
      </c>
      <c r="L47" s="83">
        <f t="shared" si="5"/>
        <v>-91751.341630865762</v>
      </c>
      <c r="M47" s="83">
        <f t="shared" si="6"/>
        <v>-7189.0908406134567</v>
      </c>
      <c r="N47" s="83">
        <f t="shared" si="7"/>
        <v>-84562.250790252307</v>
      </c>
      <c r="O47" s="84">
        <f t="shared" si="13"/>
        <v>12536037.231570104</v>
      </c>
    </row>
    <row r="48" spans="1:15" x14ac:dyDescent="0.2">
      <c r="A48" s="74"/>
      <c r="B48" s="79"/>
      <c r="C48" s="74">
        <f t="shared" si="1"/>
        <v>43</v>
      </c>
      <c r="D48" s="83">
        <f t="shared" si="2"/>
        <v>-91751.341630865762</v>
      </c>
      <c r="E48" s="83">
        <f t="shared" si="10"/>
        <v>-7237.5572946972561</v>
      </c>
      <c r="F48" s="83">
        <f t="shared" si="11"/>
        <v>-84513.784336168508</v>
      </c>
      <c r="G48" s="84">
        <f t="shared" si="12"/>
        <v>12528799.674275408</v>
      </c>
      <c r="H48" s="78"/>
      <c r="I48" s="74"/>
      <c r="J48" s="79"/>
      <c r="K48" s="74">
        <f t="shared" si="4"/>
        <v>43</v>
      </c>
      <c r="L48" s="83">
        <f t="shared" si="5"/>
        <v>-91751.341630865762</v>
      </c>
      <c r="M48" s="83">
        <f t="shared" si="6"/>
        <v>-7237.5572946972561</v>
      </c>
      <c r="N48" s="83">
        <f t="shared" si="7"/>
        <v>-84513.784336168508</v>
      </c>
      <c r="O48" s="84">
        <f t="shared" si="13"/>
        <v>12528799.674275408</v>
      </c>
    </row>
    <row r="49" spans="1:15" x14ac:dyDescent="0.2">
      <c r="A49" s="74"/>
      <c r="B49" s="79"/>
      <c r="C49" s="74">
        <f t="shared" si="1"/>
        <v>44</v>
      </c>
      <c r="D49" s="83">
        <f t="shared" si="2"/>
        <v>-91751.341630865762</v>
      </c>
      <c r="E49" s="83">
        <f t="shared" si="10"/>
        <v>-7286.3504934590064</v>
      </c>
      <c r="F49" s="83">
        <f t="shared" si="11"/>
        <v>-84464.99113740676</v>
      </c>
      <c r="G49" s="84">
        <f t="shared" si="12"/>
        <v>12521513.323781949</v>
      </c>
      <c r="H49" s="78"/>
      <c r="I49" s="74"/>
      <c r="J49" s="79"/>
      <c r="K49" s="74">
        <f t="shared" si="4"/>
        <v>44</v>
      </c>
      <c r="L49" s="83">
        <f t="shared" si="5"/>
        <v>-91751.341630865762</v>
      </c>
      <c r="M49" s="83">
        <f t="shared" si="6"/>
        <v>-7286.3504934590064</v>
      </c>
      <c r="N49" s="83">
        <f t="shared" si="7"/>
        <v>-84464.99113740676</v>
      </c>
      <c r="O49" s="84">
        <f t="shared" si="13"/>
        <v>12521513.323781949</v>
      </c>
    </row>
    <row r="50" spans="1:15" x14ac:dyDescent="0.2">
      <c r="A50" s="74"/>
      <c r="B50" s="79"/>
      <c r="C50" s="74">
        <f t="shared" si="1"/>
        <v>45</v>
      </c>
      <c r="D50" s="83">
        <f t="shared" si="2"/>
        <v>-91751.341630865762</v>
      </c>
      <c r="E50" s="83">
        <f t="shared" si="10"/>
        <v>-7335.4726397024115</v>
      </c>
      <c r="F50" s="83">
        <f t="shared" si="11"/>
        <v>-84415.868991163356</v>
      </c>
      <c r="G50" s="84">
        <f t="shared" si="12"/>
        <v>12514177.851142246</v>
      </c>
      <c r="H50" s="78"/>
      <c r="I50" s="74"/>
      <c r="J50" s="79"/>
      <c r="K50" s="74">
        <f t="shared" si="4"/>
        <v>45</v>
      </c>
      <c r="L50" s="83">
        <f t="shared" si="5"/>
        <v>-91751.341630865762</v>
      </c>
      <c r="M50" s="83">
        <f t="shared" si="6"/>
        <v>-7335.4726397024115</v>
      </c>
      <c r="N50" s="83">
        <f t="shared" si="7"/>
        <v>-84415.868991163356</v>
      </c>
      <c r="O50" s="84">
        <f t="shared" si="13"/>
        <v>12514177.851142246</v>
      </c>
    </row>
    <row r="51" spans="1:15" x14ac:dyDescent="0.2">
      <c r="A51" s="74"/>
      <c r="B51" s="79"/>
      <c r="C51" s="74">
        <f t="shared" si="1"/>
        <v>46</v>
      </c>
      <c r="D51" s="83">
        <f t="shared" si="2"/>
        <v>-91751.341630865762</v>
      </c>
      <c r="E51" s="83">
        <f t="shared" si="10"/>
        <v>-7384.9259510817392</v>
      </c>
      <c r="F51" s="83">
        <f t="shared" si="11"/>
        <v>-84366.415679784026</v>
      </c>
      <c r="G51" s="84">
        <f t="shared" si="12"/>
        <v>12506792.925191164</v>
      </c>
      <c r="H51" s="78"/>
      <c r="I51" s="74"/>
      <c r="J51" s="79"/>
      <c r="K51" s="74">
        <f t="shared" si="4"/>
        <v>46</v>
      </c>
      <c r="L51" s="83">
        <f t="shared" si="5"/>
        <v>-91751.341630865762</v>
      </c>
      <c r="M51" s="83">
        <f t="shared" si="6"/>
        <v>-7384.9259510817392</v>
      </c>
      <c r="N51" s="83">
        <f t="shared" si="7"/>
        <v>-84366.415679784026</v>
      </c>
      <c r="O51" s="84">
        <f t="shared" si="13"/>
        <v>12506792.925191164</v>
      </c>
    </row>
    <row r="52" spans="1:15" x14ac:dyDescent="0.2">
      <c r="A52" s="74"/>
      <c r="B52" s="79"/>
      <c r="C52" s="74">
        <f t="shared" si="1"/>
        <v>47</v>
      </c>
      <c r="D52" s="83">
        <f t="shared" si="2"/>
        <v>-91751.341630865762</v>
      </c>
      <c r="E52" s="83">
        <f t="shared" si="10"/>
        <v>-7434.7126602019489</v>
      </c>
      <c r="F52" s="83">
        <f t="shared" si="11"/>
        <v>-84316.62897066382</v>
      </c>
      <c r="G52" s="84">
        <f t="shared" si="12"/>
        <v>12499358.212530961</v>
      </c>
      <c r="H52" s="78"/>
      <c r="I52" s="74"/>
      <c r="J52" s="79"/>
      <c r="K52" s="74">
        <f t="shared" si="4"/>
        <v>47</v>
      </c>
      <c r="L52" s="83">
        <f t="shared" si="5"/>
        <v>-91751.341630865762</v>
      </c>
      <c r="M52" s="83">
        <f t="shared" si="6"/>
        <v>-7434.7126602019489</v>
      </c>
      <c r="N52" s="83">
        <f t="shared" si="7"/>
        <v>-84316.62897066382</v>
      </c>
      <c r="O52" s="84">
        <f t="shared" si="13"/>
        <v>12499358.212530961</v>
      </c>
    </row>
    <row r="53" spans="1:15" x14ac:dyDescent="0.2">
      <c r="A53" s="74"/>
      <c r="B53" s="79">
        <f>SUM(D42:D53)</f>
        <v>-1101016.0995703894</v>
      </c>
      <c r="C53" s="74">
        <f t="shared" si="1"/>
        <v>48</v>
      </c>
      <c r="D53" s="83">
        <f t="shared" si="2"/>
        <v>-91751.341630865762</v>
      </c>
      <c r="E53" s="83">
        <f t="shared" si="10"/>
        <v>-7484.8350147194778</v>
      </c>
      <c r="F53" s="83">
        <f t="shared" si="11"/>
        <v>-84266.506616146289</v>
      </c>
      <c r="G53" s="84">
        <f t="shared" si="12"/>
        <v>12491873.377516242</v>
      </c>
      <c r="H53" s="78"/>
      <c r="I53" s="74"/>
      <c r="J53" s="79">
        <f>SUM(L42:L53)</f>
        <v>-1101016.0995703894</v>
      </c>
      <c r="K53" s="74">
        <f t="shared" si="4"/>
        <v>48</v>
      </c>
      <c r="L53" s="83">
        <f t="shared" si="5"/>
        <v>-91751.341630865762</v>
      </c>
      <c r="M53" s="83">
        <f t="shared" si="6"/>
        <v>-7484.8350147194778</v>
      </c>
      <c r="N53" s="83">
        <f t="shared" si="7"/>
        <v>-84266.506616146289</v>
      </c>
      <c r="O53" s="84">
        <f t="shared" si="13"/>
        <v>12491873.377516242</v>
      </c>
    </row>
    <row r="54" spans="1:15" x14ac:dyDescent="0.2">
      <c r="A54" s="74"/>
      <c r="B54" s="79"/>
      <c r="C54" s="74">
        <f t="shared" si="1"/>
        <v>49</v>
      </c>
      <c r="D54" s="83">
        <f t="shared" si="2"/>
        <v>-91751.341630865762</v>
      </c>
      <c r="E54" s="83">
        <f t="shared" si="10"/>
        <v>-7535.2952774437081</v>
      </c>
      <c r="F54" s="83">
        <f t="shared" si="11"/>
        <v>-84216.046353422047</v>
      </c>
      <c r="G54" s="84">
        <f t="shared" si="12"/>
        <v>12484338.082238799</v>
      </c>
      <c r="H54" s="78"/>
      <c r="I54" s="74"/>
      <c r="J54" s="79"/>
      <c r="K54" s="74">
        <f t="shared" si="4"/>
        <v>49</v>
      </c>
      <c r="L54" s="83">
        <f t="shared" si="5"/>
        <v>-91751.341630865762</v>
      </c>
      <c r="M54" s="83">
        <f t="shared" si="6"/>
        <v>-7535.2952774437081</v>
      </c>
      <c r="N54" s="83">
        <f t="shared" si="7"/>
        <v>-84216.046353422047</v>
      </c>
      <c r="O54" s="84">
        <f t="shared" si="13"/>
        <v>12484338.082238799</v>
      </c>
    </row>
    <row r="55" spans="1:15" x14ac:dyDescent="0.2">
      <c r="A55" s="74"/>
      <c r="B55" s="79"/>
      <c r="C55" s="74">
        <f t="shared" si="1"/>
        <v>50</v>
      </c>
      <c r="D55" s="83">
        <f t="shared" si="2"/>
        <v>-91751.341630865762</v>
      </c>
      <c r="E55" s="83">
        <f t="shared" si="10"/>
        <v>-7586.0957264391418</v>
      </c>
      <c r="F55" s="83">
        <f t="shared" si="11"/>
        <v>-84165.245904426614</v>
      </c>
      <c r="G55" s="84">
        <f t="shared" si="12"/>
        <v>12476751.986512359</v>
      </c>
      <c r="H55" s="78"/>
      <c r="I55" s="74"/>
      <c r="J55" s="79"/>
      <c r="K55" s="74">
        <f t="shared" si="4"/>
        <v>50</v>
      </c>
      <c r="L55" s="83">
        <f t="shared" si="5"/>
        <v>-91751.341630865762</v>
      </c>
      <c r="M55" s="83">
        <f t="shared" si="6"/>
        <v>-7586.0957264391418</v>
      </c>
      <c r="N55" s="83">
        <f t="shared" si="7"/>
        <v>-84165.245904426614</v>
      </c>
      <c r="O55" s="84">
        <f t="shared" si="13"/>
        <v>12476751.986512359</v>
      </c>
    </row>
    <row r="56" spans="1:15" x14ac:dyDescent="0.2">
      <c r="A56" s="74"/>
      <c r="B56" s="79"/>
      <c r="C56" s="74">
        <f t="shared" si="1"/>
        <v>51</v>
      </c>
      <c r="D56" s="83">
        <f t="shared" si="2"/>
        <v>-91751.341630865762</v>
      </c>
      <c r="E56" s="83">
        <f t="shared" si="10"/>
        <v>-7637.2386551282198</v>
      </c>
      <c r="F56" s="83">
        <f t="shared" si="11"/>
        <v>-84114.102975737536</v>
      </c>
      <c r="G56" s="84">
        <f t="shared" si="12"/>
        <v>12469114.747857232</v>
      </c>
      <c r="H56" s="78"/>
      <c r="I56" s="74"/>
      <c r="J56" s="79"/>
      <c r="K56" s="74">
        <f t="shared" si="4"/>
        <v>51</v>
      </c>
      <c r="L56" s="83">
        <f t="shared" si="5"/>
        <v>-91751.341630865762</v>
      </c>
      <c r="M56" s="83">
        <f t="shared" si="6"/>
        <v>-7637.2386551282198</v>
      </c>
      <c r="N56" s="83">
        <f t="shared" si="7"/>
        <v>-84114.102975737536</v>
      </c>
      <c r="O56" s="84">
        <f t="shared" si="13"/>
        <v>12469114.747857232</v>
      </c>
    </row>
    <row r="57" spans="1:15" x14ac:dyDescent="0.2">
      <c r="A57" s="74"/>
      <c r="B57" s="79"/>
      <c r="C57" s="74">
        <f t="shared" si="1"/>
        <v>52</v>
      </c>
      <c r="D57" s="83">
        <f t="shared" si="2"/>
        <v>-91751.341630865762</v>
      </c>
      <c r="E57" s="83">
        <f t="shared" si="10"/>
        <v>-7688.7263723948763</v>
      </c>
      <c r="F57" s="83">
        <f t="shared" si="11"/>
        <v>-84062.615258470891</v>
      </c>
      <c r="G57" s="84">
        <f t="shared" si="12"/>
        <v>12461426.021484837</v>
      </c>
      <c r="H57" s="78"/>
      <c r="I57" s="74"/>
      <c r="J57" s="79"/>
      <c r="K57" s="74">
        <f t="shared" si="4"/>
        <v>52</v>
      </c>
      <c r="L57" s="83">
        <f t="shared" si="5"/>
        <v>-91751.341630865762</v>
      </c>
      <c r="M57" s="83">
        <f t="shared" si="6"/>
        <v>-7688.7263723948763</v>
      </c>
      <c r="N57" s="83">
        <f t="shared" si="7"/>
        <v>-84062.615258470891</v>
      </c>
      <c r="O57" s="84">
        <f t="shared" si="13"/>
        <v>12461426.021484837</v>
      </c>
    </row>
    <row r="58" spans="1:15" x14ac:dyDescent="0.2">
      <c r="A58" s="74"/>
      <c r="B58" s="79"/>
      <c r="C58" s="74">
        <f t="shared" si="1"/>
        <v>53</v>
      </c>
      <c r="D58" s="83">
        <f t="shared" si="2"/>
        <v>-91751.341630865762</v>
      </c>
      <c r="E58" s="83">
        <f t="shared" si="10"/>
        <v>-7740.561202688772</v>
      </c>
      <c r="F58" s="83">
        <f t="shared" si="11"/>
        <v>-84010.780428176993</v>
      </c>
      <c r="G58" s="84">
        <f t="shared" si="12"/>
        <v>12453685.460282149</v>
      </c>
      <c r="H58" s="78"/>
      <c r="I58" s="74"/>
      <c r="J58" s="79"/>
      <c r="K58" s="74">
        <f t="shared" si="4"/>
        <v>53</v>
      </c>
      <c r="L58" s="83">
        <f t="shared" si="5"/>
        <v>-91751.341630865762</v>
      </c>
      <c r="M58" s="83">
        <f t="shared" si="6"/>
        <v>-7740.561202688772</v>
      </c>
      <c r="N58" s="83">
        <f t="shared" si="7"/>
        <v>-84010.780428176993</v>
      </c>
      <c r="O58" s="84">
        <f t="shared" si="13"/>
        <v>12453685.460282149</v>
      </c>
    </row>
    <row r="59" spans="1:15" x14ac:dyDescent="0.2">
      <c r="A59" s="74"/>
      <c r="B59" s="79"/>
      <c r="C59" s="74">
        <f t="shared" si="1"/>
        <v>54</v>
      </c>
      <c r="D59" s="83">
        <f t="shared" si="2"/>
        <v>-91751.341630865762</v>
      </c>
      <c r="E59" s="83">
        <f t="shared" si="10"/>
        <v>-7792.7454861302322</v>
      </c>
      <c r="F59" s="83">
        <f t="shared" si="11"/>
        <v>-83958.596144735522</v>
      </c>
      <c r="G59" s="84">
        <f t="shared" si="12"/>
        <v>12445892.714796018</v>
      </c>
      <c r="H59" s="78"/>
      <c r="I59" s="74"/>
      <c r="J59" s="79"/>
      <c r="K59" s="74">
        <f t="shared" si="4"/>
        <v>54</v>
      </c>
      <c r="L59" s="83">
        <f t="shared" si="5"/>
        <v>-91751.341630865762</v>
      </c>
      <c r="M59" s="83">
        <f t="shared" si="6"/>
        <v>-7792.7454861302322</v>
      </c>
      <c r="N59" s="83">
        <f t="shared" si="7"/>
        <v>-83958.596144735522</v>
      </c>
      <c r="O59" s="84">
        <f t="shared" si="13"/>
        <v>12445892.714796018</v>
      </c>
    </row>
    <row r="60" spans="1:15" x14ac:dyDescent="0.2">
      <c r="A60" s="74"/>
      <c r="B60" s="79"/>
      <c r="C60" s="74">
        <f t="shared" si="1"/>
        <v>55</v>
      </c>
      <c r="D60" s="83">
        <f t="shared" si="2"/>
        <v>-91751.341630865762</v>
      </c>
      <c r="E60" s="83">
        <f t="shared" si="10"/>
        <v>-7845.2815786158926</v>
      </c>
      <c r="F60" s="83">
        <f t="shared" si="11"/>
        <v>-83906.060052249872</v>
      </c>
      <c r="G60" s="84">
        <f t="shared" si="12"/>
        <v>12438047.433217403</v>
      </c>
      <c r="H60" s="78"/>
      <c r="I60" s="74"/>
      <c r="J60" s="79"/>
      <c r="K60" s="74">
        <f t="shared" si="4"/>
        <v>55</v>
      </c>
      <c r="L60" s="83">
        <f t="shared" si="5"/>
        <v>-91751.341630865762</v>
      </c>
      <c r="M60" s="83">
        <f t="shared" si="6"/>
        <v>-7845.2815786158926</v>
      </c>
      <c r="N60" s="83">
        <f t="shared" si="7"/>
        <v>-83906.060052249872</v>
      </c>
      <c r="O60" s="84">
        <f t="shared" si="13"/>
        <v>12438047.433217403</v>
      </c>
    </row>
    <row r="61" spans="1:15" x14ac:dyDescent="0.2">
      <c r="A61" s="74"/>
      <c r="B61" s="79"/>
      <c r="C61" s="74">
        <f t="shared" si="1"/>
        <v>56</v>
      </c>
      <c r="D61" s="83">
        <f t="shared" si="2"/>
        <v>-91751.341630865762</v>
      </c>
      <c r="E61" s="83">
        <f t="shared" si="10"/>
        <v>-7898.1718519250608</v>
      </c>
      <c r="F61" s="83">
        <f t="shared" si="11"/>
        <v>-83853.169778940704</v>
      </c>
      <c r="G61" s="84">
        <f t="shared" si="12"/>
        <v>12430149.261365477</v>
      </c>
      <c r="H61" s="78"/>
      <c r="I61" s="74"/>
      <c r="J61" s="79"/>
      <c r="K61" s="74">
        <f t="shared" si="4"/>
        <v>56</v>
      </c>
      <c r="L61" s="83">
        <f t="shared" si="5"/>
        <v>-91751.341630865762</v>
      </c>
      <c r="M61" s="83">
        <f t="shared" si="6"/>
        <v>-7898.1718519250608</v>
      </c>
      <c r="N61" s="83">
        <f t="shared" si="7"/>
        <v>-83853.169778940704</v>
      </c>
      <c r="O61" s="84">
        <f t="shared" si="13"/>
        <v>12430149.261365477</v>
      </c>
    </row>
    <row r="62" spans="1:15" x14ac:dyDescent="0.2">
      <c r="A62" s="74"/>
      <c r="B62" s="79"/>
      <c r="C62" s="74">
        <f t="shared" si="1"/>
        <v>57</v>
      </c>
      <c r="D62" s="83">
        <f t="shared" si="2"/>
        <v>-91751.341630865762</v>
      </c>
      <c r="E62" s="83">
        <f t="shared" si="10"/>
        <v>-7951.4186938267903</v>
      </c>
      <c r="F62" s="83">
        <f t="shared" si="11"/>
        <v>-83799.922937038966</v>
      </c>
      <c r="G62" s="84">
        <f t="shared" si="12"/>
        <v>12422197.84267165</v>
      </c>
      <c r="H62" s="78"/>
      <c r="I62" s="74"/>
      <c r="J62" s="79"/>
      <c r="K62" s="74">
        <f t="shared" si="4"/>
        <v>57</v>
      </c>
      <c r="L62" s="83">
        <f t="shared" si="5"/>
        <v>-91751.341630865762</v>
      </c>
      <c r="M62" s="83">
        <f t="shared" si="6"/>
        <v>-7951.4186938267903</v>
      </c>
      <c r="N62" s="83">
        <f t="shared" si="7"/>
        <v>-83799.922937038966</v>
      </c>
      <c r="O62" s="84">
        <f t="shared" si="13"/>
        <v>12422197.84267165</v>
      </c>
    </row>
    <row r="63" spans="1:15" x14ac:dyDescent="0.2">
      <c r="A63" s="74"/>
      <c r="B63" s="79"/>
      <c r="C63" s="74">
        <f t="shared" si="1"/>
        <v>58</v>
      </c>
      <c r="D63" s="83">
        <f t="shared" si="2"/>
        <v>-91751.341630865762</v>
      </c>
      <c r="E63" s="83">
        <f t="shared" si="10"/>
        <v>-8005.0245081876719</v>
      </c>
      <c r="F63" s="83">
        <f t="shared" si="11"/>
        <v>-83746.317122678083</v>
      </c>
      <c r="G63" s="84">
        <f t="shared" si="12"/>
        <v>12414192.818163462</v>
      </c>
      <c r="H63" s="78"/>
      <c r="I63" s="74"/>
      <c r="J63" s="79"/>
      <c r="K63" s="74">
        <f t="shared" si="4"/>
        <v>58</v>
      </c>
      <c r="L63" s="83">
        <f t="shared" si="5"/>
        <v>-91751.341630865762</v>
      </c>
      <c r="M63" s="83">
        <f t="shared" si="6"/>
        <v>-8005.0245081876719</v>
      </c>
      <c r="N63" s="83">
        <f t="shared" si="7"/>
        <v>-83746.317122678083</v>
      </c>
      <c r="O63" s="84">
        <f t="shared" si="13"/>
        <v>12414192.818163462</v>
      </c>
    </row>
    <row r="64" spans="1:15" x14ac:dyDescent="0.2">
      <c r="A64" s="74"/>
      <c r="B64" s="79"/>
      <c r="C64" s="74">
        <f t="shared" si="1"/>
        <v>59</v>
      </c>
      <c r="D64" s="83">
        <f t="shared" si="2"/>
        <v>-91751.341630865762</v>
      </c>
      <c r="E64" s="83">
        <f t="shared" si="10"/>
        <v>-8058.9917150803713</v>
      </c>
      <c r="F64" s="83">
        <f t="shared" si="11"/>
        <v>-83692.349915785395</v>
      </c>
      <c r="G64" s="84">
        <f t="shared" si="12"/>
        <v>12406133.826448381</v>
      </c>
      <c r="H64" s="78"/>
      <c r="I64" s="74"/>
      <c r="J64" s="79"/>
      <c r="K64" s="74">
        <f t="shared" si="4"/>
        <v>59</v>
      </c>
      <c r="L64" s="83">
        <f t="shared" si="5"/>
        <v>-91751.341630865762</v>
      </c>
      <c r="M64" s="83">
        <f t="shared" si="6"/>
        <v>-8058.9917150803713</v>
      </c>
      <c r="N64" s="83">
        <f t="shared" si="7"/>
        <v>-83692.349915785395</v>
      </c>
      <c r="O64" s="84">
        <f t="shared" si="13"/>
        <v>12406133.826448381</v>
      </c>
    </row>
    <row r="65" spans="1:15" x14ac:dyDescent="0.2">
      <c r="A65" s="80">
        <f>B65+B53+B41+B29+B17</f>
        <v>-5505080.4978519473</v>
      </c>
      <c r="B65" s="79">
        <f>SUM(D54:D65)</f>
        <v>-1101016.0995703894</v>
      </c>
      <c r="C65" s="74">
        <f t="shared" si="1"/>
        <v>60</v>
      </c>
      <c r="D65" s="83">
        <f t="shared" si="2"/>
        <v>-91751.341630865762</v>
      </c>
      <c r="E65" s="83">
        <f t="shared" si="10"/>
        <v>-8113.3227508928712</v>
      </c>
      <c r="F65" s="83">
        <f t="shared" si="11"/>
        <v>-83638.018879972893</v>
      </c>
      <c r="G65" s="84">
        <f t="shared" si="12"/>
        <v>12398020.503697488</v>
      </c>
      <c r="H65" s="78"/>
      <c r="I65" s="80">
        <f>J65+J53+J41+J29+J17</f>
        <v>-5505080.4978519473</v>
      </c>
      <c r="J65" s="79">
        <f>SUM(L54:L65)</f>
        <v>-1101016.0995703894</v>
      </c>
      <c r="K65" s="74">
        <f t="shared" si="4"/>
        <v>60</v>
      </c>
      <c r="L65" s="83">
        <f t="shared" si="5"/>
        <v>-91751.341630865762</v>
      </c>
      <c r="M65" s="83">
        <f t="shared" si="6"/>
        <v>-8113.3227508928712</v>
      </c>
      <c r="N65" s="83">
        <f t="shared" si="7"/>
        <v>-83638.018879972893</v>
      </c>
      <c r="O65" s="84">
        <f t="shared" si="13"/>
        <v>12398020.503697488</v>
      </c>
    </row>
    <row r="66" spans="1:15" x14ac:dyDescent="0.2">
      <c r="A66" s="74"/>
      <c r="B66" s="79"/>
      <c r="C66" s="74">
        <f t="shared" si="1"/>
        <v>61</v>
      </c>
      <c r="D66" s="83">
        <f t="shared" si="2"/>
        <v>-91751.341630865762</v>
      </c>
      <c r="E66" s="83">
        <f t="shared" si="10"/>
        <v>-8168.0200684384718</v>
      </c>
      <c r="F66" s="83">
        <f t="shared" si="11"/>
        <v>-83583.321562427285</v>
      </c>
      <c r="G66" s="84">
        <f t="shared" si="12"/>
        <v>12389852.48362905</v>
      </c>
      <c r="H66" s="78"/>
      <c r="I66" s="74"/>
      <c r="J66" s="79"/>
      <c r="K66" s="74">
        <f t="shared" si="4"/>
        <v>61</v>
      </c>
      <c r="L66" s="83">
        <f t="shared" si="5"/>
        <v>-91751.341630865762</v>
      </c>
      <c r="M66" s="83">
        <f t="shared" si="6"/>
        <v>-8168.0200684384718</v>
      </c>
      <c r="N66" s="83">
        <f t="shared" si="7"/>
        <v>-83583.321562427285</v>
      </c>
      <c r="O66" s="84">
        <f t="shared" si="13"/>
        <v>12389852.48362905</v>
      </c>
    </row>
    <row r="67" spans="1:15" x14ac:dyDescent="0.2">
      <c r="A67" s="74"/>
      <c r="B67" s="79"/>
      <c r="C67" s="74">
        <f t="shared" si="1"/>
        <v>62</v>
      </c>
      <c r="D67" s="83">
        <f t="shared" si="2"/>
        <v>-91751.341630865762</v>
      </c>
      <c r="E67" s="83">
        <f t="shared" si="10"/>
        <v>-8223.086137066528</v>
      </c>
      <c r="F67" s="83">
        <f t="shared" si="11"/>
        <v>-83528.255493799239</v>
      </c>
      <c r="G67" s="84">
        <f t="shared" si="12"/>
        <v>12381629.397491984</v>
      </c>
      <c r="H67" s="78"/>
      <c r="I67" s="74"/>
      <c r="J67" s="79"/>
      <c r="K67" s="74">
        <f t="shared" si="4"/>
        <v>62</v>
      </c>
      <c r="L67" s="83">
        <f t="shared" si="5"/>
        <v>-91751.341630865762</v>
      </c>
      <c r="M67" s="83">
        <f t="shared" si="6"/>
        <v>-8223.086137066528</v>
      </c>
      <c r="N67" s="83">
        <f t="shared" si="7"/>
        <v>-83528.255493799239</v>
      </c>
      <c r="O67" s="84">
        <f t="shared" si="13"/>
        <v>12381629.397491984</v>
      </c>
    </row>
    <row r="68" spans="1:15" x14ac:dyDescent="0.2">
      <c r="A68" s="74"/>
      <c r="B68" s="79"/>
      <c r="C68" s="74">
        <f t="shared" si="1"/>
        <v>63</v>
      </c>
      <c r="D68" s="83">
        <f t="shared" si="2"/>
        <v>-91751.341630865762</v>
      </c>
      <c r="E68" s="83">
        <f t="shared" si="10"/>
        <v>-8278.5234427739197</v>
      </c>
      <c r="F68" s="83">
        <f t="shared" si="11"/>
        <v>-83472.818188091842</v>
      </c>
      <c r="G68" s="84">
        <f t="shared" si="12"/>
        <v>12373350.874049211</v>
      </c>
      <c r="H68" s="78"/>
      <c r="I68" s="74"/>
      <c r="J68" s="79"/>
      <c r="K68" s="74">
        <f t="shared" si="4"/>
        <v>63</v>
      </c>
      <c r="L68" s="83">
        <f t="shared" si="5"/>
        <v>-91751.341630865762</v>
      </c>
      <c r="M68" s="83">
        <f t="shared" si="6"/>
        <v>-8278.5234427739197</v>
      </c>
      <c r="N68" s="83">
        <f t="shared" si="7"/>
        <v>-83472.818188091842</v>
      </c>
      <c r="O68" s="84">
        <f t="shared" si="13"/>
        <v>12373350.874049211</v>
      </c>
    </row>
    <row r="69" spans="1:15" x14ac:dyDescent="0.2">
      <c r="A69" s="74"/>
      <c r="B69" s="79"/>
      <c r="C69" s="74">
        <f t="shared" si="1"/>
        <v>64</v>
      </c>
      <c r="D69" s="83">
        <f t="shared" si="2"/>
        <v>-91751.341630865762</v>
      </c>
      <c r="E69" s="83">
        <f t="shared" si="10"/>
        <v>-8334.3344883172886</v>
      </c>
      <c r="F69" s="83">
        <f t="shared" si="11"/>
        <v>-83417.007142548478</v>
      </c>
      <c r="G69" s="84">
        <f t="shared" si="12"/>
        <v>12365016.539560894</v>
      </c>
      <c r="H69" s="78"/>
      <c r="I69" s="74"/>
      <c r="J69" s="79"/>
      <c r="K69" s="74">
        <f t="shared" si="4"/>
        <v>64</v>
      </c>
      <c r="L69" s="83">
        <f t="shared" si="5"/>
        <v>-91751.341630865762</v>
      </c>
      <c r="M69" s="83">
        <f t="shared" si="6"/>
        <v>-8334.3344883172886</v>
      </c>
      <c r="N69" s="83">
        <f t="shared" si="7"/>
        <v>-83417.007142548478</v>
      </c>
      <c r="O69" s="84">
        <f t="shared" si="13"/>
        <v>12365016.539560894</v>
      </c>
    </row>
    <row r="70" spans="1:15" x14ac:dyDescent="0.2">
      <c r="A70" s="74"/>
      <c r="B70" s="79"/>
      <c r="C70" s="74">
        <f t="shared" si="1"/>
        <v>65</v>
      </c>
      <c r="D70" s="83">
        <f t="shared" si="2"/>
        <v>-91751.341630865762</v>
      </c>
      <c r="E70" s="83">
        <f t="shared" si="10"/>
        <v>-8390.5217933260265</v>
      </c>
      <c r="F70" s="83">
        <f t="shared" si="11"/>
        <v>-83360.819837539733</v>
      </c>
      <c r="G70" s="84">
        <f t="shared" si="12"/>
        <v>12356626.017767567</v>
      </c>
      <c r="H70" s="78"/>
      <c r="I70" s="74"/>
      <c r="J70" s="79"/>
      <c r="K70" s="74">
        <f t="shared" si="4"/>
        <v>65</v>
      </c>
      <c r="L70" s="83">
        <f t="shared" si="5"/>
        <v>-91751.341630865762</v>
      </c>
      <c r="M70" s="83">
        <f t="shared" si="6"/>
        <v>-8390.5217933260265</v>
      </c>
      <c r="N70" s="83">
        <f t="shared" si="7"/>
        <v>-83360.819837539733</v>
      </c>
      <c r="O70" s="84">
        <f t="shared" si="13"/>
        <v>12356626.017767567</v>
      </c>
    </row>
    <row r="71" spans="1:15" x14ac:dyDescent="0.2">
      <c r="A71" s="74"/>
      <c r="B71" s="79"/>
      <c r="C71" s="74">
        <f t="shared" si="1"/>
        <v>66</v>
      </c>
      <c r="D71" s="83">
        <f t="shared" si="2"/>
        <v>-91751.341630865762</v>
      </c>
      <c r="E71" s="83">
        <f t="shared" si="10"/>
        <v>-8447.0878944160359</v>
      </c>
      <c r="F71" s="83">
        <f t="shared" si="11"/>
        <v>-83304.253736449726</v>
      </c>
      <c r="G71" s="84">
        <f t="shared" si="12"/>
        <v>12348178.929873152</v>
      </c>
      <c r="H71" s="78"/>
      <c r="I71" s="74"/>
      <c r="J71" s="79"/>
      <c r="K71" s="74">
        <f t="shared" si="4"/>
        <v>66</v>
      </c>
      <c r="L71" s="83">
        <f t="shared" si="5"/>
        <v>-91751.341630865762</v>
      </c>
      <c r="M71" s="83">
        <f t="shared" si="6"/>
        <v>-8447.0878944160359</v>
      </c>
      <c r="N71" s="83">
        <f t="shared" si="7"/>
        <v>-83304.253736449726</v>
      </c>
      <c r="O71" s="84">
        <f t="shared" si="13"/>
        <v>12348178.929873152</v>
      </c>
    </row>
    <row r="72" spans="1:15" x14ac:dyDescent="0.2">
      <c r="A72" s="74"/>
      <c r="B72" s="79"/>
      <c r="C72" s="74">
        <f t="shared" ref="C72:C135" si="14">SUM(C71+1)</f>
        <v>67</v>
      </c>
      <c r="D72" s="83">
        <f t="shared" ref="D72:D135" si="15">PMT($B$3/12,$B$2,$B$1)</f>
        <v>-91751.341630865762</v>
      </c>
      <c r="E72" s="83">
        <f t="shared" si="10"/>
        <v>-8504.0353453042189</v>
      </c>
      <c r="F72" s="83">
        <f t="shared" si="11"/>
        <v>-83247.306285561543</v>
      </c>
      <c r="G72" s="84">
        <f t="shared" si="12"/>
        <v>12339674.894527847</v>
      </c>
      <c r="H72" s="78"/>
      <c r="I72" s="74"/>
      <c r="J72" s="79"/>
      <c r="K72" s="74">
        <f t="shared" ref="K72:K135" si="16">SUM(K71+1)</f>
        <v>67</v>
      </c>
      <c r="L72" s="83">
        <f t="shared" ref="L72:L135" si="17">PMT($J$3/12,$J$2,$J$1)</f>
        <v>-91751.341630865762</v>
      </c>
      <c r="M72" s="83">
        <f t="shared" ref="M72:M135" si="18">PPMT($J$3/12,K72,$J$2,$J$1)</f>
        <v>-8504.0353453042189</v>
      </c>
      <c r="N72" s="83">
        <f t="shared" ref="N72:N135" si="19">SUM(L72-M72)</f>
        <v>-83247.306285561543</v>
      </c>
      <c r="O72" s="84">
        <f t="shared" si="13"/>
        <v>12339674.894527847</v>
      </c>
    </row>
    <row r="73" spans="1:15" x14ac:dyDescent="0.2">
      <c r="A73" s="74"/>
      <c r="B73" s="79"/>
      <c r="C73" s="74">
        <f t="shared" si="14"/>
        <v>68</v>
      </c>
      <c r="D73" s="83">
        <f t="shared" si="15"/>
        <v>-91751.341630865762</v>
      </c>
      <c r="E73" s="83">
        <f t="shared" si="10"/>
        <v>-8561.3667169238124</v>
      </c>
      <c r="F73" s="83">
        <f t="shared" si="11"/>
        <v>-83189.974913941944</v>
      </c>
      <c r="G73" s="84">
        <f t="shared" si="12"/>
        <v>12331113.527810924</v>
      </c>
      <c r="H73" s="78"/>
      <c r="I73" s="74"/>
      <c r="J73" s="79"/>
      <c r="K73" s="74">
        <f t="shared" si="16"/>
        <v>68</v>
      </c>
      <c r="L73" s="83">
        <f t="shared" si="17"/>
        <v>-91751.341630865762</v>
      </c>
      <c r="M73" s="83">
        <f t="shared" si="18"/>
        <v>-8561.3667169238124</v>
      </c>
      <c r="N73" s="83">
        <f t="shared" si="19"/>
        <v>-83189.974913941944</v>
      </c>
      <c r="O73" s="84">
        <f t="shared" si="13"/>
        <v>12331113.527810924</v>
      </c>
    </row>
    <row r="74" spans="1:15" x14ac:dyDescent="0.2">
      <c r="A74" s="74"/>
      <c r="B74" s="79"/>
      <c r="C74" s="74">
        <f t="shared" si="14"/>
        <v>69</v>
      </c>
      <c r="D74" s="83">
        <f t="shared" si="15"/>
        <v>-91751.341630865762</v>
      </c>
      <c r="E74" s="83">
        <f t="shared" si="10"/>
        <v>-8619.0845975404081</v>
      </c>
      <c r="F74" s="83">
        <f t="shared" si="11"/>
        <v>-83132.257033325353</v>
      </c>
      <c r="G74" s="84">
        <f t="shared" si="12"/>
        <v>12322494.443213383</v>
      </c>
      <c r="H74" s="78"/>
      <c r="I74" s="74"/>
      <c r="J74" s="79"/>
      <c r="K74" s="74">
        <f t="shared" si="16"/>
        <v>69</v>
      </c>
      <c r="L74" s="83">
        <f t="shared" si="17"/>
        <v>-91751.341630865762</v>
      </c>
      <c r="M74" s="83">
        <f t="shared" si="18"/>
        <v>-8619.0845975404081</v>
      </c>
      <c r="N74" s="83">
        <f t="shared" si="19"/>
        <v>-83132.257033325353</v>
      </c>
      <c r="O74" s="84">
        <f t="shared" si="13"/>
        <v>12322494.443213383</v>
      </c>
    </row>
    <row r="75" spans="1:15" x14ac:dyDescent="0.2">
      <c r="A75" s="74"/>
      <c r="B75" s="79"/>
      <c r="C75" s="74">
        <f t="shared" si="14"/>
        <v>70</v>
      </c>
      <c r="D75" s="83">
        <f t="shared" si="15"/>
        <v>-91751.341630865762</v>
      </c>
      <c r="E75" s="83">
        <f t="shared" si="10"/>
        <v>-8677.1915928688268</v>
      </c>
      <c r="F75" s="83">
        <f t="shared" si="11"/>
        <v>-83074.150037996937</v>
      </c>
      <c r="G75" s="84">
        <f t="shared" si="12"/>
        <v>12313817.251620514</v>
      </c>
      <c r="H75" s="78"/>
      <c r="I75" s="74"/>
      <c r="J75" s="79"/>
      <c r="K75" s="74">
        <f t="shared" si="16"/>
        <v>70</v>
      </c>
      <c r="L75" s="83">
        <f t="shared" si="17"/>
        <v>-91751.341630865762</v>
      </c>
      <c r="M75" s="83">
        <f t="shared" si="18"/>
        <v>-8677.1915928688268</v>
      </c>
      <c r="N75" s="83">
        <f t="shared" si="19"/>
        <v>-83074.150037996937</v>
      </c>
      <c r="O75" s="84">
        <f t="shared" si="13"/>
        <v>12313817.251620514</v>
      </c>
    </row>
    <row r="76" spans="1:15" x14ac:dyDescent="0.2">
      <c r="A76" s="74"/>
      <c r="B76" s="79"/>
      <c r="C76" s="74">
        <f t="shared" si="14"/>
        <v>71</v>
      </c>
      <c r="D76" s="83">
        <f t="shared" si="15"/>
        <v>-91751.341630865762</v>
      </c>
      <c r="E76" s="83">
        <f t="shared" si="10"/>
        <v>-8735.6903261907519</v>
      </c>
      <c r="F76" s="83">
        <f t="shared" si="11"/>
        <v>-83015.651304675004</v>
      </c>
      <c r="G76" s="84">
        <f t="shared" si="12"/>
        <v>12305081.561294323</v>
      </c>
      <c r="H76" s="78"/>
      <c r="I76" s="74"/>
      <c r="J76" s="79"/>
      <c r="K76" s="74">
        <f t="shared" si="16"/>
        <v>71</v>
      </c>
      <c r="L76" s="83">
        <f t="shared" si="17"/>
        <v>-91751.341630865762</v>
      </c>
      <c r="M76" s="83">
        <f t="shared" si="18"/>
        <v>-8735.6903261907519</v>
      </c>
      <c r="N76" s="83">
        <f t="shared" si="19"/>
        <v>-83015.651304675004</v>
      </c>
      <c r="O76" s="84">
        <f t="shared" si="13"/>
        <v>12305081.561294323</v>
      </c>
    </row>
    <row r="77" spans="1:15" x14ac:dyDescent="0.2">
      <c r="A77" s="74"/>
      <c r="B77" s="79">
        <f>SUM(D66:D77)</f>
        <v>-1101016.0995703894</v>
      </c>
      <c r="C77" s="74">
        <f t="shared" si="14"/>
        <v>72</v>
      </c>
      <c r="D77" s="83">
        <f t="shared" si="15"/>
        <v>-91751.341630865762</v>
      </c>
      <c r="E77" s="83">
        <f t="shared" si="10"/>
        <v>-8794.583438473157</v>
      </c>
      <c r="F77" s="83">
        <f t="shared" si="11"/>
        <v>-82956.758192392605</v>
      </c>
      <c r="G77" s="84">
        <f t="shared" si="12"/>
        <v>12296286.97785585</v>
      </c>
      <c r="H77" s="78"/>
      <c r="I77" s="74"/>
      <c r="J77" s="79">
        <f>SUM(L66:L77)</f>
        <v>-1101016.0995703894</v>
      </c>
      <c r="K77" s="74">
        <f t="shared" si="16"/>
        <v>72</v>
      </c>
      <c r="L77" s="83">
        <f t="shared" si="17"/>
        <v>-91751.341630865762</v>
      </c>
      <c r="M77" s="83">
        <f t="shared" si="18"/>
        <v>-8794.583438473157</v>
      </c>
      <c r="N77" s="83">
        <f t="shared" si="19"/>
        <v>-82956.758192392605</v>
      </c>
      <c r="O77" s="84">
        <f t="shared" si="13"/>
        <v>12296286.97785585</v>
      </c>
    </row>
    <row r="78" spans="1:15" x14ac:dyDescent="0.2">
      <c r="A78" s="74"/>
      <c r="B78" s="79"/>
      <c r="C78" s="74">
        <f t="shared" si="14"/>
        <v>73</v>
      </c>
      <c r="D78" s="83">
        <f t="shared" si="15"/>
        <v>-91751.341630865762</v>
      </c>
      <c r="E78" s="83">
        <f t="shared" si="10"/>
        <v>-8853.8735884875259</v>
      </c>
      <c r="F78" s="83">
        <f t="shared" si="11"/>
        <v>-82897.468042378241</v>
      </c>
      <c r="G78" s="84">
        <f t="shared" si="12"/>
        <v>12287433.104267363</v>
      </c>
      <c r="H78" s="78"/>
      <c r="I78" s="74"/>
      <c r="J78" s="79"/>
      <c r="K78" s="74">
        <f t="shared" si="16"/>
        <v>73</v>
      </c>
      <c r="L78" s="83">
        <f t="shared" si="17"/>
        <v>-91751.341630865762</v>
      </c>
      <c r="M78" s="83">
        <f t="shared" si="18"/>
        <v>-8853.8735884875259</v>
      </c>
      <c r="N78" s="83">
        <f t="shared" si="19"/>
        <v>-82897.468042378241</v>
      </c>
      <c r="O78" s="84">
        <f t="shared" si="13"/>
        <v>12287433.104267363</v>
      </c>
    </row>
    <row r="79" spans="1:15" x14ac:dyDescent="0.2">
      <c r="A79" s="74"/>
      <c r="B79" s="79"/>
      <c r="C79" s="74">
        <f t="shared" si="14"/>
        <v>74</v>
      </c>
      <c r="D79" s="83">
        <f t="shared" si="15"/>
        <v>-91751.341630865762</v>
      </c>
      <c r="E79" s="83">
        <f t="shared" si="10"/>
        <v>-8913.5634529299114</v>
      </c>
      <c r="F79" s="83">
        <f t="shared" si="11"/>
        <v>-82837.778177935848</v>
      </c>
      <c r="G79" s="84">
        <f t="shared" si="12"/>
        <v>12278519.540814433</v>
      </c>
      <c r="H79" s="78"/>
      <c r="I79" s="74"/>
      <c r="J79" s="79"/>
      <c r="K79" s="74">
        <f t="shared" si="16"/>
        <v>74</v>
      </c>
      <c r="L79" s="83">
        <f t="shared" si="17"/>
        <v>-91751.341630865762</v>
      </c>
      <c r="M79" s="83">
        <f t="shared" si="18"/>
        <v>-8913.5634529299114</v>
      </c>
      <c r="N79" s="83">
        <f t="shared" si="19"/>
        <v>-82837.778177935848</v>
      </c>
      <c r="O79" s="84">
        <f t="shared" si="13"/>
        <v>12278519.540814433</v>
      </c>
    </row>
    <row r="80" spans="1:15" x14ac:dyDescent="0.2">
      <c r="A80" s="74"/>
      <c r="B80" s="79"/>
      <c r="C80" s="74">
        <f t="shared" si="14"/>
        <v>75</v>
      </c>
      <c r="D80" s="83">
        <f t="shared" si="15"/>
        <v>-91751.341630865762</v>
      </c>
      <c r="E80" s="83">
        <f t="shared" si="10"/>
        <v>-8973.6557265417487</v>
      </c>
      <c r="F80" s="83">
        <f t="shared" si="11"/>
        <v>-82777.685904324011</v>
      </c>
      <c r="G80" s="84">
        <f t="shared" si="12"/>
        <v>12269545.885087892</v>
      </c>
      <c r="H80" s="78"/>
      <c r="I80" s="74"/>
      <c r="J80" s="79"/>
      <c r="K80" s="74">
        <f t="shared" si="16"/>
        <v>75</v>
      </c>
      <c r="L80" s="83">
        <f t="shared" si="17"/>
        <v>-91751.341630865762</v>
      </c>
      <c r="M80" s="83">
        <f t="shared" si="18"/>
        <v>-8973.6557265417487</v>
      </c>
      <c r="N80" s="83">
        <f t="shared" si="19"/>
        <v>-82777.685904324011</v>
      </c>
      <c r="O80" s="84">
        <f t="shared" si="13"/>
        <v>12269545.885087892</v>
      </c>
    </row>
    <row r="81" spans="1:15" x14ac:dyDescent="0.2">
      <c r="A81" s="74"/>
      <c r="B81" s="79"/>
      <c r="C81" s="74">
        <f t="shared" si="14"/>
        <v>76</v>
      </c>
      <c r="D81" s="83">
        <f t="shared" si="15"/>
        <v>-91751.341630865762</v>
      </c>
      <c r="E81" s="83">
        <f t="shared" si="10"/>
        <v>-9034.1531222315189</v>
      </c>
      <c r="F81" s="83">
        <f t="shared" si="11"/>
        <v>-82717.188508634237</v>
      </c>
      <c r="G81" s="84">
        <f t="shared" si="12"/>
        <v>12260511.731965661</v>
      </c>
      <c r="H81" s="78"/>
      <c r="I81" s="74"/>
      <c r="J81" s="79"/>
      <c r="K81" s="74">
        <f t="shared" si="16"/>
        <v>76</v>
      </c>
      <c r="L81" s="83">
        <f t="shared" si="17"/>
        <v>-91751.341630865762</v>
      </c>
      <c r="M81" s="83">
        <f t="shared" si="18"/>
        <v>-9034.1531222315189</v>
      </c>
      <c r="N81" s="83">
        <f t="shared" si="19"/>
        <v>-82717.188508634237</v>
      </c>
      <c r="O81" s="84">
        <f t="shared" si="13"/>
        <v>12260511.731965661</v>
      </c>
    </row>
    <row r="82" spans="1:15" x14ac:dyDescent="0.2">
      <c r="A82" s="74"/>
      <c r="B82" s="79"/>
      <c r="C82" s="74">
        <f t="shared" si="14"/>
        <v>77</v>
      </c>
      <c r="D82" s="83">
        <f t="shared" si="15"/>
        <v>-91751.341630865762</v>
      </c>
      <c r="E82" s="83">
        <f t="shared" si="10"/>
        <v>-9095.0583711972286</v>
      </c>
      <c r="F82" s="83">
        <f t="shared" si="11"/>
        <v>-82656.283259668533</v>
      </c>
      <c r="G82" s="84">
        <f t="shared" si="12"/>
        <v>12251416.673594464</v>
      </c>
      <c r="H82" s="78"/>
      <c r="I82" s="74"/>
      <c r="J82" s="79"/>
      <c r="K82" s="74">
        <f t="shared" si="16"/>
        <v>77</v>
      </c>
      <c r="L82" s="83">
        <f t="shared" si="17"/>
        <v>-91751.341630865762</v>
      </c>
      <c r="M82" s="83">
        <f t="shared" si="18"/>
        <v>-9095.0583711972286</v>
      </c>
      <c r="N82" s="83">
        <f t="shared" si="19"/>
        <v>-82656.283259668533</v>
      </c>
      <c r="O82" s="84">
        <f t="shared" si="13"/>
        <v>12251416.673594464</v>
      </c>
    </row>
    <row r="83" spans="1:15" x14ac:dyDescent="0.2">
      <c r="A83" s="74"/>
      <c r="B83" s="79"/>
      <c r="C83" s="74">
        <f t="shared" si="14"/>
        <v>78</v>
      </c>
      <c r="D83" s="83">
        <f t="shared" si="15"/>
        <v>-91751.341630865762</v>
      </c>
      <c r="E83" s="83">
        <f t="shared" si="10"/>
        <v>-9156.3742230497173</v>
      </c>
      <c r="F83" s="83">
        <f t="shared" si="11"/>
        <v>-82594.967407816046</v>
      </c>
      <c r="G83" s="84">
        <f t="shared" si="12"/>
        <v>12242260.299371414</v>
      </c>
      <c r="H83" s="78"/>
      <c r="I83" s="74"/>
      <c r="J83" s="79"/>
      <c r="K83" s="74">
        <f t="shared" si="16"/>
        <v>78</v>
      </c>
      <c r="L83" s="83">
        <f t="shared" si="17"/>
        <v>-91751.341630865762</v>
      </c>
      <c r="M83" s="83">
        <f t="shared" si="18"/>
        <v>-9156.3742230497173</v>
      </c>
      <c r="N83" s="83">
        <f t="shared" si="19"/>
        <v>-82594.967407816046</v>
      </c>
      <c r="O83" s="84">
        <f t="shared" si="13"/>
        <v>12242260.299371414</v>
      </c>
    </row>
    <row r="84" spans="1:15" x14ac:dyDescent="0.2">
      <c r="A84" s="74"/>
      <c r="B84" s="79"/>
      <c r="C84" s="74">
        <f t="shared" si="14"/>
        <v>79</v>
      </c>
      <c r="D84" s="83">
        <f t="shared" si="15"/>
        <v>-91751.341630865762</v>
      </c>
      <c r="E84" s="83">
        <f t="shared" si="10"/>
        <v>-9218.1034459367747</v>
      </c>
      <c r="F84" s="83">
        <f t="shared" si="11"/>
        <v>-82533.238184928981</v>
      </c>
      <c r="G84" s="84">
        <f t="shared" si="12"/>
        <v>12233042.195925478</v>
      </c>
      <c r="H84" s="78"/>
      <c r="I84" s="74"/>
      <c r="J84" s="79"/>
      <c r="K84" s="74">
        <f t="shared" si="16"/>
        <v>79</v>
      </c>
      <c r="L84" s="83">
        <f t="shared" si="17"/>
        <v>-91751.341630865762</v>
      </c>
      <c r="M84" s="83">
        <f t="shared" si="18"/>
        <v>-9218.1034459367747</v>
      </c>
      <c r="N84" s="83">
        <f t="shared" si="19"/>
        <v>-82533.238184928981</v>
      </c>
      <c r="O84" s="84">
        <f t="shared" si="13"/>
        <v>12233042.195925478</v>
      </c>
    </row>
    <row r="85" spans="1:15" x14ac:dyDescent="0.2">
      <c r="A85" s="74"/>
      <c r="B85" s="79"/>
      <c r="C85" s="74">
        <f t="shared" si="14"/>
        <v>80</v>
      </c>
      <c r="D85" s="83">
        <f t="shared" si="15"/>
        <v>-91751.341630865762</v>
      </c>
      <c r="E85" s="83">
        <f t="shared" si="10"/>
        <v>-9280.2488266681339</v>
      </c>
      <c r="F85" s="83">
        <f t="shared" si="11"/>
        <v>-82471.092804197629</v>
      </c>
      <c r="G85" s="84">
        <f t="shared" si="12"/>
        <v>12223761.94709881</v>
      </c>
      <c r="H85" s="78"/>
      <c r="I85" s="74"/>
      <c r="J85" s="79"/>
      <c r="K85" s="74">
        <f t="shared" si="16"/>
        <v>80</v>
      </c>
      <c r="L85" s="83">
        <f t="shared" si="17"/>
        <v>-91751.341630865762</v>
      </c>
      <c r="M85" s="83">
        <f t="shared" si="18"/>
        <v>-9280.2488266681339</v>
      </c>
      <c r="N85" s="83">
        <f t="shared" si="19"/>
        <v>-82471.092804197629</v>
      </c>
      <c r="O85" s="84">
        <f t="shared" si="13"/>
        <v>12223761.94709881</v>
      </c>
    </row>
    <row r="86" spans="1:15" x14ac:dyDescent="0.2">
      <c r="A86" s="74"/>
      <c r="B86" s="79"/>
      <c r="C86" s="74">
        <f t="shared" si="14"/>
        <v>81</v>
      </c>
      <c r="D86" s="83">
        <f t="shared" si="15"/>
        <v>-91751.341630865762</v>
      </c>
      <c r="E86" s="83">
        <f t="shared" si="10"/>
        <v>-9342.8131708412566</v>
      </c>
      <c r="F86" s="83">
        <f t="shared" si="11"/>
        <v>-82408.528460024507</v>
      </c>
      <c r="G86" s="84">
        <f t="shared" si="12"/>
        <v>12214419.133927969</v>
      </c>
      <c r="H86" s="78"/>
      <c r="I86" s="74"/>
      <c r="J86" s="79"/>
      <c r="K86" s="74">
        <f t="shared" si="16"/>
        <v>81</v>
      </c>
      <c r="L86" s="83">
        <f t="shared" si="17"/>
        <v>-91751.341630865762</v>
      </c>
      <c r="M86" s="83">
        <f t="shared" si="18"/>
        <v>-9342.8131708412566</v>
      </c>
      <c r="N86" s="83">
        <f t="shared" si="19"/>
        <v>-82408.528460024507</v>
      </c>
      <c r="O86" s="84">
        <f t="shared" si="13"/>
        <v>12214419.133927969</v>
      </c>
    </row>
    <row r="87" spans="1:15" x14ac:dyDescent="0.2">
      <c r="A87" s="74"/>
      <c r="B87" s="79"/>
      <c r="C87" s="74">
        <f t="shared" si="14"/>
        <v>82</v>
      </c>
      <c r="D87" s="83">
        <f t="shared" si="15"/>
        <v>-91751.341630865762</v>
      </c>
      <c r="E87" s="83">
        <f t="shared" si="10"/>
        <v>-9405.799302968011</v>
      </c>
      <c r="F87" s="83">
        <f t="shared" si="11"/>
        <v>-82345.542327897754</v>
      </c>
      <c r="G87" s="84">
        <f t="shared" si="12"/>
        <v>12205013.334625002</v>
      </c>
      <c r="H87" s="78"/>
      <c r="I87" s="74"/>
      <c r="J87" s="79"/>
      <c r="K87" s="74">
        <f t="shared" si="16"/>
        <v>82</v>
      </c>
      <c r="L87" s="83">
        <f t="shared" si="17"/>
        <v>-91751.341630865762</v>
      </c>
      <c r="M87" s="83">
        <f t="shared" si="18"/>
        <v>-9405.799302968011</v>
      </c>
      <c r="N87" s="83">
        <f t="shared" si="19"/>
        <v>-82345.542327897754</v>
      </c>
      <c r="O87" s="84">
        <f t="shared" si="13"/>
        <v>12205013.334625002</v>
      </c>
    </row>
    <row r="88" spans="1:15" x14ac:dyDescent="0.2">
      <c r="A88" s="74"/>
      <c r="B88" s="79"/>
      <c r="C88" s="74">
        <f t="shared" si="14"/>
        <v>83</v>
      </c>
      <c r="D88" s="83">
        <f t="shared" si="15"/>
        <v>-91751.341630865762</v>
      </c>
      <c r="E88" s="83">
        <f t="shared" si="10"/>
        <v>-9469.210066602187</v>
      </c>
      <c r="F88" s="83">
        <f t="shared" si="11"/>
        <v>-82282.131564263575</v>
      </c>
      <c r="G88" s="84">
        <f t="shared" si="12"/>
        <v>12195544.1245584</v>
      </c>
      <c r="H88" s="78"/>
      <c r="I88" s="74"/>
      <c r="J88" s="79"/>
      <c r="K88" s="74">
        <f t="shared" si="16"/>
        <v>83</v>
      </c>
      <c r="L88" s="83">
        <f t="shared" si="17"/>
        <v>-91751.341630865762</v>
      </c>
      <c r="M88" s="83">
        <f t="shared" si="18"/>
        <v>-9469.210066602187</v>
      </c>
      <c r="N88" s="83">
        <f t="shared" si="19"/>
        <v>-82282.131564263575</v>
      </c>
      <c r="O88" s="84">
        <f t="shared" si="13"/>
        <v>12195544.1245584</v>
      </c>
    </row>
    <row r="89" spans="1:15" x14ac:dyDescent="0.2">
      <c r="A89" s="74"/>
      <c r="B89" s="79">
        <f>SUM(D78:D89)</f>
        <v>-1101016.0995703894</v>
      </c>
      <c r="C89" s="74">
        <f t="shared" si="14"/>
        <v>84</v>
      </c>
      <c r="D89" s="83">
        <f t="shared" si="15"/>
        <v>-91751.341630865762</v>
      </c>
      <c r="E89" s="83">
        <f t="shared" si="10"/>
        <v>-9533.0483244678653</v>
      </c>
      <c r="F89" s="83">
        <f t="shared" si="11"/>
        <v>-82218.2933063979</v>
      </c>
      <c r="G89" s="84">
        <f t="shared" si="12"/>
        <v>12186011.076233933</v>
      </c>
      <c r="H89" s="78"/>
      <c r="I89" s="74"/>
      <c r="J89" s="79">
        <f>SUM(L78:L89)</f>
        <v>-1101016.0995703894</v>
      </c>
      <c r="K89" s="74">
        <f t="shared" si="16"/>
        <v>84</v>
      </c>
      <c r="L89" s="83">
        <f t="shared" si="17"/>
        <v>-91751.341630865762</v>
      </c>
      <c r="M89" s="83">
        <f t="shared" si="18"/>
        <v>-9533.0483244678653</v>
      </c>
      <c r="N89" s="83">
        <f t="shared" si="19"/>
        <v>-82218.2933063979</v>
      </c>
      <c r="O89" s="84">
        <f t="shared" si="13"/>
        <v>12186011.076233933</v>
      </c>
    </row>
    <row r="90" spans="1:15" x14ac:dyDescent="0.2">
      <c r="A90" s="74"/>
      <c r="B90" s="79"/>
      <c r="C90" s="74">
        <f t="shared" si="14"/>
        <v>85</v>
      </c>
      <c r="D90" s="83">
        <f t="shared" si="15"/>
        <v>-91751.341630865762</v>
      </c>
      <c r="E90" s="83">
        <f t="shared" si="10"/>
        <v>-9597.316958588648</v>
      </c>
      <c r="F90" s="83">
        <f t="shared" si="11"/>
        <v>-82154.024672277112</v>
      </c>
      <c r="G90" s="84">
        <f t="shared" si="12"/>
        <v>12176413.759275343</v>
      </c>
      <c r="H90" s="78"/>
      <c r="I90" s="74"/>
      <c r="J90" s="79"/>
      <c r="K90" s="74">
        <f t="shared" si="16"/>
        <v>85</v>
      </c>
      <c r="L90" s="83">
        <f t="shared" si="17"/>
        <v>-91751.341630865762</v>
      </c>
      <c r="M90" s="83">
        <f t="shared" si="18"/>
        <v>-9597.316958588648</v>
      </c>
      <c r="N90" s="83">
        <f t="shared" si="19"/>
        <v>-82154.024672277112</v>
      </c>
      <c r="O90" s="84">
        <f t="shared" si="13"/>
        <v>12176413.759275343</v>
      </c>
    </row>
    <row r="91" spans="1:15" x14ac:dyDescent="0.2">
      <c r="A91" s="74"/>
      <c r="B91" s="79"/>
      <c r="C91" s="74">
        <f t="shared" si="14"/>
        <v>86</v>
      </c>
      <c r="D91" s="83">
        <f t="shared" si="15"/>
        <v>-91751.341630865762</v>
      </c>
      <c r="E91" s="83">
        <f t="shared" si="10"/>
        <v>-9662.0188704177999</v>
      </c>
      <c r="F91" s="83">
        <f t="shared" si="11"/>
        <v>-82089.322760447962</v>
      </c>
      <c r="G91" s="84">
        <f t="shared" si="12"/>
        <v>12166751.740404926</v>
      </c>
      <c r="H91" s="78"/>
      <c r="I91" s="74"/>
      <c r="J91" s="79"/>
      <c r="K91" s="74">
        <f t="shared" si="16"/>
        <v>86</v>
      </c>
      <c r="L91" s="83">
        <f t="shared" si="17"/>
        <v>-91751.341630865762</v>
      </c>
      <c r="M91" s="83">
        <f t="shared" si="18"/>
        <v>-9662.0188704177999</v>
      </c>
      <c r="N91" s="83">
        <f t="shared" si="19"/>
        <v>-82089.322760447962</v>
      </c>
      <c r="O91" s="84">
        <f t="shared" si="13"/>
        <v>12166751.740404926</v>
      </c>
    </row>
    <row r="92" spans="1:15" x14ac:dyDescent="0.2">
      <c r="A92" s="74"/>
      <c r="B92" s="79"/>
      <c r="C92" s="74">
        <f t="shared" si="14"/>
        <v>87</v>
      </c>
      <c r="D92" s="83">
        <f t="shared" si="15"/>
        <v>-91751.341630865762</v>
      </c>
      <c r="E92" s="83">
        <f t="shared" si="10"/>
        <v>-9727.156980969201</v>
      </c>
      <c r="F92" s="83">
        <f t="shared" si="11"/>
        <v>-82024.184649896561</v>
      </c>
      <c r="G92" s="84">
        <f t="shared" si="12"/>
        <v>12157024.583423957</v>
      </c>
      <c r="H92" s="78"/>
      <c r="I92" s="74"/>
      <c r="J92" s="79"/>
      <c r="K92" s="74">
        <f t="shared" si="16"/>
        <v>87</v>
      </c>
      <c r="L92" s="83">
        <f t="shared" si="17"/>
        <v>-91751.341630865762</v>
      </c>
      <c r="M92" s="83">
        <f t="shared" si="18"/>
        <v>-9727.156980969201</v>
      </c>
      <c r="N92" s="83">
        <f t="shared" si="19"/>
        <v>-82024.184649896561</v>
      </c>
      <c r="O92" s="84">
        <f t="shared" si="13"/>
        <v>12157024.583423957</v>
      </c>
    </row>
    <row r="93" spans="1:15" x14ac:dyDescent="0.2">
      <c r="A93" s="74"/>
      <c r="B93" s="79"/>
      <c r="C93" s="74">
        <f t="shared" si="14"/>
        <v>88</v>
      </c>
      <c r="D93" s="83">
        <f t="shared" si="15"/>
        <v>-91751.341630865762</v>
      </c>
      <c r="E93" s="83">
        <f t="shared" si="10"/>
        <v>-9792.734230949236</v>
      </c>
      <c r="F93" s="83">
        <f t="shared" si="11"/>
        <v>-81958.607399916524</v>
      </c>
      <c r="G93" s="84">
        <f t="shared" si="12"/>
        <v>12147231.849193009</v>
      </c>
      <c r="H93" s="78"/>
      <c r="I93" s="74"/>
      <c r="J93" s="79"/>
      <c r="K93" s="74">
        <f t="shared" si="16"/>
        <v>88</v>
      </c>
      <c r="L93" s="83">
        <f t="shared" si="17"/>
        <v>-91751.341630865762</v>
      </c>
      <c r="M93" s="83">
        <f t="shared" si="18"/>
        <v>-9792.734230949236</v>
      </c>
      <c r="N93" s="83">
        <f t="shared" si="19"/>
        <v>-81958.607399916524</v>
      </c>
      <c r="O93" s="84">
        <f t="shared" si="13"/>
        <v>12147231.849193009</v>
      </c>
    </row>
    <row r="94" spans="1:15" x14ac:dyDescent="0.2">
      <c r="A94" s="74"/>
      <c r="B94" s="79"/>
      <c r="C94" s="74">
        <f t="shared" si="14"/>
        <v>89</v>
      </c>
      <c r="D94" s="83">
        <f t="shared" si="15"/>
        <v>-91751.341630865762</v>
      </c>
      <c r="E94" s="83">
        <f t="shared" si="10"/>
        <v>-9858.7535808895518</v>
      </c>
      <c r="F94" s="83">
        <f t="shared" si="11"/>
        <v>-81892.588049976213</v>
      </c>
      <c r="G94" s="84">
        <f t="shared" si="12"/>
        <v>12137373.09561212</v>
      </c>
      <c r="H94" s="78"/>
      <c r="I94" s="74"/>
      <c r="J94" s="79"/>
      <c r="K94" s="74">
        <f t="shared" si="16"/>
        <v>89</v>
      </c>
      <c r="L94" s="83">
        <f t="shared" si="17"/>
        <v>-91751.341630865762</v>
      </c>
      <c r="M94" s="83">
        <f t="shared" si="18"/>
        <v>-9858.7535808895518</v>
      </c>
      <c r="N94" s="83">
        <f t="shared" si="19"/>
        <v>-81892.588049976213</v>
      </c>
      <c r="O94" s="84">
        <f t="shared" si="13"/>
        <v>12137373.09561212</v>
      </c>
    </row>
    <row r="95" spans="1:15" x14ac:dyDescent="0.2">
      <c r="A95" s="74"/>
      <c r="B95" s="79"/>
      <c r="C95" s="74">
        <f t="shared" si="14"/>
        <v>90</v>
      </c>
      <c r="D95" s="83">
        <f t="shared" si="15"/>
        <v>-91751.341630865762</v>
      </c>
      <c r="E95" s="83">
        <f t="shared" si="10"/>
        <v>-9925.2180112807182</v>
      </c>
      <c r="F95" s="83">
        <f t="shared" si="11"/>
        <v>-81826.123619585036</v>
      </c>
      <c r="G95" s="84">
        <f t="shared" si="12"/>
        <v>12127447.877600839</v>
      </c>
      <c r="H95" s="78"/>
      <c r="I95" s="74"/>
      <c r="J95" s="79"/>
      <c r="K95" s="74">
        <f t="shared" si="16"/>
        <v>90</v>
      </c>
      <c r="L95" s="83">
        <f t="shared" si="17"/>
        <v>-91751.341630865762</v>
      </c>
      <c r="M95" s="83">
        <f t="shared" si="18"/>
        <v>-9925.2180112807182</v>
      </c>
      <c r="N95" s="83">
        <f t="shared" si="19"/>
        <v>-81826.123619585036</v>
      </c>
      <c r="O95" s="84">
        <f t="shared" si="13"/>
        <v>12127447.877600839</v>
      </c>
    </row>
    <row r="96" spans="1:15" x14ac:dyDescent="0.2">
      <c r="A96" s="74"/>
      <c r="B96" s="79"/>
      <c r="C96" s="74">
        <f t="shared" si="14"/>
        <v>91</v>
      </c>
      <c r="D96" s="83">
        <f t="shared" si="15"/>
        <v>-91751.341630865762</v>
      </c>
      <c r="E96" s="83">
        <f t="shared" si="10"/>
        <v>-9992.1305227067642</v>
      </c>
      <c r="F96" s="83">
        <f t="shared" si="11"/>
        <v>-81759.211108158997</v>
      </c>
      <c r="G96" s="84">
        <f t="shared" si="12"/>
        <v>12117455.747078132</v>
      </c>
      <c r="H96" s="78"/>
      <c r="I96" s="74"/>
      <c r="J96" s="79"/>
      <c r="K96" s="74">
        <f t="shared" si="16"/>
        <v>91</v>
      </c>
      <c r="L96" s="83">
        <f t="shared" si="17"/>
        <v>-91751.341630865762</v>
      </c>
      <c r="M96" s="83">
        <f t="shared" si="18"/>
        <v>-9992.1305227067642</v>
      </c>
      <c r="N96" s="83">
        <f t="shared" si="19"/>
        <v>-81759.211108158997</v>
      </c>
      <c r="O96" s="84">
        <f t="shared" si="13"/>
        <v>12117455.747078132</v>
      </c>
    </row>
    <row r="97" spans="1:15" x14ac:dyDescent="0.2">
      <c r="A97" s="74"/>
      <c r="B97" s="79"/>
      <c r="C97" s="74">
        <f t="shared" si="14"/>
        <v>92</v>
      </c>
      <c r="D97" s="83">
        <f t="shared" si="15"/>
        <v>-91751.341630865762</v>
      </c>
      <c r="E97" s="83">
        <f t="shared" si="10"/>
        <v>-10059.494135980682</v>
      </c>
      <c r="F97" s="83">
        <f t="shared" si="11"/>
        <v>-81691.847494885078</v>
      </c>
      <c r="G97" s="84">
        <f t="shared" si="12"/>
        <v>12107396.25294215</v>
      </c>
      <c r="H97" s="78"/>
      <c r="I97" s="74"/>
      <c r="J97" s="79"/>
      <c r="K97" s="74">
        <f t="shared" si="16"/>
        <v>92</v>
      </c>
      <c r="L97" s="83">
        <f t="shared" si="17"/>
        <v>-91751.341630865762</v>
      </c>
      <c r="M97" s="83">
        <f t="shared" si="18"/>
        <v>-10059.494135980682</v>
      </c>
      <c r="N97" s="83">
        <f t="shared" si="19"/>
        <v>-81691.847494885078</v>
      </c>
      <c r="O97" s="84">
        <f t="shared" si="13"/>
        <v>12107396.25294215</v>
      </c>
    </row>
    <row r="98" spans="1:15" x14ac:dyDescent="0.2">
      <c r="A98" s="74"/>
      <c r="B98" s="79"/>
      <c r="C98" s="74">
        <f t="shared" si="14"/>
        <v>93</v>
      </c>
      <c r="D98" s="83">
        <f t="shared" si="15"/>
        <v>-91751.341630865762</v>
      </c>
      <c r="E98" s="83">
        <f t="shared" si="10"/>
        <v>-10127.31189228075</v>
      </c>
      <c r="F98" s="83">
        <f t="shared" si="11"/>
        <v>-81624.029738585014</v>
      </c>
      <c r="G98" s="84">
        <f t="shared" si="12"/>
        <v>12097268.94104987</v>
      </c>
      <c r="H98" s="78"/>
      <c r="I98" s="74"/>
      <c r="J98" s="79"/>
      <c r="K98" s="74">
        <f t="shared" si="16"/>
        <v>93</v>
      </c>
      <c r="L98" s="83">
        <f t="shared" si="17"/>
        <v>-91751.341630865762</v>
      </c>
      <c r="M98" s="83">
        <f t="shared" si="18"/>
        <v>-10127.31189228075</v>
      </c>
      <c r="N98" s="83">
        <f t="shared" si="19"/>
        <v>-81624.029738585014</v>
      </c>
      <c r="O98" s="84">
        <f t="shared" si="13"/>
        <v>12097268.94104987</v>
      </c>
    </row>
    <row r="99" spans="1:15" x14ac:dyDescent="0.2">
      <c r="A99" s="74"/>
      <c r="B99" s="79"/>
      <c r="C99" s="74">
        <f t="shared" si="14"/>
        <v>94</v>
      </c>
      <c r="D99" s="83">
        <f t="shared" si="15"/>
        <v>-91751.341630865762</v>
      </c>
      <c r="E99" s="83">
        <f t="shared" si="10"/>
        <v>-10195.586853287878</v>
      </c>
      <c r="F99" s="83">
        <f t="shared" si="11"/>
        <v>-81555.75477757788</v>
      </c>
      <c r="G99" s="84">
        <f t="shared" si="12"/>
        <v>12087073.354196582</v>
      </c>
      <c r="H99" s="78"/>
      <c r="I99" s="74"/>
      <c r="J99" s="79"/>
      <c r="K99" s="74">
        <f t="shared" si="16"/>
        <v>94</v>
      </c>
      <c r="L99" s="83">
        <f t="shared" si="17"/>
        <v>-91751.341630865762</v>
      </c>
      <c r="M99" s="83">
        <f t="shared" si="18"/>
        <v>-10195.586853287878</v>
      </c>
      <c r="N99" s="83">
        <f t="shared" si="19"/>
        <v>-81555.75477757788</v>
      </c>
      <c r="O99" s="84">
        <f t="shared" si="13"/>
        <v>12087073.354196582</v>
      </c>
    </row>
    <row r="100" spans="1:15" x14ac:dyDescent="0.2">
      <c r="A100" s="74"/>
      <c r="B100" s="79"/>
      <c r="C100" s="74">
        <f t="shared" si="14"/>
        <v>95</v>
      </c>
      <c r="D100" s="83">
        <f t="shared" si="15"/>
        <v>-91751.341630865762</v>
      </c>
      <c r="E100" s="83">
        <f t="shared" si="10"/>
        <v>-10264.322101323794</v>
      </c>
      <c r="F100" s="83">
        <f t="shared" si="11"/>
        <v>-81487.019529541969</v>
      </c>
      <c r="G100" s="84">
        <f t="shared" si="12"/>
        <v>12076809.032095259</v>
      </c>
      <c r="H100" s="78"/>
      <c r="I100" s="74"/>
      <c r="J100" s="79"/>
      <c r="K100" s="74">
        <f t="shared" si="16"/>
        <v>95</v>
      </c>
      <c r="L100" s="83">
        <f t="shared" si="17"/>
        <v>-91751.341630865762</v>
      </c>
      <c r="M100" s="83">
        <f t="shared" si="18"/>
        <v>-10264.322101323794</v>
      </c>
      <c r="N100" s="83">
        <f t="shared" si="19"/>
        <v>-81487.019529541969</v>
      </c>
      <c r="O100" s="84">
        <f t="shared" si="13"/>
        <v>12076809.032095259</v>
      </c>
    </row>
    <row r="101" spans="1:15" x14ac:dyDescent="0.2">
      <c r="A101" s="74"/>
      <c r="B101" s="79">
        <f>SUM(D90:D101)</f>
        <v>-1101016.0995703894</v>
      </c>
      <c r="C101" s="74">
        <f t="shared" si="14"/>
        <v>96</v>
      </c>
      <c r="D101" s="83">
        <f t="shared" si="15"/>
        <v>-91751.341630865762</v>
      </c>
      <c r="E101" s="83">
        <f t="shared" si="10"/>
        <v>-10333.520739490221</v>
      </c>
      <c r="F101" s="83">
        <f t="shared" si="11"/>
        <v>-81417.820891375537</v>
      </c>
      <c r="G101" s="84">
        <f t="shared" si="12"/>
        <v>12066475.511355769</v>
      </c>
      <c r="H101" s="78"/>
      <c r="I101" s="74"/>
      <c r="J101" s="79">
        <f>SUM(L90:L101)</f>
        <v>-1101016.0995703894</v>
      </c>
      <c r="K101" s="74">
        <f t="shared" si="16"/>
        <v>96</v>
      </c>
      <c r="L101" s="83">
        <f t="shared" si="17"/>
        <v>-91751.341630865762</v>
      </c>
      <c r="M101" s="83">
        <f t="shared" si="18"/>
        <v>-10333.520739490221</v>
      </c>
      <c r="N101" s="83">
        <f t="shared" si="19"/>
        <v>-81417.820891375537</v>
      </c>
      <c r="O101" s="84">
        <f t="shared" si="13"/>
        <v>12066475.511355769</v>
      </c>
    </row>
    <row r="102" spans="1:15" x14ac:dyDescent="0.2">
      <c r="A102" s="74"/>
      <c r="B102" s="79"/>
      <c r="C102" s="74">
        <f t="shared" si="14"/>
        <v>97</v>
      </c>
      <c r="D102" s="83">
        <f t="shared" si="15"/>
        <v>-91751.341630865762</v>
      </c>
      <c r="E102" s="83">
        <f t="shared" si="10"/>
        <v>-10403.185891808947</v>
      </c>
      <c r="F102" s="83">
        <f t="shared" si="11"/>
        <v>-81348.15573905682</v>
      </c>
      <c r="G102" s="84">
        <f t="shared" si="12"/>
        <v>12056072.32546396</v>
      </c>
      <c r="H102" s="78"/>
      <c r="I102" s="74"/>
      <c r="J102" s="79"/>
      <c r="K102" s="74">
        <f t="shared" si="16"/>
        <v>97</v>
      </c>
      <c r="L102" s="83">
        <f t="shared" si="17"/>
        <v>-91751.341630865762</v>
      </c>
      <c r="M102" s="83">
        <f t="shared" si="18"/>
        <v>-10403.185891808947</v>
      </c>
      <c r="N102" s="83">
        <f t="shared" si="19"/>
        <v>-81348.15573905682</v>
      </c>
      <c r="O102" s="84">
        <f t="shared" si="13"/>
        <v>12056072.32546396</v>
      </c>
    </row>
    <row r="103" spans="1:15" x14ac:dyDescent="0.2">
      <c r="A103" s="74"/>
      <c r="B103" s="79"/>
      <c r="C103" s="74">
        <f t="shared" si="14"/>
        <v>98</v>
      </c>
      <c r="D103" s="83">
        <f t="shared" si="15"/>
        <v>-91751.341630865762</v>
      </c>
      <c r="E103" s="83">
        <f t="shared" si="10"/>
        <v>-10473.320703362891</v>
      </c>
      <c r="F103" s="83">
        <f t="shared" si="11"/>
        <v>-81278.020927502876</v>
      </c>
      <c r="G103" s="84">
        <f t="shared" si="12"/>
        <v>12045599.004760597</v>
      </c>
      <c r="H103" s="78"/>
      <c r="I103" s="74"/>
      <c r="J103" s="79"/>
      <c r="K103" s="74">
        <f t="shared" si="16"/>
        <v>98</v>
      </c>
      <c r="L103" s="83">
        <f t="shared" si="17"/>
        <v>-91751.341630865762</v>
      </c>
      <c r="M103" s="83">
        <f t="shared" si="18"/>
        <v>-10473.320703362891</v>
      </c>
      <c r="N103" s="83">
        <f t="shared" si="19"/>
        <v>-81278.020927502876</v>
      </c>
      <c r="O103" s="84">
        <f t="shared" si="13"/>
        <v>12045599.004760597</v>
      </c>
    </row>
    <row r="104" spans="1:15" x14ac:dyDescent="0.2">
      <c r="A104" s="74"/>
      <c r="B104" s="79"/>
      <c r="C104" s="74">
        <f t="shared" si="14"/>
        <v>99</v>
      </c>
      <c r="D104" s="83">
        <f t="shared" si="15"/>
        <v>-91751.341630865762</v>
      </c>
      <c r="E104" s="83">
        <f t="shared" si="10"/>
        <v>-10543.928340438064</v>
      </c>
      <c r="F104" s="83">
        <f t="shared" si="11"/>
        <v>-81207.413290427692</v>
      </c>
      <c r="G104" s="84">
        <f t="shared" si="12"/>
        <v>12035055.076420158</v>
      </c>
      <c r="H104" s="78"/>
      <c r="I104" s="74"/>
      <c r="J104" s="79"/>
      <c r="K104" s="74">
        <f t="shared" si="16"/>
        <v>99</v>
      </c>
      <c r="L104" s="83">
        <f t="shared" si="17"/>
        <v>-91751.341630865762</v>
      </c>
      <c r="M104" s="83">
        <f t="shared" si="18"/>
        <v>-10543.928340438064</v>
      </c>
      <c r="N104" s="83">
        <f t="shared" si="19"/>
        <v>-81207.413290427692</v>
      </c>
      <c r="O104" s="84">
        <f t="shared" si="13"/>
        <v>12035055.076420158</v>
      </c>
    </row>
    <row r="105" spans="1:15" x14ac:dyDescent="0.2">
      <c r="A105" s="74"/>
      <c r="B105" s="79"/>
      <c r="C105" s="74">
        <f t="shared" si="14"/>
        <v>100</v>
      </c>
      <c r="D105" s="83">
        <f t="shared" si="15"/>
        <v>-91751.341630865762</v>
      </c>
      <c r="E105" s="83">
        <f t="shared" si="10"/>
        <v>-10615.011990666517</v>
      </c>
      <c r="F105" s="83">
        <f t="shared" si="11"/>
        <v>-81136.329640199241</v>
      </c>
      <c r="G105" s="84">
        <f t="shared" si="12"/>
        <v>12024440.064429492</v>
      </c>
      <c r="H105" s="78"/>
      <c r="I105" s="74"/>
      <c r="J105" s="79"/>
      <c r="K105" s="74">
        <f t="shared" si="16"/>
        <v>100</v>
      </c>
      <c r="L105" s="83">
        <f t="shared" si="17"/>
        <v>-91751.341630865762</v>
      </c>
      <c r="M105" s="83">
        <f t="shared" si="18"/>
        <v>-10615.011990666517</v>
      </c>
      <c r="N105" s="83">
        <f t="shared" si="19"/>
        <v>-81136.329640199241</v>
      </c>
      <c r="O105" s="84">
        <f t="shared" si="13"/>
        <v>12024440.064429492</v>
      </c>
    </row>
    <row r="106" spans="1:15" x14ac:dyDescent="0.2">
      <c r="A106" s="74"/>
      <c r="B106" s="79"/>
      <c r="C106" s="74">
        <f t="shared" si="14"/>
        <v>101</v>
      </c>
      <c r="D106" s="83">
        <f t="shared" si="15"/>
        <v>-91751.341630865762</v>
      </c>
      <c r="E106" s="83">
        <f t="shared" ref="E106:E169" si="20">PPMT($B$3/12,C106,$B$2,$B$1)</f>
        <v>-10686.574863170261</v>
      </c>
      <c r="F106" s="83">
        <f t="shared" ref="F106:F169" si="21">SUM(D106-E106)</f>
        <v>-81064.766767695502</v>
      </c>
      <c r="G106" s="84">
        <f t="shared" ref="G106:G169" si="22">SUM(G105+E106)</f>
        <v>12013753.489566322</v>
      </c>
      <c r="H106" s="78"/>
      <c r="I106" s="74"/>
      <c r="J106" s="79"/>
      <c r="K106" s="74">
        <f t="shared" si="16"/>
        <v>101</v>
      </c>
      <c r="L106" s="83">
        <f t="shared" si="17"/>
        <v>-91751.341630865762</v>
      </c>
      <c r="M106" s="83">
        <f t="shared" si="18"/>
        <v>-10686.574863170261</v>
      </c>
      <c r="N106" s="83">
        <f t="shared" si="19"/>
        <v>-81064.766767695502</v>
      </c>
      <c r="O106" s="84">
        <f t="shared" ref="O106:O169" si="23">SUM(O105+M106)</f>
        <v>12013753.489566322</v>
      </c>
    </row>
    <row r="107" spans="1:15" x14ac:dyDescent="0.2">
      <c r="A107" s="74"/>
      <c r="B107" s="79"/>
      <c r="C107" s="74">
        <f t="shared" si="14"/>
        <v>102</v>
      </c>
      <c r="D107" s="83">
        <f t="shared" si="15"/>
        <v>-91751.341630865762</v>
      </c>
      <c r="E107" s="83">
        <f t="shared" si="20"/>
        <v>-10758.620188706136</v>
      </c>
      <c r="F107" s="83">
        <f t="shared" si="21"/>
        <v>-80992.721442159629</v>
      </c>
      <c r="G107" s="84">
        <f t="shared" si="22"/>
        <v>12002994.869377617</v>
      </c>
      <c r="H107" s="78"/>
      <c r="I107" s="74"/>
      <c r="J107" s="79"/>
      <c r="K107" s="74">
        <f t="shared" si="16"/>
        <v>102</v>
      </c>
      <c r="L107" s="83">
        <f t="shared" si="17"/>
        <v>-91751.341630865762</v>
      </c>
      <c r="M107" s="83">
        <f t="shared" si="18"/>
        <v>-10758.620188706136</v>
      </c>
      <c r="N107" s="83">
        <f t="shared" si="19"/>
        <v>-80992.721442159629</v>
      </c>
      <c r="O107" s="84">
        <f t="shared" si="23"/>
        <v>12002994.869377617</v>
      </c>
    </row>
    <row r="108" spans="1:15" x14ac:dyDescent="0.2">
      <c r="A108" s="74"/>
      <c r="B108" s="79"/>
      <c r="C108" s="74">
        <f t="shared" si="14"/>
        <v>103</v>
      </c>
      <c r="D108" s="83">
        <f t="shared" si="15"/>
        <v>-91751.341630865762</v>
      </c>
      <c r="E108" s="83">
        <f t="shared" si="20"/>
        <v>-10831.151219811658</v>
      </c>
      <c r="F108" s="83">
        <f t="shared" si="21"/>
        <v>-80920.190411054107</v>
      </c>
      <c r="G108" s="84">
        <f t="shared" si="22"/>
        <v>11992163.718157806</v>
      </c>
      <c r="H108" s="78"/>
      <c r="I108" s="74"/>
      <c r="J108" s="79"/>
      <c r="K108" s="74">
        <f t="shared" si="16"/>
        <v>103</v>
      </c>
      <c r="L108" s="83">
        <f t="shared" si="17"/>
        <v>-91751.341630865762</v>
      </c>
      <c r="M108" s="83">
        <f t="shared" si="18"/>
        <v>-10831.151219811658</v>
      </c>
      <c r="N108" s="83">
        <f t="shared" si="19"/>
        <v>-80920.190411054107</v>
      </c>
      <c r="O108" s="84">
        <f t="shared" si="23"/>
        <v>11992163.718157806</v>
      </c>
    </row>
    <row r="109" spans="1:15" x14ac:dyDescent="0.2">
      <c r="A109" s="74"/>
      <c r="B109" s="79"/>
      <c r="C109" s="74">
        <f t="shared" si="14"/>
        <v>104</v>
      </c>
      <c r="D109" s="83">
        <f t="shared" si="15"/>
        <v>-91751.341630865762</v>
      </c>
      <c r="E109" s="83">
        <f t="shared" si="20"/>
        <v>-10904.171230951892</v>
      </c>
      <c r="F109" s="83">
        <f t="shared" si="21"/>
        <v>-80847.17039991387</v>
      </c>
      <c r="G109" s="84">
        <f t="shared" si="22"/>
        <v>11981259.546926854</v>
      </c>
      <c r="H109" s="78"/>
      <c r="I109" s="74"/>
      <c r="J109" s="79"/>
      <c r="K109" s="74">
        <f t="shared" si="16"/>
        <v>104</v>
      </c>
      <c r="L109" s="83">
        <f t="shared" si="17"/>
        <v>-91751.341630865762</v>
      </c>
      <c r="M109" s="83">
        <f t="shared" si="18"/>
        <v>-10904.171230951892</v>
      </c>
      <c r="N109" s="83">
        <f t="shared" si="19"/>
        <v>-80847.17039991387</v>
      </c>
      <c r="O109" s="84">
        <f t="shared" si="23"/>
        <v>11981259.546926854</v>
      </c>
    </row>
    <row r="110" spans="1:15" x14ac:dyDescent="0.2">
      <c r="A110" s="74"/>
      <c r="B110" s="79"/>
      <c r="C110" s="74">
        <f t="shared" si="14"/>
        <v>105</v>
      </c>
      <c r="D110" s="83">
        <f t="shared" si="15"/>
        <v>-91751.341630865762</v>
      </c>
      <c r="E110" s="83">
        <f t="shared" si="20"/>
        <v>-10977.683518667225</v>
      </c>
      <c r="F110" s="83">
        <f t="shared" si="21"/>
        <v>-80773.658112198536</v>
      </c>
      <c r="G110" s="84">
        <f t="shared" si="22"/>
        <v>11970281.863408187</v>
      </c>
      <c r="H110" s="78"/>
      <c r="I110" s="74"/>
      <c r="J110" s="79"/>
      <c r="K110" s="74">
        <f t="shared" si="16"/>
        <v>105</v>
      </c>
      <c r="L110" s="83">
        <f t="shared" si="17"/>
        <v>-91751.341630865762</v>
      </c>
      <c r="M110" s="83">
        <f t="shared" si="18"/>
        <v>-10977.683518667225</v>
      </c>
      <c r="N110" s="83">
        <f t="shared" si="19"/>
        <v>-80773.658112198536</v>
      </c>
      <c r="O110" s="84">
        <f t="shared" si="23"/>
        <v>11970281.863408187</v>
      </c>
    </row>
    <row r="111" spans="1:15" x14ac:dyDescent="0.2">
      <c r="A111" s="74"/>
      <c r="B111" s="79"/>
      <c r="C111" s="74">
        <f t="shared" si="14"/>
        <v>106</v>
      </c>
      <c r="D111" s="83">
        <f t="shared" si="15"/>
        <v>-91751.341630865762</v>
      </c>
      <c r="E111" s="83">
        <f t="shared" si="20"/>
        <v>-11051.691401722241</v>
      </c>
      <c r="F111" s="83">
        <f t="shared" si="21"/>
        <v>-80699.650229143517</v>
      </c>
      <c r="G111" s="84">
        <f t="shared" si="22"/>
        <v>11959230.172006465</v>
      </c>
      <c r="H111" s="78"/>
      <c r="I111" s="74"/>
      <c r="J111" s="79"/>
      <c r="K111" s="74">
        <f t="shared" si="16"/>
        <v>106</v>
      </c>
      <c r="L111" s="83">
        <f t="shared" si="17"/>
        <v>-91751.341630865762</v>
      </c>
      <c r="M111" s="83">
        <f t="shared" si="18"/>
        <v>-11051.691401722241</v>
      </c>
      <c r="N111" s="83">
        <f t="shared" si="19"/>
        <v>-80699.650229143517</v>
      </c>
      <c r="O111" s="84">
        <f t="shared" si="23"/>
        <v>11959230.172006465</v>
      </c>
    </row>
    <row r="112" spans="1:15" x14ac:dyDescent="0.2">
      <c r="A112" s="74"/>
      <c r="B112" s="79"/>
      <c r="C112" s="74">
        <f t="shared" si="14"/>
        <v>107</v>
      </c>
      <c r="D112" s="83">
        <f t="shared" si="15"/>
        <v>-91751.341630865762</v>
      </c>
      <c r="E112" s="83">
        <f t="shared" si="20"/>
        <v>-11126.198221255519</v>
      </c>
      <c r="F112" s="83">
        <f t="shared" si="21"/>
        <v>-80625.143409610246</v>
      </c>
      <c r="G112" s="84">
        <f t="shared" si="22"/>
        <v>11948103.97378521</v>
      </c>
      <c r="H112" s="78"/>
      <c r="I112" s="74"/>
      <c r="J112" s="79"/>
      <c r="K112" s="74">
        <f t="shared" si="16"/>
        <v>107</v>
      </c>
      <c r="L112" s="83">
        <f t="shared" si="17"/>
        <v>-91751.341630865762</v>
      </c>
      <c r="M112" s="83">
        <f t="shared" si="18"/>
        <v>-11126.198221255519</v>
      </c>
      <c r="N112" s="83">
        <f t="shared" si="19"/>
        <v>-80625.143409610246</v>
      </c>
      <c r="O112" s="84">
        <f t="shared" si="23"/>
        <v>11948103.97378521</v>
      </c>
    </row>
    <row r="113" spans="1:15" x14ac:dyDescent="0.2">
      <c r="A113" s="74"/>
      <c r="B113" s="79">
        <f>SUM(D102:D113)</f>
        <v>-1101016.0995703894</v>
      </c>
      <c r="C113" s="74">
        <f t="shared" si="14"/>
        <v>108</v>
      </c>
      <c r="D113" s="83">
        <f t="shared" si="15"/>
        <v>-91751.341630865762</v>
      </c>
      <c r="E113" s="83">
        <f t="shared" si="20"/>
        <v>-11201.207340930483</v>
      </c>
      <c r="F113" s="83">
        <f t="shared" si="21"/>
        <v>-80550.134289935275</v>
      </c>
      <c r="G113" s="84">
        <f t="shared" si="22"/>
        <v>11936902.766444281</v>
      </c>
      <c r="H113" s="78"/>
      <c r="I113" s="74"/>
      <c r="J113" s="79">
        <f>SUM(L102:L113)</f>
        <v>-1101016.0995703894</v>
      </c>
      <c r="K113" s="74">
        <f t="shared" si="16"/>
        <v>108</v>
      </c>
      <c r="L113" s="83">
        <f t="shared" si="17"/>
        <v>-91751.341630865762</v>
      </c>
      <c r="M113" s="83">
        <f t="shared" si="18"/>
        <v>-11201.207340930483</v>
      </c>
      <c r="N113" s="83">
        <f t="shared" si="19"/>
        <v>-80550.134289935275</v>
      </c>
      <c r="O113" s="84">
        <f t="shared" si="23"/>
        <v>11936902.766444281</v>
      </c>
    </row>
    <row r="114" spans="1:15" x14ac:dyDescent="0.2">
      <c r="A114" s="74"/>
      <c r="B114" s="79"/>
      <c r="C114" s="74">
        <f t="shared" si="14"/>
        <v>109</v>
      </c>
      <c r="D114" s="83">
        <f t="shared" si="15"/>
        <v>-91751.341630865762</v>
      </c>
      <c r="E114" s="83">
        <f t="shared" si="20"/>
        <v>-11276.722147087254</v>
      </c>
      <c r="F114" s="83">
        <f t="shared" si="21"/>
        <v>-80474.619483778515</v>
      </c>
      <c r="G114" s="84">
        <f t="shared" si="22"/>
        <v>11925626.044297194</v>
      </c>
      <c r="H114" s="78"/>
      <c r="I114" s="74"/>
      <c r="J114" s="79"/>
      <c r="K114" s="74">
        <f t="shared" si="16"/>
        <v>109</v>
      </c>
      <c r="L114" s="83">
        <f t="shared" si="17"/>
        <v>-91751.341630865762</v>
      </c>
      <c r="M114" s="83">
        <f t="shared" si="18"/>
        <v>-11276.722147087254</v>
      </c>
      <c r="N114" s="83">
        <f t="shared" si="19"/>
        <v>-80474.619483778515</v>
      </c>
      <c r="O114" s="84">
        <f t="shared" si="23"/>
        <v>11925626.044297194</v>
      </c>
    </row>
    <row r="115" spans="1:15" x14ac:dyDescent="0.2">
      <c r="A115" s="74"/>
      <c r="B115" s="79"/>
      <c r="C115" s="74">
        <f t="shared" si="14"/>
        <v>110</v>
      </c>
      <c r="D115" s="83">
        <f t="shared" si="15"/>
        <v>-91751.341630865762</v>
      </c>
      <c r="E115" s="83">
        <f t="shared" si="20"/>
        <v>-11352.746048895533</v>
      </c>
      <c r="F115" s="83">
        <f t="shared" si="21"/>
        <v>-80398.595581970236</v>
      </c>
      <c r="G115" s="84">
        <f t="shared" si="22"/>
        <v>11914273.298248298</v>
      </c>
      <c r="H115" s="78"/>
      <c r="I115" s="74"/>
      <c r="J115" s="79"/>
      <c r="K115" s="74">
        <f t="shared" si="16"/>
        <v>110</v>
      </c>
      <c r="L115" s="83">
        <f t="shared" si="17"/>
        <v>-91751.341630865762</v>
      </c>
      <c r="M115" s="83">
        <f t="shared" si="18"/>
        <v>-11352.746048895533</v>
      </c>
      <c r="N115" s="83">
        <f t="shared" si="19"/>
        <v>-80398.595581970236</v>
      </c>
      <c r="O115" s="84">
        <f t="shared" si="23"/>
        <v>11914273.298248298</v>
      </c>
    </row>
    <row r="116" spans="1:15" x14ac:dyDescent="0.2">
      <c r="A116" s="74"/>
      <c r="B116" s="79"/>
      <c r="C116" s="74">
        <f t="shared" si="14"/>
        <v>111</v>
      </c>
      <c r="D116" s="83">
        <f t="shared" si="15"/>
        <v>-91751.341630865762</v>
      </c>
      <c r="E116" s="83">
        <f t="shared" si="20"/>
        <v>-11429.282478508505</v>
      </c>
      <c r="F116" s="83">
        <f t="shared" si="21"/>
        <v>-80322.059152357251</v>
      </c>
      <c r="G116" s="84">
        <f t="shared" si="22"/>
        <v>11902844.015769791</v>
      </c>
      <c r="H116" s="78"/>
      <c r="I116" s="74"/>
      <c r="J116" s="79"/>
      <c r="K116" s="74">
        <f t="shared" si="16"/>
        <v>111</v>
      </c>
      <c r="L116" s="83">
        <f t="shared" si="17"/>
        <v>-91751.341630865762</v>
      </c>
      <c r="M116" s="83">
        <f t="shared" si="18"/>
        <v>-11429.282478508505</v>
      </c>
      <c r="N116" s="83">
        <f t="shared" si="19"/>
        <v>-80322.059152357251</v>
      </c>
      <c r="O116" s="84">
        <f t="shared" si="23"/>
        <v>11902844.015769791</v>
      </c>
    </row>
    <row r="117" spans="1:15" x14ac:dyDescent="0.2">
      <c r="A117" s="74"/>
      <c r="B117" s="79"/>
      <c r="C117" s="74">
        <f t="shared" si="14"/>
        <v>112</v>
      </c>
      <c r="D117" s="83">
        <f t="shared" si="15"/>
        <v>-91751.341630865762</v>
      </c>
      <c r="E117" s="83">
        <f t="shared" si="20"/>
        <v>-11506.334891217783</v>
      </c>
      <c r="F117" s="83">
        <f t="shared" si="21"/>
        <v>-80245.006739647972</v>
      </c>
      <c r="G117" s="84">
        <f t="shared" si="22"/>
        <v>11891337.680878572</v>
      </c>
      <c r="H117" s="78"/>
      <c r="I117" s="74"/>
      <c r="J117" s="79"/>
      <c r="K117" s="74">
        <f t="shared" si="16"/>
        <v>112</v>
      </c>
      <c r="L117" s="83">
        <f t="shared" si="17"/>
        <v>-91751.341630865762</v>
      </c>
      <c r="M117" s="83">
        <f t="shared" si="18"/>
        <v>-11506.334891217783</v>
      </c>
      <c r="N117" s="83">
        <f t="shared" si="19"/>
        <v>-80245.006739647972</v>
      </c>
      <c r="O117" s="84">
        <f t="shared" si="23"/>
        <v>11891337.680878572</v>
      </c>
    </row>
    <row r="118" spans="1:15" x14ac:dyDescent="0.2">
      <c r="A118" s="74"/>
      <c r="B118" s="79"/>
      <c r="C118" s="74">
        <f t="shared" si="14"/>
        <v>113</v>
      </c>
      <c r="D118" s="83">
        <f t="shared" si="15"/>
        <v>-91751.341630865762</v>
      </c>
      <c r="E118" s="83">
        <f t="shared" si="20"/>
        <v>-11583.906765609412</v>
      </c>
      <c r="F118" s="83">
        <f t="shared" si="21"/>
        <v>-80167.434865256349</v>
      </c>
      <c r="G118" s="84">
        <f t="shared" si="22"/>
        <v>11879753.774112962</v>
      </c>
      <c r="H118" s="78"/>
      <c r="I118" s="74"/>
      <c r="J118" s="79"/>
      <c r="K118" s="74">
        <f t="shared" si="16"/>
        <v>113</v>
      </c>
      <c r="L118" s="83">
        <f t="shared" si="17"/>
        <v>-91751.341630865762</v>
      </c>
      <c r="M118" s="83">
        <f t="shared" si="18"/>
        <v>-11583.906765609412</v>
      </c>
      <c r="N118" s="83">
        <f t="shared" si="19"/>
        <v>-80167.434865256349</v>
      </c>
      <c r="O118" s="84">
        <f t="shared" si="23"/>
        <v>11879753.774112962</v>
      </c>
    </row>
    <row r="119" spans="1:15" x14ac:dyDescent="0.2">
      <c r="A119" s="74"/>
      <c r="B119" s="79"/>
      <c r="C119" s="74">
        <f t="shared" si="14"/>
        <v>114</v>
      </c>
      <c r="D119" s="83">
        <f t="shared" si="15"/>
        <v>-91751.341630865762</v>
      </c>
      <c r="E119" s="83">
        <f t="shared" si="20"/>
        <v>-11662.001603720895</v>
      </c>
      <c r="F119" s="83">
        <f t="shared" si="21"/>
        <v>-80089.340027144863</v>
      </c>
      <c r="G119" s="84">
        <f t="shared" si="22"/>
        <v>11868091.772509241</v>
      </c>
      <c r="H119" s="78"/>
      <c r="I119" s="74"/>
      <c r="J119" s="79"/>
      <c r="K119" s="74">
        <f t="shared" si="16"/>
        <v>114</v>
      </c>
      <c r="L119" s="83">
        <f t="shared" si="17"/>
        <v>-91751.341630865762</v>
      </c>
      <c r="M119" s="83">
        <f t="shared" si="18"/>
        <v>-11662.001603720895</v>
      </c>
      <c r="N119" s="83">
        <f t="shared" si="19"/>
        <v>-80089.340027144863</v>
      </c>
      <c r="O119" s="84">
        <f t="shared" si="23"/>
        <v>11868091.772509241</v>
      </c>
    </row>
    <row r="120" spans="1:15" x14ac:dyDescent="0.2">
      <c r="A120" s="74"/>
      <c r="B120" s="79"/>
      <c r="C120" s="74">
        <f t="shared" si="14"/>
        <v>115</v>
      </c>
      <c r="D120" s="83">
        <f t="shared" si="15"/>
        <v>-91751.341630865762</v>
      </c>
      <c r="E120" s="83">
        <f t="shared" si="20"/>
        <v>-11740.62293119931</v>
      </c>
      <c r="F120" s="83">
        <f t="shared" si="21"/>
        <v>-80010.718699666453</v>
      </c>
      <c r="G120" s="84">
        <f t="shared" si="22"/>
        <v>11856351.149578042</v>
      </c>
      <c r="H120" s="78"/>
      <c r="I120" s="74"/>
      <c r="J120" s="79"/>
      <c r="K120" s="74">
        <f t="shared" si="16"/>
        <v>115</v>
      </c>
      <c r="L120" s="83">
        <f t="shared" si="17"/>
        <v>-91751.341630865762</v>
      </c>
      <c r="M120" s="83">
        <f t="shared" si="18"/>
        <v>-11740.62293119931</v>
      </c>
      <c r="N120" s="83">
        <f t="shared" si="19"/>
        <v>-80010.718699666453</v>
      </c>
      <c r="O120" s="84">
        <f t="shared" si="23"/>
        <v>11856351.149578042</v>
      </c>
    </row>
    <row r="121" spans="1:15" x14ac:dyDescent="0.2">
      <c r="A121" s="74"/>
      <c r="B121" s="79"/>
      <c r="C121" s="74">
        <f t="shared" si="14"/>
        <v>116</v>
      </c>
      <c r="D121" s="83">
        <f t="shared" si="15"/>
        <v>-91751.341630865762</v>
      </c>
      <c r="E121" s="83">
        <f t="shared" si="20"/>
        <v>-11819.774297460479</v>
      </c>
      <c r="F121" s="83">
        <f t="shared" si="21"/>
        <v>-79931.567333405284</v>
      </c>
      <c r="G121" s="84">
        <f t="shared" si="22"/>
        <v>11844531.375280581</v>
      </c>
      <c r="H121" s="78"/>
      <c r="I121" s="74"/>
      <c r="J121" s="79"/>
      <c r="K121" s="74">
        <f t="shared" si="16"/>
        <v>116</v>
      </c>
      <c r="L121" s="83">
        <f t="shared" si="17"/>
        <v>-91751.341630865762</v>
      </c>
      <c r="M121" s="83">
        <f t="shared" si="18"/>
        <v>-11819.774297460479</v>
      </c>
      <c r="N121" s="83">
        <f t="shared" si="19"/>
        <v>-79931.567333405284</v>
      </c>
      <c r="O121" s="84">
        <f t="shared" si="23"/>
        <v>11844531.375280581</v>
      </c>
    </row>
    <row r="122" spans="1:15" x14ac:dyDescent="0.2">
      <c r="A122" s="74"/>
      <c r="B122" s="79"/>
      <c r="C122" s="74">
        <f t="shared" si="14"/>
        <v>117</v>
      </c>
      <c r="D122" s="83">
        <f t="shared" si="15"/>
        <v>-91751.341630865762</v>
      </c>
      <c r="E122" s="83">
        <f t="shared" si="20"/>
        <v>-11899.459275849193</v>
      </c>
      <c r="F122" s="83">
        <f t="shared" si="21"/>
        <v>-79851.882355016569</v>
      </c>
      <c r="G122" s="84">
        <f t="shared" si="22"/>
        <v>11832631.916004732</v>
      </c>
      <c r="H122" s="78"/>
      <c r="I122" s="74"/>
      <c r="J122" s="79"/>
      <c r="K122" s="74">
        <f t="shared" si="16"/>
        <v>117</v>
      </c>
      <c r="L122" s="83">
        <f t="shared" si="17"/>
        <v>-91751.341630865762</v>
      </c>
      <c r="M122" s="83">
        <f t="shared" si="18"/>
        <v>-11899.459275849193</v>
      </c>
      <c r="N122" s="83">
        <f t="shared" si="19"/>
        <v>-79851.882355016569</v>
      </c>
      <c r="O122" s="84">
        <f t="shared" si="23"/>
        <v>11832631.916004732</v>
      </c>
    </row>
    <row r="123" spans="1:15" x14ac:dyDescent="0.2">
      <c r="A123" s="74"/>
      <c r="B123" s="79"/>
      <c r="C123" s="74">
        <f t="shared" si="14"/>
        <v>118</v>
      </c>
      <c r="D123" s="83">
        <f t="shared" si="15"/>
        <v>-91751.341630865762</v>
      </c>
      <c r="E123" s="83">
        <f t="shared" si="20"/>
        <v>-11979.681463800543</v>
      </c>
      <c r="F123" s="83">
        <f t="shared" si="21"/>
        <v>-79771.660167065216</v>
      </c>
      <c r="G123" s="84">
        <f t="shared" si="22"/>
        <v>11820652.234540932</v>
      </c>
      <c r="H123" s="78"/>
      <c r="I123" s="74"/>
      <c r="J123" s="79"/>
      <c r="K123" s="74">
        <f t="shared" si="16"/>
        <v>118</v>
      </c>
      <c r="L123" s="83">
        <f t="shared" si="17"/>
        <v>-91751.341630865762</v>
      </c>
      <c r="M123" s="83">
        <f t="shared" si="18"/>
        <v>-11979.681463800543</v>
      </c>
      <c r="N123" s="83">
        <f t="shared" si="19"/>
        <v>-79771.660167065216</v>
      </c>
      <c r="O123" s="84">
        <f t="shared" si="23"/>
        <v>11820652.234540932</v>
      </c>
    </row>
    <row r="124" spans="1:15" x14ac:dyDescent="0.2">
      <c r="A124" s="74"/>
      <c r="B124" s="79"/>
      <c r="C124" s="74">
        <f t="shared" si="14"/>
        <v>119</v>
      </c>
      <c r="D124" s="83">
        <f t="shared" si="15"/>
        <v>-91751.341630865762</v>
      </c>
      <c r="E124" s="83">
        <f t="shared" si="20"/>
        <v>-12060.444483002333</v>
      </c>
      <c r="F124" s="83">
        <f t="shared" si="21"/>
        <v>-79690.897147863434</v>
      </c>
      <c r="G124" s="84">
        <f t="shared" si="22"/>
        <v>11808591.790057929</v>
      </c>
      <c r="H124" s="78"/>
      <c r="I124" s="74"/>
      <c r="J124" s="79"/>
      <c r="K124" s="74">
        <f t="shared" si="16"/>
        <v>119</v>
      </c>
      <c r="L124" s="83">
        <f t="shared" si="17"/>
        <v>-91751.341630865762</v>
      </c>
      <c r="M124" s="83">
        <f t="shared" si="18"/>
        <v>-12060.444483002333</v>
      </c>
      <c r="N124" s="83">
        <f t="shared" si="19"/>
        <v>-79690.897147863434</v>
      </c>
      <c r="O124" s="84">
        <f t="shared" si="23"/>
        <v>11808591.790057929</v>
      </c>
    </row>
    <row r="125" spans="1:15" x14ac:dyDescent="0.2">
      <c r="A125" s="74"/>
      <c r="B125" s="79">
        <f>SUM(D114:D125)</f>
        <v>-1101016.0995703894</v>
      </c>
      <c r="C125" s="74">
        <f t="shared" si="14"/>
        <v>120</v>
      </c>
      <c r="D125" s="83">
        <f t="shared" si="15"/>
        <v>-91751.341630865762</v>
      </c>
      <c r="E125" s="83">
        <f t="shared" si="20"/>
        <v>-12141.751979558576</v>
      </c>
      <c r="F125" s="83">
        <f t="shared" si="21"/>
        <v>-79609.589651307178</v>
      </c>
      <c r="G125" s="84">
        <f t="shared" si="22"/>
        <v>11796450.038078371</v>
      </c>
      <c r="H125" s="78"/>
      <c r="I125" s="74"/>
      <c r="J125" s="79">
        <f>SUM(L114:L125)</f>
        <v>-1101016.0995703894</v>
      </c>
      <c r="K125" s="74">
        <f t="shared" si="16"/>
        <v>120</v>
      </c>
      <c r="L125" s="83">
        <f t="shared" si="17"/>
        <v>-91751.341630865762</v>
      </c>
      <c r="M125" s="83">
        <f t="shared" si="18"/>
        <v>-12141.751979558576</v>
      </c>
      <c r="N125" s="83">
        <f t="shared" si="19"/>
        <v>-79609.589651307178</v>
      </c>
      <c r="O125" s="84">
        <f t="shared" si="23"/>
        <v>11796450.038078371</v>
      </c>
    </row>
    <row r="126" spans="1:15" x14ac:dyDescent="0.2">
      <c r="A126" s="74"/>
      <c r="B126" s="79"/>
      <c r="C126" s="74">
        <f t="shared" si="14"/>
        <v>121</v>
      </c>
      <c r="D126" s="83">
        <f t="shared" si="15"/>
        <v>-91751.341630865762</v>
      </c>
      <c r="E126" s="83">
        <f t="shared" si="20"/>
        <v>-12223.607624154096</v>
      </c>
      <c r="F126" s="83">
        <f t="shared" si="21"/>
        <v>-79527.73400671166</v>
      </c>
      <c r="G126" s="84">
        <f t="shared" si="22"/>
        <v>11784226.430454217</v>
      </c>
      <c r="H126" s="78"/>
      <c r="I126" s="74"/>
      <c r="J126" s="79"/>
      <c r="K126" s="74">
        <f t="shared" si="16"/>
        <v>121</v>
      </c>
      <c r="L126" s="83">
        <f t="shared" si="17"/>
        <v>-91751.341630865762</v>
      </c>
      <c r="M126" s="83">
        <f t="shared" si="18"/>
        <v>-12223.607624154096</v>
      </c>
      <c r="N126" s="83">
        <f t="shared" si="19"/>
        <v>-79527.73400671166</v>
      </c>
      <c r="O126" s="84">
        <f t="shared" si="23"/>
        <v>11784226.430454217</v>
      </c>
    </row>
    <row r="127" spans="1:15" x14ac:dyDescent="0.2">
      <c r="A127" s="74"/>
      <c r="B127" s="79"/>
      <c r="C127" s="74">
        <f t="shared" si="14"/>
        <v>122</v>
      </c>
      <c r="D127" s="83">
        <f t="shared" si="15"/>
        <v>-91751.341630865762</v>
      </c>
      <c r="E127" s="83">
        <f t="shared" si="20"/>
        <v>-12306.015112220266</v>
      </c>
      <c r="F127" s="83">
        <f t="shared" si="21"/>
        <v>-79445.326518645496</v>
      </c>
      <c r="G127" s="84">
        <f t="shared" si="22"/>
        <v>11771920.415341998</v>
      </c>
      <c r="H127" s="78"/>
      <c r="I127" s="74"/>
      <c r="J127" s="79"/>
      <c r="K127" s="74">
        <f t="shared" si="16"/>
        <v>122</v>
      </c>
      <c r="L127" s="83">
        <f t="shared" si="17"/>
        <v>-91751.341630865762</v>
      </c>
      <c r="M127" s="83">
        <f t="shared" si="18"/>
        <v>-12306.015112220266</v>
      </c>
      <c r="N127" s="83">
        <f t="shared" si="19"/>
        <v>-79445.326518645496</v>
      </c>
      <c r="O127" s="84">
        <f t="shared" si="23"/>
        <v>11771920.415341998</v>
      </c>
    </row>
    <row r="128" spans="1:15" x14ac:dyDescent="0.2">
      <c r="A128" s="74"/>
      <c r="B128" s="79"/>
      <c r="C128" s="74">
        <f t="shared" si="14"/>
        <v>123</v>
      </c>
      <c r="D128" s="83">
        <f t="shared" si="15"/>
        <v>-91751.341630865762</v>
      </c>
      <c r="E128" s="83">
        <f t="shared" si="20"/>
        <v>-12388.97816410182</v>
      </c>
      <c r="F128" s="83">
        <f t="shared" si="21"/>
        <v>-79362.363466763942</v>
      </c>
      <c r="G128" s="84">
        <f t="shared" si="22"/>
        <v>11759531.437177896</v>
      </c>
      <c r="H128" s="78"/>
      <c r="I128" s="74"/>
      <c r="J128" s="79"/>
      <c r="K128" s="74">
        <f t="shared" si="16"/>
        <v>123</v>
      </c>
      <c r="L128" s="83">
        <f t="shared" si="17"/>
        <v>-91751.341630865762</v>
      </c>
      <c r="M128" s="83">
        <f t="shared" si="18"/>
        <v>-12388.97816410182</v>
      </c>
      <c r="N128" s="83">
        <f t="shared" si="19"/>
        <v>-79362.363466763942</v>
      </c>
      <c r="O128" s="84">
        <f t="shared" si="23"/>
        <v>11759531.437177896</v>
      </c>
    </row>
    <row r="129" spans="1:15" x14ac:dyDescent="0.2">
      <c r="A129" s="74"/>
      <c r="B129" s="79"/>
      <c r="C129" s="74">
        <f t="shared" si="14"/>
        <v>124</v>
      </c>
      <c r="D129" s="83">
        <f t="shared" si="15"/>
        <v>-91751.341630865762</v>
      </c>
      <c r="E129" s="83">
        <f t="shared" si="20"/>
        <v>-12472.500525224808</v>
      </c>
      <c r="F129" s="83">
        <f t="shared" si="21"/>
        <v>-79278.841105640953</v>
      </c>
      <c r="G129" s="84">
        <f t="shared" si="22"/>
        <v>11747058.936652672</v>
      </c>
      <c r="H129" s="78"/>
      <c r="I129" s="74"/>
      <c r="J129" s="79"/>
      <c r="K129" s="74">
        <f t="shared" si="16"/>
        <v>124</v>
      </c>
      <c r="L129" s="83">
        <f t="shared" si="17"/>
        <v>-91751.341630865762</v>
      </c>
      <c r="M129" s="83">
        <f t="shared" si="18"/>
        <v>-12472.500525224808</v>
      </c>
      <c r="N129" s="83">
        <f t="shared" si="19"/>
        <v>-79278.841105640953</v>
      </c>
      <c r="O129" s="84">
        <f t="shared" si="23"/>
        <v>11747058.936652672</v>
      </c>
    </row>
    <row r="130" spans="1:15" x14ac:dyDescent="0.2">
      <c r="A130" s="74"/>
      <c r="B130" s="79"/>
      <c r="C130" s="74">
        <f t="shared" si="14"/>
        <v>125</v>
      </c>
      <c r="D130" s="83">
        <f t="shared" si="15"/>
        <v>-91751.341630865762</v>
      </c>
      <c r="E130" s="83">
        <f t="shared" si="20"/>
        <v>-12556.585966265699</v>
      </c>
      <c r="F130" s="83">
        <f t="shared" si="21"/>
        <v>-79194.755664600059</v>
      </c>
      <c r="G130" s="84">
        <f t="shared" si="22"/>
        <v>11734502.350686407</v>
      </c>
      <c r="H130" s="78"/>
      <c r="I130" s="74"/>
      <c r="J130" s="79"/>
      <c r="K130" s="74">
        <f t="shared" si="16"/>
        <v>125</v>
      </c>
      <c r="L130" s="83">
        <f t="shared" si="17"/>
        <v>-91751.341630865762</v>
      </c>
      <c r="M130" s="83">
        <f t="shared" si="18"/>
        <v>-12556.585966265699</v>
      </c>
      <c r="N130" s="83">
        <f t="shared" si="19"/>
        <v>-79194.755664600059</v>
      </c>
      <c r="O130" s="84">
        <f t="shared" si="23"/>
        <v>11734502.350686407</v>
      </c>
    </row>
    <row r="131" spans="1:15" x14ac:dyDescent="0.2">
      <c r="A131" s="74"/>
      <c r="B131" s="79"/>
      <c r="C131" s="74">
        <f t="shared" si="14"/>
        <v>126</v>
      </c>
      <c r="D131" s="83">
        <f t="shared" si="15"/>
        <v>-91751.341630865762</v>
      </c>
      <c r="E131" s="83">
        <f t="shared" si="20"/>
        <v>-12641.238283321605</v>
      </c>
      <c r="F131" s="83">
        <f t="shared" si="21"/>
        <v>-79110.103347544151</v>
      </c>
      <c r="G131" s="84">
        <f t="shared" si="22"/>
        <v>11721861.112403085</v>
      </c>
      <c r="H131" s="78"/>
      <c r="I131" s="74"/>
      <c r="J131" s="79"/>
      <c r="K131" s="74">
        <f t="shared" si="16"/>
        <v>126</v>
      </c>
      <c r="L131" s="83">
        <f t="shared" si="17"/>
        <v>-91751.341630865762</v>
      </c>
      <c r="M131" s="83">
        <f t="shared" si="18"/>
        <v>-12641.238283321605</v>
      </c>
      <c r="N131" s="83">
        <f t="shared" si="19"/>
        <v>-79110.103347544151</v>
      </c>
      <c r="O131" s="84">
        <f t="shared" si="23"/>
        <v>11721861.112403085</v>
      </c>
    </row>
    <row r="132" spans="1:15" x14ac:dyDescent="0.2">
      <c r="A132" s="74"/>
      <c r="B132" s="79"/>
      <c r="C132" s="74">
        <f t="shared" si="14"/>
        <v>127</v>
      </c>
      <c r="D132" s="83">
        <f t="shared" si="15"/>
        <v>-91751.341630865762</v>
      </c>
      <c r="E132" s="83">
        <f t="shared" si="20"/>
        <v>-12726.461298081666</v>
      </c>
      <c r="F132" s="83">
        <f t="shared" si="21"/>
        <v>-79024.880332784101</v>
      </c>
      <c r="G132" s="84">
        <f t="shared" si="22"/>
        <v>11709134.651105003</v>
      </c>
      <c r="H132" s="78"/>
      <c r="I132" s="74"/>
      <c r="J132" s="79"/>
      <c r="K132" s="74">
        <f t="shared" si="16"/>
        <v>127</v>
      </c>
      <c r="L132" s="83">
        <f t="shared" si="17"/>
        <v>-91751.341630865762</v>
      </c>
      <c r="M132" s="83">
        <f t="shared" si="18"/>
        <v>-12726.461298081666</v>
      </c>
      <c r="N132" s="83">
        <f t="shared" si="19"/>
        <v>-79024.880332784101</v>
      </c>
      <c r="O132" s="84">
        <f t="shared" si="23"/>
        <v>11709134.651105003</v>
      </c>
    </row>
    <row r="133" spans="1:15" x14ac:dyDescent="0.2">
      <c r="A133" s="74"/>
      <c r="B133" s="79"/>
      <c r="C133" s="74">
        <f t="shared" si="14"/>
        <v>128</v>
      </c>
      <c r="D133" s="83">
        <f t="shared" si="15"/>
        <v>-91751.341630865762</v>
      </c>
      <c r="E133" s="83">
        <f t="shared" si="20"/>
        <v>-12812.258857999564</v>
      </c>
      <c r="F133" s="83">
        <f t="shared" si="21"/>
        <v>-78939.082772866197</v>
      </c>
      <c r="G133" s="84">
        <f t="shared" si="22"/>
        <v>11696322.392247004</v>
      </c>
      <c r="H133" s="78"/>
      <c r="I133" s="74"/>
      <c r="J133" s="79"/>
      <c r="K133" s="74">
        <f t="shared" si="16"/>
        <v>128</v>
      </c>
      <c r="L133" s="83">
        <f t="shared" si="17"/>
        <v>-91751.341630865762</v>
      </c>
      <c r="M133" s="83">
        <f t="shared" si="18"/>
        <v>-12812.258857999564</v>
      </c>
      <c r="N133" s="83">
        <f t="shared" si="19"/>
        <v>-78939.082772866197</v>
      </c>
      <c r="O133" s="84">
        <f t="shared" si="23"/>
        <v>11696322.392247004</v>
      </c>
    </row>
    <row r="134" spans="1:15" x14ac:dyDescent="0.2">
      <c r="A134" s="74"/>
      <c r="B134" s="79"/>
      <c r="C134" s="74">
        <f t="shared" si="14"/>
        <v>129</v>
      </c>
      <c r="D134" s="83">
        <f t="shared" si="15"/>
        <v>-91751.341630865762</v>
      </c>
      <c r="E134" s="83">
        <f t="shared" si="20"/>
        <v>-12898.634836467245</v>
      </c>
      <c r="F134" s="83">
        <f t="shared" si="21"/>
        <v>-78852.706794398517</v>
      </c>
      <c r="G134" s="84">
        <f t="shared" si="22"/>
        <v>11683423.757410537</v>
      </c>
      <c r="H134" s="78"/>
      <c r="I134" s="74"/>
      <c r="J134" s="79"/>
      <c r="K134" s="74">
        <f t="shared" si="16"/>
        <v>129</v>
      </c>
      <c r="L134" s="83">
        <f t="shared" si="17"/>
        <v>-91751.341630865762</v>
      </c>
      <c r="M134" s="83">
        <f t="shared" si="18"/>
        <v>-12898.634836467245</v>
      </c>
      <c r="N134" s="83">
        <f t="shared" si="19"/>
        <v>-78852.706794398517</v>
      </c>
      <c r="O134" s="84">
        <f t="shared" si="23"/>
        <v>11683423.757410537</v>
      </c>
    </row>
    <row r="135" spans="1:15" x14ac:dyDescent="0.2">
      <c r="A135" s="74"/>
      <c r="B135" s="79"/>
      <c r="C135" s="74">
        <f t="shared" si="14"/>
        <v>130</v>
      </c>
      <c r="D135" s="83">
        <f t="shared" si="15"/>
        <v>-91751.341630865762</v>
      </c>
      <c r="E135" s="83">
        <f t="shared" si="20"/>
        <v>-12985.593132989763</v>
      </c>
      <c r="F135" s="83">
        <f t="shared" si="21"/>
        <v>-78765.748497876004</v>
      </c>
      <c r="G135" s="84">
        <f t="shared" si="22"/>
        <v>11670438.164277548</v>
      </c>
      <c r="H135" s="78"/>
      <c r="I135" s="74"/>
      <c r="J135" s="79"/>
      <c r="K135" s="74">
        <f t="shared" si="16"/>
        <v>130</v>
      </c>
      <c r="L135" s="83">
        <f t="shared" si="17"/>
        <v>-91751.341630865762</v>
      </c>
      <c r="M135" s="83">
        <f t="shared" si="18"/>
        <v>-12985.593132989763</v>
      </c>
      <c r="N135" s="83">
        <f t="shared" si="19"/>
        <v>-78765.748497876004</v>
      </c>
      <c r="O135" s="84">
        <f t="shared" si="23"/>
        <v>11670438.164277548</v>
      </c>
    </row>
    <row r="136" spans="1:15" x14ac:dyDescent="0.2">
      <c r="A136" s="74"/>
      <c r="B136" s="79"/>
      <c r="C136" s="74">
        <f t="shared" ref="C136:C199" si="24">SUM(C135+1)</f>
        <v>131</v>
      </c>
      <c r="D136" s="83">
        <f t="shared" ref="D136:D199" si="25">PMT($B$3/12,$B$2,$B$1)</f>
        <v>-91751.341630865762</v>
      </c>
      <c r="E136" s="83">
        <f t="shared" si="20"/>
        <v>-13073.137673361336</v>
      </c>
      <c r="F136" s="83">
        <f t="shared" si="21"/>
        <v>-78678.203957504418</v>
      </c>
      <c r="G136" s="84">
        <f t="shared" si="22"/>
        <v>11657365.026604187</v>
      </c>
      <c r="H136" s="78"/>
      <c r="I136" s="74"/>
      <c r="J136" s="79"/>
      <c r="K136" s="74">
        <f t="shared" ref="K136:K199" si="26">SUM(K135+1)</f>
        <v>131</v>
      </c>
      <c r="L136" s="83">
        <f t="shared" ref="L136:L199" si="27">PMT($J$3/12,$J$2,$J$1)</f>
        <v>-91751.341630865762</v>
      </c>
      <c r="M136" s="83">
        <f t="shared" ref="M136:M199" si="28">PPMT($J$3/12,K136,$J$2,$J$1)</f>
        <v>-13073.137673361336</v>
      </c>
      <c r="N136" s="83">
        <f t="shared" ref="N136:N199" si="29">SUM(L136-M136)</f>
        <v>-78678.203957504418</v>
      </c>
      <c r="O136" s="84">
        <f t="shared" si="23"/>
        <v>11657365.026604187</v>
      </c>
    </row>
    <row r="137" spans="1:15" x14ac:dyDescent="0.2">
      <c r="A137" s="74"/>
      <c r="B137" s="79">
        <f>SUM(D126:D137)</f>
        <v>-1101016.0995703894</v>
      </c>
      <c r="C137" s="74">
        <f t="shared" si="24"/>
        <v>132</v>
      </c>
      <c r="D137" s="83">
        <f t="shared" si="25"/>
        <v>-91751.341630865762</v>
      </c>
      <c r="E137" s="83">
        <f t="shared" si="20"/>
        <v>-13161.272409842581</v>
      </c>
      <c r="F137" s="83">
        <f t="shared" si="21"/>
        <v>-78590.069221023179</v>
      </c>
      <c r="G137" s="84">
        <f t="shared" si="22"/>
        <v>11644203.754194343</v>
      </c>
      <c r="H137" s="78"/>
      <c r="I137" s="74"/>
      <c r="J137" s="79">
        <f>SUM(L126:L137)</f>
        <v>-1101016.0995703894</v>
      </c>
      <c r="K137" s="74">
        <f t="shared" si="26"/>
        <v>132</v>
      </c>
      <c r="L137" s="83">
        <f t="shared" si="27"/>
        <v>-91751.341630865762</v>
      </c>
      <c r="M137" s="83">
        <f t="shared" si="28"/>
        <v>-13161.272409842581</v>
      </c>
      <c r="N137" s="83">
        <f t="shared" si="29"/>
        <v>-78590.069221023179</v>
      </c>
      <c r="O137" s="84">
        <f t="shared" si="23"/>
        <v>11644203.754194343</v>
      </c>
    </row>
    <row r="138" spans="1:15" x14ac:dyDescent="0.2">
      <c r="A138" s="74"/>
      <c r="B138" s="79"/>
      <c r="C138" s="74">
        <f t="shared" si="24"/>
        <v>133</v>
      </c>
      <c r="D138" s="83">
        <f t="shared" si="25"/>
        <v>-91751.341630865762</v>
      </c>
      <c r="E138" s="83">
        <f t="shared" si="20"/>
        <v>-13250.001321338937</v>
      </c>
      <c r="F138" s="83">
        <f t="shared" si="21"/>
        <v>-78501.34030952683</v>
      </c>
      <c r="G138" s="84">
        <f t="shared" si="22"/>
        <v>11630953.752873005</v>
      </c>
      <c r="H138" s="78"/>
      <c r="I138" s="74"/>
      <c r="J138" s="79"/>
      <c r="K138" s="74">
        <f t="shared" si="26"/>
        <v>133</v>
      </c>
      <c r="L138" s="83">
        <f t="shared" si="27"/>
        <v>-91751.341630865762</v>
      </c>
      <c r="M138" s="83">
        <f t="shared" si="28"/>
        <v>-13250.001321338937</v>
      </c>
      <c r="N138" s="83">
        <f t="shared" si="29"/>
        <v>-78501.34030952683</v>
      </c>
      <c r="O138" s="84">
        <f t="shared" si="23"/>
        <v>11630953.752873005</v>
      </c>
    </row>
    <row r="139" spans="1:15" x14ac:dyDescent="0.2">
      <c r="A139" s="74"/>
      <c r="B139" s="79"/>
      <c r="C139" s="74">
        <f t="shared" si="24"/>
        <v>134</v>
      </c>
      <c r="D139" s="83">
        <f t="shared" si="25"/>
        <v>-91751.341630865762</v>
      </c>
      <c r="E139" s="83">
        <f t="shared" si="20"/>
        <v>-13339.328413580295</v>
      </c>
      <c r="F139" s="83">
        <f t="shared" si="21"/>
        <v>-78412.013217285465</v>
      </c>
      <c r="G139" s="84">
        <f t="shared" si="22"/>
        <v>11617614.424459426</v>
      </c>
      <c r="H139" s="78"/>
      <c r="I139" s="74"/>
      <c r="J139" s="79"/>
      <c r="K139" s="74">
        <f t="shared" si="26"/>
        <v>134</v>
      </c>
      <c r="L139" s="83">
        <f t="shared" si="27"/>
        <v>-91751.341630865762</v>
      </c>
      <c r="M139" s="83">
        <f t="shared" si="28"/>
        <v>-13339.328413580295</v>
      </c>
      <c r="N139" s="83">
        <f t="shared" si="29"/>
        <v>-78412.013217285465</v>
      </c>
      <c r="O139" s="84">
        <f t="shared" si="23"/>
        <v>11617614.424459426</v>
      </c>
    </row>
    <row r="140" spans="1:15" x14ac:dyDescent="0.2">
      <c r="A140" s="74"/>
      <c r="B140" s="79"/>
      <c r="C140" s="74">
        <f t="shared" si="24"/>
        <v>135</v>
      </c>
      <c r="D140" s="83">
        <f t="shared" si="25"/>
        <v>-91751.341630865762</v>
      </c>
      <c r="E140" s="83">
        <f t="shared" si="20"/>
        <v>-13429.25771930185</v>
      </c>
      <c r="F140" s="83">
        <f t="shared" si="21"/>
        <v>-78322.08391156391</v>
      </c>
      <c r="G140" s="84">
        <f t="shared" si="22"/>
        <v>11604185.166740123</v>
      </c>
      <c r="H140" s="78"/>
      <c r="I140" s="74"/>
      <c r="J140" s="79"/>
      <c r="K140" s="74">
        <f t="shared" si="26"/>
        <v>135</v>
      </c>
      <c r="L140" s="83">
        <f t="shared" si="27"/>
        <v>-91751.341630865762</v>
      </c>
      <c r="M140" s="83">
        <f t="shared" si="28"/>
        <v>-13429.25771930185</v>
      </c>
      <c r="N140" s="83">
        <f t="shared" si="29"/>
        <v>-78322.08391156391</v>
      </c>
      <c r="O140" s="84">
        <f t="shared" si="23"/>
        <v>11604185.166740123</v>
      </c>
    </row>
    <row r="141" spans="1:15" x14ac:dyDescent="0.2">
      <c r="A141" s="74"/>
      <c r="B141" s="79"/>
      <c r="C141" s="74">
        <f t="shared" si="24"/>
        <v>136</v>
      </c>
      <c r="D141" s="83">
        <f t="shared" si="25"/>
        <v>-91751.341630865762</v>
      </c>
      <c r="E141" s="83">
        <f t="shared" si="20"/>
        <v>-13519.793298426144</v>
      </c>
      <c r="F141" s="83">
        <f t="shared" si="21"/>
        <v>-78231.548332439619</v>
      </c>
      <c r="G141" s="84">
        <f t="shared" si="22"/>
        <v>11590665.373441696</v>
      </c>
      <c r="H141" s="78"/>
      <c r="I141" s="74"/>
      <c r="J141" s="79"/>
      <c r="K141" s="74">
        <f t="shared" si="26"/>
        <v>136</v>
      </c>
      <c r="L141" s="83">
        <f t="shared" si="27"/>
        <v>-91751.341630865762</v>
      </c>
      <c r="M141" s="83">
        <f t="shared" si="28"/>
        <v>-13519.793298426144</v>
      </c>
      <c r="N141" s="83">
        <f t="shared" si="29"/>
        <v>-78231.548332439619</v>
      </c>
      <c r="O141" s="84">
        <f t="shared" si="23"/>
        <v>11590665.373441696</v>
      </c>
    </row>
    <row r="142" spans="1:15" x14ac:dyDescent="0.2">
      <c r="A142" s="74"/>
      <c r="B142" s="79"/>
      <c r="C142" s="74">
        <f t="shared" si="24"/>
        <v>137</v>
      </c>
      <c r="D142" s="83">
        <f t="shared" si="25"/>
        <v>-91751.341630865762</v>
      </c>
      <c r="E142" s="83">
        <f t="shared" si="20"/>
        <v>-13610.939238246365</v>
      </c>
      <c r="F142" s="83">
        <f t="shared" si="21"/>
        <v>-78140.402392619391</v>
      </c>
      <c r="G142" s="84">
        <f t="shared" si="22"/>
        <v>11577054.43420345</v>
      </c>
      <c r="H142" s="78"/>
      <c r="I142" s="74"/>
      <c r="J142" s="79"/>
      <c r="K142" s="74">
        <f t="shared" si="26"/>
        <v>137</v>
      </c>
      <c r="L142" s="83">
        <f t="shared" si="27"/>
        <v>-91751.341630865762</v>
      </c>
      <c r="M142" s="83">
        <f t="shared" si="28"/>
        <v>-13610.939238246365</v>
      </c>
      <c r="N142" s="83">
        <f t="shared" si="29"/>
        <v>-78140.402392619391</v>
      </c>
      <c r="O142" s="84">
        <f t="shared" si="23"/>
        <v>11577054.43420345</v>
      </c>
    </row>
    <row r="143" spans="1:15" x14ac:dyDescent="0.2">
      <c r="A143" s="74"/>
      <c r="B143" s="79"/>
      <c r="C143" s="74">
        <f t="shared" si="24"/>
        <v>138</v>
      </c>
      <c r="D143" s="83">
        <f t="shared" si="25"/>
        <v>-91751.341630865762</v>
      </c>
      <c r="E143" s="83">
        <f t="shared" si="20"/>
        <v>-13702.699653610876</v>
      </c>
      <c r="F143" s="83">
        <f t="shared" si="21"/>
        <v>-78048.641977254883</v>
      </c>
      <c r="G143" s="84">
        <f t="shared" si="22"/>
        <v>11563351.734549839</v>
      </c>
      <c r="H143" s="78"/>
      <c r="I143" s="74"/>
      <c r="J143" s="79"/>
      <c r="K143" s="74">
        <f t="shared" si="26"/>
        <v>138</v>
      </c>
      <c r="L143" s="83">
        <f t="shared" si="27"/>
        <v>-91751.341630865762</v>
      </c>
      <c r="M143" s="83">
        <f t="shared" si="28"/>
        <v>-13702.699653610876</v>
      </c>
      <c r="N143" s="83">
        <f t="shared" si="29"/>
        <v>-78048.641977254883</v>
      </c>
      <c r="O143" s="84">
        <f t="shared" si="23"/>
        <v>11563351.734549839</v>
      </c>
    </row>
    <row r="144" spans="1:15" x14ac:dyDescent="0.2">
      <c r="A144" s="74"/>
      <c r="B144" s="79"/>
      <c r="C144" s="74">
        <f t="shared" si="24"/>
        <v>139</v>
      </c>
      <c r="D144" s="83">
        <f t="shared" si="25"/>
        <v>-91751.341630865762</v>
      </c>
      <c r="E144" s="83">
        <f t="shared" si="20"/>
        <v>-13795.078687108971</v>
      </c>
      <c r="F144" s="83">
        <f t="shared" si="21"/>
        <v>-77956.262943756796</v>
      </c>
      <c r="G144" s="84">
        <f t="shared" si="22"/>
        <v>11549556.65586273</v>
      </c>
      <c r="H144" s="78"/>
      <c r="I144" s="74"/>
      <c r="J144" s="79"/>
      <c r="K144" s="74">
        <f t="shared" si="26"/>
        <v>139</v>
      </c>
      <c r="L144" s="83">
        <f t="shared" si="27"/>
        <v>-91751.341630865762</v>
      </c>
      <c r="M144" s="83">
        <f t="shared" si="28"/>
        <v>-13795.078687108971</v>
      </c>
      <c r="N144" s="83">
        <f t="shared" si="29"/>
        <v>-77956.262943756796</v>
      </c>
      <c r="O144" s="84">
        <f t="shared" si="23"/>
        <v>11549556.65586273</v>
      </c>
    </row>
    <row r="145" spans="1:15" x14ac:dyDescent="0.2">
      <c r="A145" s="74"/>
      <c r="B145" s="79"/>
      <c r="C145" s="74">
        <f t="shared" si="24"/>
        <v>140</v>
      </c>
      <c r="D145" s="83">
        <f t="shared" si="25"/>
        <v>-91751.341630865762</v>
      </c>
      <c r="E145" s="83">
        <f t="shared" si="20"/>
        <v>-13888.080509257896</v>
      </c>
      <c r="F145" s="83">
        <f t="shared" si="21"/>
        <v>-77863.261121607866</v>
      </c>
      <c r="G145" s="84">
        <f t="shared" si="22"/>
        <v>11535668.575353472</v>
      </c>
      <c r="H145" s="78"/>
      <c r="I145" s="74"/>
      <c r="J145" s="79"/>
      <c r="K145" s="74">
        <f t="shared" si="26"/>
        <v>140</v>
      </c>
      <c r="L145" s="83">
        <f t="shared" si="27"/>
        <v>-91751.341630865762</v>
      </c>
      <c r="M145" s="83">
        <f t="shared" si="28"/>
        <v>-13888.080509257896</v>
      </c>
      <c r="N145" s="83">
        <f t="shared" si="29"/>
        <v>-77863.261121607866</v>
      </c>
      <c r="O145" s="84">
        <f t="shared" si="23"/>
        <v>11535668.575353472</v>
      </c>
    </row>
    <row r="146" spans="1:15" x14ac:dyDescent="0.2">
      <c r="A146" s="74"/>
      <c r="B146" s="79"/>
      <c r="C146" s="74">
        <f t="shared" si="24"/>
        <v>141</v>
      </c>
      <c r="D146" s="83">
        <f t="shared" si="25"/>
        <v>-91751.341630865762</v>
      </c>
      <c r="E146" s="83">
        <f t="shared" si="20"/>
        <v>-13981.709318691142</v>
      </c>
      <c r="F146" s="83">
        <f t="shared" si="21"/>
        <v>-77769.632312174625</v>
      </c>
      <c r="G146" s="84">
        <f t="shared" si="22"/>
        <v>11521686.86603478</v>
      </c>
      <c r="H146" s="78"/>
      <c r="I146" s="74"/>
      <c r="J146" s="79"/>
      <c r="K146" s="74">
        <f t="shared" si="26"/>
        <v>141</v>
      </c>
      <c r="L146" s="83">
        <f t="shared" si="27"/>
        <v>-91751.341630865762</v>
      </c>
      <c r="M146" s="83">
        <f t="shared" si="28"/>
        <v>-13981.709318691142</v>
      </c>
      <c r="N146" s="83">
        <f t="shared" si="29"/>
        <v>-77769.632312174625</v>
      </c>
      <c r="O146" s="84">
        <f t="shared" si="23"/>
        <v>11521686.86603478</v>
      </c>
    </row>
    <row r="147" spans="1:15" x14ac:dyDescent="0.2">
      <c r="A147" s="74"/>
      <c r="B147" s="79"/>
      <c r="C147" s="74">
        <f t="shared" si="24"/>
        <v>142</v>
      </c>
      <c r="D147" s="83">
        <f t="shared" si="25"/>
        <v>-91751.341630865762</v>
      </c>
      <c r="E147" s="83">
        <f t="shared" si="20"/>
        <v>-14075.969342347988</v>
      </c>
      <c r="F147" s="83">
        <f t="shared" si="21"/>
        <v>-77675.37228851777</v>
      </c>
      <c r="G147" s="84">
        <f t="shared" si="22"/>
        <v>11507610.896692432</v>
      </c>
      <c r="H147" s="78"/>
      <c r="I147" s="74"/>
      <c r="J147" s="79"/>
      <c r="K147" s="74">
        <f t="shared" si="26"/>
        <v>142</v>
      </c>
      <c r="L147" s="83">
        <f t="shared" si="27"/>
        <v>-91751.341630865762</v>
      </c>
      <c r="M147" s="83">
        <f t="shared" si="28"/>
        <v>-14075.969342347988</v>
      </c>
      <c r="N147" s="83">
        <f t="shared" si="29"/>
        <v>-77675.37228851777</v>
      </c>
      <c r="O147" s="84">
        <f t="shared" si="23"/>
        <v>11507610.896692432</v>
      </c>
    </row>
    <row r="148" spans="1:15" x14ac:dyDescent="0.2">
      <c r="A148" s="74"/>
      <c r="B148" s="79"/>
      <c r="C148" s="74">
        <f t="shared" si="24"/>
        <v>143</v>
      </c>
      <c r="D148" s="83">
        <f t="shared" si="25"/>
        <v>-91751.341630865762</v>
      </c>
      <c r="E148" s="83">
        <f t="shared" si="20"/>
        <v>-14170.864835664315</v>
      </c>
      <c r="F148" s="83">
        <f t="shared" si="21"/>
        <v>-77580.476795201452</v>
      </c>
      <c r="G148" s="84">
        <f t="shared" si="22"/>
        <v>11493440.031856768</v>
      </c>
      <c r="H148" s="78"/>
      <c r="I148" s="74"/>
      <c r="J148" s="79"/>
      <c r="K148" s="74">
        <f t="shared" si="26"/>
        <v>143</v>
      </c>
      <c r="L148" s="83">
        <f t="shared" si="27"/>
        <v>-91751.341630865762</v>
      </c>
      <c r="M148" s="83">
        <f t="shared" si="28"/>
        <v>-14170.864835664315</v>
      </c>
      <c r="N148" s="83">
        <f t="shared" si="29"/>
        <v>-77580.476795201452</v>
      </c>
      <c r="O148" s="84">
        <f t="shared" si="23"/>
        <v>11493440.031856768</v>
      </c>
    </row>
    <row r="149" spans="1:15" x14ac:dyDescent="0.2">
      <c r="A149" s="74"/>
      <c r="B149" s="79">
        <f>SUM(D138:D149)</f>
        <v>-1101016.0995703894</v>
      </c>
      <c r="C149" s="74">
        <f t="shared" si="24"/>
        <v>144</v>
      </c>
      <c r="D149" s="83">
        <f t="shared" si="25"/>
        <v>-91751.341630865762</v>
      </c>
      <c r="E149" s="83">
        <f t="shared" si="20"/>
        <v>-14266.400082764754</v>
      </c>
      <c r="F149" s="83">
        <f t="shared" si="21"/>
        <v>-77484.941548101007</v>
      </c>
      <c r="G149" s="84">
        <f t="shared" si="22"/>
        <v>11479173.631774003</v>
      </c>
      <c r="H149" s="78"/>
      <c r="I149" s="74"/>
      <c r="J149" s="79">
        <f>SUM(L138:L149)</f>
        <v>-1101016.0995703894</v>
      </c>
      <c r="K149" s="74">
        <f t="shared" si="26"/>
        <v>144</v>
      </c>
      <c r="L149" s="83">
        <f t="shared" si="27"/>
        <v>-91751.341630865762</v>
      </c>
      <c r="M149" s="83">
        <f t="shared" si="28"/>
        <v>-14266.400082764754</v>
      </c>
      <c r="N149" s="83">
        <f t="shared" si="29"/>
        <v>-77484.941548101007</v>
      </c>
      <c r="O149" s="84">
        <f t="shared" si="23"/>
        <v>11479173.631774003</v>
      </c>
    </row>
    <row r="150" spans="1:15" x14ac:dyDescent="0.2">
      <c r="A150" s="74"/>
      <c r="B150" s="79"/>
      <c r="C150" s="74">
        <f t="shared" si="24"/>
        <v>145</v>
      </c>
      <c r="D150" s="83">
        <f t="shared" si="25"/>
        <v>-91751.341630865762</v>
      </c>
      <c r="E150" s="83">
        <f t="shared" si="20"/>
        <v>-14362.57939665606</v>
      </c>
      <c r="F150" s="83">
        <f t="shared" si="21"/>
        <v>-77388.762234209702</v>
      </c>
      <c r="G150" s="84">
        <f t="shared" si="22"/>
        <v>11464811.052377347</v>
      </c>
      <c r="H150" s="78"/>
      <c r="I150" s="74"/>
      <c r="J150" s="79"/>
      <c r="K150" s="74">
        <f t="shared" si="26"/>
        <v>145</v>
      </c>
      <c r="L150" s="83">
        <f t="shared" si="27"/>
        <v>-91751.341630865762</v>
      </c>
      <c r="M150" s="83">
        <f t="shared" si="28"/>
        <v>-14362.57939665606</v>
      </c>
      <c r="N150" s="83">
        <f t="shared" si="29"/>
        <v>-77388.762234209702</v>
      </c>
      <c r="O150" s="84">
        <f t="shared" si="23"/>
        <v>11464811.052377347</v>
      </c>
    </row>
    <row r="151" spans="1:15" x14ac:dyDescent="0.2">
      <c r="A151" s="74"/>
      <c r="B151" s="79"/>
      <c r="C151" s="74">
        <f t="shared" si="24"/>
        <v>146</v>
      </c>
      <c r="D151" s="83">
        <f t="shared" si="25"/>
        <v>-91751.341630865762</v>
      </c>
      <c r="E151" s="83">
        <f t="shared" si="20"/>
        <v>-14459.407119421847</v>
      </c>
      <c r="F151" s="83">
        <f t="shared" si="21"/>
        <v>-77291.93451144392</v>
      </c>
      <c r="G151" s="84">
        <f t="shared" si="22"/>
        <v>11450351.645257926</v>
      </c>
      <c r="H151" s="78"/>
      <c r="I151" s="74"/>
      <c r="J151" s="79"/>
      <c r="K151" s="74">
        <f t="shared" si="26"/>
        <v>146</v>
      </c>
      <c r="L151" s="83">
        <f t="shared" si="27"/>
        <v>-91751.341630865762</v>
      </c>
      <c r="M151" s="83">
        <f t="shared" si="28"/>
        <v>-14459.407119421847</v>
      </c>
      <c r="N151" s="83">
        <f t="shared" si="29"/>
        <v>-77291.93451144392</v>
      </c>
      <c r="O151" s="84">
        <f t="shared" si="23"/>
        <v>11450351.645257926</v>
      </c>
    </row>
    <row r="152" spans="1:15" x14ac:dyDescent="0.2">
      <c r="A152" s="74"/>
      <c r="B152" s="79"/>
      <c r="C152" s="74">
        <f t="shared" si="24"/>
        <v>147</v>
      </c>
      <c r="D152" s="83">
        <f t="shared" si="25"/>
        <v>-91751.341630865762</v>
      </c>
      <c r="E152" s="83">
        <f t="shared" si="20"/>
        <v>-14556.887622418615</v>
      </c>
      <c r="F152" s="83">
        <f t="shared" si="21"/>
        <v>-77194.454008447152</v>
      </c>
      <c r="G152" s="84">
        <f t="shared" si="22"/>
        <v>11435794.757635508</v>
      </c>
      <c r="H152" s="78"/>
      <c r="I152" s="74"/>
      <c r="J152" s="79"/>
      <c r="K152" s="74">
        <f t="shared" si="26"/>
        <v>147</v>
      </c>
      <c r="L152" s="83">
        <f t="shared" si="27"/>
        <v>-91751.341630865762</v>
      </c>
      <c r="M152" s="83">
        <f t="shared" si="28"/>
        <v>-14556.887622418615</v>
      </c>
      <c r="N152" s="83">
        <f t="shared" si="29"/>
        <v>-77194.454008447152</v>
      </c>
      <c r="O152" s="84">
        <f t="shared" si="23"/>
        <v>11435794.757635508</v>
      </c>
    </row>
    <row r="153" spans="1:15" x14ac:dyDescent="0.2">
      <c r="A153" s="74"/>
      <c r="B153" s="79"/>
      <c r="C153" s="74">
        <f t="shared" si="24"/>
        <v>148</v>
      </c>
      <c r="D153" s="83">
        <f t="shared" si="25"/>
        <v>-91751.341630865762</v>
      </c>
      <c r="E153" s="83">
        <f t="shared" si="20"/>
        <v>-14655.02530647309</v>
      </c>
      <c r="F153" s="83">
        <f t="shared" si="21"/>
        <v>-77096.316324392668</v>
      </c>
      <c r="G153" s="84">
        <f t="shared" si="22"/>
        <v>11421139.732329035</v>
      </c>
      <c r="H153" s="78"/>
      <c r="I153" s="74"/>
      <c r="J153" s="79"/>
      <c r="K153" s="74">
        <f t="shared" si="26"/>
        <v>148</v>
      </c>
      <c r="L153" s="83">
        <f t="shared" si="27"/>
        <v>-91751.341630865762</v>
      </c>
      <c r="M153" s="83">
        <f t="shared" si="28"/>
        <v>-14655.02530647309</v>
      </c>
      <c r="N153" s="83">
        <f t="shared" si="29"/>
        <v>-77096.316324392668</v>
      </c>
      <c r="O153" s="84">
        <f t="shared" si="23"/>
        <v>11421139.732329035</v>
      </c>
    </row>
    <row r="154" spans="1:15" x14ac:dyDescent="0.2">
      <c r="A154" s="74"/>
      <c r="B154" s="79"/>
      <c r="C154" s="74">
        <f t="shared" si="24"/>
        <v>149</v>
      </c>
      <c r="D154" s="83">
        <f t="shared" si="25"/>
        <v>-91751.341630865762</v>
      </c>
      <c r="E154" s="83">
        <f t="shared" si="20"/>
        <v>-14753.824602080895</v>
      </c>
      <c r="F154" s="83">
        <f t="shared" si="21"/>
        <v>-76997.517028784874</v>
      </c>
      <c r="G154" s="84">
        <f t="shared" si="22"/>
        <v>11406385.907726955</v>
      </c>
      <c r="H154" s="78"/>
      <c r="I154" s="74"/>
      <c r="J154" s="79"/>
      <c r="K154" s="74">
        <f t="shared" si="26"/>
        <v>149</v>
      </c>
      <c r="L154" s="83">
        <f t="shared" si="27"/>
        <v>-91751.341630865762</v>
      </c>
      <c r="M154" s="83">
        <f t="shared" si="28"/>
        <v>-14753.824602080895</v>
      </c>
      <c r="N154" s="83">
        <f t="shared" si="29"/>
        <v>-76997.517028784874</v>
      </c>
      <c r="O154" s="84">
        <f t="shared" si="23"/>
        <v>11406385.907726955</v>
      </c>
    </row>
    <row r="155" spans="1:15" x14ac:dyDescent="0.2">
      <c r="A155" s="74"/>
      <c r="B155" s="79"/>
      <c r="C155" s="74">
        <f t="shared" si="24"/>
        <v>150</v>
      </c>
      <c r="D155" s="83">
        <f t="shared" si="25"/>
        <v>-91751.341630865762</v>
      </c>
      <c r="E155" s="83">
        <f t="shared" si="20"/>
        <v>-14853.289969606591</v>
      </c>
      <c r="F155" s="83">
        <f t="shared" si="21"/>
        <v>-76898.051661259175</v>
      </c>
      <c r="G155" s="84">
        <f t="shared" si="22"/>
        <v>11391532.617757348</v>
      </c>
      <c r="H155" s="78"/>
      <c r="I155" s="74"/>
      <c r="J155" s="79"/>
      <c r="K155" s="74">
        <f t="shared" si="26"/>
        <v>150</v>
      </c>
      <c r="L155" s="83">
        <f t="shared" si="27"/>
        <v>-91751.341630865762</v>
      </c>
      <c r="M155" s="83">
        <f t="shared" si="28"/>
        <v>-14853.289969606591</v>
      </c>
      <c r="N155" s="83">
        <f t="shared" si="29"/>
        <v>-76898.051661259175</v>
      </c>
      <c r="O155" s="84">
        <f t="shared" si="23"/>
        <v>11391532.617757348</v>
      </c>
    </row>
    <row r="156" spans="1:15" x14ac:dyDescent="0.2">
      <c r="A156" s="74"/>
      <c r="B156" s="79"/>
      <c r="C156" s="74">
        <f t="shared" si="24"/>
        <v>151</v>
      </c>
      <c r="D156" s="83">
        <f t="shared" si="25"/>
        <v>-91751.341630865762</v>
      </c>
      <c r="E156" s="83">
        <f t="shared" si="20"/>
        <v>-14953.425899485022</v>
      </c>
      <c r="F156" s="83">
        <f t="shared" si="21"/>
        <v>-76797.915731380737</v>
      </c>
      <c r="G156" s="84">
        <f t="shared" si="22"/>
        <v>11376579.191857863</v>
      </c>
      <c r="H156" s="78"/>
      <c r="I156" s="74"/>
      <c r="J156" s="79"/>
      <c r="K156" s="74">
        <f t="shared" si="26"/>
        <v>151</v>
      </c>
      <c r="L156" s="83">
        <f t="shared" si="27"/>
        <v>-91751.341630865762</v>
      </c>
      <c r="M156" s="83">
        <f t="shared" si="28"/>
        <v>-14953.425899485022</v>
      </c>
      <c r="N156" s="83">
        <f t="shared" si="29"/>
        <v>-76797.915731380737</v>
      </c>
      <c r="O156" s="84">
        <f t="shared" si="23"/>
        <v>11376579.191857863</v>
      </c>
    </row>
    <row r="157" spans="1:15" x14ac:dyDescent="0.2">
      <c r="A157" s="74"/>
      <c r="B157" s="79"/>
      <c r="C157" s="74">
        <f t="shared" si="24"/>
        <v>152</v>
      </c>
      <c r="D157" s="83">
        <f t="shared" si="25"/>
        <v>-91751.341630865762</v>
      </c>
      <c r="E157" s="83">
        <f t="shared" si="20"/>
        <v>-15054.236912424049</v>
      </c>
      <c r="F157" s="83">
        <f t="shared" si="21"/>
        <v>-76697.104718441711</v>
      </c>
      <c r="G157" s="84">
        <f t="shared" si="22"/>
        <v>11361524.954945439</v>
      </c>
      <c r="H157" s="78"/>
      <c r="I157" s="74"/>
      <c r="J157" s="79"/>
      <c r="K157" s="74">
        <f t="shared" si="26"/>
        <v>152</v>
      </c>
      <c r="L157" s="83">
        <f t="shared" si="27"/>
        <v>-91751.341630865762</v>
      </c>
      <c r="M157" s="83">
        <f t="shared" si="28"/>
        <v>-15054.236912424049</v>
      </c>
      <c r="N157" s="83">
        <f t="shared" si="29"/>
        <v>-76697.104718441711</v>
      </c>
      <c r="O157" s="84">
        <f t="shared" si="23"/>
        <v>11361524.954945439</v>
      </c>
    </row>
    <row r="158" spans="1:15" x14ac:dyDescent="0.2">
      <c r="A158" s="74"/>
      <c r="B158" s="79"/>
      <c r="C158" s="74">
        <f t="shared" si="24"/>
        <v>153</v>
      </c>
      <c r="D158" s="83">
        <f t="shared" si="25"/>
        <v>-91751.341630865762</v>
      </c>
      <c r="E158" s="83">
        <f t="shared" si="20"/>
        <v>-15155.727559608642</v>
      </c>
      <c r="F158" s="83">
        <f t="shared" si="21"/>
        <v>-76595.614071257121</v>
      </c>
      <c r="G158" s="84">
        <f t="shared" si="22"/>
        <v>11346369.22738583</v>
      </c>
      <c r="H158" s="78"/>
      <c r="I158" s="74"/>
      <c r="J158" s="79"/>
      <c r="K158" s="74">
        <f t="shared" si="26"/>
        <v>153</v>
      </c>
      <c r="L158" s="83">
        <f t="shared" si="27"/>
        <v>-91751.341630865762</v>
      </c>
      <c r="M158" s="83">
        <f t="shared" si="28"/>
        <v>-15155.727559608642</v>
      </c>
      <c r="N158" s="83">
        <f t="shared" si="29"/>
        <v>-76595.614071257121</v>
      </c>
      <c r="O158" s="84">
        <f t="shared" si="23"/>
        <v>11346369.22738583</v>
      </c>
    </row>
    <row r="159" spans="1:15" x14ac:dyDescent="0.2">
      <c r="A159" s="74"/>
      <c r="B159" s="79"/>
      <c r="C159" s="74">
        <f t="shared" si="24"/>
        <v>154</v>
      </c>
      <c r="D159" s="83">
        <f t="shared" si="25"/>
        <v>-91751.341630865762</v>
      </c>
      <c r="E159" s="83">
        <f t="shared" si="20"/>
        <v>-15257.902422906338</v>
      </c>
      <c r="F159" s="83">
        <f t="shared" si="21"/>
        <v>-76493.439207959425</v>
      </c>
      <c r="G159" s="84">
        <f t="shared" si="22"/>
        <v>11331111.324962923</v>
      </c>
      <c r="H159" s="78"/>
      <c r="I159" s="74"/>
      <c r="J159" s="79"/>
      <c r="K159" s="74">
        <f t="shared" si="26"/>
        <v>154</v>
      </c>
      <c r="L159" s="83">
        <f t="shared" si="27"/>
        <v>-91751.341630865762</v>
      </c>
      <c r="M159" s="83">
        <f t="shared" si="28"/>
        <v>-15257.902422906338</v>
      </c>
      <c r="N159" s="83">
        <f t="shared" si="29"/>
        <v>-76493.439207959425</v>
      </c>
      <c r="O159" s="84">
        <f t="shared" si="23"/>
        <v>11331111.324962923</v>
      </c>
    </row>
    <row r="160" spans="1:15" x14ac:dyDescent="0.2">
      <c r="A160" s="74"/>
      <c r="B160" s="79"/>
      <c r="C160" s="74">
        <f t="shared" si="24"/>
        <v>155</v>
      </c>
      <c r="D160" s="83">
        <f t="shared" si="25"/>
        <v>-91751.341630865762</v>
      </c>
      <c r="E160" s="83">
        <f t="shared" si="20"/>
        <v>-15360.766115074095</v>
      </c>
      <c r="F160" s="83">
        <f t="shared" si="21"/>
        <v>-76390.575515791672</v>
      </c>
      <c r="G160" s="84">
        <f t="shared" si="22"/>
        <v>11315750.558847848</v>
      </c>
      <c r="H160" s="78"/>
      <c r="I160" s="74"/>
      <c r="J160" s="79"/>
      <c r="K160" s="74">
        <f t="shared" si="26"/>
        <v>155</v>
      </c>
      <c r="L160" s="83">
        <f t="shared" si="27"/>
        <v>-91751.341630865762</v>
      </c>
      <c r="M160" s="83">
        <f t="shared" si="28"/>
        <v>-15360.766115074095</v>
      </c>
      <c r="N160" s="83">
        <f t="shared" si="29"/>
        <v>-76390.575515791672</v>
      </c>
      <c r="O160" s="84">
        <f t="shared" si="23"/>
        <v>11315750.558847848</v>
      </c>
    </row>
    <row r="161" spans="1:15" x14ac:dyDescent="0.2">
      <c r="A161" s="74"/>
      <c r="B161" s="79">
        <f>SUM(D150:D161)</f>
        <v>-1101016.0995703894</v>
      </c>
      <c r="C161" s="74">
        <f t="shared" si="24"/>
        <v>156</v>
      </c>
      <c r="D161" s="83">
        <f t="shared" si="25"/>
        <v>-91751.341630865762</v>
      </c>
      <c r="E161" s="83">
        <f t="shared" si="20"/>
        <v>-15464.323279966557</v>
      </c>
      <c r="F161" s="83">
        <f t="shared" si="21"/>
        <v>-76287.018350899205</v>
      </c>
      <c r="G161" s="84">
        <f t="shared" si="22"/>
        <v>11300286.235567883</v>
      </c>
      <c r="H161" s="78"/>
      <c r="I161" s="74"/>
      <c r="J161" s="79">
        <f>SUM(L150:L161)</f>
        <v>-1101016.0995703894</v>
      </c>
      <c r="K161" s="74">
        <f t="shared" si="26"/>
        <v>156</v>
      </c>
      <c r="L161" s="83">
        <f t="shared" si="27"/>
        <v>-91751.341630865762</v>
      </c>
      <c r="M161" s="83">
        <f t="shared" si="28"/>
        <v>-15464.323279966557</v>
      </c>
      <c r="N161" s="83">
        <f t="shared" si="29"/>
        <v>-76287.018350899205</v>
      </c>
      <c r="O161" s="84">
        <f t="shared" si="23"/>
        <v>11300286.235567883</v>
      </c>
    </row>
    <row r="162" spans="1:15" x14ac:dyDescent="0.2">
      <c r="A162" s="74"/>
      <c r="B162" s="79"/>
      <c r="C162" s="74">
        <f t="shared" si="24"/>
        <v>157</v>
      </c>
      <c r="D162" s="83">
        <f t="shared" si="25"/>
        <v>-91751.341630865762</v>
      </c>
      <c r="E162" s="83">
        <f t="shared" si="20"/>
        <v>-15568.578592745665</v>
      </c>
      <c r="F162" s="83">
        <f t="shared" si="21"/>
        <v>-76182.763038120102</v>
      </c>
      <c r="G162" s="84">
        <f t="shared" si="22"/>
        <v>11284717.656975137</v>
      </c>
      <c r="H162" s="78"/>
      <c r="I162" s="74"/>
      <c r="J162" s="79"/>
      <c r="K162" s="74">
        <f t="shared" si="26"/>
        <v>157</v>
      </c>
      <c r="L162" s="83">
        <f t="shared" si="27"/>
        <v>-91751.341630865762</v>
      </c>
      <c r="M162" s="83">
        <f t="shared" si="28"/>
        <v>-15568.578592745665</v>
      </c>
      <c r="N162" s="83">
        <f t="shared" si="29"/>
        <v>-76182.763038120102</v>
      </c>
      <c r="O162" s="84">
        <f t="shared" si="23"/>
        <v>11284717.656975137</v>
      </c>
    </row>
    <row r="163" spans="1:15" x14ac:dyDescent="0.2">
      <c r="A163" s="74"/>
      <c r="B163" s="79"/>
      <c r="C163" s="74">
        <f t="shared" si="24"/>
        <v>158</v>
      </c>
      <c r="D163" s="83">
        <f t="shared" si="25"/>
        <v>-91751.341630865762</v>
      </c>
      <c r="E163" s="83">
        <f t="shared" si="20"/>
        <v>-15673.536760091758</v>
      </c>
      <c r="F163" s="83">
        <f t="shared" si="21"/>
        <v>-76077.804870774009</v>
      </c>
      <c r="G163" s="84">
        <f t="shared" si="22"/>
        <v>11269044.120215045</v>
      </c>
      <c r="H163" s="78"/>
      <c r="I163" s="74"/>
      <c r="J163" s="79"/>
      <c r="K163" s="74">
        <f t="shared" si="26"/>
        <v>158</v>
      </c>
      <c r="L163" s="83">
        <f t="shared" si="27"/>
        <v>-91751.341630865762</v>
      </c>
      <c r="M163" s="83">
        <f t="shared" si="28"/>
        <v>-15673.536760091758</v>
      </c>
      <c r="N163" s="83">
        <f t="shared" si="29"/>
        <v>-76077.804870774009</v>
      </c>
      <c r="O163" s="84">
        <f t="shared" si="23"/>
        <v>11269044.120215045</v>
      </c>
    </row>
    <row r="164" spans="1:15" x14ac:dyDescent="0.2">
      <c r="A164" s="74"/>
      <c r="B164" s="79"/>
      <c r="C164" s="74">
        <f t="shared" si="24"/>
        <v>159</v>
      </c>
      <c r="D164" s="83">
        <f t="shared" si="25"/>
        <v>-91751.341630865762</v>
      </c>
      <c r="E164" s="83">
        <f t="shared" si="20"/>
        <v>-15779.202520416044</v>
      </c>
      <c r="F164" s="83">
        <f t="shared" si="21"/>
        <v>-75972.139110449716</v>
      </c>
      <c r="G164" s="84">
        <f t="shared" si="22"/>
        <v>11253264.91769463</v>
      </c>
      <c r="H164" s="78"/>
      <c r="I164" s="74"/>
      <c r="J164" s="79"/>
      <c r="K164" s="74">
        <f t="shared" si="26"/>
        <v>159</v>
      </c>
      <c r="L164" s="83">
        <f t="shared" si="27"/>
        <v>-91751.341630865762</v>
      </c>
      <c r="M164" s="83">
        <f t="shared" si="28"/>
        <v>-15779.202520416044</v>
      </c>
      <c r="N164" s="83">
        <f t="shared" si="29"/>
        <v>-75972.139110449716</v>
      </c>
      <c r="O164" s="84">
        <f t="shared" si="23"/>
        <v>11253264.91769463</v>
      </c>
    </row>
    <row r="165" spans="1:15" x14ac:dyDescent="0.2">
      <c r="A165" s="74"/>
      <c r="B165" s="79"/>
      <c r="C165" s="74">
        <f t="shared" si="24"/>
        <v>160</v>
      </c>
      <c r="D165" s="83">
        <f t="shared" si="25"/>
        <v>-91751.341630865762</v>
      </c>
      <c r="E165" s="83">
        <f t="shared" si="20"/>
        <v>-15885.580644074515</v>
      </c>
      <c r="F165" s="83">
        <f t="shared" si="21"/>
        <v>-75865.760986791254</v>
      </c>
      <c r="G165" s="84">
        <f t="shared" si="22"/>
        <v>11237379.337050555</v>
      </c>
      <c r="H165" s="78"/>
      <c r="I165" s="74"/>
      <c r="J165" s="79"/>
      <c r="K165" s="74">
        <f t="shared" si="26"/>
        <v>160</v>
      </c>
      <c r="L165" s="83">
        <f t="shared" si="27"/>
        <v>-91751.341630865762</v>
      </c>
      <c r="M165" s="83">
        <f t="shared" si="28"/>
        <v>-15885.580644074515</v>
      </c>
      <c r="N165" s="83">
        <f t="shared" si="29"/>
        <v>-75865.760986791254</v>
      </c>
      <c r="O165" s="84">
        <f t="shared" si="23"/>
        <v>11237379.337050555</v>
      </c>
    </row>
    <row r="166" spans="1:15" x14ac:dyDescent="0.2">
      <c r="A166" s="74"/>
      <c r="B166" s="79"/>
      <c r="C166" s="74">
        <f t="shared" si="24"/>
        <v>161</v>
      </c>
      <c r="D166" s="83">
        <f t="shared" si="25"/>
        <v>-91751.341630865762</v>
      </c>
      <c r="E166" s="83">
        <f t="shared" si="20"/>
        <v>-15992.675933583316</v>
      </c>
      <c r="F166" s="83">
        <f t="shared" si="21"/>
        <v>-75758.665697282442</v>
      </c>
      <c r="G166" s="84">
        <f t="shared" si="22"/>
        <v>11221386.661116973</v>
      </c>
      <c r="H166" s="78"/>
      <c r="I166" s="74"/>
      <c r="J166" s="79"/>
      <c r="K166" s="74">
        <f t="shared" si="26"/>
        <v>161</v>
      </c>
      <c r="L166" s="83">
        <f t="shared" si="27"/>
        <v>-91751.341630865762</v>
      </c>
      <c r="M166" s="83">
        <f t="shared" si="28"/>
        <v>-15992.675933583316</v>
      </c>
      <c r="N166" s="83">
        <f t="shared" si="29"/>
        <v>-75758.665697282442</v>
      </c>
      <c r="O166" s="84">
        <f t="shared" si="23"/>
        <v>11221386.661116973</v>
      </c>
    </row>
    <row r="167" spans="1:15" x14ac:dyDescent="0.2">
      <c r="A167" s="74"/>
      <c r="B167" s="79"/>
      <c r="C167" s="74">
        <f t="shared" si="24"/>
        <v>162</v>
      </c>
      <c r="D167" s="83">
        <f t="shared" si="25"/>
        <v>-91751.341630865762</v>
      </c>
      <c r="E167" s="83">
        <f t="shared" si="20"/>
        <v>-16100.493223835556</v>
      </c>
      <c r="F167" s="83">
        <f t="shared" si="21"/>
        <v>-75650.848407030207</v>
      </c>
      <c r="G167" s="84">
        <f t="shared" si="22"/>
        <v>11205286.167893138</v>
      </c>
      <c r="H167" s="78"/>
      <c r="I167" s="74"/>
      <c r="J167" s="79"/>
      <c r="K167" s="74">
        <f t="shared" si="26"/>
        <v>162</v>
      </c>
      <c r="L167" s="83">
        <f t="shared" si="27"/>
        <v>-91751.341630865762</v>
      </c>
      <c r="M167" s="83">
        <f t="shared" si="28"/>
        <v>-16100.493223835556</v>
      </c>
      <c r="N167" s="83">
        <f t="shared" si="29"/>
        <v>-75650.848407030207</v>
      </c>
      <c r="O167" s="84">
        <f t="shared" si="23"/>
        <v>11205286.167893138</v>
      </c>
    </row>
    <row r="168" spans="1:15" x14ac:dyDescent="0.2">
      <c r="A168" s="74"/>
      <c r="B168" s="79"/>
      <c r="C168" s="74">
        <f t="shared" si="24"/>
        <v>163</v>
      </c>
      <c r="D168" s="83">
        <f t="shared" si="25"/>
        <v>-91751.341630865762</v>
      </c>
      <c r="E168" s="83">
        <f t="shared" si="20"/>
        <v>-16209.037382319582</v>
      </c>
      <c r="F168" s="83">
        <f t="shared" si="21"/>
        <v>-75542.304248546177</v>
      </c>
      <c r="G168" s="84">
        <f t="shared" si="22"/>
        <v>11189077.130510818</v>
      </c>
      <c r="H168" s="78"/>
      <c r="I168" s="74"/>
      <c r="J168" s="79"/>
      <c r="K168" s="74">
        <f t="shared" si="26"/>
        <v>163</v>
      </c>
      <c r="L168" s="83">
        <f t="shared" si="27"/>
        <v>-91751.341630865762</v>
      </c>
      <c r="M168" s="83">
        <f t="shared" si="28"/>
        <v>-16209.037382319582</v>
      </c>
      <c r="N168" s="83">
        <f t="shared" si="29"/>
        <v>-75542.304248546177</v>
      </c>
      <c r="O168" s="84">
        <f t="shared" si="23"/>
        <v>11189077.130510818</v>
      </c>
    </row>
    <row r="169" spans="1:15" x14ac:dyDescent="0.2">
      <c r="A169" s="74"/>
      <c r="B169" s="79"/>
      <c r="C169" s="74">
        <f t="shared" si="24"/>
        <v>164</v>
      </c>
      <c r="D169" s="83">
        <f t="shared" si="25"/>
        <v>-91751.341630865762</v>
      </c>
      <c r="E169" s="83">
        <f t="shared" si="20"/>
        <v>-16318.313309338721</v>
      </c>
      <c r="F169" s="83">
        <f t="shared" si="21"/>
        <v>-75433.028321527047</v>
      </c>
      <c r="G169" s="84">
        <f t="shared" si="22"/>
        <v>11172758.81720148</v>
      </c>
      <c r="H169" s="78"/>
      <c r="I169" s="74"/>
      <c r="J169" s="79"/>
      <c r="K169" s="74">
        <f t="shared" si="26"/>
        <v>164</v>
      </c>
      <c r="L169" s="83">
        <f t="shared" si="27"/>
        <v>-91751.341630865762</v>
      </c>
      <c r="M169" s="83">
        <f t="shared" si="28"/>
        <v>-16318.313309338721</v>
      </c>
      <c r="N169" s="83">
        <f t="shared" si="29"/>
        <v>-75433.028321527047</v>
      </c>
      <c r="O169" s="84">
        <f t="shared" si="23"/>
        <v>11172758.81720148</v>
      </c>
    </row>
    <row r="170" spans="1:15" x14ac:dyDescent="0.2">
      <c r="A170" s="74"/>
      <c r="B170" s="79"/>
      <c r="C170" s="74">
        <f t="shared" si="24"/>
        <v>165</v>
      </c>
      <c r="D170" s="83">
        <f t="shared" si="25"/>
        <v>-91751.341630865762</v>
      </c>
      <c r="E170" s="83">
        <f t="shared" ref="E170:E233" si="30">PPMT($B$3/12,C170,$B$2,$B$1)</f>
        <v>-16428.325938232509</v>
      </c>
      <c r="F170" s="83">
        <f t="shared" ref="F170:F233" si="31">SUM(D170-E170)</f>
        <v>-75323.015692633257</v>
      </c>
      <c r="G170" s="84">
        <f t="shared" ref="G170:G233" si="32">SUM(G169+E170)</f>
        <v>11156330.491263248</v>
      </c>
      <c r="H170" s="78"/>
      <c r="I170" s="74"/>
      <c r="J170" s="79"/>
      <c r="K170" s="74">
        <f t="shared" si="26"/>
        <v>165</v>
      </c>
      <c r="L170" s="83">
        <f t="shared" si="27"/>
        <v>-91751.341630865762</v>
      </c>
      <c r="M170" s="83">
        <f t="shared" si="28"/>
        <v>-16428.325938232509</v>
      </c>
      <c r="N170" s="83">
        <f t="shared" si="29"/>
        <v>-75323.015692633257</v>
      </c>
      <c r="O170" s="84">
        <f t="shared" ref="O170:O233" si="33">SUM(O169+M170)</f>
        <v>11156330.491263248</v>
      </c>
    </row>
    <row r="171" spans="1:15" x14ac:dyDescent="0.2">
      <c r="A171" s="74"/>
      <c r="B171" s="79"/>
      <c r="C171" s="74">
        <f t="shared" si="24"/>
        <v>166</v>
      </c>
      <c r="D171" s="83">
        <f t="shared" si="25"/>
        <v>-91751.341630865762</v>
      </c>
      <c r="E171" s="83">
        <f t="shared" si="30"/>
        <v>-16539.080235599431</v>
      </c>
      <c r="F171" s="83">
        <f t="shared" si="31"/>
        <v>-75212.261395266338</v>
      </c>
      <c r="G171" s="84">
        <f t="shared" si="32"/>
        <v>11139791.411027649</v>
      </c>
      <c r="H171" s="78"/>
      <c r="I171" s="74"/>
      <c r="J171" s="79"/>
      <c r="K171" s="74">
        <f t="shared" si="26"/>
        <v>166</v>
      </c>
      <c r="L171" s="83">
        <f t="shared" si="27"/>
        <v>-91751.341630865762</v>
      </c>
      <c r="M171" s="83">
        <f t="shared" si="28"/>
        <v>-16539.080235599431</v>
      </c>
      <c r="N171" s="83">
        <f t="shared" si="29"/>
        <v>-75212.261395266338</v>
      </c>
      <c r="O171" s="84">
        <f t="shared" si="33"/>
        <v>11139791.411027649</v>
      </c>
    </row>
    <row r="172" spans="1:15" x14ac:dyDescent="0.2">
      <c r="A172" s="74"/>
      <c r="B172" s="79"/>
      <c r="C172" s="74">
        <f t="shared" si="24"/>
        <v>167</v>
      </c>
      <c r="D172" s="83">
        <f t="shared" si="25"/>
        <v>-91751.341630865762</v>
      </c>
      <c r="E172" s="83">
        <f t="shared" si="30"/>
        <v>-16650.581201521094</v>
      </c>
      <c r="F172" s="83">
        <f t="shared" si="31"/>
        <v>-75100.760429344664</v>
      </c>
      <c r="G172" s="84">
        <f t="shared" si="32"/>
        <v>11123140.829826128</v>
      </c>
      <c r="H172" s="78"/>
      <c r="I172" s="74"/>
      <c r="J172" s="79"/>
      <c r="K172" s="74">
        <f t="shared" si="26"/>
        <v>167</v>
      </c>
      <c r="L172" s="83">
        <f t="shared" si="27"/>
        <v>-91751.341630865762</v>
      </c>
      <c r="M172" s="83">
        <f t="shared" si="28"/>
        <v>-16650.581201521094</v>
      </c>
      <c r="N172" s="83">
        <f t="shared" si="29"/>
        <v>-75100.760429344664</v>
      </c>
      <c r="O172" s="84">
        <f t="shared" si="33"/>
        <v>11123140.829826128</v>
      </c>
    </row>
    <row r="173" spans="1:15" x14ac:dyDescent="0.2">
      <c r="A173" s="74"/>
      <c r="B173" s="79">
        <f>SUM(D162:D173)</f>
        <v>-1101016.0995703894</v>
      </c>
      <c r="C173" s="74">
        <f t="shared" si="24"/>
        <v>168</v>
      </c>
      <c r="D173" s="83">
        <f t="shared" si="25"/>
        <v>-91751.341630865762</v>
      </c>
      <c r="E173" s="83">
        <f t="shared" si="30"/>
        <v>-16762.833869788017</v>
      </c>
      <c r="F173" s="83">
        <f t="shared" si="31"/>
        <v>-74988.507761077752</v>
      </c>
      <c r="G173" s="84">
        <f t="shared" si="32"/>
        <v>11106377.995956339</v>
      </c>
      <c r="H173" s="78"/>
      <c r="I173" s="74"/>
      <c r="J173" s="79">
        <f>SUM(L162:L173)</f>
        <v>-1101016.0995703894</v>
      </c>
      <c r="K173" s="74">
        <f t="shared" si="26"/>
        <v>168</v>
      </c>
      <c r="L173" s="83">
        <f t="shared" si="27"/>
        <v>-91751.341630865762</v>
      </c>
      <c r="M173" s="83">
        <f t="shared" si="28"/>
        <v>-16762.833869788017</v>
      </c>
      <c r="N173" s="83">
        <f t="shared" si="29"/>
        <v>-74988.507761077752</v>
      </c>
      <c r="O173" s="84">
        <f t="shared" si="33"/>
        <v>11106377.995956339</v>
      </c>
    </row>
    <row r="174" spans="1:15" x14ac:dyDescent="0.2">
      <c r="A174" s="74"/>
      <c r="B174" s="79"/>
      <c r="C174" s="74">
        <f t="shared" si="24"/>
        <v>169</v>
      </c>
      <c r="D174" s="83">
        <f t="shared" si="25"/>
        <v>-91751.341630865762</v>
      </c>
      <c r="E174" s="83">
        <f t="shared" si="30"/>
        <v>-16875.843308126838</v>
      </c>
      <c r="F174" s="83">
        <f t="shared" si="31"/>
        <v>-74875.498322738917</v>
      </c>
      <c r="G174" s="84">
        <f t="shared" si="32"/>
        <v>11089502.152648212</v>
      </c>
      <c r="H174" s="78"/>
      <c r="I174" s="74"/>
      <c r="J174" s="79"/>
      <c r="K174" s="74">
        <f t="shared" si="26"/>
        <v>169</v>
      </c>
      <c r="L174" s="83">
        <f t="shared" si="27"/>
        <v>-91751.341630865762</v>
      </c>
      <c r="M174" s="83">
        <f t="shared" si="28"/>
        <v>-16875.843308126838</v>
      </c>
      <c r="N174" s="83">
        <f t="shared" si="29"/>
        <v>-74875.498322738917</v>
      </c>
      <c r="O174" s="84">
        <f t="shared" si="33"/>
        <v>11089502.152648212</v>
      </c>
    </row>
    <row r="175" spans="1:15" x14ac:dyDescent="0.2">
      <c r="A175" s="74"/>
      <c r="B175" s="79"/>
      <c r="C175" s="74">
        <f t="shared" si="24"/>
        <v>170</v>
      </c>
      <c r="D175" s="83">
        <f t="shared" si="25"/>
        <v>-91751.341630865762</v>
      </c>
      <c r="E175" s="83">
        <f t="shared" si="30"/>
        <v>-16989.614618429125</v>
      </c>
      <c r="F175" s="83">
        <f t="shared" si="31"/>
        <v>-74761.727012436633</v>
      </c>
      <c r="G175" s="84">
        <f t="shared" si="32"/>
        <v>11072512.538029782</v>
      </c>
      <c r="H175" s="78"/>
      <c r="I175" s="74"/>
      <c r="J175" s="79"/>
      <c r="K175" s="74">
        <f t="shared" si="26"/>
        <v>170</v>
      </c>
      <c r="L175" s="83">
        <f t="shared" si="27"/>
        <v>-91751.341630865762</v>
      </c>
      <c r="M175" s="83">
        <f t="shared" si="28"/>
        <v>-16989.614618429125</v>
      </c>
      <c r="N175" s="83">
        <f t="shared" si="29"/>
        <v>-74761.727012436633</v>
      </c>
      <c r="O175" s="84">
        <f t="shared" si="33"/>
        <v>11072512.538029782</v>
      </c>
    </row>
    <row r="176" spans="1:15" x14ac:dyDescent="0.2">
      <c r="A176" s="74"/>
      <c r="B176" s="79"/>
      <c r="C176" s="74">
        <f t="shared" si="24"/>
        <v>171</v>
      </c>
      <c r="D176" s="83">
        <f t="shared" si="25"/>
        <v>-91751.341630865762</v>
      </c>
      <c r="E176" s="83">
        <f t="shared" si="30"/>
        <v>-17104.152936981704</v>
      </c>
      <c r="F176" s="83">
        <f t="shared" si="31"/>
        <v>-74647.188693884062</v>
      </c>
      <c r="G176" s="84">
        <f t="shared" si="32"/>
        <v>11055408.3850928</v>
      </c>
      <c r="H176" s="78"/>
      <c r="I176" s="74"/>
      <c r="J176" s="79"/>
      <c r="K176" s="74">
        <f t="shared" si="26"/>
        <v>171</v>
      </c>
      <c r="L176" s="83">
        <f t="shared" si="27"/>
        <v>-91751.341630865762</v>
      </c>
      <c r="M176" s="83">
        <f t="shared" si="28"/>
        <v>-17104.152936981704</v>
      </c>
      <c r="N176" s="83">
        <f t="shared" si="29"/>
        <v>-74647.188693884062</v>
      </c>
      <c r="O176" s="84">
        <f t="shared" si="33"/>
        <v>11055408.3850928</v>
      </c>
    </row>
    <row r="177" spans="1:15" x14ac:dyDescent="0.2">
      <c r="A177" s="74"/>
      <c r="B177" s="79"/>
      <c r="C177" s="74">
        <f t="shared" si="24"/>
        <v>172</v>
      </c>
      <c r="D177" s="83">
        <f t="shared" si="25"/>
        <v>-91751.341630865762</v>
      </c>
      <c r="E177" s="83">
        <f t="shared" si="30"/>
        <v>-17219.463434698522</v>
      </c>
      <c r="F177" s="83">
        <f t="shared" si="31"/>
        <v>-74531.878196167236</v>
      </c>
      <c r="G177" s="84">
        <f t="shared" si="32"/>
        <v>11038188.921658102</v>
      </c>
      <c r="H177" s="78"/>
      <c r="I177" s="74"/>
      <c r="J177" s="79"/>
      <c r="K177" s="74">
        <f t="shared" si="26"/>
        <v>172</v>
      </c>
      <c r="L177" s="83">
        <f t="shared" si="27"/>
        <v>-91751.341630865762</v>
      </c>
      <c r="M177" s="83">
        <f t="shared" si="28"/>
        <v>-17219.463434698522</v>
      </c>
      <c r="N177" s="83">
        <f t="shared" si="29"/>
        <v>-74531.878196167236</v>
      </c>
      <c r="O177" s="84">
        <f t="shared" si="33"/>
        <v>11038188.921658102</v>
      </c>
    </row>
    <row r="178" spans="1:15" x14ac:dyDescent="0.2">
      <c r="A178" s="74"/>
      <c r="B178" s="79"/>
      <c r="C178" s="74">
        <f t="shared" si="24"/>
        <v>173</v>
      </c>
      <c r="D178" s="83">
        <f t="shared" si="25"/>
        <v>-91751.341630865762</v>
      </c>
      <c r="E178" s="83">
        <f t="shared" si="30"/>
        <v>-17335.551317354111</v>
      </c>
      <c r="F178" s="83">
        <f t="shared" si="31"/>
        <v>-74415.79031351165</v>
      </c>
      <c r="G178" s="84">
        <f t="shared" si="32"/>
        <v>11020853.370340748</v>
      </c>
      <c r="H178" s="78"/>
      <c r="I178" s="74"/>
      <c r="J178" s="79"/>
      <c r="K178" s="74">
        <f t="shared" si="26"/>
        <v>173</v>
      </c>
      <c r="L178" s="83">
        <f t="shared" si="27"/>
        <v>-91751.341630865762</v>
      </c>
      <c r="M178" s="83">
        <f t="shared" si="28"/>
        <v>-17335.551317354111</v>
      </c>
      <c r="N178" s="83">
        <f t="shared" si="29"/>
        <v>-74415.79031351165</v>
      </c>
      <c r="O178" s="84">
        <f t="shared" si="33"/>
        <v>11020853.370340748</v>
      </c>
    </row>
    <row r="179" spans="1:15" x14ac:dyDescent="0.2">
      <c r="A179" s="74"/>
      <c r="B179" s="79"/>
      <c r="C179" s="74">
        <f t="shared" si="24"/>
        <v>174</v>
      </c>
      <c r="D179" s="83">
        <f t="shared" si="25"/>
        <v>-91751.341630865762</v>
      </c>
      <c r="E179" s="83">
        <f t="shared" si="30"/>
        <v>-17452.421825818608</v>
      </c>
      <c r="F179" s="83">
        <f t="shared" si="31"/>
        <v>-74298.91980504716</v>
      </c>
      <c r="G179" s="84">
        <f t="shared" si="32"/>
        <v>11003400.948514929</v>
      </c>
      <c r="H179" s="78"/>
      <c r="I179" s="74"/>
      <c r="J179" s="79"/>
      <c r="K179" s="74">
        <f t="shared" si="26"/>
        <v>174</v>
      </c>
      <c r="L179" s="83">
        <f t="shared" si="27"/>
        <v>-91751.341630865762</v>
      </c>
      <c r="M179" s="83">
        <f t="shared" si="28"/>
        <v>-17452.421825818608</v>
      </c>
      <c r="N179" s="83">
        <f t="shared" si="29"/>
        <v>-74298.91980504716</v>
      </c>
      <c r="O179" s="84">
        <f t="shared" si="33"/>
        <v>11003400.948514929</v>
      </c>
    </row>
    <row r="180" spans="1:15" x14ac:dyDescent="0.2">
      <c r="A180" s="74"/>
      <c r="B180" s="79"/>
      <c r="C180" s="74">
        <f t="shared" si="24"/>
        <v>175</v>
      </c>
      <c r="D180" s="83">
        <f t="shared" si="25"/>
        <v>-91751.341630865762</v>
      </c>
      <c r="E180" s="83">
        <f t="shared" si="30"/>
        <v>-17570.080236294336</v>
      </c>
      <c r="F180" s="83">
        <f t="shared" si="31"/>
        <v>-74181.261394571426</v>
      </c>
      <c r="G180" s="84">
        <f t="shared" si="32"/>
        <v>10985830.868278634</v>
      </c>
      <c r="H180" s="78"/>
      <c r="I180" s="74"/>
      <c r="J180" s="79"/>
      <c r="K180" s="74">
        <f t="shared" si="26"/>
        <v>175</v>
      </c>
      <c r="L180" s="83">
        <f t="shared" si="27"/>
        <v>-91751.341630865762</v>
      </c>
      <c r="M180" s="83">
        <f t="shared" si="28"/>
        <v>-17570.080236294336</v>
      </c>
      <c r="N180" s="83">
        <f t="shared" si="29"/>
        <v>-74181.261394571426</v>
      </c>
      <c r="O180" s="84">
        <f t="shared" si="33"/>
        <v>10985830.868278634</v>
      </c>
    </row>
    <row r="181" spans="1:15" x14ac:dyDescent="0.2">
      <c r="A181" s="74"/>
      <c r="B181" s="79"/>
      <c r="C181" s="74">
        <f t="shared" si="24"/>
        <v>176</v>
      </c>
      <c r="D181" s="83">
        <f t="shared" si="25"/>
        <v>-91751.341630865762</v>
      </c>
      <c r="E181" s="83">
        <f t="shared" si="30"/>
        <v>-17688.531860554016</v>
      </c>
      <c r="F181" s="83">
        <f t="shared" si="31"/>
        <v>-74062.809770311753</v>
      </c>
      <c r="G181" s="84">
        <f t="shared" si="32"/>
        <v>10968142.336418079</v>
      </c>
      <c r="H181" s="78"/>
      <c r="I181" s="74"/>
      <c r="J181" s="79"/>
      <c r="K181" s="74">
        <f t="shared" si="26"/>
        <v>176</v>
      </c>
      <c r="L181" s="83">
        <f t="shared" si="27"/>
        <v>-91751.341630865762</v>
      </c>
      <c r="M181" s="83">
        <f t="shared" si="28"/>
        <v>-17688.531860554016</v>
      </c>
      <c r="N181" s="83">
        <f t="shared" si="29"/>
        <v>-74062.809770311753</v>
      </c>
      <c r="O181" s="84">
        <f t="shared" si="33"/>
        <v>10968142.336418079</v>
      </c>
    </row>
    <row r="182" spans="1:15" x14ac:dyDescent="0.2">
      <c r="A182" s="74"/>
      <c r="B182" s="79"/>
      <c r="C182" s="74">
        <f t="shared" si="24"/>
        <v>177</v>
      </c>
      <c r="D182" s="83">
        <f t="shared" si="25"/>
        <v>-91751.341630865762</v>
      </c>
      <c r="E182" s="83">
        <f t="shared" si="30"/>
        <v>-17807.78204618059</v>
      </c>
      <c r="F182" s="83">
        <f t="shared" si="31"/>
        <v>-73943.559584685165</v>
      </c>
      <c r="G182" s="84">
        <f t="shared" si="32"/>
        <v>10950334.554371899</v>
      </c>
      <c r="H182" s="78"/>
      <c r="I182" s="74"/>
      <c r="J182" s="79"/>
      <c r="K182" s="74">
        <f t="shared" si="26"/>
        <v>177</v>
      </c>
      <c r="L182" s="83">
        <f t="shared" si="27"/>
        <v>-91751.341630865762</v>
      </c>
      <c r="M182" s="83">
        <f t="shared" si="28"/>
        <v>-17807.78204618059</v>
      </c>
      <c r="N182" s="83">
        <f t="shared" si="29"/>
        <v>-73943.559584685165</v>
      </c>
      <c r="O182" s="84">
        <f t="shared" si="33"/>
        <v>10950334.554371899</v>
      </c>
    </row>
    <row r="183" spans="1:15" x14ac:dyDescent="0.2">
      <c r="A183" s="74"/>
      <c r="B183" s="79"/>
      <c r="C183" s="74">
        <f t="shared" si="24"/>
        <v>178</v>
      </c>
      <c r="D183" s="83">
        <f t="shared" si="25"/>
        <v>-91751.341630865762</v>
      </c>
      <c r="E183" s="83">
        <f t="shared" si="30"/>
        <v>-17927.836176808592</v>
      </c>
      <c r="F183" s="83">
        <f t="shared" si="31"/>
        <v>-73823.505454057173</v>
      </c>
      <c r="G183" s="84">
        <f t="shared" si="32"/>
        <v>10932406.71819509</v>
      </c>
      <c r="H183" s="78"/>
      <c r="I183" s="74"/>
      <c r="J183" s="79"/>
      <c r="K183" s="74">
        <f t="shared" si="26"/>
        <v>178</v>
      </c>
      <c r="L183" s="83">
        <f t="shared" si="27"/>
        <v>-91751.341630865762</v>
      </c>
      <c r="M183" s="83">
        <f t="shared" si="28"/>
        <v>-17927.836176808592</v>
      </c>
      <c r="N183" s="83">
        <f t="shared" si="29"/>
        <v>-73823.505454057173</v>
      </c>
      <c r="O183" s="84">
        <f t="shared" si="33"/>
        <v>10932406.71819509</v>
      </c>
    </row>
    <row r="184" spans="1:15" x14ac:dyDescent="0.2">
      <c r="A184" s="74"/>
      <c r="B184" s="79"/>
      <c r="C184" s="74">
        <f t="shared" si="24"/>
        <v>179</v>
      </c>
      <c r="D184" s="83">
        <f t="shared" si="25"/>
        <v>-91751.341630865762</v>
      </c>
      <c r="E184" s="83">
        <f t="shared" si="30"/>
        <v>-18048.699672367238</v>
      </c>
      <c r="F184" s="83">
        <f t="shared" si="31"/>
        <v>-73702.641958498527</v>
      </c>
      <c r="G184" s="84">
        <f t="shared" si="32"/>
        <v>10914358.018522723</v>
      </c>
      <c r="H184" s="78"/>
      <c r="I184" s="74"/>
      <c r="J184" s="79"/>
      <c r="K184" s="74">
        <f t="shared" si="26"/>
        <v>179</v>
      </c>
      <c r="L184" s="83">
        <f t="shared" si="27"/>
        <v>-91751.341630865762</v>
      </c>
      <c r="M184" s="83">
        <f t="shared" si="28"/>
        <v>-18048.699672367238</v>
      </c>
      <c r="N184" s="83">
        <f t="shared" si="29"/>
        <v>-73702.641958498527</v>
      </c>
      <c r="O184" s="84">
        <f t="shared" si="33"/>
        <v>10914358.018522723</v>
      </c>
    </row>
    <row r="185" spans="1:15" x14ac:dyDescent="0.2">
      <c r="A185" s="74"/>
      <c r="B185" s="79">
        <f>SUM(D174:D185)</f>
        <v>-1101016.0995703894</v>
      </c>
      <c r="C185" s="74">
        <f t="shared" si="24"/>
        <v>180</v>
      </c>
      <c r="D185" s="83">
        <f t="shared" si="25"/>
        <v>-91751.341630865762</v>
      </c>
      <c r="E185" s="83">
        <f t="shared" si="30"/>
        <v>-18170.377989325119</v>
      </c>
      <c r="F185" s="83">
        <f t="shared" si="31"/>
        <v>-73580.963641540642</v>
      </c>
      <c r="G185" s="84">
        <f t="shared" si="32"/>
        <v>10896187.640533397</v>
      </c>
      <c r="H185" s="78"/>
      <c r="I185" s="74"/>
      <c r="J185" s="79">
        <f>SUM(L174:L185)</f>
        <v>-1101016.0995703894</v>
      </c>
      <c r="K185" s="74">
        <f t="shared" si="26"/>
        <v>180</v>
      </c>
      <c r="L185" s="83">
        <f t="shared" si="27"/>
        <v>-91751.341630865762</v>
      </c>
      <c r="M185" s="83">
        <f t="shared" si="28"/>
        <v>-18170.377989325119</v>
      </c>
      <c r="N185" s="83">
        <f t="shared" si="29"/>
        <v>-73580.963641540642</v>
      </c>
      <c r="O185" s="84">
        <f t="shared" si="33"/>
        <v>10896187.640533397</v>
      </c>
    </row>
    <row r="186" spans="1:15" x14ac:dyDescent="0.2">
      <c r="A186" s="74"/>
      <c r="B186" s="79"/>
      <c r="C186" s="74">
        <f t="shared" si="24"/>
        <v>181</v>
      </c>
      <c r="D186" s="83">
        <f t="shared" si="25"/>
        <v>-91751.341630865762</v>
      </c>
      <c r="E186" s="83">
        <f t="shared" si="30"/>
        <v>-18292.876620936488</v>
      </c>
      <c r="F186" s="83">
        <f t="shared" si="31"/>
        <v>-73458.465009929278</v>
      </c>
      <c r="G186" s="84">
        <f t="shared" si="32"/>
        <v>10877894.76391246</v>
      </c>
      <c r="H186" s="78"/>
      <c r="I186" s="74"/>
      <c r="J186" s="79"/>
      <c r="K186" s="74">
        <f t="shared" si="26"/>
        <v>181</v>
      </c>
      <c r="L186" s="83">
        <f t="shared" si="27"/>
        <v>-91751.341630865762</v>
      </c>
      <c r="M186" s="83">
        <f t="shared" si="28"/>
        <v>-18292.876620936488</v>
      </c>
      <c r="N186" s="83">
        <f t="shared" si="29"/>
        <v>-73458.465009929278</v>
      </c>
      <c r="O186" s="84">
        <f t="shared" si="33"/>
        <v>10877894.76391246</v>
      </c>
    </row>
    <row r="187" spans="1:15" x14ac:dyDescent="0.2">
      <c r="A187" s="74"/>
      <c r="B187" s="79"/>
      <c r="C187" s="74">
        <f t="shared" si="24"/>
        <v>182</v>
      </c>
      <c r="D187" s="83">
        <f t="shared" si="25"/>
        <v>-91751.341630865762</v>
      </c>
      <c r="E187" s="83">
        <f t="shared" si="30"/>
        <v>-18416.201097489298</v>
      </c>
      <c r="F187" s="83">
        <f t="shared" si="31"/>
        <v>-73335.140533376456</v>
      </c>
      <c r="G187" s="84">
        <f t="shared" si="32"/>
        <v>10859478.562814971</v>
      </c>
      <c r="H187" s="78"/>
      <c r="I187" s="74"/>
      <c r="J187" s="79"/>
      <c r="K187" s="74">
        <f t="shared" si="26"/>
        <v>182</v>
      </c>
      <c r="L187" s="83">
        <f t="shared" si="27"/>
        <v>-91751.341630865762</v>
      </c>
      <c r="M187" s="83">
        <f t="shared" si="28"/>
        <v>-18416.201097489298</v>
      </c>
      <c r="N187" s="83">
        <f t="shared" si="29"/>
        <v>-73335.140533376456</v>
      </c>
      <c r="O187" s="84">
        <f t="shared" si="33"/>
        <v>10859478.562814971</v>
      </c>
    </row>
    <row r="188" spans="1:15" x14ac:dyDescent="0.2">
      <c r="A188" s="74"/>
      <c r="B188" s="79"/>
      <c r="C188" s="74">
        <f t="shared" si="24"/>
        <v>183</v>
      </c>
      <c r="D188" s="83">
        <f t="shared" si="25"/>
        <v>-91751.341630865762</v>
      </c>
      <c r="E188" s="83">
        <f t="shared" si="30"/>
        <v>-18540.356986554871</v>
      </c>
      <c r="F188" s="83">
        <f t="shared" si="31"/>
        <v>-73210.984644310898</v>
      </c>
      <c r="G188" s="84">
        <f t="shared" si="32"/>
        <v>10840938.205828417</v>
      </c>
      <c r="H188" s="78"/>
      <c r="I188" s="74"/>
      <c r="J188" s="79"/>
      <c r="K188" s="74">
        <f t="shared" si="26"/>
        <v>183</v>
      </c>
      <c r="L188" s="83">
        <f t="shared" si="27"/>
        <v>-91751.341630865762</v>
      </c>
      <c r="M188" s="83">
        <f t="shared" si="28"/>
        <v>-18540.356986554871</v>
      </c>
      <c r="N188" s="83">
        <f t="shared" si="29"/>
        <v>-73210.984644310898</v>
      </c>
      <c r="O188" s="84">
        <f t="shared" si="33"/>
        <v>10840938.205828417</v>
      </c>
    </row>
    <row r="189" spans="1:15" x14ac:dyDescent="0.2">
      <c r="A189" s="74"/>
      <c r="B189" s="79"/>
      <c r="C189" s="74">
        <f t="shared" si="24"/>
        <v>184</v>
      </c>
      <c r="D189" s="83">
        <f t="shared" si="25"/>
        <v>-91751.341630865762</v>
      </c>
      <c r="E189" s="83">
        <f t="shared" si="30"/>
        <v>-18665.349893239232</v>
      </c>
      <c r="F189" s="83">
        <f t="shared" si="31"/>
        <v>-73085.991737626522</v>
      </c>
      <c r="G189" s="84">
        <f t="shared" si="32"/>
        <v>10822272.855935179</v>
      </c>
      <c r="H189" s="78"/>
      <c r="I189" s="74"/>
      <c r="J189" s="79"/>
      <c r="K189" s="74">
        <f t="shared" si="26"/>
        <v>184</v>
      </c>
      <c r="L189" s="83">
        <f t="shared" si="27"/>
        <v>-91751.341630865762</v>
      </c>
      <c r="M189" s="83">
        <f t="shared" si="28"/>
        <v>-18665.349893239232</v>
      </c>
      <c r="N189" s="83">
        <f t="shared" si="29"/>
        <v>-73085.991737626522</v>
      </c>
      <c r="O189" s="84">
        <f t="shared" si="33"/>
        <v>10822272.855935179</v>
      </c>
    </row>
    <row r="190" spans="1:15" x14ac:dyDescent="0.2">
      <c r="A190" s="74"/>
      <c r="B190" s="79"/>
      <c r="C190" s="74">
        <f t="shared" si="24"/>
        <v>185</v>
      </c>
      <c r="D190" s="83">
        <f t="shared" si="25"/>
        <v>-91751.341630865762</v>
      </c>
      <c r="E190" s="83">
        <f t="shared" si="30"/>
        <v>-18791.185460436147</v>
      </c>
      <c r="F190" s="83">
        <f t="shared" si="31"/>
        <v>-72960.156170429618</v>
      </c>
      <c r="G190" s="84">
        <f t="shared" si="32"/>
        <v>10803481.670474743</v>
      </c>
      <c r="H190" s="78"/>
      <c r="I190" s="74"/>
      <c r="J190" s="79"/>
      <c r="K190" s="74">
        <f t="shared" si="26"/>
        <v>185</v>
      </c>
      <c r="L190" s="83">
        <f t="shared" si="27"/>
        <v>-91751.341630865762</v>
      </c>
      <c r="M190" s="83">
        <f t="shared" si="28"/>
        <v>-18791.185460436147</v>
      </c>
      <c r="N190" s="83">
        <f t="shared" si="29"/>
        <v>-72960.156170429618</v>
      </c>
      <c r="O190" s="84">
        <f t="shared" si="33"/>
        <v>10803481.670474743</v>
      </c>
    </row>
    <row r="191" spans="1:15" x14ac:dyDescent="0.2">
      <c r="A191" s="74"/>
      <c r="B191" s="79"/>
      <c r="C191" s="74">
        <f t="shared" si="24"/>
        <v>186</v>
      </c>
      <c r="D191" s="83">
        <f t="shared" si="25"/>
        <v>-91751.341630865762</v>
      </c>
      <c r="E191" s="83">
        <f t="shared" si="30"/>
        <v>-18917.869369081924</v>
      </c>
      <c r="F191" s="83">
        <f t="shared" si="31"/>
        <v>-72833.472261783842</v>
      </c>
      <c r="G191" s="84">
        <f t="shared" si="32"/>
        <v>10784563.801105661</v>
      </c>
      <c r="H191" s="78"/>
      <c r="I191" s="74"/>
      <c r="J191" s="79"/>
      <c r="K191" s="74">
        <f t="shared" si="26"/>
        <v>186</v>
      </c>
      <c r="L191" s="83">
        <f t="shared" si="27"/>
        <v>-91751.341630865762</v>
      </c>
      <c r="M191" s="83">
        <f t="shared" si="28"/>
        <v>-18917.869369081924</v>
      </c>
      <c r="N191" s="83">
        <f t="shared" si="29"/>
        <v>-72833.472261783842</v>
      </c>
      <c r="O191" s="84">
        <f t="shared" si="33"/>
        <v>10784563.801105661</v>
      </c>
    </row>
    <row r="192" spans="1:15" x14ac:dyDescent="0.2">
      <c r="A192" s="74"/>
      <c r="B192" s="79"/>
      <c r="C192" s="74">
        <f t="shared" si="24"/>
        <v>187</v>
      </c>
      <c r="D192" s="83">
        <f t="shared" si="25"/>
        <v>-91751.341630865762</v>
      </c>
      <c r="E192" s="83">
        <f t="shared" si="30"/>
        <v>-19045.40733841182</v>
      </c>
      <c r="F192" s="83">
        <f t="shared" si="31"/>
        <v>-72705.934292453938</v>
      </c>
      <c r="G192" s="84">
        <f t="shared" si="32"/>
        <v>10765518.393767249</v>
      </c>
      <c r="H192" s="78"/>
      <c r="I192" s="74"/>
      <c r="J192" s="79"/>
      <c r="K192" s="74">
        <f t="shared" si="26"/>
        <v>187</v>
      </c>
      <c r="L192" s="83">
        <f t="shared" si="27"/>
        <v>-91751.341630865762</v>
      </c>
      <c r="M192" s="83">
        <f t="shared" si="28"/>
        <v>-19045.40733841182</v>
      </c>
      <c r="N192" s="83">
        <f t="shared" si="29"/>
        <v>-72705.934292453938</v>
      </c>
      <c r="O192" s="84">
        <f t="shared" si="33"/>
        <v>10765518.393767249</v>
      </c>
    </row>
    <row r="193" spans="1:15" x14ac:dyDescent="0.2">
      <c r="A193" s="74"/>
      <c r="B193" s="79"/>
      <c r="C193" s="74">
        <f t="shared" si="24"/>
        <v>188</v>
      </c>
      <c r="D193" s="83">
        <f t="shared" si="25"/>
        <v>-91751.341630865762</v>
      </c>
      <c r="E193" s="83">
        <f t="shared" si="30"/>
        <v>-19173.805126218274</v>
      </c>
      <c r="F193" s="83">
        <f t="shared" si="31"/>
        <v>-72577.536504647491</v>
      </c>
      <c r="G193" s="84">
        <f t="shared" si="32"/>
        <v>10746344.588641031</v>
      </c>
      <c r="H193" s="78"/>
      <c r="I193" s="74"/>
      <c r="J193" s="79"/>
      <c r="K193" s="74">
        <f t="shared" si="26"/>
        <v>188</v>
      </c>
      <c r="L193" s="83">
        <f t="shared" si="27"/>
        <v>-91751.341630865762</v>
      </c>
      <c r="M193" s="83">
        <f t="shared" si="28"/>
        <v>-19173.805126218274</v>
      </c>
      <c r="N193" s="83">
        <f t="shared" si="29"/>
        <v>-72577.536504647491</v>
      </c>
      <c r="O193" s="84">
        <f t="shared" si="33"/>
        <v>10746344.588641031</v>
      </c>
    </row>
    <row r="194" spans="1:15" x14ac:dyDescent="0.2">
      <c r="A194" s="74"/>
      <c r="B194" s="79"/>
      <c r="C194" s="74">
        <f t="shared" si="24"/>
        <v>189</v>
      </c>
      <c r="D194" s="83">
        <f t="shared" si="25"/>
        <v>-91751.341630865762</v>
      </c>
      <c r="E194" s="83">
        <f t="shared" si="30"/>
        <v>-19303.068529110868</v>
      </c>
      <c r="F194" s="83">
        <f t="shared" si="31"/>
        <v>-72448.273101754894</v>
      </c>
      <c r="G194" s="84">
        <f t="shared" si="32"/>
        <v>10727041.52011192</v>
      </c>
      <c r="H194" s="78"/>
      <c r="I194" s="74"/>
      <c r="J194" s="79"/>
      <c r="K194" s="74">
        <f t="shared" si="26"/>
        <v>189</v>
      </c>
      <c r="L194" s="83">
        <f t="shared" si="27"/>
        <v>-91751.341630865762</v>
      </c>
      <c r="M194" s="83">
        <f t="shared" si="28"/>
        <v>-19303.068529110868</v>
      </c>
      <c r="N194" s="83">
        <f t="shared" si="29"/>
        <v>-72448.273101754894</v>
      </c>
      <c r="O194" s="84">
        <f t="shared" si="33"/>
        <v>10727041.52011192</v>
      </c>
    </row>
    <row r="195" spans="1:15" x14ac:dyDescent="0.2">
      <c r="A195" s="74"/>
      <c r="B195" s="79"/>
      <c r="C195" s="74">
        <f t="shared" si="24"/>
        <v>190</v>
      </c>
      <c r="D195" s="83">
        <f t="shared" si="25"/>
        <v>-91751.341630865762</v>
      </c>
      <c r="E195" s="83">
        <f t="shared" si="30"/>
        <v>-19433.203382777956</v>
      </c>
      <c r="F195" s="83">
        <f t="shared" si="31"/>
        <v>-72318.138248087809</v>
      </c>
      <c r="G195" s="84">
        <f t="shared" si="32"/>
        <v>10707608.316729143</v>
      </c>
      <c r="H195" s="78"/>
      <c r="I195" s="74"/>
      <c r="J195" s="79"/>
      <c r="K195" s="74">
        <f t="shared" si="26"/>
        <v>190</v>
      </c>
      <c r="L195" s="83">
        <f t="shared" si="27"/>
        <v>-91751.341630865762</v>
      </c>
      <c r="M195" s="83">
        <f t="shared" si="28"/>
        <v>-19433.203382777956</v>
      </c>
      <c r="N195" s="83">
        <f t="shared" si="29"/>
        <v>-72318.138248087809</v>
      </c>
      <c r="O195" s="84">
        <f t="shared" si="33"/>
        <v>10707608.316729143</v>
      </c>
    </row>
    <row r="196" spans="1:15" x14ac:dyDescent="0.2">
      <c r="A196" s="74"/>
      <c r="B196" s="79"/>
      <c r="C196" s="74">
        <f t="shared" si="24"/>
        <v>191</v>
      </c>
      <c r="D196" s="83">
        <f t="shared" si="25"/>
        <v>-91751.341630865762</v>
      </c>
      <c r="E196" s="83">
        <f t="shared" si="30"/>
        <v>-19564.215562250181</v>
      </c>
      <c r="F196" s="83">
        <f t="shared" si="31"/>
        <v>-72187.126068615587</v>
      </c>
      <c r="G196" s="84">
        <f t="shared" si="32"/>
        <v>10688044.101166893</v>
      </c>
      <c r="H196" s="78"/>
      <c r="I196" s="74"/>
      <c r="J196" s="79"/>
      <c r="K196" s="74">
        <f t="shared" si="26"/>
        <v>191</v>
      </c>
      <c r="L196" s="83">
        <f t="shared" si="27"/>
        <v>-91751.341630865762</v>
      </c>
      <c r="M196" s="83">
        <f t="shared" si="28"/>
        <v>-19564.215562250181</v>
      </c>
      <c r="N196" s="83">
        <f t="shared" si="29"/>
        <v>-72187.126068615587</v>
      </c>
      <c r="O196" s="84">
        <f t="shared" si="33"/>
        <v>10688044.101166893</v>
      </c>
    </row>
    <row r="197" spans="1:15" x14ac:dyDescent="0.2">
      <c r="A197" s="83">
        <f>SUM(F186:F197)</f>
        <v>-873176.44922171638</v>
      </c>
      <c r="B197" s="79">
        <f>SUM(D186:D197)</f>
        <v>-1101016.0995703894</v>
      </c>
      <c r="C197" s="74">
        <f t="shared" si="24"/>
        <v>192</v>
      </c>
      <c r="D197" s="83">
        <f t="shared" si="25"/>
        <v>-91751.341630865762</v>
      </c>
      <c r="E197" s="83">
        <f t="shared" si="30"/>
        <v>-19696.110982165683</v>
      </c>
      <c r="F197" s="83">
        <f t="shared" si="31"/>
        <v>-72055.230648700075</v>
      </c>
      <c r="G197" s="84">
        <f t="shared" si="32"/>
        <v>10668347.990184726</v>
      </c>
      <c r="H197" s="78"/>
      <c r="I197" s="74"/>
      <c r="J197" s="79">
        <f>SUM(L186:L197)</f>
        <v>-1101016.0995703894</v>
      </c>
      <c r="K197" s="74">
        <f t="shared" si="26"/>
        <v>192</v>
      </c>
      <c r="L197" s="83">
        <f t="shared" si="27"/>
        <v>-91751.341630865762</v>
      </c>
      <c r="M197" s="83">
        <f t="shared" si="28"/>
        <v>-19696.110982165683</v>
      </c>
      <c r="N197" s="83">
        <f t="shared" si="29"/>
        <v>-72055.230648700075</v>
      </c>
      <c r="O197" s="84">
        <f t="shared" si="33"/>
        <v>10668347.990184726</v>
      </c>
    </row>
    <row r="198" spans="1:15" x14ac:dyDescent="0.2">
      <c r="A198" s="83">
        <f>SUM(E186:E197)</f>
        <v>-227839.65034867273</v>
      </c>
      <c r="B198" s="79"/>
      <c r="C198" s="74">
        <f t="shared" si="24"/>
        <v>193</v>
      </c>
      <c r="D198" s="83">
        <f t="shared" si="25"/>
        <v>-91751.341630865762</v>
      </c>
      <c r="E198" s="83">
        <f t="shared" si="30"/>
        <v>-19828.895597037121</v>
      </c>
      <c r="F198" s="83">
        <f t="shared" si="31"/>
        <v>-71922.446033828644</v>
      </c>
      <c r="G198" s="84">
        <f t="shared" si="32"/>
        <v>10648519.094587689</v>
      </c>
      <c r="H198" s="78"/>
      <c r="I198" s="74"/>
      <c r="J198" s="79"/>
      <c r="K198" s="74">
        <f t="shared" si="26"/>
        <v>193</v>
      </c>
      <c r="L198" s="83">
        <f t="shared" si="27"/>
        <v>-91751.341630865762</v>
      </c>
      <c r="M198" s="83">
        <f t="shared" si="28"/>
        <v>-19828.895597037121</v>
      </c>
      <c r="N198" s="83">
        <f t="shared" si="29"/>
        <v>-71922.446033828644</v>
      </c>
      <c r="O198" s="84">
        <f t="shared" si="33"/>
        <v>10648519.094587689</v>
      </c>
    </row>
    <row r="199" spans="1:15" x14ac:dyDescent="0.2">
      <c r="A199" s="74"/>
      <c r="B199" s="79"/>
      <c r="C199" s="74">
        <f t="shared" si="24"/>
        <v>194</v>
      </c>
      <c r="D199" s="83">
        <f t="shared" si="25"/>
        <v>-91751.341630865762</v>
      </c>
      <c r="E199" s="83">
        <f t="shared" si="30"/>
        <v>-19962.575401520477</v>
      </c>
      <c r="F199" s="83">
        <f t="shared" si="31"/>
        <v>-71788.766229345289</v>
      </c>
      <c r="G199" s="84">
        <f t="shared" si="32"/>
        <v>10628556.519186169</v>
      </c>
      <c r="H199" s="78"/>
      <c r="I199" s="74"/>
      <c r="J199" s="79"/>
      <c r="K199" s="74">
        <f t="shared" si="26"/>
        <v>194</v>
      </c>
      <c r="L199" s="83">
        <f t="shared" si="27"/>
        <v>-91751.341630865762</v>
      </c>
      <c r="M199" s="83">
        <f t="shared" si="28"/>
        <v>-19962.575401520477</v>
      </c>
      <c r="N199" s="83">
        <f t="shared" si="29"/>
        <v>-71788.766229345289</v>
      </c>
      <c r="O199" s="84">
        <f t="shared" si="33"/>
        <v>10628556.519186169</v>
      </c>
    </row>
    <row r="200" spans="1:15" x14ac:dyDescent="0.2">
      <c r="A200" s="74"/>
      <c r="B200" s="79"/>
      <c r="C200" s="74">
        <f t="shared" ref="C200:C263" si="34">SUM(C199+1)</f>
        <v>195</v>
      </c>
      <c r="D200" s="83">
        <f t="shared" ref="D200:D263" si="35">PMT($B$3/12,$B$2,$B$1)</f>
        <v>-91751.341630865762</v>
      </c>
      <c r="E200" s="83">
        <f t="shared" si="30"/>
        <v>-20097.156430685729</v>
      </c>
      <c r="F200" s="83">
        <f t="shared" si="31"/>
        <v>-71654.185200180029</v>
      </c>
      <c r="G200" s="84">
        <f t="shared" si="32"/>
        <v>10608459.362755483</v>
      </c>
      <c r="H200" s="78"/>
      <c r="I200" s="74"/>
      <c r="J200" s="79"/>
      <c r="K200" s="74">
        <f t="shared" ref="K200:K263" si="36">SUM(K199+1)</f>
        <v>195</v>
      </c>
      <c r="L200" s="83">
        <f t="shared" ref="L200:L263" si="37">PMT($J$3/12,$J$2,$J$1)</f>
        <v>-91751.341630865762</v>
      </c>
      <c r="M200" s="83">
        <f t="shared" ref="M200:M263" si="38">PPMT($J$3/12,K200,$J$2,$J$1)</f>
        <v>-20097.156430685729</v>
      </c>
      <c r="N200" s="83">
        <f t="shared" ref="N200:N263" si="39">SUM(L200-M200)</f>
        <v>-71654.185200180029</v>
      </c>
      <c r="O200" s="84">
        <f t="shared" si="33"/>
        <v>10608459.362755483</v>
      </c>
    </row>
    <row r="201" spans="1:15" x14ac:dyDescent="0.2">
      <c r="A201" s="74"/>
      <c r="B201" s="79"/>
      <c r="C201" s="74">
        <f t="shared" si="34"/>
        <v>196</v>
      </c>
      <c r="D201" s="83">
        <f t="shared" si="35"/>
        <v>-91751.341630865762</v>
      </c>
      <c r="E201" s="83">
        <f t="shared" si="30"/>
        <v>-20232.644760289273</v>
      </c>
      <c r="F201" s="83">
        <f t="shared" si="31"/>
        <v>-71518.696870576488</v>
      </c>
      <c r="G201" s="84">
        <f t="shared" si="32"/>
        <v>10588226.717995193</v>
      </c>
      <c r="H201" s="78"/>
      <c r="I201" s="74"/>
      <c r="J201" s="79"/>
      <c r="K201" s="74">
        <f t="shared" si="36"/>
        <v>196</v>
      </c>
      <c r="L201" s="83">
        <f t="shared" si="37"/>
        <v>-91751.341630865762</v>
      </c>
      <c r="M201" s="83">
        <f t="shared" si="38"/>
        <v>-20232.644760289273</v>
      </c>
      <c r="N201" s="83">
        <f t="shared" si="39"/>
        <v>-71518.696870576488</v>
      </c>
      <c r="O201" s="84">
        <f t="shared" si="33"/>
        <v>10588226.717995193</v>
      </c>
    </row>
    <row r="202" spans="1:15" x14ac:dyDescent="0.2">
      <c r="A202" s="74"/>
      <c r="B202" s="79"/>
      <c r="C202" s="74">
        <f t="shared" si="34"/>
        <v>197</v>
      </c>
      <c r="D202" s="83">
        <f t="shared" si="35"/>
        <v>-91751.341630865762</v>
      </c>
      <c r="E202" s="83">
        <f t="shared" si="30"/>
        <v>-20369.046507048213</v>
      </c>
      <c r="F202" s="83">
        <f t="shared" si="31"/>
        <v>-71382.295123817545</v>
      </c>
      <c r="G202" s="84">
        <f t="shared" si="32"/>
        <v>10567857.671488145</v>
      </c>
      <c r="H202" s="78"/>
      <c r="I202" s="74"/>
      <c r="J202" s="79"/>
      <c r="K202" s="74">
        <f t="shared" si="36"/>
        <v>197</v>
      </c>
      <c r="L202" s="83">
        <f t="shared" si="37"/>
        <v>-91751.341630865762</v>
      </c>
      <c r="M202" s="83">
        <f t="shared" si="38"/>
        <v>-20369.046507048213</v>
      </c>
      <c r="N202" s="83">
        <f t="shared" si="39"/>
        <v>-71382.295123817545</v>
      </c>
      <c r="O202" s="84">
        <f t="shared" si="33"/>
        <v>10567857.671488145</v>
      </c>
    </row>
    <row r="203" spans="1:15" x14ac:dyDescent="0.2">
      <c r="A203" s="74"/>
      <c r="B203" s="79"/>
      <c r="C203" s="74">
        <f t="shared" si="34"/>
        <v>198</v>
      </c>
      <c r="D203" s="83">
        <f t="shared" si="35"/>
        <v>-91751.341630865762</v>
      </c>
      <c r="E203" s="83">
        <f t="shared" si="30"/>
        <v>-20506.367828916565</v>
      </c>
      <c r="F203" s="83">
        <f t="shared" si="31"/>
        <v>-71244.973801949192</v>
      </c>
      <c r="G203" s="84">
        <f t="shared" si="32"/>
        <v>10547351.303659229</v>
      </c>
      <c r="H203" s="78"/>
      <c r="I203" s="74"/>
      <c r="J203" s="79"/>
      <c r="K203" s="74">
        <f t="shared" si="36"/>
        <v>198</v>
      </c>
      <c r="L203" s="83">
        <f t="shared" si="37"/>
        <v>-91751.341630865762</v>
      </c>
      <c r="M203" s="83">
        <f t="shared" si="38"/>
        <v>-20506.367828916565</v>
      </c>
      <c r="N203" s="83">
        <f t="shared" si="39"/>
        <v>-71244.973801949192</v>
      </c>
      <c r="O203" s="84">
        <f t="shared" si="33"/>
        <v>10547351.303659229</v>
      </c>
    </row>
    <row r="204" spans="1:15" x14ac:dyDescent="0.2">
      <c r="A204" s="74"/>
      <c r="B204" s="79"/>
      <c r="C204" s="74">
        <f t="shared" si="34"/>
        <v>199</v>
      </c>
      <c r="D204" s="83">
        <f t="shared" si="35"/>
        <v>-91751.341630865762</v>
      </c>
      <c r="E204" s="83">
        <f t="shared" si="30"/>
        <v>-20644.614925363185</v>
      </c>
      <c r="F204" s="83">
        <f t="shared" si="31"/>
        <v>-71106.726705502573</v>
      </c>
      <c r="G204" s="84">
        <f t="shared" si="32"/>
        <v>10526706.688733865</v>
      </c>
      <c r="H204" s="78"/>
      <c r="I204" s="74"/>
      <c r="J204" s="79"/>
      <c r="K204" s="74">
        <f t="shared" si="36"/>
        <v>199</v>
      </c>
      <c r="L204" s="83">
        <f t="shared" si="37"/>
        <v>-91751.341630865762</v>
      </c>
      <c r="M204" s="83">
        <f t="shared" si="38"/>
        <v>-20644.614925363185</v>
      </c>
      <c r="N204" s="83">
        <f t="shared" si="39"/>
        <v>-71106.726705502573</v>
      </c>
      <c r="O204" s="84">
        <f t="shared" si="33"/>
        <v>10526706.688733865</v>
      </c>
    </row>
    <row r="205" spans="1:15" x14ac:dyDescent="0.2">
      <c r="A205" s="74"/>
      <c r="B205" s="79"/>
      <c r="C205" s="74">
        <f t="shared" si="34"/>
        <v>200</v>
      </c>
      <c r="D205" s="83">
        <f t="shared" si="35"/>
        <v>-91751.341630865762</v>
      </c>
      <c r="E205" s="83">
        <f t="shared" si="30"/>
        <v>-20783.794037651671</v>
      </c>
      <c r="F205" s="83">
        <f t="shared" si="31"/>
        <v>-70967.547593214083</v>
      </c>
      <c r="G205" s="84">
        <f t="shared" si="32"/>
        <v>10505922.894696213</v>
      </c>
      <c r="H205" s="78"/>
      <c r="I205" s="74"/>
      <c r="J205" s="79"/>
      <c r="K205" s="74">
        <f t="shared" si="36"/>
        <v>200</v>
      </c>
      <c r="L205" s="83">
        <f t="shared" si="37"/>
        <v>-91751.341630865762</v>
      </c>
      <c r="M205" s="83">
        <f t="shared" si="38"/>
        <v>-20783.794037651671</v>
      </c>
      <c r="N205" s="83">
        <f t="shared" si="39"/>
        <v>-70967.547593214083</v>
      </c>
      <c r="O205" s="84">
        <f t="shared" si="33"/>
        <v>10505922.894696213</v>
      </c>
    </row>
    <row r="206" spans="1:15" x14ac:dyDescent="0.2">
      <c r="A206" s="74"/>
      <c r="B206" s="79"/>
      <c r="C206" s="74">
        <f t="shared" si="34"/>
        <v>201</v>
      </c>
      <c r="D206" s="83">
        <f t="shared" si="35"/>
        <v>-91751.341630865762</v>
      </c>
      <c r="E206" s="83">
        <f t="shared" si="30"/>
        <v>-20923.911449122174</v>
      </c>
      <c r="F206" s="83">
        <f t="shared" si="31"/>
        <v>-70827.430181743592</v>
      </c>
      <c r="G206" s="84">
        <f t="shared" si="32"/>
        <v>10484998.983247092</v>
      </c>
      <c r="H206" s="78"/>
      <c r="I206" s="74"/>
      <c r="J206" s="79"/>
      <c r="K206" s="74">
        <f t="shared" si="36"/>
        <v>201</v>
      </c>
      <c r="L206" s="83">
        <f t="shared" si="37"/>
        <v>-91751.341630865762</v>
      </c>
      <c r="M206" s="83">
        <f t="shared" si="38"/>
        <v>-20923.911449122174</v>
      </c>
      <c r="N206" s="83">
        <f t="shared" si="39"/>
        <v>-70827.430181743592</v>
      </c>
      <c r="O206" s="84">
        <f t="shared" si="33"/>
        <v>10484998.983247092</v>
      </c>
    </row>
    <row r="207" spans="1:15" x14ac:dyDescent="0.2">
      <c r="A207" s="74"/>
      <c r="B207" s="79"/>
      <c r="C207" s="74">
        <f t="shared" si="34"/>
        <v>202</v>
      </c>
      <c r="D207" s="83">
        <f t="shared" si="35"/>
        <v>-91751.341630865762</v>
      </c>
      <c r="E207" s="83">
        <f t="shared" si="30"/>
        <v>-21064.973485475006</v>
      </c>
      <c r="F207" s="83">
        <f t="shared" si="31"/>
        <v>-70686.368145390763</v>
      </c>
      <c r="G207" s="84">
        <f t="shared" si="32"/>
        <v>10463934.009761617</v>
      </c>
      <c r="H207" s="78"/>
      <c r="I207" s="74"/>
      <c r="J207" s="79"/>
      <c r="K207" s="74">
        <f t="shared" si="36"/>
        <v>202</v>
      </c>
      <c r="L207" s="83">
        <f t="shared" si="37"/>
        <v>-91751.341630865762</v>
      </c>
      <c r="M207" s="83">
        <f t="shared" si="38"/>
        <v>-21064.973485475006</v>
      </c>
      <c r="N207" s="83">
        <f t="shared" si="39"/>
        <v>-70686.368145390763</v>
      </c>
      <c r="O207" s="84">
        <f t="shared" si="33"/>
        <v>10463934.009761617</v>
      </c>
    </row>
    <row r="208" spans="1:15" x14ac:dyDescent="0.2">
      <c r="A208" s="74"/>
      <c r="B208" s="79"/>
      <c r="C208" s="74">
        <f t="shared" si="34"/>
        <v>203</v>
      </c>
      <c r="D208" s="83">
        <f t="shared" si="35"/>
        <v>-91751.341630865762</v>
      </c>
      <c r="E208" s="83">
        <f t="shared" si="30"/>
        <v>-21206.986515056247</v>
      </c>
      <c r="F208" s="83">
        <f t="shared" si="31"/>
        <v>-70544.355115809507</v>
      </c>
      <c r="G208" s="84">
        <f t="shared" si="32"/>
        <v>10442727.02324656</v>
      </c>
      <c r="H208" s="78"/>
      <c r="I208" s="74"/>
      <c r="J208" s="79"/>
      <c r="K208" s="74">
        <f t="shared" si="36"/>
        <v>203</v>
      </c>
      <c r="L208" s="83">
        <f t="shared" si="37"/>
        <v>-91751.341630865762</v>
      </c>
      <c r="M208" s="83">
        <f t="shared" si="38"/>
        <v>-21206.986515056247</v>
      </c>
      <c r="N208" s="83">
        <f t="shared" si="39"/>
        <v>-70544.355115809507</v>
      </c>
      <c r="O208" s="84">
        <f t="shared" si="33"/>
        <v>10442727.02324656</v>
      </c>
    </row>
    <row r="209" spans="1:15" x14ac:dyDescent="0.2">
      <c r="A209" s="74"/>
      <c r="B209" s="79">
        <f>SUM(D198:D209)</f>
        <v>-1101016.0995703894</v>
      </c>
      <c r="C209" s="74">
        <f t="shared" si="34"/>
        <v>204</v>
      </c>
      <c r="D209" s="83">
        <f t="shared" si="35"/>
        <v>-91751.341630865762</v>
      </c>
      <c r="E209" s="83">
        <f t="shared" si="30"/>
        <v>-21349.956949145253</v>
      </c>
      <c r="F209" s="83">
        <f t="shared" si="31"/>
        <v>-70401.384681720505</v>
      </c>
      <c r="G209" s="84">
        <f t="shared" si="32"/>
        <v>10421377.066297416</v>
      </c>
      <c r="H209" s="78"/>
      <c r="I209" s="74"/>
      <c r="J209" s="79">
        <f>SUM(L198:L209)</f>
        <v>-1101016.0995703894</v>
      </c>
      <c r="K209" s="74">
        <f t="shared" si="36"/>
        <v>204</v>
      </c>
      <c r="L209" s="83">
        <f t="shared" si="37"/>
        <v>-91751.341630865762</v>
      </c>
      <c r="M209" s="83">
        <f t="shared" si="38"/>
        <v>-21349.956949145253</v>
      </c>
      <c r="N209" s="83">
        <f t="shared" si="39"/>
        <v>-70401.384681720505</v>
      </c>
      <c r="O209" s="84">
        <f t="shared" si="33"/>
        <v>10421377.066297416</v>
      </c>
    </row>
    <row r="210" spans="1:15" x14ac:dyDescent="0.2">
      <c r="A210" s="74"/>
      <c r="B210" s="79"/>
      <c r="C210" s="74">
        <f t="shared" si="34"/>
        <v>205</v>
      </c>
      <c r="D210" s="83">
        <f t="shared" si="35"/>
        <v>-91751.341630865762</v>
      </c>
      <c r="E210" s="83">
        <f t="shared" si="30"/>
        <v>-21493.891242244077</v>
      </c>
      <c r="F210" s="83">
        <f t="shared" si="31"/>
        <v>-70257.450388621684</v>
      </c>
      <c r="G210" s="84">
        <f t="shared" si="32"/>
        <v>10399883.175055172</v>
      </c>
      <c r="H210" s="78"/>
      <c r="I210" s="74"/>
      <c r="J210" s="79"/>
      <c r="K210" s="74">
        <f t="shared" si="36"/>
        <v>205</v>
      </c>
      <c r="L210" s="83">
        <f t="shared" si="37"/>
        <v>-91751.341630865762</v>
      </c>
      <c r="M210" s="83">
        <f t="shared" si="38"/>
        <v>-21493.891242244077</v>
      </c>
      <c r="N210" s="83">
        <f t="shared" si="39"/>
        <v>-70257.450388621684</v>
      </c>
      <c r="O210" s="84">
        <f t="shared" si="33"/>
        <v>10399883.175055172</v>
      </c>
    </row>
    <row r="211" spans="1:15" x14ac:dyDescent="0.2">
      <c r="A211" s="74"/>
      <c r="B211" s="79"/>
      <c r="C211" s="74">
        <f t="shared" si="34"/>
        <v>206</v>
      </c>
      <c r="D211" s="83">
        <f t="shared" si="35"/>
        <v>-91751.341630865762</v>
      </c>
      <c r="E211" s="83">
        <f t="shared" si="30"/>
        <v>-21638.795892368871</v>
      </c>
      <c r="F211" s="83">
        <f t="shared" si="31"/>
        <v>-70112.54573849689</v>
      </c>
      <c r="G211" s="84">
        <f t="shared" si="32"/>
        <v>10378244.379162803</v>
      </c>
      <c r="H211" s="78"/>
      <c r="I211" s="74"/>
      <c r="J211" s="79"/>
      <c r="K211" s="74">
        <f t="shared" si="36"/>
        <v>206</v>
      </c>
      <c r="L211" s="83">
        <f t="shared" si="37"/>
        <v>-91751.341630865762</v>
      </c>
      <c r="M211" s="83">
        <f t="shared" si="38"/>
        <v>-21638.795892368871</v>
      </c>
      <c r="N211" s="83">
        <f t="shared" si="39"/>
        <v>-70112.54573849689</v>
      </c>
      <c r="O211" s="84">
        <f t="shared" si="33"/>
        <v>10378244.379162803</v>
      </c>
    </row>
    <row r="212" spans="1:15" x14ac:dyDescent="0.2">
      <c r="A212" s="74"/>
      <c r="B212" s="79"/>
      <c r="C212" s="74">
        <f t="shared" si="34"/>
        <v>207</v>
      </c>
      <c r="D212" s="83">
        <f t="shared" si="35"/>
        <v>-91751.341630865762</v>
      </c>
      <c r="E212" s="83">
        <f t="shared" si="30"/>
        <v>-21784.677441343258</v>
      </c>
      <c r="F212" s="83">
        <f t="shared" si="31"/>
        <v>-69966.664189522504</v>
      </c>
      <c r="G212" s="84">
        <f t="shared" si="32"/>
        <v>10356459.70172146</v>
      </c>
      <c r="H212" s="78"/>
      <c r="I212" s="74"/>
      <c r="J212" s="79"/>
      <c r="K212" s="74">
        <f t="shared" si="36"/>
        <v>207</v>
      </c>
      <c r="L212" s="83">
        <f t="shared" si="37"/>
        <v>-91751.341630865762</v>
      </c>
      <c r="M212" s="83">
        <f t="shared" si="38"/>
        <v>-21784.677441343258</v>
      </c>
      <c r="N212" s="83">
        <f t="shared" si="39"/>
        <v>-69966.664189522504</v>
      </c>
      <c r="O212" s="84">
        <f t="shared" si="33"/>
        <v>10356459.70172146</v>
      </c>
    </row>
    <row r="213" spans="1:15" x14ac:dyDescent="0.2">
      <c r="A213" s="74"/>
      <c r="B213" s="79"/>
      <c r="C213" s="74">
        <f t="shared" si="34"/>
        <v>208</v>
      </c>
      <c r="D213" s="83">
        <f t="shared" si="35"/>
        <v>-91751.341630865762</v>
      </c>
      <c r="E213" s="83">
        <f t="shared" si="30"/>
        <v>-21931.542475093647</v>
      </c>
      <c r="F213" s="83">
        <f t="shared" si="31"/>
        <v>-69819.799155772111</v>
      </c>
      <c r="G213" s="84">
        <f t="shared" si="32"/>
        <v>10334528.159246366</v>
      </c>
      <c r="H213" s="78"/>
      <c r="I213" s="74"/>
      <c r="J213" s="79"/>
      <c r="K213" s="74">
        <f t="shared" si="36"/>
        <v>208</v>
      </c>
      <c r="L213" s="83">
        <f t="shared" si="37"/>
        <v>-91751.341630865762</v>
      </c>
      <c r="M213" s="83">
        <f t="shared" si="38"/>
        <v>-21931.542475093647</v>
      </c>
      <c r="N213" s="83">
        <f t="shared" si="39"/>
        <v>-69819.799155772111</v>
      </c>
      <c r="O213" s="84">
        <f t="shared" si="33"/>
        <v>10334528.159246366</v>
      </c>
    </row>
    <row r="214" spans="1:15" x14ac:dyDescent="0.2">
      <c r="A214" s="74"/>
      <c r="B214" s="79"/>
      <c r="C214" s="74">
        <f t="shared" si="34"/>
        <v>209</v>
      </c>
      <c r="D214" s="83">
        <f t="shared" si="35"/>
        <v>-91751.341630865762</v>
      </c>
      <c r="E214" s="83">
        <f t="shared" si="30"/>
        <v>-22079.39762394657</v>
      </c>
      <c r="F214" s="83">
        <f t="shared" si="31"/>
        <v>-69671.944006919191</v>
      </c>
      <c r="G214" s="84">
        <f t="shared" si="32"/>
        <v>10312448.76162242</v>
      </c>
      <c r="H214" s="78"/>
      <c r="I214" s="74"/>
      <c r="J214" s="79"/>
      <c r="K214" s="74">
        <f t="shared" si="36"/>
        <v>209</v>
      </c>
      <c r="L214" s="83">
        <f t="shared" si="37"/>
        <v>-91751.341630865762</v>
      </c>
      <c r="M214" s="83">
        <f t="shared" si="38"/>
        <v>-22079.39762394657</v>
      </c>
      <c r="N214" s="83">
        <f t="shared" si="39"/>
        <v>-69671.944006919191</v>
      </c>
      <c r="O214" s="84">
        <f t="shared" si="33"/>
        <v>10312448.76162242</v>
      </c>
    </row>
    <row r="215" spans="1:15" x14ac:dyDescent="0.2">
      <c r="A215" s="74"/>
      <c r="B215" s="79"/>
      <c r="C215" s="74">
        <f t="shared" si="34"/>
        <v>210</v>
      </c>
      <c r="D215" s="83">
        <f t="shared" si="35"/>
        <v>-91751.341630865762</v>
      </c>
      <c r="E215" s="83">
        <f t="shared" si="30"/>
        <v>-22228.249562928009</v>
      </c>
      <c r="F215" s="83">
        <f t="shared" si="31"/>
        <v>-69523.092067937745</v>
      </c>
      <c r="G215" s="84">
        <f t="shared" si="32"/>
        <v>10290220.512059491</v>
      </c>
      <c r="H215" s="78"/>
      <c r="I215" s="74"/>
      <c r="J215" s="79"/>
      <c r="K215" s="74">
        <f t="shared" si="36"/>
        <v>210</v>
      </c>
      <c r="L215" s="83">
        <f t="shared" si="37"/>
        <v>-91751.341630865762</v>
      </c>
      <c r="M215" s="83">
        <f t="shared" si="38"/>
        <v>-22228.249562928009</v>
      </c>
      <c r="N215" s="83">
        <f t="shared" si="39"/>
        <v>-69523.092067937745</v>
      </c>
      <c r="O215" s="84">
        <f t="shared" si="33"/>
        <v>10290220.512059491</v>
      </c>
    </row>
    <row r="216" spans="1:15" x14ac:dyDescent="0.2">
      <c r="A216" s="74"/>
      <c r="B216" s="79"/>
      <c r="C216" s="74">
        <f t="shared" si="34"/>
        <v>211</v>
      </c>
      <c r="D216" s="83">
        <f t="shared" si="35"/>
        <v>-91751.341630865762</v>
      </c>
      <c r="E216" s="83">
        <f t="shared" si="30"/>
        <v>-22378.105012064749</v>
      </c>
      <c r="F216" s="83">
        <f t="shared" si="31"/>
        <v>-69373.23661880102</v>
      </c>
      <c r="G216" s="84">
        <f t="shared" si="32"/>
        <v>10267842.407047426</v>
      </c>
      <c r="H216" s="78"/>
      <c r="I216" s="74"/>
      <c r="J216" s="79"/>
      <c r="K216" s="74">
        <f t="shared" si="36"/>
        <v>211</v>
      </c>
      <c r="L216" s="83">
        <f t="shared" si="37"/>
        <v>-91751.341630865762</v>
      </c>
      <c r="M216" s="83">
        <f t="shared" si="38"/>
        <v>-22378.105012064749</v>
      </c>
      <c r="N216" s="83">
        <f t="shared" si="39"/>
        <v>-69373.23661880102</v>
      </c>
      <c r="O216" s="84">
        <f t="shared" si="33"/>
        <v>10267842.407047426</v>
      </c>
    </row>
    <row r="217" spans="1:15" x14ac:dyDescent="0.2">
      <c r="A217" s="74"/>
      <c r="B217" s="79"/>
      <c r="C217" s="74">
        <f t="shared" si="34"/>
        <v>212</v>
      </c>
      <c r="D217" s="83">
        <f t="shared" si="35"/>
        <v>-91751.341630865762</v>
      </c>
      <c r="E217" s="83">
        <f t="shared" si="30"/>
        <v>-22528.970736687752</v>
      </c>
      <c r="F217" s="83">
        <f t="shared" si="31"/>
        <v>-69222.370894178006</v>
      </c>
      <c r="G217" s="84">
        <f t="shared" si="32"/>
        <v>10245313.436310738</v>
      </c>
      <c r="H217" s="78"/>
      <c r="I217" s="74"/>
      <c r="J217" s="79"/>
      <c r="K217" s="74">
        <f t="shared" si="36"/>
        <v>212</v>
      </c>
      <c r="L217" s="83">
        <f t="shared" si="37"/>
        <v>-91751.341630865762</v>
      </c>
      <c r="M217" s="83">
        <f t="shared" si="38"/>
        <v>-22528.970736687752</v>
      </c>
      <c r="N217" s="83">
        <f t="shared" si="39"/>
        <v>-69222.370894178006</v>
      </c>
      <c r="O217" s="84">
        <f t="shared" si="33"/>
        <v>10245313.436310738</v>
      </c>
    </row>
    <row r="218" spans="1:15" x14ac:dyDescent="0.2">
      <c r="A218" s="74"/>
      <c r="B218" s="79"/>
      <c r="C218" s="74">
        <f t="shared" si="34"/>
        <v>213</v>
      </c>
      <c r="D218" s="83">
        <f t="shared" si="35"/>
        <v>-91751.341630865762</v>
      </c>
      <c r="E218" s="83">
        <f t="shared" si="30"/>
        <v>-22680.853547737584</v>
      </c>
      <c r="F218" s="83">
        <f t="shared" si="31"/>
        <v>-69070.488083128177</v>
      </c>
      <c r="G218" s="84">
        <f t="shared" si="32"/>
        <v>10222632.582763001</v>
      </c>
      <c r="H218" s="78"/>
      <c r="I218" s="74"/>
      <c r="J218" s="79"/>
      <c r="K218" s="74">
        <f t="shared" si="36"/>
        <v>213</v>
      </c>
      <c r="L218" s="83">
        <f t="shared" si="37"/>
        <v>-91751.341630865762</v>
      </c>
      <c r="M218" s="83">
        <f t="shared" si="38"/>
        <v>-22680.853547737584</v>
      </c>
      <c r="N218" s="83">
        <f t="shared" si="39"/>
        <v>-69070.488083128177</v>
      </c>
      <c r="O218" s="84">
        <f t="shared" si="33"/>
        <v>10222632.582763001</v>
      </c>
    </row>
    <row r="219" spans="1:15" x14ac:dyDescent="0.2">
      <c r="A219" s="74"/>
      <c r="B219" s="79"/>
      <c r="C219" s="74">
        <f t="shared" si="34"/>
        <v>214</v>
      </c>
      <c r="D219" s="83">
        <f t="shared" si="35"/>
        <v>-91751.341630865762</v>
      </c>
      <c r="E219" s="83">
        <f t="shared" si="30"/>
        <v>-22833.760302071918</v>
      </c>
      <c r="F219" s="83">
        <f t="shared" si="31"/>
        <v>-68917.581328793836</v>
      </c>
      <c r="G219" s="84">
        <f t="shared" si="32"/>
        <v>10199798.822460929</v>
      </c>
      <c r="H219" s="78"/>
      <c r="I219" s="74"/>
      <c r="J219" s="79"/>
      <c r="K219" s="74">
        <f t="shared" si="36"/>
        <v>214</v>
      </c>
      <c r="L219" s="83">
        <f t="shared" si="37"/>
        <v>-91751.341630865762</v>
      </c>
      <c r="M219" s="83">
        <f t="shared" si="38"/>
        <v>-22833.760302071918</v>
      </c>
      <c r="N219" s="83">
        <f t="shared" si="39"/>
        <v>-68917.581328793836</v>
      </c>
      <c r="O219" s="84">
        <f t="shared" si="33"/>
        <v>10199798.822460929</v>
      </c>
    </row>
    <row r="220" spans="1:15" x14ac:dyDescent="0.2">
      <c r="A220" s="74"/>
      <c r="B220" s="79"/>
      <c r="C220" s="74">
        <f t="shared" si="34"/>
        <v>215</v>
      </c>
      <c r="D220" s="83">
        <f t="shared" si="35"/>
        <v>-91751.341630865762</v>
      </c>
      <c r="E220" s="83">
        <f t="shared" si="30"/>
        <v>-22987.697902775053</v>
      </c>
      <c r="F220" s="83">
        <f t="shared" si="31"/>
        <v>-68763.643728090712</v>
      </c>
      <c r="G220" s="84">
        <f t="shared" si="32"/>
        <v>10176811.124558154</v>
      </c>
      <c r="H220" s="78"/>
      <c r="I220" s="74"/>
      <c r="J220" s="79"/>
      <c r="K220" s="74">
        <f t="shared" si="36"/>
        <v>215</v>
      </c>
      <c r="L220" s="83">
        <f t="shared" si="37"/>
        <v>-91751.341630865762</v>
      </c>
      <c r="M220" s="83">
        <f t="shared" si="38"/>
        <v>-22987.697902775053</v>
      </c>
      <c r="N220" s="83">
        <f t="shared" si="39"/>
        <v>-68763.643728090712</v>
      </c>
      <c r="O220" s="84">
        <f t="shared" si="33"/>
        <v>10176811.124558154</v>
      </c>
    </row>
    <row r="221" spans="1:15" x14ac:dyDescent="0.2">
      <c r="A221" s="74"/>
      <c r="B221" s="79">
        <f>SUM(D210:D221)</f>
        <v>-1101016.0995703894</v>
      </c>
      <c r="C221" s="74">
        <f t="shared" si="34"/>
        <v>216</v>
      </c>
      <c r="D221" s="83">
        <f t="shared" si="35"/>
        <v>-91751.341630865762</v>
      </c>
      <c r="E221" s="83">
        <f t="shared" si="30"/>
        <v>-23142.673299469596</v>
      </c>
      <c r="F221" s="83">
        <f t="shared" si="31"/>
        <v>-68608.668331396169</v>
      </c>
      <c r="G221" s="84">
        <f t="shared" si="32"/>
        <v>10153668.451258685</v>
      </c>
      <c r="H221" s="78"/>
      <c r="I221" s="74"/>
      <c r="J221" s="79">
        <f>SUM(L210:L221)</f>
        <v>-1101016.0995703894</v>
      </c>
      <c r="K221" s="74">
        <f t="shared" si="36"/>
        <v>216</v>
      </c>
      <c r="L221" s="83">
        <f t="shared" si="37"/>
        <v>-91751.341630865762</v>
      </c>
      <c r="M221" s="83">
        <f t="shared" si="38"/>
        <v>-23142.673299469596</v>
      </c>
      <c r="N221" s="83">
        <f t="shared" si="39"/>
        <v>-68608.668331396169</v>
      </c>
      <c r="O221" s="84">
        <f t="shared" si="33"/>
        <v>10153668.451258685</v>
      </c>
    </row>
    <row r="222" spans="1:15" x14ac:dyDescent="0.2">
      <c r="A222" s="74"/>
      <c r="B222" s="79"/>
      <c r="C222" s="74">
        <f t="shared" si="34"/>
        <v>217</v>
      </c>
      <c r="D222" s="83">
        <f t="shared" si="35"/>
        <v>-91751.341630865762</v>
      </c>
      <c r="E222" s="83">
        <f t="shared" si="30"/>
        <v>-23298.69348863019</v>
      </c>
      <c r="F222" s="83">
        <f t="shared" si="31"/>
        <v>-68452.648142235572</v>
      </c>
      <c r="G222" s="84">
        <f t="shared" si="32"/>
        <v>10130369.757770056</v>
      </c>
      <c r="H222" s="78"/>
      <c r="I222" s="74"/>
      <c r="J222" s="79"/>
      <c r="K222" s="74">
        <f t="shared" si="36"/>
        <v>217</v>
      </c>
      <c r="L222" s="83">
        <f t="shared" si="37"/>
        <v>-91751.341630865762</v>
      </c>
      <c r="M222" s="83">
        <f t="shared" si="38"/>
        <v>-23298.69348863019</v>
      </c>
      <c r="N222" s="83">
        <f t="shared" si="39"/>
        <v>-68452.648142235572</v>
      </c>
      <c r="O222" s="84">
        <f t="shared" si="33"/>
        <v>10130369.757770056</v>
      </c>
    </row>
    <row r="223" spans="1:15" x14ac:dyDescent="0.2">
      <c r="A223" s="74"/>
      <c r="B223" s="79"/>
      <c r="C223" s="74">
        <f t="shared" si="34"/>
        <v>218</v>
      </c>
      <c r="D223" s="83">
        <f t="shared" si="35"/>
        <v>-91751.341630865762</v>
      </c>
      <c r="E223" s="83">
        <f t="shared" si="30"/>
        <v>-23455.765513899365</v>
      </c>
      <c r="F223" s="83">
        <f t="shared" si="31"/>
        <v>-68295.576116966404</v>
      </c>
      <c r="G223" s="84">
        <f t="shared" si="32"/>
        <v>10106913.992256157</v>
      </c>
      <c r="H223" s="78"/>
      <c r="I223" s="74"/>
      <c r="J223" s="79"/>
      <c r="K223" s="74">
        <f t="shared" si="36"/>
        <v>218</v>
      </c>
      <c r="L223" s="83">
        <f t="shared" si="37"/>
        <v>-91751.341630865762</v>
      </c>
      <c r="M223" s="83">
        <f t="shared" si="38"/>
        <v>-23455.765513899365</v>
      </c>
      <c r="N223" s="83">
        <f t="shared" si="39"/>
        <v>-68295.576116966404</v>
      </c>
      <c r="O223" s="84">
        <f t="shared" si="33"/>
        <v>10106913.992256157</v>
      </c>
    </row>
    <row r="224" spans="1:15" x14ac:dyDescent="0.2">
      <c r="A224" s="74"/>
      <c r="B224" s="79"/>
      <c r="C224" s="74">
        <f t="shared" si="34"/>
        <v>219</v>
      </c>
      <c r="D224" s="83">
        <f t="shared" si="35"/>
        <v>-91751.341630865762</v>
      </c>
      <c r="E224" s="83">
        <f t="shared" si="30"/>
        <v>-23613.896466405571</v>
      </c>
      <c r="F224" s="83">
        <f t="shared" si="31"/>
        <v>-68137.445164460194</v>
      </c>
      <c r="G224" s="84">
        <f t="shared" si="32"/>
        <v>10083300.095789751</v>
      </c>
      <c r="H224" s="78"/>
      <c r="I224" s="74"/>
      <c r="J224" s="79"/>
      <c r="K224" s="74">
        <f t="shared" si="36"/>
        <v>219</v>
      </c>
      <c r="L224" s="83">
        <f t="shared" si="37"/>
        <v>-91751.341630865762</v>
      </c>
      <c r="M224" s="83">
        <f t="shared" si="38"/>
        <v>-23613.896466405571</v>
      </c>
      <c r="N224" s="83">
        <f t="shared" si="39"/>
        <v>-68137.445164460194</v>
      </c>
      <c r="O224" s="84">
        <f t="shared" si="33"/>
        <v>10083300.095789751</v>
      </c>
    </row>
    <row r="225" spans="1:15" x14ac:dyDescent="0.2">
      <c r="A225" s="74"/>
      <c r="B225" s="79"/>
      <c r="C225" s="74">
        <f t="shared" si="34"/>
        <v>220</v>
      </c>
      <c r="D225" s="83">
        <f t="shared" si="35"/>
        <v>-91751.341630865762</v>
      </c>
      <c r="E225" s="83">
        <f t="shared" si="30"/>
        <v>-23773.09348508326</v>
      </c>
      <c r="F225" s="83">
        <f t="shared" si="31"/>
        <v>-67978.248145782505</v>
      </c>
      <c r="G225" s="84">
        <f t="shared" si="32"/>
        <v>10059527.002304668</v>
      </c>
      <c r="H225" s="78"/>
      <c r="I225" s="74"/>
      <c r="J225" s="79"/>
      <c r="K225" s="74">
        <f t="shared" si="36"/>
        <v>220</v>
      </c>
      <c r="L225" s="83">
        <f t="shared" si="37"/>
        <v>-91751.341630865762</v>
      </c>
      <c r="M225" s="83">
        <f t="shared" si="38"/>
        <v>-23773.09348508326</v>
      </c>
      <c r="N225" s="83">
        <f t="shared" si="39"/>
        <v>-67978.248145782505</v>
      </c>
      <c r="O225" s="84">
        <f t="shared" si="33"/>
        <v>10059527.002304668</v>
      </c>
    </row>
    <row r="226" spans="1:15" x14ac:dyDescent="0.2">
      <c r="A226" s="74"/>
      <c r="B226" s="79"/>
      <c r="C226" s="74">
        <f t="shared" si="34"/>
        <v>221</v>
      </c>
      <c r="D226" s="83">
        <f t="shared" si="35"/>
        <v>-91751.341630865762</v>
      </c>
      <c r="E226" s="83">
        <f t="shared" si="30"/>
        <v>-23933.363756995193</v>
      </c>
      <c r="F226" s="83">
        <f t="shared" si="31"/>
        <v>-67817.977873870565</v>
      </c>
      <c r="G226" s="84">
        <f t="shared" si="32"/>
        <v>10035593.638547672</v>
      </c>
      <c r="H226" s="78"/>
      <c r="I226" s="74"/>
      <c r="J226" s="79"/>
      <c r="K226" s="74">
        <f t="shared" si="36"/>
        <v>221</v>
      </c>
      <c r="L226" s="83">
        <f t="shared" si="37"/>
        <v>-91751.341630865762</v>
      </c>
      <c r="M226" s="83">
        <f t="shared" si="38"/>
        <v>-23933.363756995193</v>
      </c>
      <c r="N226" s="83">
        <f t="shared" si="39"/>
        <v>-67817.977873870565</v>
      </c>
      <c r="O226" s="84">
        <f t="shared" si="33"/>
        <v>10035593.638547672</v>
      </c>
    </row>
    <row r="227" spans="1:15" x14ac:dyDescent="0.2">
      <c r="A227" s="74"/>
      <c r="B227" s="79"/>
      <c r="C227" s="74">
        <f t="shared" si="34"/>
        <v>222</v>
      </c>
      <c r="D227" s="83">
        <f t="shared" si="35"/>
        <v>-91751.341630865762</v>
      </c>
      <c r="E227" s="83">
        <f t="shared" si="30"/>
        <v>-24094.714517656936</v>
      </c>
      <c r="F227" s="83">
        <f t="shared" si="31"/>
        <v>-67656.62711320883</v>
      </c>
      <c r="G227" s="84">
        <f t="shared" si="32"/>
        <v>10011498.924030015</v>
      </c>
      <c r="H227" s="78"/>
      <c r="I227" s="74"/>
      <c r="J227" s="79"/>
      <c r="K227" s="74">
        <f t="shared" si="36"/>
        <v>222</v>
      </c>
      <c r="L227" s="83">
        <f t="shared" si="37"/>
        <v>-91751.341630865762</v>
      </c>
      <c r="M227" s="83">
        <f t="shared" si="38"/>
        <v>-24094.714517656936</v>
      </c>
      <c r="N227" s="83">
        <f t="shared" si="39"/>
        <v>-67656.62711320883</v>
      </c>
      <c r="O227" s="84">
        <f t="shared" si="33"/>
        <v>10011498.924030015</v>
      </c>
    </row>
    <row r="228" spans="1:15" x14ac:dyDescent="0.2">
      <c r="A228" s="74"/>
      <c r="B228" s="79"/>
      <c r="C228" s="74">
        <f t="shared" si="34"/>
        <v>223</v>
      </c>
      <c r="D228" s="83">
        <f t="shared" si="35"/>
        <v>-91751.341630865762</v>
      </c>
      <c r="E228" s="83">
        <f t="shared" si="30"/>
        <v>-24257.153051363472</v>
      </c>
      <c r="F228" s="83">
        <f t="shared" si="31"/>
        <v>-67494.188579502283</v>
      </c>
      <c r="G228" s="84">
        <f t="shared" si="32"/>
        <v>9987241.7709786519</v>
      </c>
      <c r="H228" s="78"/>
      <c r="I228" s="74"/>
      <c r="J228" s="79"/>
      <c r="K228" s="74">
        <f t="shared" si="36"/>
        <v>223</v>
      </c>
      <c r="L228" s="83">
        <f t="shared" si="37"/>
        <v>-91751.341630865762</v>
      </c>
      <c r="M228" s="83">
        <f t="shared" si="38"/>
        <v>-24257.153051363472</v>
      </c>
      <c r="N228" s="83">
        <f t="shared" si="39"/>
        <v>-67494.188579502283</v>
      </c>
      <c r="O228" s="84">
        <f t="shared" si="33"/>
        <v>9987241.7709786519</v>
      </c>
    </row>
    <row r="229" spans="1:15" x14ac:dyDescent="0.2">
      <c r="A229" s="74"/>
      <c r="B229" s="79"/>
      <c r="C229" s="74">
        <f t="shared" si="34"/>
        <v>224</v>
      </c>
      <c r="D229" s="83">
        <f t="shared" si="35"/>
        <v>-91751.341630865762</v>
      </c>
      <c r="E229" s="83">
        <f t="shared" si="30"/>
        <v>-24420.686691518084</v>
      </c>
      <c r="F229" s="83">
        <f t="shared" si="31"/>
        <v>-67330.654939347674</v>
      </c>
      <c r="G229" s="84">
        <f t="shared" si="32"/>
        <v>9962821.0842871331</v>
      </c>
      <c r="H229" s="78"/>
      <c r="I229" s="74"/>
      <c r="J229" s="79"/>
      <c r="K229" s="74">
        <f t="shared" si="36"/>
        <v>224</v>
      </c>
      <c r="L229" s="83">
        <f t="shared" si="37"/>
        <v>-91751.341630865762</v>
      </c>
      <c r="M229" s="83">
        <f t="shared" si="38"/>
        <v>-24420.686691518084</v>
      </c>
      <c r="N229" s="83">
        <f t="shared" si="39"/>
        <v>-67330.654939347674</v>
      </c>
      <c r="O229" s="84">
        <f t="shared" si="33"/>
        <v>9962821.0842871331</v>
      </c>
    </row>
    <row r="230" spans="1:15" x14ac:dyDescent="0.2">
      <c r="A230" s="74"/>
      <c r="B230" s="79"/>
      <c r="C230" s="74">
        <f t="shared" si="34"/>
        <v>225</v>
      </c>
      <c r="D230" s="83">
        <f t="shared" si="35"/>
        <v>-91751.341630865762</v>
      </c>
      <c r="E230" s="83">
        <f t="shared" si="30"/>
        <v>-24585.3228209634</v>
      </c>
      <c r="F230" s="83">
        <f t="shared" si="31"/>
        <v>-67166.018809902365</v>
      </c>
      <c r="G230" s="84">
        <f t="shared" si="32"/>
        <v>9938235.7614661697</v>
      </c>
      <c r="H230" s="78"/>
      <c r="I230" s="74"/>
      <c r="J230" s="79"/>
      <c r="K230" s="74">
        <f t="shared" si="36"/>
        <v>225</v>
      </c>
      <c r="L230" s="83">
        <f t="shared" si="37"/>
        <v>-91751.341630865762</v>
      </c>
      <c r="M230" s="83">
        <f t="shared" si="38"/>
        <v>-24585.3228209634</v>
      </c>
      <c r="N230" s="83">
        <f t="shared" si="39"/>
        <v>-67166.018809902365</v>
      </c>
      <c r="O230" s="84">
        <f t="shared" si="33"/>
        <v>9938235.7614661697</v>
      </c>
    </row>
    <row r="231" spans="1:15" x14ac:dyDescent="0.2">
      <c r="A231" s="74"/>
      <c r="B231" s="79"/>
      <c r="C231" s="74">
        <f t="shared" si="34"/>
        <v>226</v>
      </c>
      <c r="D231" s="83">
        <f t="shared" si="35"/>
        <v>-91751.341630865762</v>
      </c>
      <c r="E231" s="83">
        <f t="shared" si="30"/>
        <v>-24751.068872314732</v>
      </c>
      <c r="F231" s="83">
        <f t="shared" si="31"/>
        <v>-67000.272758551029</v>
      </c>
      <c r="G231" s="84">
        <f t="shared" si="32"/>
        <v>9913484.6925938558</v>
      </c>
      <c r="H231" s="78"/>
      <c r="I231" s="74"/>
      <c r="J231" s="79"/>
      <c r="K231" s="74">
        <f t="shared" si="36"/>
        <v>226</v>
      </c>
      <c r="L231" s="83">
        <f t="shared" si="37"/>
        <v>-91751.341630865762</v>
      </c>
      <c r="M231" s="83">
        <f t="shared" si="38"/>
        <v>-24751.068872314732</v>
      </c>
      <c r="N231" s="83">
        <f t="shared" si="39"/>
        <v>-67000.272758551029</v>
      </c>
      <c r="O231" s="84">
        <f t="shared" si="33"/>
        <v>9913484.6925938558</v>
      </c>
    </row>
    <row r="232" spans="1:15" x14ac:dyDescent="0.2">
      <c r="A232" s="74"/>
      <c r="B232" s="79"/>
      <c r="C232" s="74">
        <f t="shared" si="34"/>
        <v>227</v>
      </c>
      <c r="D232" s="83">
        <f t="shared" si="35"/>
        <v>-91751.341630865762</v>
      </c>
      <c r="E232" s="83">
        <f t="shared" si="30"/>
        <v>-24917.932328295585</v>
      </c>
      <c r="F232" s="83">
        <f t="shared" si="31"/>
        <v>-66833.409302570173</v>
      </c>
      <c r="G232" s="84">
        <f t="shared" si="32"/>
        <v>9888566.7602655608</v>
      </c>
      <c r="H232" s="78"/>
      <c r="I232" s="74"/>
      <c r="J232" s="79"/>
      <c r="K232" s="74">
        <f t="shared" si="36"/>
        <v>227</v>
      </c>
      <c r="L232" s="83">
        <f t="shared" si="37"/>
        <v>-91751.341630865762</v>
      </c>
      <c r="M232" s="83">
        <f t="shared" si="38"/>
        <v>-24917.932328295585</v>
      </c>
      <c r="N232" s="83">
        <f t="shared" si="39"/>
        <v>-66833.409302570173</v>
      </c>
      <c r="O232" s="84">
        <f t="shared" si="33"/>
        <v>9888566.7602655608</v>
      </c>
    </row>
    <row r="233" spans="1:15" x14ac:dyDescent="0.2">
      <c r="A233" s="74"/>
      <c r="B233" s="79">
        <f>SUM(D222:D233)</f>
        <v>-1101016.0995703894</v>
      </c>
      <c r="C233" s="74">
        <f t="shared" si="34"/>
        <v>228</v>
      </c>
      <c r="D233" s="83">
        <f t="shared" si="35"/>
        <v>-91751.341630865762</v>
      </c>
      <c r="E233" s="83">
        <f t="shared" si="30"/>
        <v>-25085.920722075509</v>
      </c>
      <c r="F233" s="83">
        <f t="shared" si="31"/>
        <v>-66665.420908790256</v>
      </c>
      <c r="G233" s="84">
        <f t="shared" si="32"/>
        <v>9863480.839543486</v>
      </c>
      <c r="H233" s="78"/>
      <c r="I233" s="74"/>
      <c r="J233" s="79">
        <f>SUM(L222:L233)</f>
        <v>-1101016.0995703894</v>
      </c>
      <c r="K233" s="74">
        <f t="shared" si="36"/>
        <v>228</v>
      </c>
      <c r="L233" s="83">
        <f t="shared" si="37"/>
        <v>-91751.341630865762</v>
      </c>
      <c r="M233" s="83">
        <f t="shared" si="38"/>
        <v>-25085.920722075509</v>
      </c>
      <c r="N233" s="83">
        <f t="shared" si="39"/>
        <v>-66665.420908790256</v>
      </c>
      <c r="O233" s="84">
        <f t="shared" si="33"/>
        <v>9863480.839543486</v>
      </c>
    </row>
    <row r="234" spans="1:15" x14ac:dyDescent="0.2">
      <c r="A234" s="74"/>
      <c r="B234" s="79"/>
      <c r="C234" s="74">
        <f t="shared" si="34"/>
        <v>229</v>
      </c>
      <c r="D234" s="83">
        <f t="shared" si="35"/>
        <v>-91751.341630865762</v>
      </c>
      <c r="E234" s="83">
        <f t="shared" ref="E234:E297" si="40">PPMT($B$3/12,C234,$B$2,$B$1)</f>
        <v>-25255.041637610168</v>
      </c>
      <c r="F234" s="83">
        <f t="shared" ref="F234:F297" si="41">SUM(D234-E234)</f>
        <v>-66496.299993255598</v>
      </c>
      <c r="G234" s="84">
        <f t="shared" ref="G234:G297" si="42">SUM(G233+E234)</f>
        <v>9838225.7979058754</v>
      </c>
      <c r="H234" s="78"/>
      <c r="I234" s="74"/>
      <c r="J234" s="79"/>
      <c r="K234" s="74">
        <f t="shared" si="36"/>
        <v>229</v>
      </c>
      <c r="L234" s="83">
        <f t="shared" si="37"/>
        <v>-91751.341630865762</v>
      </c>
      <c r="M234" s="83">
        <f t="shared" si="38"/>
        <v>-25255.041637610168</v>
      </c>
      <c r="N234" s="83">
        <f t="shared" si="39"/>
        <v>-66496.299993255598</v>
      </c>
      <c r="O234" s="84">
        <f t="shared" ref="O234:O297" si="43">SUM(O233+M234)</f>
        <v>9838225.7979058754</v>
      </c>
    </row>
    <row r="235" spans="1:15" x14ac:dyDescent="0.2">
      <c r="A235" s="74"/>
      <c r="B235" s="79"/>
      <c r="C235" s="74">
        <f t="shared" si="34"/>
        <v>230</v>
      </c>
      <c r="D235" s="83">
        <f t="shared" si="35"/>
        <v>-91751.341630865762</v>
      </c>
      <c r="E235" s="83">
        <f t="shared" si="40"/>
        <v>-25425.302709983724</v>
      </c>
      <c r="F235" s="83">
        <f t="shared" si="41"/>
        <v>-66326.038920882042</v>
      </c>
      <c r="G235" s="84">
        <f t="shared" si="42"/>
        <v>9812800.4951958917</v>
      </c>
      <c r="H235" s="78"/>
      <c r="I235" s="74"/>
      <c r="J235" s="79"/>
      <c r="K235" s="74">
        <f t="shared" si="36"/>
        <v>230</v>
      </c>
      <c r="L235" s="83">
        <f t="shared" si="37"/>
        <v>-91751.341630865762</v>
      </c>
      <c r="M235" s="83">
        <f t="shared" si="38"/>
        <v>-25425.302709983724</v>
      </c>
      <c r="N235" s="83">
        <f t="shared" si="39"/>
        <v>-66326.038920882042</v>
      </c>
      <c r="O235" s="84">
        <f t="shared" si="43"/>
        <v>9812800.4951958917</v>
      </c>
    </row>
    <row r="236" spans="1:15" x14ac:dyDescent="0.2">
      <c r="A236" s="74"/>
      <c r="B236" s="79"/>
      <c r="C236" s="74">
        <f t="shared" si="34"/>
        <v>231</v>
      </c>
      <c r="D236" s="83">
        <f t="shared" si="35"/>
        <v>-91751.341630865762</v>
      </c>
      <c r="E236" s="83">
        <f t="shared" si="40"/>
        <v>-25596.711625753534</v>
      </c>
      <c r="F236" s="83">
        <f t="shared" si="41"/>
        <v>-66154.630005112223</v>
      </c>
      <c r="G236" s="84">
        <f t="shared" si="42"/>
        <v>9787203.7835701387</v>
      </c>
      <c r="H236" s="78"/>
      <c r="I236" s="74"/>
      <c r="J236" s="79"/>
      <c r="K236" s="74">
        <f t="shared" si="36"/>
        <v>231</v>
      </c>
      <c r="L236" s="83">
        <f t="shared" si="37"/>
        <v>-91751.341630865762</v>
      </c>
      <c r="M236" s="83">
        <f t="shared" si="38"/>
        <v>-25596.711625753534</v>
      </c>
      <c r="N236" s="83">
        <f t="shared" si="39"/>
        <v>-66154.630005112223</v>
      </c>
      <c r="O236" s="84">
        <f t="shared" si="43"/>
        <v>9787203.7835701387</v>
      </c>
    </row>
    <row r="237" spans="1:15" x14ac:dyDescent="0.2">
      <c r="A237" s="74"/>
      <c r="B237" s="79"/>
      <c r="C237" s="74">
        <f t="shared" si="34"/>
        <v>232</v>
      </c>
      <c r="D237" s="83">
        <f t="shared" si="35"/>
        <v>-91751.341630865762</v>
      </c>
      <c r="E237" s="83">
        <f t="shared" si="40"/>
        <v>-25769.27612329715</v>
      </c>
      <c r="F237" s="83">
        <f t="shared" si="41"/>
        <v>-65982.065507568608</v>
      </c>
      <c r="G237" s="84">
        <f t="shared" si="42"/>
        <v>9761434.5074468423</v>
      </c>
      <c r="H237" s="78"/>
      <c r="I237" s="74"/>
      <c r="J237" s="79"/>
      <c r="K237" s="74">
        <f t="shared" si="36"/>
        <v>232</v>
      </c>
      <c r="L237" s="83">
        <f t="shared" si="37"/>
        <v>-91751.341630865762</v>
      </c>
      <c r="M237" s="83">
        <f t="shared" si="38"/>
        <v>-25769.27612329715</v>
      </c>
      <c r="N237" s="83">
        <f t="shared" si="39"/>
        <v>-65982.065507568608</v>
      </c>
      <c r="O237" s="84">
        <f t="shared" si="43"/>
        <v>9761434.5074468423</v>
      </c>
    </row>
    <row r="238" spans="1:15" x14ac:dyDescent="0.2">
      <c r="A238" s="74"/>
      <c r="B238" s="79"/>
      <c r="C238" s="74">
        <f t="shared" si="34"/>
        <v>233</v>
      </c>
      <c r="D238" s="83">
        <f t="shared" si="35"/>
        <v>-91751.341630865762</v>
      </c>
      <c r="E238" s="83">
        <f t="shared" si="40"/>
        <v>-25943.003993161714</v>
      </c>
      <c r="F238" s="83">
        <f t="shared" si="41"/>
        <v>-65808.33763770404</v>
      </c>
      <c r="G238" s="84">
        <f t="shared" si="42"/>
        <v>9735491.5034536812</v>
      </c>
      <c r="H238" s="78"/>
      <c r="I238" s="74"/>
      <c r="J238" s="79"/>
      <c r="K238" s="74">
        <f t="shared" si="36"/>
        <v>233</v>
      </c>
      <c r="L238" s="83">
        <f t="shared" si="37"/>
        <v>-91751.341630865762</v>
      </c>
      <c r="M238" s="83">
        <f t="shared" si="38"/>
        <v>-25943.003993161714</v>
      </c>
      <c r="N238" s="83">
        <f t="shared" si="39"/>
        <v>-65808.33763770404</v>
      </c>
      <c r="O238" s="84">
        <f t="shared" si="43"/>
        <v>9735491.5034536812</v>
      </c>
    </row>
    <row r="239" spans="1:15" x14ac:dyDescent="0.2">
      <c r="A239" s="74"/>
      <c r="B239" s="79"/>
      <c r="C239" s="74">
        <f t="shared" si="34"/>
        <v>234</v>
      </c>
      <c r="D239" s="83">
        <f t="shared" si="35"/>
        <v>-91751.341630865762</v>
      </c>
      <c r="E239" s="83">
        <f t="shared" si="40"/>
        <v>-26117.903078415613</v>
      </c>
      <c r="F239" s="83">
        <f t="shared" si="41"/>
        <v>-65633.438552450156</v>
      </c>
      <c r="G239" s="84">
        <f t="shared" si="42"/>
        <v>9709373.6003752649</v>
      </c>
      <c r="H239" s="78"/>
      <c r="I239" s="74"/>
      <c r="J239" s="79"/>
      <c r="K239" s="74">
        <f t="shared" si="36"/>
        <v>234</v>
      </c>
      <c r="L239" s="83">
        <f t="shared" si="37"/>
        <v>-91751.341630865762</v>
      </c>
      <c r="M239" s="83">
        <f t="shared" si="38"/>
        <v>-26117.903078415613</v>
      </c>
      <c r="N239" s="83">
        <f t="shared" si="39"/>
        <v>-65633.438552450156</v>
      </c>
      <c r="O239" s="84">
        <f t="shared" si="43"/>
        <v>9709373.6003752649</v>
      </c>
    </row>
    <row r="240" spans="1:15" x14ac:dyDescent="0.2">
      <c r="A240" s="74"/>
      <c r="B240" s="79"/>
      <c r="C240" s="74">
        <f t="shared" si="34"/>
        <v>235</v>
      </c>
      <c r="D240" s="83">
        <f t="shared" si="35"/>
        <v>-91751.341630865762</v>
      </c>
      <c r="E240" s="83">
        <f t="shared" si="40"/>
        <v>-26293.981275002596</v>
      </c>
      <c r="F240" s="83">
        <f t="shared" si="41"/>
        <v>-65457.360355863166</v>
      </c>
      <c r="G240" s="84">
        <f t="shared" si="42"/>
        <v>9683079.6191002615</v>
      </c>
      <c r="H240" s="78"/>
      <c r="I240" s="74"/>
      <c r="J240" s="79"/>
      <c r="K240" s="74">
        <f t="shared" si="36"/>
        <v>235</v>
      </c>
      <c r="L240" s="83">
        <f t="shared" si="37"/>
        <v>-91751.341630865762</v>
      </c>
      <c r="M240" s="83">
        <f t="shared" si="38"/>
        <v>-26293.981275002596</v>
      </c>
      <c r="N240" s="83">
        <f t="shared" si="39"/>
        <v>-65457.360355863166</v>
      </c>
      <c r="O240" s="84">
        <f t="shared" si="43"/>
        <v>9683079.6191002615</v>
      </c>
    </row>
    <row r="241" spans="1:15" x14ac:dyDescent="0.2">
      <c r="A241" s="74"/>
      <c r="B241" s="79"/>
      <c r="C241" s="74">
        <f t="shared" si="34"/>
        <v>236</v>
      </c>
      <c r="D241" s="83">
        <f t="shared" si="35"/>
        <v>-91751.341630865762</v>
      </c>
      <c r="E241" s="83">
        <f t="shared" si="40"/>
        <v>-26471.246532098237</v>
      </c>
      <c r="F241" s="83">
        <f t="shared" si="41"/>
        <v>-65280.095098767524</v>
      </c>
      <c r="G241" s="84">
        <f t="shared" si="42"/>
        <v>9656608.372568164</v>
      </c>
      <c r="H241" s="78"/>
      <c r="I241" s="74"/>
      <c r="J241" s="79"/>
      <c r="K241" s="74">
        <f t="shared" si="36"/>
        <v>236</v>
      </c>
      <c r="L241" s="83">
        <f t="shared" si="37"/>
        <v>-91751.341630865762</v>
      </c>
      <c r="M241" s="83">
        <f t="shared" si="38"/>
        <v>-26471.246532098237</v>
      </c>
      <c r="N241" s="83">
        <f t="shared" si="39"/>
        <v>-65280.095098767524</v>
      </c>
      <c r="O241" s="84">
        <f t="shared" si="43"/>
        <v>9656608.372568164</v>
      </c>
    </row>
    <row r="242" spans="1:15" x14ac:dyDescent="0.2">
      <c r="A242" s="74"/>
      <c r="B242" s="79"/>
      <c r="C242" s="74">
        <f t="shared" si="34"/>
        <v>237</v>
      </c>
      <c r="D242" s="83">
        <f t="shared" si="35"/>
        <v>-91751.341630865762</v>
      </c>
      <c r="E242" s="83">
        <f t="shared" si="40"/>
        <v>-26649.706852468804</v>
      </c>
      <c r="F242" s="83">
        <f t="shared" si="41"/>
        <v>-65101.634778396954</v>
      </c>
      <c r="G242" s="84">
        <f t="shared" si="42"/>
        <v>9629958.6657156944</v>
      </c>
      <c r="H242" s="78"/>
      <c r="I242" s="74"/>
      <c r="J242" s="79"/>
      <c r="K242" s="74">
        <f t="shared" si="36"/>
        <v>237</v>
      </c>
      <c r="L242" s="83">
        <f t="shared" si="37"/>
        <v>-91751.341630865762</v>
      </c>
      <c r="M242" s="83">
        <f t="shared" si="38"/>
        <v>-26649.706852468804</v>
      </c>
      <c r="N242" s="83">
        <f t="shared" si="39"/>
        <v>-65101.634778396954</v>
      </c>
      <c r="O242" s="84">
        <f t="shared" si="43"/>
        <v>9629958.6657156944</v>
      </c>
    </row>
    <row r="243" spans="1:15" x14ac:dyDescent="0.2">
      <c r="A243" s="74"/>
      <c r="B243" s="79"/>
      <c r="C243" s="74">
        <f t="shared" si="34"/>
        <v>238</v>
      </c>
      <c r="D243" s="83">
        <f t="shared" si="35"/>
        <v>-91751.341630865762</v>
      </c>
      <c r="E243" s="83">
        <f t="shared" si="40"/>
        <v>-26829.370292832526</v>
      </c>
      <c r="F243" s="83">
        <f t="shared" si="41"/>
        <v>-64921.97133803324</v>
      </c>
      <c r="G243" s="84">
        <f t="shared" si="42"/>
        <v>9603129.2954228614</v>
      </c>
      <c r="H243" s="78"/>
      <c r="I243" s="74"/>
      <c r="J243" s="79"/>
      <c r="K243" s="74">
        <f t="shared" si="36"/>
        <v>238</v>
      </c>
      <c r="L243" s="83">
        <f t="shared" si="37"/>
        <v>-91751.341630865762</v>
      </c>
      <c r="M243" s="83">
        <f t="shared" si="38"/>
        <v>-26829.370292832526</v>
      </c>
      <c r="N243" s="83">
        <f t="shared" si="39"/>
        <v>-64921.97133803324</v>
      </c>
      <c r="O243" s="84">
        <f t="shared" si="43"/>
        <v>9603129.2954228614</v>
      </c>
    </row>
    <row r="244" spans="1:15" x14ac:dyDescent="0.2">
      <c r="A244" s="74"/>
      <c r="B244" s="79"/>
      <c r="C244" s="74">
        <f t="shared" si="34"/>
        <v>239</v>
      </c>
      <c r="D244" s="83">
        <f t="shared" si="35"/>
        <v>-91751.341630865762</v>
      </c>
      <c r="E244" s="83">
        <f t="shared" si="40"/>
        <v>-27010.244964223373</v>
      </c>
      <c r="F244" s="83">
        <f t="shared" si="41"/>
        <v>-64741.096666642392</v>
      </c>
      <c r="G244" s="84">
        <f t="shared" si="42"/>
        <v>9576119.050458638</v>
      </c>
      <c r="H244" s="78"/>
      <c r="I244" s="74"/>
      <c r="J244" s="79"/>
      <c r="K244" s="74">
        <f t="shared" si="36"/>
        <v>239</v>
      </c>
      <c r="L244" s="83">
        <f t="shared" si="37"/>
        <v>-91751.341630865762</v>
      </c>
      <c r="M244" s="83">
        <f t="shared" si="38"/>
        <v>-27010.244964223373</v>
      </c>
      <c r="N244" s="83">
        <f t="shared" si="39"/>
        <v>-64741.096666642392</v>
      </c>
      <c r="O244" s="84">
        <f t="shared" si="43"/>
        <v>9576119.050458638</v>
      </c>
    </row>
    <row r="245" spans="1:15" x14ac:dyDescent="0.2">
      <c r="A245" s="74"/>
      <c r="B245" s="79">
        <f>SUM(D234:D245)</f>
        <v>-1101016.0995703894</v>
      </c>
      <c r="C245" s="74">
        <f t="shared" si="34"/>
        <v>240</v>
      </c>
      <c r="D245" s="83">
        <f t="shared" si="35"/>
        <v>-91751.341630865762</v>
      </c>
      <c r="E245" s="83">
        <f t="shared" si="40"/>
        <v>-27192.33903235718</v>
      </c>
      <c r="F245" s="83">
        <f t="shared" si="41"/>
        <v>-64559.002598508581</v>
      </c>
      <c r="G245" s="84">
        <f t="shared" si="42"/>
        <v>9548926.7114262804</v>
      </c>
      <c r="H245" s="78"/>
      <c r="I245" s="74"/>
      <c r="J245" s="79">
        <f>SUM(L234:L245)</f>
        <v>-1101016.0995703894</v>
      </c>
      <c r="K245" s="74">
        <f t="shared" si="36"/>
        <v>240</v>
      </c>
      <c r="L245" s="83">
        <f t="shared" si="37"/>
        <v>-91751.341630865762</v>
      </c>
      <c r="M245" s="83">
        <f t="shared" si="38"/>
        <v>-27192.33903235718</v>
      </c>
      <c r="N245" s="83">
        <f t="shared" si="39"/>
        <v>-64559.002598508581</v>
      </c>
      <c r="O245" s="84">
        <f t="shared" si="43"/>
        <v>9548926.7114262804</v>
      </c>
    </row>
    <row r="246" spans="1:15" x14ac:dyDescent="0.2">
      <c r="A246" s="74"/>
      <c r="B246" s="79"/>
      <c r="C246" s="74">
        <f t="shared" si="34"/>
        <v>241</v>
      </c>
      <c r="D246" s="83">
        <f t="shared" si="35"/>
        <v>-91751.341630865762</v>
      </c>
      <c r="E246" s="83">
        <f t="shared" si="40"/>
        <v>-27375.660718000319</v>
      </c>
      <c r="F246" s="83">
        <f t="shared" si="41"/>
        <v>-64375.680912865442</v>
      </c>
      <c r="G246" s="84">
        <f t="shared" si="42"/>
        <v>9521551.0507082809</v>
      </c>
      <c r="H246" s="78"/>
      <c r="I246" s="74"/>
      <c r="J246" s="79"/>
      <c r="K246" s="74">
        <f t="shared" si="36"/>
        <v>241</v>
      </c>
      <c r="L246" s="83">
        <f t="shared" si="37"/>
        <v>-91751.341630865762</v>
      </c>
      <c r="M246" s="83">
        <f t="shared" si="38"/>
        <v>-27375.660718000319</v>
      </c>
      <c r="N246" s="83">
        <f t="shared" si="39"/>
        <v>-64375.680912865442</v>
      </c>
      <c r="O246" s="84">
        <f t="shared" si="43"/>
        <v>9521551.0507082809</v>
      </c>
    </row>
    <row r="247" spans="1:15" x14ac:dyDescent="0.2">
      <c r="A247" s="74"/>
      <c r="B247" s="79"/>
      <c r="C247" s="74">
        <f t="shared" si="34"/>
        <v>242</v>
      </c>
      <c r="D247" s="83">
        <f t="shared" si="35"/>
        <v>-91751.341630865762</v>
      </c>
      <c r="E247" s="83">
        <f t="shared" si="40"/>
        <v>-27560.218297340842</v>
      </c>
      <c r="F247" s="83">
        <f t="shared" si="41"/>
        <v>-64191.12333352492</v>
      </c>
      <c r="G247" s="84">
        <f t="shared" si="42"/>
        <v>9493990.8324109409</v>
      </c>
      <c r="H247" s="78"/>
      <c r="I247" s="74"/>
      <c r="J247" s="79"/>
      <c r="K247" s="74">
        <f t="shared" si="36"/>
        <v>242</v>
      </c>
      <c r="L247" s="83">
        <f t="shared" si="37"/>
        <v>-91751.341630865762</v>
      </c>
      <c r="M247" s="83">
        <f t="shared" si="38"/>
        <v>-27560.218297340842</v>
      </c>
      <c r="N247" s="83">
        <f t="shared" si="39"/>
        <v>-64191.12333352492</v>
      </c>
      <c r="O247" s="84">
        <f t="shared" si="43"/>
        <v>9493990.8324109409</v>
      </c>
    </row>
    <row r="248" spans="1:15" x14ac:dyDescent="0.2">
      <c r="A248" s="74"/>
      <c r="B248" s="79"/>
      <c r="C248" s="74">
        <f t="shared" si="34"/>
        <v>243</v>
      </c>
      <c r="D248" s="83">
        <f t="shared" si="35"/>
        <v>-91751.341630865762</v>
      </c>
      <c r="E248" s="83">
        <f t="shared" si="40"/>
        <v>-27746.020102362083</v>
      </c>
      <c r="F248" s="83">
        <f t="shared" si="41"/>
        <v>-64005.321528503679</v>
      </c>
      <c r="G248" s="84">
        <f t="shared" si="42"/>
        <v>9466244.8123085797</v>
      </c>
      <c r="H248" s="78"/>
      <c r="I248" s="74"/>
      <c r="J248" s="79"/>
      <c r="K248" s="74">
        <f t="shared" si="36"/>
        <v>243</v>
      </c>
      <c r="L248" s="83">
        <f t="shared" si="37"/>
        <v>-91751.341630865762</v>
      </c>
      <c r="M248" s="83">
        <f t="shared" si="38"/>
        <v>-27746.020102362083</v>
      </c>
      <c r="N248" s="83">
        <f t="shared" si="39"/>
        <v>-64005.321528503679</v>
      </c>
      <c r="O248" s="84">
        <f t="shared" si="43"/>
        <v>9466244.8123085797</v>
      </c>
    </row>
    <row r="249" spans="1:15" x14ac:dyDescent="0.2">
      <c r="A249" s="74"/>
      <c r="B249" s="79"/>
      <c r="C249" s="74">
        <f t="shared" si="34"/>
        <v>244</v>
      </c>
      <c r="D249" s="83">
        <f t="shared" si="35"/>
        <v>-91751.341630865762</v>
      </c>
      <c r="E249" s="83">
        <f t="shared" si="40"/>
        <v>-27933.074521218834</v>
      </c>
      <c r="F249" s="83">
        <f t="shared" si="41"/>
        <v>-63818.267109646928</v>
      </c>
      <c r="G249" s="84">
        <f t="shared" si="42"/>
        <v>9438311.7377873603</v>
      </c>
      <c r="H249" s="78"/>
      <c r="I249" s="74"/>
      <c r="J249" s="79"/>
      <c r="K249" s="74">
        <f t="shared" si="36"/>
        <v>244</v>
      </c>
      <c r="L249" s="83">
        <f t="shared" si="37"/>
        <v>-91751.341630865762</v>
      </c>
      <c r="M249" s="83">
        <f t="shared" si="38"/>
        <v>-27933.074521218834</v>
      </c>
      <c r="N249" s="83">
        <f t="shared" si="39"/>
        <v>-63818.267109646928</v>
      </c>
      <c r="O249" s="84">
        <f t="shared" si="43"/>
        <v>9438311.7377873603</v>
      </c>
    </row>
    <row r="250" spans="1:15" x14ac:dyDescent="0.2">
      <c r="A250" s="74"/>
      <c r="B250" s="79"/>
      <c r="C250" s="74">
        <f t="shared" si="34"/>
        <v>245</v>
      </c>
      <c r="D250" s="83">
        <f t="shared" si="35"/>
        <v>-91751.341630865762</v>
      </c>
      <c r="E250" s="83">
        <f t="shared" si="40"/>
        <v>-28121.389998616058</v>
      </c>
      <c r="F250" s="83">
        <f t="shared" si="41"/>
        <v>-63629.951632249707</v>
      </c>
      <c r="G250" s="84">
        <f t="shared" si="42"/>
        <v>9410190.3477887437</v>
      </c>
      <c r="H250" s="78"/>
      <c r="I250" s="74"/>
      <c r="J250" s="79"/>
      <c r="K250" s="74">
        <f t="shared" si="36"/>
        <v>245</v>
      </c>
      <c r="L250" s="83">
        <f t="shared" si="37"/>
        <v>-91751.341630865762</v>
      </c>
      <c r="M250" s="83">
        <f t="shared" si="38"/>
        <v>-28121.389998616058</v>
      </c>
      <c r="N250" s="83">
        <f t="shared" si="39"/>
        <v>-63629.951632249707</v>
      </c>
      <c r="O250" s="84">
        <f t="shared" si="43"/>
        <v>9410190.3477887437</v>
      </c>
    </row>
    <row r="251" spans="1:15" x14ac:dyDescent="0.2">
      <c r="A251" s="74"/>
      <c r="B251" s="79"/>
      <c r="C251" s="74">
        <f t="shared" si="34"/>
        <v>246</v>
      </c>
      <c r="D251" s="83">
        <f t="shared" si="35"/>
        <v>-91751.341630865762</v>
      </c>
      <c r="E251" s="83">
        <f t="shared" si="40"/>
        <v>-28310.975036190062</v>
      </c>
      <c r="F251" s="83">
        <f t="shared" si="41"/>
        <v>-63440.366594675696</v>
      </c>
      <c r="G251" s="84">
        <f t="shared" si="42"/>
        <v>9381879.3727525529</v>
      </c>
      <c r="H251" s="78"/>
      <c r="I251" s="74"/>
      <c r="J251" s="79"/>
      <c r="K251" s="74">
        <f t="shared" si="36"/>
        <v>246</v>
      </c>
      <c r="L251" s="83">
        <f t="shared" si="37"/>
        <v>-91751.341630865762</v>
      </c>
      <c r="M251" s="83">
        <f t="shared" si="38"/>
        <v>-28310.975036190062</v>
      </c>
      <c r="N251" s="83">
        <f t="shared" si="39"/>
        <v>-63440.366594675696</v>
      </c>
      <c r="O251" s="84">
        <f t="shared" si="43"/>
        <v>9381879.3727525529</v>
      </c>
    </row>
    <row r="252" spans="1:15" x14ac:dyDescent="0.2">
      <c r="A252" s="74"/>
      <c r="B252" s="79"/>
      <c r="C252" s="74">
        <f t="shared" si="34"/>
        <v>247</v>
      </c>
      <c r="D252" s="83">
        <f t="shared" si="35"/>
        <v>-91751.341630865762</v>
      </c>
      <c r="E252" s="83">
        <f t="shared" si="40"/>
        <v>-28501.83819289237</v>
      </c>
      <c r="F252" s="83">
        <f t="shared" si="41"/>
        <v>-63249.503437973392</v>
      </c>
      <c r="G252" s="84">
        <f t="shared" si="42"/>
        <v>9353377.5345596597</v>
      </c>
      <c r="H252" s="78"/>
      <c r="I252" s="74"/>
      <c r="J252" s="79"/>
      <c r="K252" s="74">
        <f t="shared" si="36"/>
        <v>247</v>
      </c>
      <c r="L252" s="83">
        <f t="shared" si="37"/>
        <v>-91751.341630865762</v>
      </c>
      <c r="M252" s="83">
        <f t="shared" si="38"/>
        <v>-28501.83819289237</v>
      </c>
      <c r="N252" s="83">
        <f t="shared" si="39"/>
        <v>-63249.503437973392</v>
      </c>
      <c r="O252" s="84">
        <f t="shared" si="43"/>
        <v>9353377.5345596597</v>
      </c>
    </row>
    <row r="253" spans="1:15" x14ac:dyDescent="0.2">
      <c r="A253" s="74"/>
      <c r="B253" s="79"/>
      <c r="C253" s="74">
        <f t="shared" si="34"/>
        <v>248</v>
      </c>
      <c r="D253" s="83">
        <f t="shared" si="35"/>
        <v>-91751.341630865762</v>
      </c>
      <c r="E253" s="83">
        <f t="shared" si="40"/>
        <v>-28693.988085376124</v>
      </c>
      <c r="F253" s="83">
        <f t="shared" si="41"/>
        <v>-63057.353545489634</v>
      </c>
      <c r="G253" s="84">
        <f t="shared" si="42"/>
        <v>9324683.5464742836</v>
      </c>
      <c r="H253" s="78"/>
      <c r="I253" s="74"/>
      <c r="J253" s="79"/>
      <c r="K253" s="74">
        <f t="shared" si="36"/>
        <v>248</v>
      </c>
      <c r="L253" s="83">
        <f t="shared" si="37"/>
        <v>-91751.341630865762</v>
      </c>
      <c r="M253" s="83">
        <f t="shared" si="38"/>
        <v>-28693.988085376124</v>
      </c>
      <c r="N253" s="83">
        <f t="shared" si="39"/>
        <v>-63057.353545489634</v>
      </c>
      <c r="O253" s="84">
        <f t="shared" si="43"/>
        <v>9324683.5464742836</v>
      </c>
    </row>
    <row r="254" spans="1:15" x14ac:dyDescent="0.2">
      <c r="A254" s="74"/>
      <c r="B254" s="79"/>
      <c r="C254" s="74">
        <f t="shared" si="34"/>
        <v>249</v>
      </c>
      <c r="D254" s="83">
        <f t="shared" si="35"/>
        <v>-91751.341630865762</v>
      </c>
      <c r="E254" s="83">
        <f t="shared" si="40"/>
        <v>-28887.433388385034</v>
      </c>
      <c r="F254" s="83">
        <f t="shared" si="41"/>
        <v>-62863.908242480727</v>
      </c>
      <c r="G254" s="84">
        <f t="shared" si="42"/>
        <v>9295796.1130858976</v>
      </c>
      <c r="H254" s="78"/>
      <c r="I254" s="74"/>
      <c r="J254" s="79"/>
      <c r="K254" s="74">
        <f t="shared" si="36"/>
        <v>249</v>
      </c>
      <c r="L254" s="83">
        <f t="shared" si="37"/>
        <v>-91751.341630865762</v>
      </c>
      <c r="M254" s="83">
        <f t="shared" si="38"/>
        <v>-28887.433388385034</v>
      </c>
      <c r="N254" s="83">
        <f t="shared" si="39"/>
        <v>-62863.908242480727</v>
      </c>
      <c r="O254" s="84">
        <f t="shared" si="43"/>
        <v>9295796.1130858976</v>
      </c>
    </row>
    <row r="255" spans="1:15" x14ac:dyDescent="0.2">
      <c r="A255" s="74"/>
      <c r="B255" s="79"/>
      <c r="C255" s="74">
        <f t="shared" si="34"/>
        <v>250</v>
      </c>
      <c r="D255" s="83">
        <f t="shared" si="35"/>
        <v>-91751.341630865762</v>
      </c>
      <c r="E255" s="83">
        <f t="shared" si="40"/>
        <v>-29082.182835145057</v>
      </c>
      <c r="F255" s="83">
        <f t="shared" si="41"/>
        <v>-62669.158795720708</v>
      </c>
      <c r="G255" s="84">
        <f t="shared" si="42"/>
        <v>9266713.9302507527</v>
      </c>
      <c r="H255" s="78"/>
      <c r="I255" s="74"/>
      <c r="J255" s="79"/>
      <c r="K255" s="74">
        <f t="shared" si="36"/>
        <v>250</v>
      </c>
      <c r="L255" s="83">
        <f t="shared" si="37"/>
        <v>-91751.341630865762</v>
      </c>
      <c r="M255" s="83">
        <f t="shared" si="38"/>
        <v>-29082.182835145057</v>
      </c>
      <c r="N255" s="83">
        <f t="shared" si="39"/>
        <v>-62669.158795720708</v>
      </c>
      <c r="O255" s="84">
        <f t="shared" si="43"/>
        <v>9266713.9302507527</v>
      </c>
    </row>
    <row r="256" spans="1:15" x14ac:dyDescent="0.2">
      <c r="A256" s="74"/>
      <c r="B256" s="79"/>
      <c r="C256" s="74">
        <f t="shared" si="34"/>
        <v>251</v>
      </c>
      <c r="D256" s="83">
        <f t="shared" si="35"/>
        <v>-91751.341630865762</v>
      </c>
      <c r="E256" s="83">
        <f t="shared" si="40"/>
        <v>-29278.245217758664</v>
      </c>
      <c r="F256" s="83">
        <f t="shared" si="41"/>
        <v>-62473.096413107094</v>
      </c>
      <c r="G256" s="84">
        <f t="shared" si="42"/>
        <v>9237435.6850329936</v>
      </c>
      <c r="H256" s="78"/>
      <c r="I256" s="74"/>
      <c r="J256" s="79"/>
      <c r="K256" s="74">
        <f t="shared" si="36"/>
        <v>251</v>
      </c>
      <c r="L256" s="83">
        <f t="shared" si="37"/>
        <v>-91751.341630865762</v>
      </c>
      <c r="M256" s="83">
        <f t="shared" si="38"/>
        <v>-29278.245217758664</v>
      </c>
      <c r="N256" s="83">
        <f t="shared" si="39"/>
        <v>-62473.096413107094</v>
      </c>
      <c r="O256" s="84">
        <f t="shared" si="43"/>
        <v>9237435.6850329936</v>
      </c>
    </row>
    <row r="257" spans="1:15" x14ac:dyDescent="0.2">
      <c r="A257" s="74"/>
      <c r="B257" s="79">
        <f>SUM(D246:D257)</f>
        <v>-1101016.0995703894</v>
      </c>
      <c r="C257" s="74">
        <f t="shared" si="34"/>
        <v>252</v>
      </c>
      <c r="D257" s="83">
        <f t="shared" si="35"/>
        <v>-91751.341630865762</v>
      </c>
      <c r="E257" s="83">
        <f t="shared" si="40"/>
        <v>-29475.629387601723</v>
      </c>
      <c r="F257" s="83">
        <f t="shared" si="41"/>
        <v>-62275.712243264039</v>
      </c>
      <c r="G257" s="84">
        <f t="shared" si="42"/>
        <v>9207960.0556453913</v>
      </c>
      <c r="H257" s="78"/>
      <c r="I257" s="74"/>
      <c r="J257" s="79">
        <f>SUM(L246:L257)</f>
        <v>-1101016.0995703894</v>
      </c>
      <c r="K257" s="74">
        <f t="shared" si="36"/>
        <v>252</v>
      </c>
      <c r="L257" s="83">
        <f t="shared" si="37"/>
        <v>-91751.341630865762</v>
      </c>
      <c r="M257" s="83">
        <f t="shared" si="38"/>
        <v>-29475.629387601723</v>
      </c>
      <c r="N257" s="83">
        <f t="shared" si="39"/>
        <v>-62275.712243264039</v>
      </c>
      <c r="O257" s="84">
        <f t="shared" si="43"/>
        <v>9207960.0556453913</v>
      </c>
    </row>
    <row r="258" spans="1:15" x14ac:dyDescent="0.2">
      <c r="A258" s="74"/>
      <c r="B258" s="79"/>
      <c r="C258" s="74">
        <f t="shared" si="34"/>
        <v>253</v>
      </c>
      <c r="D258" s="83">
        <f t="shared" si="35"/>
        <v>-91751.341630865762</v>
      </c>
      <c r="E258" s="83">
        <f t="shared" si="40"/>
        <v>-29674.344255723136</v>
      </c>
      <c r="F258" s="83">
        <f t="shared" si="41"/>
        <v>-62076.99737514263</v>
      </c>
      <c r="G258" s="84">
        <f t="shared" si="42"/>
        <v>9178285.7113896683</v>
      </c>
      <c r="H258" s="78"/>
      <c r="I258" s="74"/>
      <c r="J258" s="79"/>
      <c r="K258" s="74">
        <f t="shared" si="36"/>
        <v>253</v>
      </c>
      <c r="L258" s="83">
        <f t="shared" si="37"/>
        <v>-91751.341630865762</v>
      </c>
      <c r="M258" s="83">
        <f t="shared" si="38"/>
        <v>-29674.344255723136</v>
      </c>
      <c r="N258" s="83">
        <f t="shared" si="39"/>
        <v>-62076.99737514263</v>
      </c>
      <c r="O258" s="84">
        <f t="shared" si="43"/>
        <v>9178285.7113896683</v>
      </c>
    </row>
    <row r="259" spans="1:15" x14ac:dyDescent="0.2">
      <c r="A259" s="74"/>
      <c r="B259" s="79"/>
      <c r="C259" s="74">
        <f t="shared" si="34"/>
        <v>254</v>
      </c>
      <c r="D259" s="83">
        <f t="shared" si="35"/>
        <v>-91751.341630865762</v>
      </c>
      <c r="E259" s="83">
        <f t="shared" si="40"/>
        <v>-29874.398793247135</v>
      </c>
      <c r="F259" s="83">
        <f t="shared" si="41"/>
        <v>-61876.942837618626</v>
      </c>
      <c r="G259" s="84">
        <f t="shared" si="42"/>
        <v>9148411.3125964217</v>
      </c>
      <c r="H259" s="78"/>
      <c r="I259" s="74"/>
      <c r="J259" s="79"/>
      <c r="K259" s="74">
        <f t="shared" si="36"/>
        <v>254</v>
      </c>
      <c r="L259" s="83">
        <f t="shared" si="37"/>
        <v>-91751.341630865762</v>
      </c>
      <c r="M259" s="83">
        <f t="shared" si="38"/>
        <v>-29874.398793247135</v>
      </c>
      <c r="N259" s="83">
        <f t="shared" si="39"/>
        <v>-61876.942837618626</v>
      </c>
      <c r="O259" s="84">
        <f t="shared" si="43"/>
        <v>9148411.3125964217</v>
      </c>
    </row>
    <row r="260" spans="1:15" x14ac:dyDescent="0.2">
      <c r="A260" s="74"/>
      <c r="B260" s="79"/>
      <c r="C260" s="74">
        <f t="shared" si="34"/>
        <v>255</v>
      </c>
      <c r="D260" s="83">
        <f t="shared" si="35"/>
        <v>-91751.341630865762</v>
      </c>
      <c r="E260" s="83">
        <f t="shared" si="40"/>
        <v>-30075.802031778279</v>
      </c>
      <c r="F260" s="83">
        <f t="shared" si="41"/>
        <v>-61675.539599087482</v>
      </c>
      <c r="G260" s="84">
        <f t="shared" si="42"/>
        <v>9118335.5105646439</v>
      </c>
      <c r="H260" s="78"/>
      <c r="I260" s="74"/>
      <c r="J260" s="79"/>
      <c r="K260" s="74">
        <f t="shared" si="36"/>
        <v>255</v>
      </c>
      <c r="L260" s="83">
        <f t="shared" si="37"/>
        <v>-91751.341630865762</v>
      </c>
      <c r="M260" s="83">
        <f t="shared" si="38"/>
        <v>-30075.802031778279</v>
      </c>
      <c r="N260" s="83">
        <f t="shared" si="39"/>
        <v>-61675.539599087482</v>
      </c>
      <c r="O260" s="84">
        <f t="shared" si="43"/>
        <v>9118335.5105646439</v>
      </c>
    </row>
    <row r="261" spans="1:15" x14ac:dyDescent="0.2">
      <c r="A261" s="74"/>
      <c r="B261" s="79"/>
      <c r="C261" s="74">
        <f t="shared" si="34"/>
        <v>256</v>
      </c>
      <c r="D261" s="83">
        <f t="shared" si="35"/>
        <v>-91751.341630865762</v>
      </c>
      <c r="E261" s="83">
        <f t="shared" si="40"/>
        <v>-30278.563063809182</v>
      </c>
      <c r="F261" s="83">
        <f t="shared" si="41"/>
        <v>-61472.778567056579</v>
      </c>
      <c r="G261" s="84">
        <f t="shared" si="42"/>
        <v>9088056.9475008342</v>
      </c>
      <c r="H261" s="78"/>
      <c r="I261" s="74"/>
      <c r="J261" s="79"/>
      <c r="K261" s="74">
        <f t="shared" si="36"/>
        <v>256</v>
      </c>
      <c r="L261" s="83">
        <f t="shared" si="37"/>
        <v>-91751.341630865762</v>
      </c>
      <c r="M261" s="83">
        <f t="shared" si="38"/>
        <v>-30278.563063809182</v>
      </c>
      <c r="N261" s="83">
        <f t="shared" si="39"/>
        <v>-61472.778567056579</v>
      </c>
      <c r="O261" s="84">
        <f t="shared" si="43"/>
        <v>9088056.9475008342</v>
      </c>
    </row>
    <row r="262" spans="1:15" x14ac:dyDescent="0.2">
      <c r="A262" s="74"/>
      <c r="B262" s="79"/>
      <c r="C262" s="74">
        <f t="shared" si="34"/>
        <v>257</v>
      </c>
      <c r="D262" s="83">
        <f t="shared" si="35"/>
        <v>-91751.341630865762</v>
      </c>
      <c r="E262" s="83">
        <f t="shared" si="40"/>
        <v>-30482.691043131032</v>
      </c>
      <c r="F262" s="83">
        <f t="shared" si="41"/>
        <v>-61268.65058773473</v>
      </c>
      <c r="G262" s="84">
        <f t="shared" si="42"/>
        <v>9057574.2564577032</v>
      </c>
      <c r="H262" s="78"/>
      <c r="I262" s="74"/>
      <c r="J262" s="79"/>
      <c r="K262" s="74">
        <f t="shared" si="36"/>
        <v>257</v>
      </c>
      <c r="L262" s="83">
        <f t="shared" si="37"/>
        <v>-91751.341630865762</v>
      </c>
      <c r="M262" s="83">
        <f t="shared" si="38"/>
        <v>-30482.691043131032</v>
      </c>
      <c r="N262" s="83">
        <f t="shared" si="39"/>
        <v>-61268.65058773473</v>
      </c>
      <c r="O262" s="84">
        <f t="shared" si="43"/>
        <v>9057574.2564577032</v>
      </c>
    </row>
    <row r="263" spans="1:15" x14ac:dyDescent="0.2">
      <c r="A263" s="74"/>
      <c r="B263" s="79"/>
      <c r="C263" s="74">
        <f t="shared" si="34"/>
        <v>258</v>
      </c>
      <c r="D263" s="83">
        <f t="shared" si="35"/>
        <v>-91751.341630865762</v>
      </c>
      <c r="E263" s="83">
        <f t="shared" si="40"/>
        <v>-30688.195185246808</v>
      </c>
      <c r="F263" s="83">
        <f t="shared" si="41"/>
        <v>-61063.146445618957</v>
      </c>
      <c r="G263" s="84">
        <f t="shared" si="42"/>
        <v>9026886.0612724572</v>
      </c>
      <c r="H263" s="78"/>
      <c r="I263" s="74"/>
      <c r="J263" s="79"/>
      <c r="K263" s="74">
        <f t="shared" si="36"/>
        <v>258</v>
      </c>
      <c r="L263" s="83">
        <f t="shared" si="37"/>
        <v>-91751.341630865762</v>
      </c>
      <c r="M263" s="83">
        <f t="shared" si="38"/>
        <v>-30688.195185246808</v>
      </c>
      <c r="N263" s="83">
        <f t="shared" si="39"/>
        <v>-61063.146445618957</v>
      </c>
      <c r="O263" s="84">
        <f t="shared" si="43"/>
        <v>9026886.0612724572</v>
      </c>
    </row>
    <row r="264" spans="1:15" x14ac:dyDescent="0.2">
      <c r="A264" s="74"/>
      <c r="B264" s="79"/>
      <c r="C264" s="74">
        <f t="shared" ref="C264:C327" si="44">SUM(C263+1)</f>
        <v>259</v>
      </c>
      <c r="D264" s="83">
        <f t="shared" ref="D264:D327" si="45">PMT($B$3/12,$B$2,$B$1)</f>
        <v>-91751.341630865762</v>
      </c>
      <c r="E264" s="83">
        <f t="shared" si="40"/>
        <v>-30895.084767787339</v>
      </c>
      <c r="F264" s="83">
        <f t="shared" si="41"/>
        <v>-60856.256863078423</v>
      </c>
      <c r="G264" s="84">
        <f t="shared" si="42"/>
        <v>8995990.9765046705</v>
      </c>
      <c r="H264" s="78"/>
      <c r="I264" s="74"/>
      <c r="J264" s="79"/>
      <c r="K264" s="74">
        <f t="shared" ref="K264:K327" si="46">SUM(K263+1)</f>
        <v>259</v>
      </c>
      <c r="L264" s="83">
        <f t="shared" ref="L264:L327" si="47">PMT($J$3/12,$J$2,$J$1)</f>
        <v>-91751.341630865762</v>
      </c>
      <c r="M264" s="83">
        <f t="shared" ref="M264:M327" si="48">PPMT($J$3/12,K264,$J$2,$J$1)</f>
        <v>-30895.084767787339</v>
      </c>
      <c r="N264" s="83">
        <f t="shared" ref="N264:N327" si="49">SUM(L264-M264)</f>
        <v>-60856.256863078423</v>
      </c>
      <c r="O264" s="84">
        <f t="shared" si="43"/>
        <v>8995990.9765046705</v>
      </c>
    </row>
    <row r="265" spans="1:15" x14ac:dyDescent="0.2">
      <c r="A265" s="74"/>
      <c r="B265" s="79"/>
      <c r="C265" s="74">
        <f t="shared" si="44"/>
        <v>260</v>
      </c>
      <c r="D265" s="83">
        <f t="shared" si="45"/>
        <v>-91751.341630865762</v>
      </c>
      <c r="E265" s="83">
        <f t="shared" si="40"/>
        <v>-31103.369130930176</v>
      </c>
      <c r="F265" s="83">
        <f t="shared" si="41"/>
        <v>-60647.972499935582</v>
      </c>
      <c r="G265" s="84">
        <f t="shared" si="42"/>
        <v>8964887.6073737405</v>
      </c>
      <c r="H265" s="78"/>
      <c r="I265" s="74"/>
      <c r="J265" s="79"/>
      <c r="K265" s="74">
        <f t="shared" si="46"/>
        <v>260</v>
      </c>
      <c r="L265" s="83">
        <f t="shared" si="47"/>
        <v>-91751.341630865762</v>
      </c>
      <c r="M265" s="83">
        <f t="shared" si="48"/>
        <v>-31103.369130930176</v>
      </c>
      <c r="N265" s="83">
        <f t="shared" si="49"/>
        <v>-60647.972499935582</v>
      </c>
      <c r="O265" s="84">
        <f t="shared" si="43"/>
        <v>8964887.6073737405</v>
      </c>
    </row>
    <row r="266" spans="1:15" x14ac:dyDescent="0.2">
      <c r="A266" s="74"/>
      <c r="B266" s="79"/>
      <c r="C266" s="74">
        <f t="shared" si="44"/>
        <v>261</v>
      </c>
      <c r="D266" s="83">
        <f t="shared" si="45"/>
        <v>-91751.341630865762</v>
      </c>
      <c r="E266" s="83">
        <f t="shared" si="40"/>
        <v>-31313.057677821202</v>
      </c>
      <c r="F266" s="83">
        <f t="shared" si="41"/>
        <v>-60438.283953044564</v>
      </c>
      <c r="G266" s="84">
        <f t="shared" si="42"/>
        <v>8933574.5496959202</v>
      </c>
      <c r="H266" s="78"/>
      <c r="I266" s="74"/>
      <c r="J266" s="79"/>
      <c r="K266" s="74">
        <f t="shared" si="46"/>
        <v>261</v>
      </c>
      <c r="L266" s="83">
        <f t="shared" si="47"/>
        <v>-91751.341630865762</v>
      </c>
      <c r="M266" s="83">
        <f t="shared" si="48"/>
        <v>-31313.057677821202</v>
      </c>
      <c r="N266" s="83">
        <f t="shared" si="49"/>
        <v>-60438.283953044564</v>
      </c>
      <c r="O266" s="84">
        <f t="shared" si="43"/>
        <v>8933574.5496959202</v>
      </c>
    </row>
    <row r="267" spans="1:15" x14ac:dyDescent="0.2">
      <c r="A267" s="74"/>
      <c r="B267" s="79"/>
      <c r="C267" s="74">
        <f t="shared" si="44"/>
        <v>262</v>
      </c>
      <c r="D267" s="83">
        <f t="shared" si="45"/>
        <v>-91751.341630865762</v>
      </c>
      <c r="E267" s="83">
        <f t="shared" si="40"/>
        <v>-31524.159874999172</v>
      </c>
      <c r="F267" s="83">
        <f t="shared" si="41"/>
        <v>-60227.181755866593</v>
      </c>
      <c r="G267" s="84">
        <f t="shared" si="42"/>
        <v>8902050.3898209203</v>
      </c>
      <c r="H267" s="78"/>
      <c r="I267" s="74"/>
      <c r="J267" s="79"/>
      <c r="K267" s="74">
        <f t="shared" si="46"/>
        <v>262</v>
      </c>
      <c r="L267" s="83">
        <f t="shared" si="47"/>
        <v>-91751.341630865762</v>
      </c>
      <c r="M267" s="83">
        <f t="shared" si="48"/>
        <v>-31524.159874999172</v>
      </c>
      <c r="N267" s="83">
        <f t="shared" si="49"/>
        <v>-60227.181755866593</v>
      </c>
      <c r="O267" s="84">
        <f t="shared" si="43"/>
        <v>8902050.3898209203</v>
      </c>
    </row>
    <row r="268" spans="1:15" x14ac:dyDescent="0.2">
      <c r="A268" s="74"/>
      <c r="B268" s="79"/>
      <c r="C268" s="74">
        <f t="shared" si="44"/>
        <v>263</v>
      </c>
      <c r="D268" s="83">
        <f t="shared" si="45"/>
        <v>-91751.341630865762</v>
      </c>
      <c r="E268" s="83">
        <f t="shared" si="40"/>
        <v>-31736.685252823132</v>
      </c>
      <c r="F268" s="83">
        <f t="shared" si="41"/>
        <v>-60014.65637804263</v>
      </c>
      <c r="G268" s="84">
        <f t="shared" si="42"/>
        <v>8870313.7045680974</v>
      </c>
      <c r="H268" s="78"/>
      <c r="I268" s="74"/>
      <c r="J268" s="79"/>
      <c r="K268" s="74">
        <f t="shared" si="46"/>
        <v>263</v>
      </c>
      <c r="L268" s="83">
        <f t="shared" si="47"/>
        <v>-91751.341630865762</v>
      </c>
      <c r="M268" s="83">
        <f t="shared" si="48"/>
        <v>-31736.685252823132</v>
      </c>
      <c r="N268" s="83">
        <f t="shared" si="49"/>
        <v>-60014.65637804263</v>
      </c>
      <c r="O268" s="84">
        <f t="shared" si="43"/>
        <v>8870313.7045680974</v>
      </c>
    </row>
    <row r="269" spans="1:15" x14ac:dyDescent="0.2">
      <c r="A269" s="74"/>
      <c r="B269" s="79">
        <f>SUM(D258:D269)</f>
        <v>-1101016.0995703894</v>
      </c>
      <c r="C269" s="74">
        <f t="shared" si="44"/>
        <v>264</v>
      </c>
      <c r="D269" s="83">
        <f t="shared" si="45"/>
        <v>-91751.341630865762</v>
      </c>
      <c r="E269" s="83">
        <f t="shared" si="40"/>
        <v>-31950.643405902585</v>
      </c>
      <c r="F269" s="83">
        <f t="shared" si="41"/>
        <v>-59800.698224963176</v>
      </c>
      <c r="G269" s="84">
        <f t="shared" si="42"/>
        <v>8838363.0611621942</v>
      </c>
      <c r="H269" s="78"/>
      <c r="I269" s="74"/>
      <c r="J269" s="79">
        <f>SUM(L258:L269)</f>
        <v>-1101016.0995703894</v>
      </c>
      <c r="K269" s="74">
        <f t="shared" si="46"/>
        <v>264</v>
      </c>
      <c r="L269" s="83">
        <f t="shared" si="47"/>
        <v>-91751.341630865762</v>
      </c>
      <c r="M269" s="83">
        <f t="shared" si="48"/>
        <v>-31950.643405902585</v>
      </c>
      <c r="N269" s="83">
        <f t="shared" si="49"/>
        <v>-59800.698224963176</v>
      </c>
      <c r="O269" s="84">
        <f t="shared" si="43"/>
        <v>8838363.0611621942</v>
      </c>
    </row>
    <row r="270" spans="1:15" x14ac:dyDescent="0.2">
      <c r="A270" s="74"/>
      <c r="B270" s="79"/>
      <c r="C270" s="74">
        <f t="shared" si="44"/>
        <v>265</v>
      </c>
      <c r="D270" s="83">
        <f t="shared" si="45"/>
        <v>-91751.341630865762</v>
      </c>
      <c r="E270" s="83">
        <f t="shared" si="40"/>
        <v>-32166.043993530704</v>
      </c>
      <c r="F270" s="83">
        <f t="shared" si="41"/>
        <v>-59585.297637335054</v>
      </c>
      <c r="G270" s="84">
        <f t="shared" si="42"/>
        <v>8806197.0171686634</v>
      </c>
      <c r="H270" s="78"/>
      <c r="I270" s="74"/>
      <c r="J270" s="79"/>
      <c r="K270" s="74">
        <f t="shared" si="46"/>
        <v>265</v>
      </c>
      <c r="L270" s="83">
        <f t="shared" si="47"/>
        <v>-91751.341630865762</v>
      </c>
      <c r="M270" s="83">
        <f t="shared" si="48"/>
        <v>-32166.043993530704</v>
      </c>
      <c r="N270" s="83">
        <f t="shared" si="49"/>
        <v>-59585.297637335054</v>
      </c>
      <c r="O270" s="84">
        <f t="shared" si="43"/>
        <v>8806197.0171686634</v>
      </c>
    </row>
    <row r="271" spans="1:15" x14ac:dyDescent="0.2">
      <c r="A271" s="74"/>
      <c r="B271" s="79"/>
      <c r="C271" s="74">
        <f t="shared" si="44"/>
        <v>266</v>
      </c>
      <c r="D271" s="83">
        <f t="shared" si="45"/>
        <v>-91751.341630865762</v>
      </c>
      <c r="E271" s="83">
        <f t="shared" si="40"/>
        <v>-32382.896740120428</v>
      </c>
      <c r="F271" s="83">
        <f t="shared" si="41"/>
        <v>-59368.444890745333</v>
      </c>
      <c r="G271" s="84">
        <f t="shared" si="42"/>
        <v>8773814.1204285435</v>
      </c>
      <c r="H271" s="78"/>
      <c r="I271" s="74"/>
      <c r="J271" s="79"/>
      <c r="K271" s="74">
        <f t="shared" si="46"/>
        <v>266</v>
      </c>
      <c r="L271" s="83">
        <f t="shared" si="47"/>
        <v>-91751.341630865762</v>
      </c>
      <c r="M271" s="83">
        <f t="shared" si="48"/>
        <v>-32382.896740120428</v>
      </c>
      <c r="N271" s="83">
        <f t="shared" si="49"/>
        <v>-59368.444890745333</v>
      </c>
      <c r="O271" s="84">
        <f t="shared" si="43"/>
        <v>8773814.1204285435</v>
      </c>
    </row>
    <row r="272" spans="1:15" x14ac:dyDescent="0.2">
      <c r="A272" s="74"/>
      <c r="B272" s="79"/>
      <c r="C272" s="74">
        <f t="shared" si="44"/>
        <v>267</v>
      </c>
      <c r="D272" s="83">
        <f t="shared" si="45"/>
        <v>-91751.341630865762</v>
      </c>
      <c r="E272" s="83">
        <f t="shared" si="40"/>
        <v>-32601.211435643403</v>
      </c>
      <c r="F272" s="83">
        <f t="shared" si="41"/>
        <v>-59150.130195222358</v>
      </c>
      <c r="G272" s="84">
        <f t="shared" si="42"/>
        <v>8741212.9089928996</v>
      </c>
      <c r="H272" s="78"/>
      <c r="I272" s="74"/>
      <c r="J272" s="79"/>
      <c r="K272" s="74">
        <f t="shared" si="46"/>
        <v>267</v>
      </c>
      <c r="L272" s="83">
        <f t="shared" si="47"/>
        <v>-91751.341630865762</v>
      </c>
      <c r="M272" s="83">
        <f t="shared" si="48"/>
        <v>-32601.211435643403</v>
      </c>
      <c r="N272" s="83">
        <f t="shared" si="49"/>
        <v>-59150.130195222358</v>
      </c>
      <c r="O272" s="84">
        <f t="shared" si="43"/>
        <v>8741212.9089928996</v>
      </c>
    </row>
    <row r="273" spans="1:15" x14ac:dyDescent="0.2">
      <c r="A273" s="74"/>
      <c r="B273" s="79"/>
      <c r="C273" s="74">
        <f t="shared" si="44"/>
        <v>268</v>
      </c>
      <c r="D273" s="83">
        <f t="shared" si="45"/>
        <v>-91751.341630865762</v>
      </c>
      <c r="E273" s="83">
        <f t="shared" si="40"/>
        <v>-32820.997936072032</v>
      </c>
      <c r="F273" s="83">
        <f t="shared" si="41"/>
        <v>-58930.34369479373</v>
      </c>
      <c r="G273" s="84">
        <f t="shared" si="42"/>
        <v>8708391.9110568278</v>
      </c>
      <c r="H273" s="78"/>
      <c r="I273" s="74"/>
      <c r="J273" s="79"/>
      <c r="K273" s="74">
        <f t="shared" si="46"/>
        <v>268</v>
      </c>
      <c r="L273" s="83">
        <f t="shared" si="47"/>
        <v>-91751.341630865762</v>
      </c>
      <c r="M273" s="83">
        <f t="shared" si="48"/>
        <v>-32820.997936072032</v>
      </c>
      <c r="N273" s="83">
        <f t="shared" si="49"/>
        <v>-58930.34369479373</v>
      </c>
      <c r="O273" s="84">
        <f t="shared" si="43"/>
        <v>8708391.9110568278</v>
      </c>
    </row>
    <row r="274" spans="1:15" x14ac:dyDescent="0.2">
      <c r="A274" s="74"/>
      <c r="B274" s="79"/>
      <c r="C274" s="74">
        <f t="shared" si="44"/>
        <v>269</v>
      </c>
      <c r="D274" s="83">
        <f t="shared" si="45"/>
        <v>-91751.341630865762</v>
      </c>
      <c r="E274" s="83">
        <f t="shared" si="40"/>
        <v>-33042.266163824388</v>
      </c>
      <c r="F274" s="83">
        <f t="shared" si="41"/>
        <v>-58709.075467041373</v>
      </c>
      <c r="G274" s="84">
        <f t="shared" si="42"/>
        <v>8675349.6448930036</v>
      </c>
      <c r="H274" s="78"/>
      <c r="I274" s="74"/>
      <c r="J274" s="79"/>
      <c r="K274" s="74">
        <f t="shared" si="46"/>
        <v>269</v>
      </c>
      <c r="L274" s="83">
        <f t="shared" si="47"/>
        <v>-91751.341630865762</v>
      </c>
      <c r="M274" s="83">
        <f t="shared" si="48"/>
        <v>-33042.266163824388</v>
      </c>
      <c r="N274" s="83">
        <f t="shared" si="49"/>
        <v>-58709.075467041373</v>
      </c>
      <c r="O274" s="84">
        <f t="shared" si="43"/>
        <v>8675349.6448930036</v>
      </c>
    </row>
    <row r="275" spans="1:15" x14ac:dyDescent="0.2">
      <c r="A275" s="74"/>
      <c r="B275" s="79"/>
      <c r="C275" s="74">
        <f t="shared" si="44"/>
        <v>270</v>
      </c>
      <c r="D275" s="83">
        <f t="shared" si="45"/>
        <v>-91751.341630865762</v>
      </c>
      <c r="E275" s="83">
        <f t="shared" si="40"/>
        <v>-33265.026108212172</v>
      </c>
      <c r="F275" s="83">
        <f t="shared" si="41"/>
        <v>-58486.315522653589</v>
      </c>
      <c r="G275" s="84">
        <f t="shared" si="42"/>
        <v>8642084.6187847909</v>
      </c>
      <c r="H275" s="78"/>
      <c r="I275" s="74"/>
      <c r="J275" s="79"/>
      <c r="K275" s="74">
        <f t="shared" si="46"/>
        <v>270</v>
      </c>
      <c r="L275" s="83">
        <f t="shared" si="47"/>
        <v>-91751.341630865762</v>
      </c>
      <c r="M275" s="83">
        <f t="shared" si="48"/>
        <v>-33265.026108212172</v>
      </c>
      <c r="N275" s="83">
        <f t="shared" si="49"/>
        <v>-58486.315522653589</v>
      </c>
      <c r="O275" s="84">
        <f t="shared" si="43"/>
        <v>8642084.6187847909</v>
      </c>
    </row>
    <row r="276" spans="1:15" x14ac:dyDescent="0.2">
      <c r="A276" s="74"/>
      <c r="B276" s="79"/>
      <c r="C276" s="74">
        <f t="shared" si="44"/>
        <v>271</v>
      </c>
      <c r="D276" s="83">
        <f t="shared" si="45"/>
        <v>-91751.341630865762</v>
      </c>
      <c r="E276" s="83">
        <f t="shared" si="40"/>
        <v>-33489.28782589169</v>
      </c>
      <c r="F276" s="83">
        <f t="shared" si="41"/>
        <v>-58262.053804974072</v>
      </c>
      <c r="G276" s="84">
        <f t="shared" si="42"/>
        <v>8608595.3309588991</v>
      </c>
      <c r="H276" s="78"/>
      <c r="I276" s="74"/>
      <c r="J276" s="79"/>
      <c r="K276" s="74">
        <f t="shared" si="46"/>
        <v>271</v>
      </c>
      <c r="L276" s="83">
        <f t="shared" si="47"/>
        <v>-91751.341630865762</v>
      </c>
      <c r="M276" s="83">
        <f t="shared" si="48"/>
        <v>-33489.28782589169</v>
      </c>
      <c r="N276" s="83">
        <f t="shared" si="49"/>
        <v>-58262.053804974072</v>
      </c>
      <c r="O276" s="84">
        <f t="shared" si="43"/>
        <v>8608595.3309588991</v>
      </c>
    </row>
    <row r="277" spans="1:15" x14ac:dyDescent="0.2">
      <c r="A277" s="74"/>
      <c r="B277" s="79"/>
      <c r="C277" s="74">
        <f t="shared" si="44"/>
        <v>272</v>
      </c>
      <c r="D277" s="83">
        <f t="shared" si="45"/>
        <v>-91751.341630865762</v>
      </c>
      <c r="E277" s="83">
        <f t="shared" si="40"/>
        <v>-33715.061441317914</v>
      </c>
      <c r="F277" s="83">
        <f t="shared" si="41"/>
        <v>-58036.280189547848</v>
      </c>
      <c r="G277" s="84">
        <f t="shared" si="42"/>
        <v>8574880.2695175819</v>
      </c>
      <c r="H277" s="78"/>
      <c r="I277" s="74"/>
      <c r="J277" s="79"/>
      <c r="K277" s="74">
        <f t="shared" si="46"/>
        <v>272</v>
      </c>
      <c r="L277" s="83">
        <f t="shared" si="47"/>
        <v>-91751.341630865762</v>
      </c>
      <c r="M277" s="83">
        <f t="shared" si="48"/>
        <v>-33715.061441317914</v>
      </c>
      <c r="N277" s="83">
        <f t="shared" si="49"/>
        <v>-58036.280189547848</v>
      </c>
      <c r="O277" s="84">
        <f t="shared" si="43"/>
        <v>8574880.2695175819</v>
      </c>
    </row>
    <row r="278" spans="1:15" x14ac:dyDescent="0.2">
      <c r="A278" s="74"/>
      <c r="B278" s="79"/>
      <c r="C278" s="74">
        <f t="shared" si="44"/>
        <v>273</v>
      </c>
      <c r="D278" s="83">
        <f t="shared" si="45"/>
        <v>-91751.341630865762</v>
      </c>
      <c r="E278" s="83">
        <f t="shared" si="40"/>
        <v>-33942.357147201474</v>
      </c>
      <c r="F278" s="83">
        <f t="shared" si="41"/>
        <v>-57808.984483664288</v>
      </c>
      <c r="G278" s="84">
        <f t="shared" si="42"/>
        <v>8540937.91237038</v>
      </c>
      <c r="H278" s="78"/>
      <c r="I278" s="74"/>
      <c r="J278" s="79"/>
      <c r="K278" s="74">
        <f t="shared" si="46"/>
        <v>273</v>
      </c>
      <c r="L278" s="83">
        <f t="shared" si="47"/>
        <v>-91751.341630865762</v>
      </c>
      <c r="M278" s="83">
        <f t="shared" si="48"/>
        <v>-33942.357147201474</v>
      </c>
      <c r="N278" s="83">
        <f t="shared" si="49"/>
        <v>-57808.984483664288</v>
      </c>
      <c r="O278" s="84">
        <f t="shared" si="43"/>
        <v>8540937.91237038</v>
      </c>
    </row>
    <row r="279" spans="1:15" x14ac:dyDescent="0.2">
      <c r="A279" s="74"/>
      <c r="B279" s="79"/>
      <c r="C279" s="74">
        <f t="shared" si="44"/>
        <v>274</v>
      </c>
      <c r="D279" s="83">
        <f t="shared" si="45"/>
        <v>-91751.341630865762</v>
      </c>
      <c r="E279" s="83">
        <f t="shared" si="40"/>
        <v>-34171.185204968853</v>
      </c>
      <c r="F279" s="83">
        <f t="shared" si="41"/>
        <v>-57580.156425896908</v>
      </c>
      <c r="G279" s="84">
        <f t="shared" si="42"/>
        <v>8506766.7271654103</v>
      </c>
      <c r="H279" s="78"/>
      <c r="I279" s="74"/>
      <c r="J279" s="79"/>
      <c r="K279" s="74">
        <f t="shared" si="46"/>
        <v>274</v>
      </c>
      <c r="L279" s="83">
        <f t="shared" si="47"/>
        <v>-91751.341630865762</v>
      </c>
      <c r="M279" s="83">
        <f t="shared" si="48"/>
        <v>-34171.185204968853</v>
      </c>
      <c r="N279" s="83">
        <f t="shared" si="49"/>
        <v>-57580.156425896908</v>
      </c>
      <c r="O279" s="84">
        <f t="shared" si="43"/>
        <v>8506766.7271654103</v>
      </c>
    </row>
    <row r="280" spans="1:15" x14ac:dyDescent="0.2">
      <c r="A280" s="74"/>
      <c r="B280" s="79"/>
      <c r="C280" s="74">
        <f t="shared" si="44"/>
        <v>275</v>
      </c>
      <c r="D280" s="83">
        <f t="shared" si="45"/>
        <v>-91751.341630865762</v>
      </c>
      <c r="E280" s="83">
        <f t="shared" si="40"/>
        <v>-34401.555945225678</v>
      </c>
      <c r="F280" s="83">
        <f t="shared" si="41"/>
        <v>-57349.785685640083</v>
      </c>
      <c r="G280" s="84">
        <f t="shared" si="42"/>
        <v>8472365.1712201852</v>
      </c>
      <c r="H280" s="78"/>
      <c r="I280" s="74"/>
      <c r="J280" s="79"/>
      <c r="K280" s="74">
        <f t="shared" si="46"/>
        <v>275</v>
      </c>
      <c r="L280" s="83">
        <f t="shared" si="47"/>
        <v>-91751.341630865762</v>
      </c>
      <c r="M280" s="83">
        <f t="shared" si="48"/>
        <v>-34401.555945225678</v>
      </c>
      <c r="N280" s="83">
        <f t="shared" si="49"/>
        <v>-57349.785685640083</v>
      </c>
      <c r="O280" s="84">
        <f t="shared" si="43"/>
        <v>8472365.1712201852</v>
      </c>
    </row>
    <row r="281" spans="1:15" x14ac:dyDescent="0.2">
      <c r="A281" s="74"/>
      <c r="B281" s="79">
        <f>SUM(D270:D281)</f>
        <v>-1101016.0995703894</v>
      </c>
      <c r="C281" s="74">
        <f t="shared" si="44"/>
        <v>276</v>
      </c>
      <c r="D281" s="83">
        <f t="shared" si="45"/>
        <v>-91751.341630865762</v>
      </c>
      <c r="E281" s="83">
        <f t="shared" si="40"/>
        <v>-34633.479768223078</v>
      </c>
      <c r="F281" s="83">
        <f t="shared" si="41"/>
        <v>-57117.861862642683</v>
      </c>
      <c r="G281" s="84">
        <f t="shared" si="42"/>
        <v>8437731.691451963</v>
      </c>
      <c r="H281" s="78"/>
      <c r="I281" s="74"/>
      <c r="J281" s="79">
        <f>SUM(L270:L281)</f>
        <v>-1101016.0995703894</v>
      </c>
      <c r="K281" s="74">
        <f t="shared" si="46"/>
        <v>276</v>
      </c>
      <c r="L281" s="83">
        <f t="shared" si="47"/>
        <v>-91751.341630865762</v>
      </c>
      <c r="M281" s="83">
        <f t="shared" si="48"/>
        <v>-34633.479768223078</v>
      </c>
      <c r="N281" s="83">
        <f t="shared" si="49"/>
        <v>-57117.861862642683</v>
      </c>
      <c r="O281" s="84">
        <f t="shared" si="43"/>
        <v>8437731.691451963</v>
      </c>
    </row>
    <row r="282" spans="1:15" x14ac:dyDescent="0.2">
      <c r="A282" s="74"/>
      <c r="B282" s="79"/>
      <c r="C282" s="74">
        <f t="shared" si="44"/>
        <v>277</v>
      </c>
      <c r="D282" s="83">
        <f t="shared" si="45"/>
        <v>-91751.341630865762</v>
      </c>
      <c r="E282" s="83">
        <f t="shared" si="40"/>
        <v>-34866.967144327187</v>
      </c>
      <c r="F282" s="83">
        <f t="shared" si="41"/>
        <v>-56884.374486538574</v>
      </c>
      <c r="G282" s="84">
        <f t="shared" si="42"/>
        <v>8402864.7243076358</v>
      </c>
      <c r="H282" s="78"/>
      <c r="I282" s="74"/>
      <c r="J282" s="79"/>
      <c r="K282" s="74">
        <f t="shared" si="46"/>
        <v>277</v>
      </c>
      <c r="L282" s="83">
        <f t="shared" si="47"/>
        <v>-91751.341630865762</v>
      </c>
      <c r="M282" s="83">
        <f t="shared" si="48"/>
        <v>-34866.967144327187</v>
      </c>
      <c r="N282" s="83">
        <f t="shared" si="49"/>
        <v>-56884.374486538574</v>
      </c>
      <c r="O282" s="84">
        <f t="shared" si="43"/>
        <v>8402864.7243076358</v>
      </c>
    </row>
    <row r="283" spans="1:15" x14ac:dyDescent="0.2">
      <c r="A283" s="74"/>
      <c r="B283" s="79"/>
      <c r="C283" s="74">
        <f t="shared" si="44"/>
        <v>278</v>
      </c>
      <c r="D283" s="83">
        <f t="shared" si="45"/>
        <v>-91751.341630865762</v>
      </c>
      <c r="E283" s="83">
        <f t="shared" si="40"/>
        <v>-35102.028614491857</v>
      </c>
      <c r="F283" s="83">
        <f t="shared" si="41"/>
        <v>-56649.313016373904</v>
      </c>
      <c r="G283" s="84">
        <f t="shared" si="42"/>
        <v>8367762.6956931436</v>
      </c>
      <c r="H283" s="78"/>
      <c r="I283" s="74"/>
      <c r="J283" s="79"/>
      <c r="K283" s="74">
        <f t="shared" si="46"/>
        <v>278</v>
      </c>
      <c r="L283" s="83">
        <f t="shared" si="47"/>
        <v>-91751.341630865762</v>
      </c>
      <c r="M283" s="83">
        <f t="shared" si="48"/>
        <v>-35102.028614491857</v>
      </c>
      <c r="N283" s="83">
        <f t="shared" si="49"/>
        <v>-56649.313016373904</v>
      </c>
      <c r="O283" s="84">
        <f t="shared" si="43"/>
        <v>8367762.6956931436</v>
      </c>
    </row>
    <row r="284" spans="1:15" x14ac:dyDescent="0.2">
      <c r="A284" s="74"/>
      <c r="B284" s="79"/>
      <c r="C284" s="74">
        <f t="shared" si="44"/>
        <v>279</v>
      </c>
      <c r="D284" s="83">
        <f t="shared" si="45"/>
        <v>-91751.341630865762</v>
      </c>
      <c r="E284" s="83">
        <f t="shared" si="40"/>
        <v>-35338.674790734549</v>
      </c>
      <c r="F284" s="83">
        <f t="shared" si="41"/>
        <v>-56412.666840131213</v>
      </c>
      <c r="G284" s="84">
        <f t="shared" si="42"/>
        <v>8332424.0209024092</v>
      </c>
      <c r="H284" s="78"/>
      <c r="I284" s="74"/>
      <c r="J284" s="79"/>
      <c r="K284" s="74">
        <f t="shared" si="46"/>
        <v>279</v>
      </c>
      <c r="L284" s="83">
        <f t="shared" si="47"/>
        <v>-91751.341630865762</v>
      </c>
      <c r="M284" s="83">
        <f t="shared" si="48"/>
        <v>-35338.674790734549</v>
      </c>
      <c r="N284" s="83">
        <f t="shared" si="49"/>
        <v>-56412.666840131213</v>
      </c>
      <c r="O284" s="84">
        <f t="shared" si="43"/>
        <v>8332424.0209024092</v>
      </c>
    </row>
    <row r="285" spans="1:15" x14ac:dyDescent="0.2">
      <c r="A285" s="74"/>
      <c r="B285" s="79"/>
      <c r="C285" s="74">
        <f t="shared" si="44"/>
        <v>280</v>
      </c>
      <c r="D285" s="83">
        <f t="shared" si="45"/>
        <v>-91751.341630865762</v>
      </c>
      <c r="E285" s="83">
        <f t="shared" si="40"/>
        <v>-35576.916356615424</v>
      </c>
      <c r="F285" s="83">
        <f t="shared" si="41"/>
        <v>-56174.425274250338</v>
      </c>
      <c r="G285" s="84">
        <f t="shared" si="42"/>
        <v>8296847.1045457935</v>
      </c>
      <c r="H285" s="78"/>
      <c r="I285" s="74"/>
      <c r="J285" s="79"/>
      <c r="K285" s="74">
        <f t="shared" si="46"/>
        <v>280</v>
      </c>
      <c r="L285" s="83">
        <f t="shared" si="47"/>
        <v>-91751.341630865762</v>
      </c>
      <c r="M285" s="83">
        <f t="shared" si="48"/>
        <v>-35576.916356615424</v>
      </c>
      <c r="N285" s="83">
        <f t="shared" si="49"/>
        <v>-56174.425274250338</v>
      </c>
      <c r="O285" s="84">
        <f t="shared" si="43"/>
        <v>8296847.1045457935</v>
      </c>
    </row>
    <row r="286" spans="1:15" x14ac:dyDescent="0.2">
      <c r="A286" s="74"/>
      <c r="B286" s="79"/>
      <c r="C286" s="74">
        <f t="shared" si="44"/>
        <v>281</v>
      </c>
      <c r="D286" s="83">
        <f t="shared" si="45"/>
        <v>-91751.341630865762</v>
      </c>
      <c r="E286" s="83">
        <f t="shared" si="40"/>
        <v>-35816.76406771961</v>
      </c>
      <c r="F286" s="83">
        <f t="shared" si="41"/>
        <v>-55934.577563146151</v>
      </c>
      <c r="G286" s="84">
        <f t="shared" si="42"/>
        <v>8261030.3404780738</v>
      </c>
      <c r="H286" s="78"/>
      <c r="I286" s="74"/>
      <c r="J286" s="79"/>
      <c r="K286" s="74">
        <f t="shared" si="46"/>
        <v>281</v>
      </c>
      <c r="L286" s="83">
        <f t="shared" si="47"/>
        <v>-91751.341630865762</v>
      </c>
      <c r="M286" s="83">
        <f t="shared" si="48"/>
        <v>-35816.76406771961</v>
      </c>
      <c r="N286" s="83">
        <f t="shared" si="49"/>
        <v>-55934.577563146151</v>
      </c>
      <c r="O286" s="84">
        <f t="shared" si="43"/>
        <v>8261030.3404780738</v>
      </c>
    </row>
    <row r="287" spans="1:15" x14ac:dyDescent="0.2">
      <c r="A287" s="74"/>
      <c r="B287" s="79"/>
      <c r="C287" s="74">
        <f t="shared" si="44"/>
        <v>282</v>
      </c>
      <c r="D287" s="83">
        <f t="shared" si="45"/>
        <v>-91751.341630865762</v>
      </c>
      <c r="E287" s="83">
        <f t="shared" si="40"/>
        <v>-36058.228752142822</v>
      </c>
      <c r="F287" s="83">
        <f t="shared" si="41"/>
        <v>-55693.112878722939</v>
      </c>
      <c r="G287" s="84">
        <f t="shared" si="42"/>
        <v>8224972.1117259311</v>
      </c>
      <c r="H287" s="78"/>
      <c r="I287" s="74"/>
      <c r="J287" s="79"/>
      <c r="K287" s="74">
        <f t="shared" si="46"/>
        <v>282</v>
      </c>
      <c r="L287" s="83">
        <f t="shared" si="47"/>
        <v>-91751.341630865762</v>
      </c>
      <c r="M287" s="83">
        <f t="shared" si="48"/>
        <v>-36058.228752142822</v>
      </c>
      <c r="N287" s="83">
        <f t="shared" si="49"/>
        <v>-55693.112878722939</v>
      </c>
      <c r="O287" s="84">
        <f t="shared" si="43"/>
        <v>8224972.1117259311</v>
      </c>
    </row>
    <row r="288" spans="1:15" x14ac:dyDescent="0.2">
      <c r="A288" s="74"/>
      <c r="B288" s="79"/>
      <c r="C288" s="74">
        <f t="shared" si="44"/>
        <v>283</v>
      </c>
      <c r="D288" s="83">
        <f t="shared" si="45"/>
        <v>-91751.341630865762</v>
      </c>
      <c r="E288" s="83">
        <f t="shared" si="40"/>
        <v>-36301.32131098018</v>
      </c>
      <c r="F288" s="83">
        <f t="shared" si="41"/>
        <v>-55450.020319885582</v>
      </c>
      <c r="G288" s="84">
        <f t="shared" si="42"/>
        <v>8188670.7904149508</v>
      </c>
      <c r="H288" s="78"/>
      <c r="I288" s="74"/>
      <c r="J288" s="79"/>
      <c r="K288" s="74">
        <f t="shared" si="46"/>
        <v>283</v>
      </c>
      <c r="L288" s="83">
        <f t="shared" si="47"/>
        <v>-91751.341630865762</v>
      </c>
      <c r="M288" s="83">
        <f t="shared" si="48"/>
        <v>-36301.32131098018</v>
      </c>
      <c r="N288" s="83">
        <f t="shared" si="49"/>
        <v>-55450.020319885582</v>
      </c>
      <c r="O288" s="84">
        <f t="shared" si="43"/>
        <v>8188670.7904149508</v>
      </c>
    </row>
    <row r="289" spans="1:15" x14ac:dyDescent="0.2">
      <c r="A289" s="74"/>
      <c r="B289" s="79"/>
      <c r="C289" s="74">
        <f t="shared" si="44"/>
        <v>284</v>
      </c>
      <c r="D289" s="83">
        <f t="shared" si="45"/>
        <v>-91751.341630865762</v>
      </c>
      <c r="E289" s="83">
        <f t="shared" si="40"/>
        <v>-36546.05271881837</v>
      </c>
      <c r="F289" s="83">
        <f t="shared" si="41"/>
        <v>-55205.288912047392</v>
      </c>
      <c r="G289" s="84">
        <f t="shared" si="42"/>
        <v>8152124.7376961326</v>
      </c>
      <c r="H289" s="78"/>
      <c r="I289" s="74"/>
      <c r="J289" s="79"/>
      <c r="K289" s="74">
        <f t="shared" si="46"/>
        <v>284</v>
      </c>
      <c r="L289" s="83">
        <f t="shared" si="47"/>
        <v>-91751.341630865762</v>
      </c>
      <c r="M289" s="83">
        <f t="shared" si="48"/>
        <v>-36546.05271881837</v>
      </c>
      <c r="N289" s="83">
        <f t="shared" si="49"/>
        <v>-55205.288912047392</v>
      </c>
      <c r="O289" s="84">
        <f t="shared" si="43"/>
        <v>8152124.7376961326</v>
      </c>
    </row>
    <row r="290" spans="1:15" x14ac:dyDescent="0.2">
      <c r="A290" s="74"/>
      <c r="B290" s="79"/>
      <c r="C290" s="74">
        <f t="shared" si="44"/>
        <v>285</v>
      </c>
      <c r="D290" s="83">
        <f t="shared" si="45"/>
        <v>-91751.341630865762</v>
      </c>
      <c r="E290" s="83">
        <f t="shared" si="40"/>
        <v>-36792.434024231072</v>
      </c>
      <c r="F290" s="83">
        <f t="shared" si="41"/>
        <v>-54958.90760663469</v>
      </c>
      <c r="G290" s="84">
        <f t="shared" si="42"/>
        <v>8115332.3036719011</v>
      </c>
      <c r="H290" s="78"/>
      <c r="I290" s="74"/>
      <c r="J290" s="79"/>
      <c r="K290" s="74">
        <f t="shared" si="46"/>
        <v>285</v>
      </c>
      <c r="L290" s="83">
        <f t="shared" si="47"/>
        <v>-91751.341630865762</v>
      </c>
      <c r="M290" s="83">
        <f t="shared" si="48"/>
        <v>-36792.434024231072</v>
      </c>
      <c r="N290" s="83">
        <f t="shared" si="49"/>
        <v>-54958.90760663469</v>
      </c>
      <c r="O290" s="84">
        <f t="shared" si="43"/>
        <v>8115332.3036719011</v>
      </c>
    </row>
    <row r="291" spans="1:15" x14ac:dyDescent="0.2">
      <c r="A291" s="74"/>
      <c r="B291" s="79"/>
      <c r="C291" s="74">
        <f t="shared" si="44"/>
        <v>286</v>
      </c>
      <c r="D291" s="83">
        <f t="shared" si="45"/>
        <v>-91751.341630865762</v>
      </c>
      <c r="E291" s="83">
        <f t="shared" si="40"/>
        <v>-37040.476350277771</v>
      </c>
      <c r="F291" s="83">
        <f t="shared" si="41"/>
        <v>-54710.86528058799</v>
      </c>
      <c r="G291" s="84">
        <f t="shared" si="42"/>
        <v>8078291.8273216235</v>
      </c>
      <c r="H291" s="78"/>
      <c r="I291" s="74"/>
      <c r="J291" s="79"/>
      <c r="K291" s="74">
        <f t="shared" si="46"/>
        <v>286</v>
      </c>
      <c r="L291" s="83">
        <f t="shared" si="47"/>
        <v>-91751.341630865762</v>
      </c>
      <c r="M291" s="83">
        <f t="shared" si="48"/>
        <v>-37040.476350277771</v>
      </c>
      <c r="N291" s="83">
        <f t="shared" si="49"/>
        <v>-54710.86528058799</v>
      </c>
      <c r="O291" s="84">
        <f t="shared" si="43"/>
        <v>8078291.8273216235</v>
      </c>
    </row>
    <row r="292" spans="1:15" x14ac:dyDescent="0.2">
      <c r="A292" s="74"/>
      <c r="B292" s="79"/>
      <c r="C292" s="74">
        <f t="shared" si="44"/>
        <v>287</v>
      </c>
      <c r="D292" s="83">
        <f t="shared" si="45"/>
        <v>-91751.341630865762</v>
      </c>
      <c r="E292" s="83">
        <f t="shared" si="40"/>
        <v>-37290.190895005886</v>
      </c>
      <c r="F292" s="83">
        <f t="shared" si="41"/>
        <v>-54461.150735859876</v>
      </c>
      <c r="G292" s="84">
        <f t="shared" si="42"/>
        <v>8041001.6364266174</v>
      </c>
      <c r="H292" s="78"/>
      <c r="I292" s="74"/>
      <c r="J292" s="79"/>
      <c r="K292" s="74">
        <f t="shared" si="46"/>
        <v>287</v>
      </c>
      <c r="L292" s="83">
        <f t="shared" si="47"/>
        <v>-91751.341630865762</v>
      </c>
      <c r="M292" s="83">
        <f t="shared" si="48"/>
        <v>-37290.190895005886</v>
      </c>
      <c r="N292" s="83">
        <f t="shared" si="49"/>
        <v>-54461.150735859876</v>
      </c>
      <c r="O292" s="84">
        <f t="shared" si="43"/>
        <v>8041001.6364266174</v>
      </c>
    </row>
    <row r="293" spans="1:15" x14ac:dyDescent="0.2">
      <c r="A293" s="74"/>
      <c r="B293" s="79">
        <f>SUM(D282:D293)</f>
        <v>-1101016.0995703894</v>
      </c>
      <c r="C293" s="74">
        <f t="shared" si="44"/>
        <v>288</v>
      </c>
      <c r="D293" s="83">
        <f t="shared" si="45"/>
        <v>-91751.341630865762</v>
      </c>
      <c r="E293" s="83">
        <f t="shared" si="40"/>
        <v>-37541.588931956387</v>
      </c>
      <c r="F293" s="83">
        <f t="shared" si="41"/>
        <v>-54209.752698909375</v>
      </c>
      <c r="G293" s="84">
        <f t="shared" si="42"/>
        <v>8003460.0474946611</v>
      </c>
      <c r="H293" s="78"/>
      <c r="I293" s="74"/>
      <c r="J293" s="79">
        <f>SUM(L282:L293)</f>
        <v>-1101016.0995703894</v>
      </c>
      <c r="K293" s="74">
        <f t="shared" si="46"/>
        <v>288</v>
      </c>
      <c r="L293" s="83">
        <f t="shared" si="47"/>
        <v>-91751.341630865762</v>
      </c>
      <c r="M293" s="83">
        <f t="shared" si="48"/>
        <v>-37541.588931956387</v>
      </c>
      <c r="N293" s="83">
        <f t="shared" si="49"/>
        <v>-54209.752698909375</v>
      </c>
      <c r="O293" s="84">
        <f t="shared" si="43"/>
        <v>8003460.0474946611</v>
      </c>
    </row>
    <row r="294" spans="1:15" x14ac:dyDescent="0.2">
      <c r="A294" s="74"/>
      <c r="B294" s="79"/>
      <c r="C294" s="74">
        <f t="shared" si="44"/>
        <v>289</v>
      </c>
      <c r="D294" s="83">
        <f t="shared" si="45"/>
        <v>-91751.341630865762</v>
      </c>
      <c r="E294" s="83">
        <f t="shared" si="40"/>
        <v>-37794.681810672657</v>
      </c>
      <c r="F294" s="83">
        <f t="shared" si="41"/>
        <v>-53956.659820193105</v>
      </c>
      <c r="G294" s="84">
        <f t="shared" si="42"/>
        <v>7965665.3656839887</v>
      </c>
      <c r="H294" s="78"/>
      <c r="I294" s="74"/>
      <c r="J294" s="79"/>
      <c r="K294" s="74">
        <f t="shared" si="46"/>
        <v>289</v>
      </c>
      <c r="L294" s="83">
        <f t="shared" si="47"/>
        <v>-91751.341630865762</v>
      </c>
      <c r="M294" s="83">
        <f t="shared" si="48"/>
        <v>-37794.681810672657</v>
      </c>
      <c r="N294" s="83">
        <f t="shared" si="49"/>
        <v>-53956.659820193105</v>
      </c>
      <c r="O294" s="84">
        <f t="shared" si="43"/>
        <v>7965665.3656839887</v>
      </c>
    </row>
    <row r="295" spans="1:15" x14ac:dyDescent="0.2">
      <c r="A295" s="74"/>
      <c r="B295" s="79"/>
      <c r="C295" s="74">
        <f t="shared" si="44"/>
        <v>290</v>
      </c>
      <c r="D295" s="83">
        <f t="shared" si="45"/>
        <v>-91751.341630865762</v>
      </c>
      <c r="E295" s="83">
        <f t="shared" si="40"/>
        <v>-38049.480957212938</v>
      </c>
      <c r="F295" s="83">
        <f t="shared" si="41"/>
        <v>-53701.860673652824</v>
      </c>
      <c r="G295" s="84">
        <f t="shared" si="42"/>
        <v>7927615.8847267758</v>
      </c>
      <c r="H295" s="78"/>
      <c r="I295" s="74"/>
      <c r="J295" s="79"/>
      <c r="K295" s="74">
        <f t="shared" si="46"/>
        <v>290</v>
      </c>
      <c r="L295" s="83">
        <f t="shared" si="47"/>
        <v>-91751.341630865762</v>
      </c>
      <c r="M295" s="83">
        <f t="shared" si="48"/>
        <v>-38049.480957212938</v>
      </c>
      <c r="N295" s="83">
        <f t="shared" si="49"/>
        <v>-53701.860673652824</v>
      </c>
      <c r="O295" s="84">
        <f t="shared" si="43"/>
        <v>7927615.8847267758</v>
      </c>
    </row>
    <row r="296" spans="1:15" x14ac:dyDescent="0.2">
      <c r="A296" s="74"/>
      <c r="B296" s="79"/>
      <c r="C296" s="74">
        <f t="shared" si="44"/>
        <v>291</v>
      </c>
      <c r="D296" s="83">
        <f t="shared" si="45"/>
        <v>-91751.341630865762</v>
      </c>
      <c r="E296" s="83">
        <f t="shared" si="40"/>
        <v>-38305.997874666151</v>
      </c>
      <c r="F296" s="83">
        <f t="shared" si="41"/>
        <v>-53445.343756199611</v>
      </c>
      <c r="G296" s="84">
        <f t="shared" si="42"/>
        <v>7889309.8868521098</v>
      </c>
      <c r="H296" s="78"/>
      <c r="I296" s="74"/>
      <c r="J296" s="79"/>
      <c r="K296" s="74">
        <f t="shared" si="46"/>
        <v>291</v>
      </c>
      <c r="L296" s="83">
        <f t="shared" si="47"/>
        <v>-91751.341630865762</v>
      </c>
      <c r="M296" s="83">
        <f t="shared" si="48"/>
        <v>-38305.997874666151</v>
      </c>
      <c r="N296" s="83">
        <f t="shared" si="49"/>
        <v>-53445.343756199611</v>
      </c>
      <c r="O296" s="84">
        <f t="shared" si="43"/>
        <v>7889309.8868521098</v>
      </c>
    </row>
    <row r="297" spans="1:15" x14ac:dyDescent="0.2">
      <c r="A297" s="74"/>
      <c r="B297" s="79"/>
      <c r="C297" s="74">
        <f t="shared" si="44"/>
        <v>292</v>
      </c>
      <c r="D297" s="83">
        <f t="shared" si="45"/>
        <v>-91751.341630865762</v>
      </c>
      <c r="E297" s="83">
        <f t="shared" si="40"/>
        <v>-38564.244143671196</v>
      </c>
      <c r="F297" s="83">
        <f t="shared" si="41"/>
        <v>-53187.097487194565</v>
      </c>
      <c r="G297" s="84">
        <f t="shared" si="42"/>
        <v>7850745.6427084384</v>
      </c>
      <c r="H297" s="78"/>
      <c r="I297" s="74"/>
      <c r="J297" s="79"/>
      <c r="K297" s="74">
        <f t="shared" si="46"/>
        <v>292</v>
      </c>
      <c r="L297" s="83">
        <f t="shared" si="47"/>
        <v>-91751.341630865762</v>
      </c>
      <c r="M297" s="83">
        <f t="shared" si="48"/>
        <v>-38564.244143671196</v>
      </c>
      <c r="N297" s="83">
        <f t="shared" si="49"/>
        <v>-53187.097487194565</v>
      </c>
      <c r="O297" s="84">
        <f t="shared" si="43"/>
        <v>7850745.6427084384</v>
      </c>
    </row>
    <row r="298" spans="1:15" x14ac:dyDescent="0.2">
      <c r="A298" s="74"/>
      <c r="B298" s="79"/>
      <c r="C298" s="74">
        <f t="shared" si="44"/>
        <v>293</v>
      </c>
      <c r="D298" s="83">
        <f t="shared" si="45"/>
        <v>-91751.341630865762</v>
      </c>
      <c r="E298" s="83">
        <f t="shared" ref="E298:E341" si="50">PPMT($B$3/12,C298,$B$2,$B$1)</f>
        <v>-38824.231422939782</v>
      </c>
      <c r="F298" s="83">
        <f t="shared" ref="F298:F341" si="51">SUM(D298-E298)</f>
        <v>-52927.11020792598</v>
      </c>
      <c r="G298" s="84">
        <f t="shared" ref="G298:G341" si="52">SUM(G297+E298)</f>
        <v>7811921.4112854991</v>
      </c>
      <c r="H298" s="78"/>
      <c r="I298" s="74"/>
      <c r="J298" s="79"/>
      <c r="K298" s="74">
        <f t="shared" si="46"/>
        <v>293</v>
      </c>
      <c r="L298" s="83">
        <f t="shared" si="47"/>
        <v>-91751.341630865762</v>
      </c>
      <c r="M298" s="83">
        <f t="shared" si="48"/>
        <v>-38824.231422939782</v>
      </c>
      <c r="N298" s="83">
        <f t="shared" si="49"/>
        <v>-52927.11020792598</v>
      </c>
      <c r="O298" s="84">
        <f t="shared" ref="O298:O341" si="53">SUM(O297+M298)</f>
        <v>7811921.4112854991</v>
      </c>
    </row>
    <row r="299" spans="1:15" x14ac:dyDescent="0.2">
      <c r="A299" s="74"/>
      <c r="B299" s="79"/>
      <c r="C299" s="74">
        <f t="shared" si="44"/>
        <v>294</v>
      </c>
      <c r="D299" s="83">
        <f t="shared" si="45"/>
        <v>-91751.341630865762</v>
      </c>
      <c r="E299" s="83">
        <f t="shared" si="50"/>
        <v>-39085.971449782759</v>
      </c>
      <c r="F299" s="83">
        <f t="shared" si="51"/>
        <v>-52665.370181083003</v>
      </c>
      <c r="G299" s="84">
        <f t="shared" si="52"/>
        <v>7772835.439835716</v>
      </c>
      <c r="H299" s="78"/>
      <c r="I299" s="74"/>
      <c r="J299" s="79"/>
      <c r="K299" s="74">
        <f t="shared" si="46"/>
        <v>294</v>
      </c>
      <c r="L299" s="83">
        <f t="shared" si="47"/>
        <v>-91751.341630865762</v>
      </c>
      <c r="M299" s="83">
        <f t="shared" si="48"/>
        <v>-39085.971449782759</v>
      </c>
      <c r="N299" s="83">
        <f t="shared" si="49"/>
        <v>-52665.370181083003</v>
      </c>
      <c r="O299" s="84">
        <f t="shared" si="53"/>
        <v>7772835.439835716</v>
      </c>
    </row>
    <row r="300" spans="1:15" x14ac:dyDescent="0.2">
      <c r="A300" s="74"/>
      <c r="B300" s="79"/>
      <c r="C300" s="74">
        <f t="shared" si="44"/>
        <v>295</v>
      </c>
      <c r="D300" s="83">
        <f t="shared" si="45"/>
        <v>-91751.341630865762</v>
      </c>
      <c r="E300" s="83">
        <f t="shared" si="50"/>
        <v>-39349.476040640053</v>
      </c>
      <c r="F300" s="83">
        <f t="shared" si="51"/>
        <v>-52401.865590225709</v>
      </c>
      <c r="G300" s="84">
        <f t="shared" si="52"/>
        <v>7733485.9637950761</v>
      </c>
      <c r="H300" s="78"/>
      <c r="I300" s="74"/>
      <c r="J300" s="79"/>
      <c r="K300" s="74">
        <f t="shared" si="46"/>
        <v>295</v>
      </c>
      <c r="L300" s="83">
        <f t="shared" si="47"/>
        <v>-91751.341630865762</v>
      </c>
      <c r="M300" s="83">
        <f t="shared" si="48"/>
        <v>-39349.476040640053</v>
      </c>
      <c r="N300" s="83">
        <f t="shared" si="49"/>
        <v>-52401.865590225709</v>
      </c>
      <c r="O300" s="84">
        <f t="shared" si="53"/>
        <v>7733485.9637950761</v>
      </c>
    </row>
    <row r="301" spans="1:15" x14ac:dyDescent="0.2">
      <c r="A301" s="74"/>
      <c r="B301" s="79"/>
      <c r="C301" s="74">
        <f t="shared" si="44"/>
        <v>296</v>
      </c>
      <c r="D301" s="83">
        <f t="shared" si="45"/>
        <v>-91751.341630865762</v>
      </c>
      <c r="E301" s="83">
        <f t="shared" si="50"/>
        <v>-39614.757091614032</v>
      </c>
      <c r="F301" s="83">
        <f t="shared" si="51"/>
        <v>-52136.584539251729</v>
      </c>
      <c r="G301" s="84">
        <f t="shared" si="52"/>
        <v>7693871.2067034617</v>
      </c>
      <c r="H301" s="78"/>
      <c r="I301" s="74"/>
      <c r="J301" s="79"/>
      <c r="K301" s="74">
        <f t="shared" si="46"/>
        <v>296</v>
      </c>
      <c r="L301" s="83">
        <f t="shared" si="47"/>
        <v>-91751.341630865762</v>
      </c>
      <c r="M301" s="83">
        <f t="shared" si="48"/>
        <v>-39614.757091614032</v>
      </c>
      <c r="N301" s="83">
        <f t="shared" si="49"/>
        <v>-52136.584539251729</v>
      </c>
      <c r="O301" s="84">
        <f t="shared" si="53"/>
        <v>7693871.2067034617</v>
      </c>
    </row>
    <row r="302" spans="1:15" x14ac:dyDescent="0.2">
      <c r="A302" s="74"/>
      <c r="B302" s="79"/>
      <c r="C302" s="74">
        <f t="shared" si="44"/>
        <v>297</v>
      </c>
      <c r="D302" s="83">
        <f t="shared" si="45"/>
        <v>-91751.341630865762</v>
      </c>
      <c r="E302" s="83">
        <f t="shared" si="50"/>
        <v>-39881.826579006658</v>
      </c>
      <c r="F302" s="83">
        <f t="shared" si="51"/>
        <v>-51869.515051859104</v>
      </c>
      <c r="G302" s="84">
        <f t="shared" si="52"/>
        <v>7653989.3801244553</v>
      </c>
      <c r="H302" s="78"/>
      <c r="I302" s="74"/>
      <c r="J302" s="79"/>
      <c r="K302" s="74">
        <f t="shared" si="46"/>
        <v>297</v>
      </c>
      <c r="L302" s="83">
        <f t="shared" si="47"/>
        <v>-91751.341630865762</v>
      </c>
      <c r="M302" s="83">
        <f t="shared" si="48"/>
        <v>-39881.826579006658</v>
      </c>
      <c r="N302" s="83">
        <f t="shared" si="49"/>
        <v>-51869.515051859104</v>
      </c>
      <c r="O302" s="84">
        <f t="shared" si="53"/>
        <v>7653989.3801244553</v>
      </c>
    </row>
    <row r="303" spans="1:15" x14ac:dyDescent="0.2">
      <c r="A303" s="74"/>
      <c r="B303" s="79"/>
      <c r="C303" s="74">
        <f t="shared" si="44"/>
        <v>298</v>
      </c>
      <c r="D303" s="83">
        <f t="shared" si="45"/>
        <v>-91751.341630865762</v>
      </c>
      <c r="E303" s="83">
        <f t="shared" si="50"/>
        <v>-40150.696559860131</v>
      </c>
      <c r="F303" s="83">
        <f t="shared" si="51"/>
        <v>-51600.645071005631</v>
      </c>
      <c r="G303" s="84">
        <f t="shared" si="52"/>
        <v>7613838.6835645949</v>
      </c>
      <c r="H303" s="78"/>
      <c r="I303" s="74"/>
      <c r="J303" s="79"/>
      <c r="K303" s="74">
        <f t="shared" si="46"/>
        <v>298</v>
      </c>
      <c r="L303" s="83">
        <f t="shared" si="47"/>
        <v>-91751.341630865762</v>
      </c>
      <c r="M303" s="83">
        <f t="shared" si="48"/>
        <v>-40150.696559860131</v>
      </c>
      <c r="N303" s="83">
        <f t="shared" si="49"/>
        <v>-51600.645071005631</v>
      </c>
      <c r="O303" s="84">
        <f t="shared" si="53"/>
        <v>7613838.6835645949</v>
      </c>
    </row>
    <row r="304" spans="1:15" x14ac:dyDescent="0.2">
      <c r="A304" s="74"/>
      <c r="B304" s="79"/>
      <c r="C304" s="74">
        <f t="shared" si="44"/>
        <v>299</v>
      </c>
      <c r="D304" s="83">
        <f t="shared" si="45"/>
        <v>-91751.341630865762</v>
      </c>
      <c r="E304" s="83">
        <f t="shared" si="50"/>
        <v>-40421.379172501191</v>
      </c>
      <c r="F304" s="83">
        <f t="shared" si="51"/>
        <v>-51329.962458364571</v>
      </c>
      <c r="G304" s="84">
        <f t="shared" si="52"/>
        <v>7573417.3043920938</v>
      </c>
      <c r="H304" s="78"/>
      <c r="I304" s="74"/>
      <c r="J304" s="79"/>
      <c r="K304" s="74">
        <f t="shared" si="46"/>
        <v>299</v>
      </c>
      <c r="L304" s="83">
        <f t="shared" si="47"/>
        <v>-91751.341630865762</v>
      </c>
      <c r="M304" s="83">
        <f t="shared" si="48"/>
        <v>-40421.379172501191</v>
      </c>
      <c r="N304" s="83">
        <f t="shared" si="49"/>
        <v>-51329.962458364571</v>
      </c>
      <c r="O304" s="84">
        <f t="shared" si="53"/>
        <v>7573417.3043920938</v>
      </c>
    </row>
    <row r="305" spans="1:15" x14ac:dyDescent="0.2">
      <c r="A305" s="74"/>
      <c r="B305" s="79">
        <f>SUM(D294:D305)</f>
        <v>-1101016.0995703894</v>
      </c>
      <c r="C305" s="74">
        <f t="shared" si="44"/>
        <v>300</v>
      </c>
      <c r="D305" s="83">
        <f t="shared" si="45"/>
        <v>-91751.341630865762</v>
      </c>
      <c r="E305" s="83">
        <f t="shared" si="50"/>
        <v>-40693.886637089126</v>
      </c>
      <c r="F305" s="83">
        <f t="shared" si="51"/>
        <v>-51057.454993776635</v>
      </c>
      <c r="G305" s="84">
        <f t="shared" si="52"/>
        <v>7532723.4177550049</v>
      </c>
      <c r="H305" s="78"/>
      <c r="I305" s="74"/>
      <c r="J305" s="79">
        <f>SUM(L294:L305)</f>
        <v>-1101016.0995703894</v>
      </c>
      <c r="K305" s="74">
        <f t="shared" si="46"/>
        <v>300</v>
      </c>
      <c r="L305" s="83">
        <f t="shared" si="47"/>
        <v>-91751.341630865762</v>
      </c>
      <c r="M305" s="83">
        <f t="shared" si="48"/>
        <v>-40693.886637089126</v>
      </c>
      <c r="N305" s="83">
        <f t="shared" si="49"/>
        <v>-51057.454993776635</v>
      </c>
      <c r="O305" s="84">
        <f t="shared" si="53"/>
        <v>7532723.4177550049</v>
      </c>
    </row>
    <row r="306" spans="1:15" x14ac:dyDescent="0.2">
      <c r="A306" s="74"/>
      <c r="B306" s="79"/>
      <c r="C306" s="74">
        <f t="shared" si="44"/>
        <v>301</v>
      </c>
      <c r="D306" s="83">
        <f t="shared" si="45"/>
        <v>-91751.341630865762</v>
      </c>
      <c r="E306" s="83">
        <f t="shared" si="50"/>
        <v>-40968.231256167513</v>
      </c>
      <c r="F306" s="83">
        <f t="shared" si="51"/>
        <v>-50783.110374698248</v>
      </c>
      <c r="G306" s="84">
        <f t="shared" si="52"/>
        <v>7491755.1864988375</v>
      </c>
      <c r="H306" s="78"/>
      <c r="I306" s="74"/>
      <c r="J306" s="79"/>
      <c r="K306" s="74">
        <f t="shared" si="46"/>
        <v>301</v>
      </c>
      <c r="L306" s="83">
        <f t="shared" si="47"/>
        <v>-91751.341630865762</v>
      </c>
      <c r="M306" s="83">
        <f t="shared" si="48"/>
        <v>-40968.231256167513</v>
      </c>
      <c r="N306" s="83">
        <f t="shared" si="49"/>
        <v>-50783.110374698248</v>
      </c>
      <c r="O306" s="84">
        <f t="shared" si="53"/>
        <v>7491755.1864988375</v>
      </c>
    </row>
    <row r="307" spans="1:15" x14ac:dyDescent="0.2">
      <c r="A307" s="74"/>
      <c r="B307" s="79"/>
      <c r="C307" s="74">
        <f t="shared" si="44"/>
        <v>302</v>
      </c>
      <c r="D307" s="83">
        <f t="shared" si="45"/>
        <v>-91751.341630865762</v>
      </c>
      <c r="E307" s="83">
        <f t="shared" si="50"/>
        <v>-41244.425415219506</v>
      </c>
      <c r="F307" s="83">
        <f t="shared" si="51"/>
        <v>-50506.916215646255</v>
      </c>
      <c r="G307" s="84">
        <f t="shared" si="52"/>
        <v>7450510.7610836178</v>
      </c>
      <c r="H307" s="78"/>
      <c r="I307" s="74"/>
      <c r="J307" s="79"/>
      <c r="K307" s="74">
        <f t="shared" si="46"/>
        <v>302</v>
      </c>
      <c r="L307" s="83">
        <f t="shared" si="47"/>
        <v>-91751.341630865762</v>
      </c>
      <c r="M307" s="83">
        <f t="shared" si="48"/>
        <v>-41244.425415219506</v>
      </c>
      <c r="N307" s="83">
        <f t="shared" si="49"/>
        <v>-50506.916215646255</v>
      </c>
      <c r="O307" s="84">
        <f t="shared" si="53"/>
        <v>7450510.7610836178</v>
      </c>
    </row>
    <row r="308" spans="1:15" x14ac:dyDescent="0.2">
      <c r="A308" s="74"/>
      <c r="B308" s="79"/>
      <c r="C308" s="74">
        <f t="shared" si="44"/>
        <v>303</v>
      </c>
      <c r="D308" s="83">
        <f t="shared" si="45"/>
        <v>-91751.341630865762</v>
      </c>
      <c r="E308" s="83">
        <f t="shared" si="50"/>
        <v>-41522.481583227112</v>
      </c>
      <c r="F308" s="83">
        <f t="shared" si="51"/>
        <v>-50228.860047638649</v>
      </c>
      <c r="G308" s="84">
        <f t="shared" si="52"/>
        <v>7408988.2795003904</v>
      </c>
      <c r="H308" s="78"/>
      <c r="I308" s="74"/>
      <c r="J308" s="79"/>
      <c r="K308" s="74">
        <f t="shared" si="46"/>
        <v>303</v>
      </c>
      <c r="L308" s="83">
        <f t="shared" si="47"/>
        <v>-91751.341630865762</v>
      </c>
      <c r="M308" s="83">
        <f t="shared" si="48"/>
        <v>-41522.481583227112</v>
      </c>
      <c r="N308" s="83">
        <f t="shared" si="49"/>
        <v>-50228.860047638649</v>
      </c>
      <c r="O308" s="84">
        <f t="shared" si="53"/>
        <v>7408988.2795003904</v>
      </c>
    </row>
    <row r="309" spans="1:15" x14ac:dyDescent="0.2">
      <c r="A309" s="74"/>
      <c r="B309" s="79"/>
      <c r="C309" s="74">
        <f t="shared" si="44"/>
        <v>304</v>
      </c>
      <c r="D309" s="83">
        <f t="shared" si="45"/>
        <v>-91751.341630865762</v>
      </c>
      <c r="E309" s="83">
        <f t="shared" si="50"/>
        <v>-41802.412313234039</v>
      </c>
      <c r="F309" s="83">
        <f t="shared" si="51"/>
        <v>-49948.929317631722</v>
      </c>
      <c r="G309" s="84">
        <f t="shared" si="52"/>
        <v>7367185.8671871563</v>
      </c>
      <c r="H309" s="78"/>
      <c r="I309" s="74"/>
      <c r="J309" s="79"/>
      <c r="K309" s="74">
        <f t="shared" si="46"/>
        <v>304</v>
      </c>
      <c r="L309" s="83">
        <f t="shared" si="47"/>
        <v>-91751.341630865762</v>
      </c>
      <c r="M309" s="83">
        <f t="shared" si="48"/>
        <v>-41802.412313234039</v>
      </c>
      <c r="N309" s="83">
        <f t="shared" si="49"/>
        <v>-49948.929317631722</v>
      </c>
      <c r="O309" s="84">
        <f t="shared" si="53"/>
        <v>7367185.8671871563</v>
      </c>
    </row>
    <row r="310" spans="1:15" x14ac:dyDescent="0.2">
      <c r="A310" s="74"/>
      <c r="B310" s="79"/>
      <c r="C310" s="74">
        <f t="shared" si="44"/>
        <v>305</v>
      </c>
      <c r="D310" s="83">
        <f t="shared" si="45"/>
        <v>-91751.341630865762</v>
      </c>
      <c r="E310" s="83">
        <f t="shared" si="50"/>
        <v>-42084.230242912417</v>
      </c>
      <c r="F310" s="83">
        <f t="shared" si="51"/>
        <v>-49667.111387953344</v>
      </c>
      <c r="G310" s="84">
        <f t="shared" si="52"/>
        <v>7325101.6369442437</v>
      </c>
      <c r="H310" s="78"/>
      <c r="I310" s="74"/>
      <c r="J310" s="79"/>
      <c r="K310" s="74">
        <f t="shared" si="46"/>
        <v>305</v>
      </c>
      <c r="L310" s="83">
        <f t="shared" si="47"/>
        <v>-91751.341630865762</v>
      </c>
      <c r="M310" s="83">
        <f t="shared" si="48"/>
        <v>-42084.230242912417</v>
      </c>
      <c r="N310" s="83">
        <f t="shared" si="49"/>
        <v>-49667.111387953344</v>
      </c>
      <c r="O310" s="84">
        <f t="shared" si="53"/>
        <v>7325101.6369442437</v>
      </c>
    </row>
    <row r="311" spans="1:15" x14ac:dyDescent="0.2">
      <c r="A311" s="74"/>
      <c r="B311" s="79"/>
      <c r="C311" s="74">
        <f t="shared" si="44"/>
        <v>306</v>
      </c>
      <c r="D311" s="83">
        <f t="shared" si="45"/>
        <v>-91751.341630865762</v>
      </c>
      <c r="E311" s="83">
        <f t="shared" si="50"/>
        <v>-42367.948095133383</v>
      </c>
      <c r="F311" s="83">
        <f t="shared" si="51"/>
        <v>-49383.393535732379</v>
      </c>
      <c r="G311" s="84">
        <f t="shared" si="52"/>
        <v>7282733.6888491102</v>
      </c>
      <c r="H311" s="78"/>
      <c r="I311" s="74"/>
      <c r="J311" s="79"/>
      <c r="K311" s="74">
        <f t="shared" si="46"/>
        <v>306</v>
      </c>
      <c r="L311" s="83">
        <f t="shared" si="47"/>
        <v>-91751.341630865762</v>
      </c>
      <c r="M311" s="83">
        <f t="shared" si="48"/>
        <v>-42367.948095133383</v>
      </c>
      <c r="N311" s="83">
        <f t="shared" si="49"/>
        <v>-49383.393535732379</v>
      </c>
      <c r="O311" s="84">
        <f t="shared" si="53"/>
        <v>7282733.6888491102</v>
      </c>
    </row>
    <row r="312" spans="1:15" x14ac:dyDescent="0.2">
      <c r="A312" s="74"/>
      <c r="B312" s="79"/>
      <c r="C312" s="74">
        <f t="shared" si="44"/>
        <v>307</v>
      </c>
      <c r="D312" s="83">
        <f t="shared" si="45"/>
        <v>-91751.341630865762</v>
      </c>
      <c r="E312" s="83">
        <f t="shared" si="50"/>
        <v>-42653.578678541417</v>
      </c>
      <c r="F312" s="83">
        <f t="shared" si="51"/>
        <v>-49097.762952324345</v>
      </c>
      <c r="G312" s="84">
        <f t="shared" si="52"/>
        <v>7240080.1101705683</v>
      </c>
      <c r="H312" s="78"/>
      <c r="I312" s="74"/>
      <c r="J312" s="79"/>
      <c r="K312" s="74">
        <f t="shared" si="46"/>
        <v>307</v>
      </c>
      <c r="L312" s="83">
        <f t="shared" si="47"/>
        <v>-91751.341630865762</v>
      </c>
      <c r="M312" s="83">
        <f t="shared" si="48"/>
        <v>-42653.578678541417</v>
      </c>
      <c r="N312" s="83">
        <f t="shared" si="49"/>
        <v>-49097.762952324345</v>
      </c>
      <c r="O312" s="84">
        <f t="shared" si="53"/>
        <v>7240080.1101705683</v>
      </c>
    </row>
    <row r="313" spans="1:15" x14ac:dyDescent="0.2">
      <c r="A313" s="74"/>
      <c r="B313" s="79"/>
      <c r="C313" s="74">
        <f t="shared" si="44"/>
        <v>308</v>
      </c>
      <c r="D313" s="83">
        <f t="shared" si="45"/>
        <v>-91751.341630865762</v>
      </c>
      <c r="E313" s="83">
        <f t="shared" si="50"/>
        <v>-42941.134888132583</v>
      </c>
      <c r="F313" s="83">
        <f t="shared" si="51"/>
        <v>-48810.206742733179</v>
      </c>
      <c r="G313" s="84">
        <f t="shared" si="52"/>
        <v>7197138.9752824353</v>
      </c>
      <c r="H313" s="78"/>
      <c r="I313" s="74"/>
      <c r="J313" s="79"/>
      <c r="K313" s="74">
        <f t="shared" si="46"/>
        <v>308</v>
      </c>
      <c r="L313" s="83">
        <f t="shared" si="47"/>
        <v>-91751.341630865762</v>
      </c>
      <c r="M313" s="83">
        <f t="shared" si="48"/>
        <v>-42941.134888132583</v>
      </c>
      <c r="N313" s="83">
        <f t="shared" si="49"/>
        <v>-48810.206742733179</v>
      </c>
      <c r="O313" s="84">
        <f t="shared" si="53"/>
        <v>7197138.9752824353</v>
      </c>
    </row>
    <row r="314" spans="1:15" x14ac:dyDescent="0.2">
      <c r="A314" s="74"/>
      <c r="B314" s="79"/>
      <c r="C314" s="74">
        <f t="shared" si="44"/>
        <v>309</v>
      </c>
      <c r="D314" s="83">
        <f t="shared" si="45"/>
        <v>-91751.341630865762</v>
      </c>
      <c r="E314" s="83">
        <f t="shared" si="50"/>
        <v>-43230.629705836735</v>
      </c>
      <c r="F314" s="83">
        <f t="shared" si="51"/>
        <v>-48520.711925029027</v>
      </c>
      <c r="G314" s="84">
        <f t="shared" si="52"/>
        <v>7153908.3455765983</v>
      </c>
      <c r="H314" s="78"/>
      <c r="I314" s="74"/>
      <c r="J314" s="79"/>
      <c r="K314" s="74">
        <f t="shared" si="46"/>
        <v>309</v>
      </c>
      <c r="L314" s="83">
        <f t="shared" si="47"/>
        <v>-91751.341630865762</v>
      </c>
      <c r="M314" s="83">
        <f t="shared" si="48"/>
        <v>-43230.629705836735</v>
      </c>
      <c r="N314" s="83">
        <f t="shared" si="49"/>
        <v>-48520.711925029027</v>
      </c>
      <c r="O314" s="84">
        <f t="shared" si="53"/>
        <v>7153908.3455765983</v>
      </c>
    </row>
    <row r="315" spans="1:15" x14ac:dyDescent="0.2">
      <c r="A315" s="74"/>
      <c r="B315" s="79"/>
      <c r="C315" s="74">
        <f t="shared" si="44"/>
        <v>310</v>
      </c>
      <c r="D315" s="83">
        <f t="shared" si="45"/>
        <v>-91751.341630865762</v>
      </c>
      <c r="E315" s="83">
        <f t="shared" si="50"/>
        <v>-43522.076201103591</v>
      </c>
      <c r="F315" s="83">
        <f t="shared" si="51"/>
        <v>-48229.26542976217</v>
      </c>
      <c r="G315" s="84">
        <f t="shared" si="52"/>
        <v>7110386.2693754947</v>
      </c>
      <c r="H315" s="78"/>
      <c r="I315" s="74"/>
      <c r="J315" s="79"/>
      <c r="K315" s="74">
        <f t="shared" si="46"/>
        <v>310</v>
      </c>
      <c r="L315" s="83">
        <f t="shared" si="47"/>
        <v>-91751.341630865762</v>
      </c>
      <c r="M315" s="83">
        <f t="shared" si="48"/>
        <v>-43522.076201103591</v>
      </c>
      <c r="N315" s="83">
        <f t="shared" si="49"/>
        <v>-48229.26542976217</v>
      </c>
      <c r="O315" s="84">
        <f t="shared" si="53"/>
        <v>7110386.2693754947</v>
      </c>
    </row>
    <row r="316" spans="1:15" x14ac:dyDescent="0.2">
      <c r="A316" s="74"/>
      <c r="B316" s="79"/>
      <c r="C316" s="74">
        <f t="shared" si="44"/>
        <v>311</v>
      </c>
      <c r="D316" s="83">
        <f t="shared" si="45"/>
        <v>-91751.341630865762</v>
      </c>
      <c r="E316" s="83">
        <f t="shared" si="50"/>
        <v>-43815.487531492698</v>
      </c>
      <c r="F316" s="83">
        <f t="shared" si="51"/>
        <v>-47935.854099373064</v>
      </c>
      <c r="G316" s="84">
        <f t="shared" si="52"/>
        <v>7066570.7818440022</v>
      </c>
      <c r="H316" s="78"/>
      <c r="I316" s="74"/>
      <c r="J316" s="79"/>
      <c r="K316" s="74">
        <f t="shared" si="46"/>
        <v>311</v>
      </c>
      <c r="L316" s="83">
        <f t="shared" si="47"/>
        <v>-91751.341630865762</v>
      </c>
      <c r="M316" s="83">
        <f t="shared" si="48"/>
        <v>-43815.487531492698</v>
      </c>
      <c r="N316" s="83">
        <f t="shared" si="49"/>
        <v>-47935.854099373064</v>
      </c>
      <c r="O316" s="84">
        <f t="shared" si="53"/>
        <v>7066570.7818440022</v>
      </c>
    </row>
    <row r="317" spans="1:15" x14ac:dyDescent="0.2">
      <c r="A317" s="74"/>
      <c r="B317" s="79">
        <f>SUM(D306:D317)</f>
        <v>-1101016.0995703894</v>
      </c>
      <c r="C317" s="74">
        <f t="shared" si="44"/>
        <v>312</v>
      </c>
      <c r="D317" s="83">
        <f t="shared" si="45"/>
        <v>-91751.341630865762</v>
      </c>
      <c r="E317" s="83">
        <f t="shared" si="50"/>
        <v>-44110.876943267511</v>
      </c>
      <c r="F317" s="83">
        <f t="shared" si="51"/>
        <v>-47640.464687598251</v>
      </c>
      <c r="G317" s="84">
        <f t="shared" si="52"/>
        <v>7022459.9049007343</v>
      </c>
      <c r="H317" s="78"/>
      <c r="I317" s="74"/>
      <c r="J317" s="79">
        <f>SUM(L306:L317)</f>
        <v>-1101016.0995703894</v>
      </c>
      <c r="K317" s="74">
        <f t="shared" si="46"/>
        <v>312</v>
      </c>
      <c r="L317" s="83">
        <f t="shared" si="47"/>
        <v>-91751.341630865762</v>
      </c>
      <c r="M317" s="83">
        <f t="shared" si="48"/>
        <v>-44110.876943267511</v>
      </c>
      <c r="N317" s="83">
        <f t="shared" si="49"/>
        <v>-47640.464687598251</v>
      </c>
      <c r="O317" s="84">
        <f t="shared" si="53"/>
        <v>7022459.9049007343</v>
      </c>
    </row>
    <row r="318" spans="1:15" x14ac:dyDescent="0.2">
      <c r="A318" s="74"/>
      <c r="B318" s="79"/>
      <c r="C318" s="74">
        <f t="shared" si="44"/>
        <v>313</v>
      </c>
      <c r="D318" s="83">
        <f t="shared" si="45"/>
        <v>-91751.341630865762</v>
      </c>
      <c r="E318" s="83">
        <f t="shared" si="50"/>
        <v>-44408.257771993369</v>
      </c>
      <c r="F318" s="83">
        <f t="shared" si="51"/>
        <v>-47343.083858872393</v>
      </c>
      <c r="G318" s="84">
        <f t="shared" si="52"/>
        <v>6978051.6471287413</v>
      </c>
      <c r="H318" s="78"/>
      <c r="I318" s="74"/>
      <c r="J318" s="79"/>
      <c r="K318" s="74">
        <f t="shared" si="46"/>
        <v>313</v>
      </c>
      <c r="L318" s="83">
        <f t="shared" si="47"/>
        <v>-91751.341630865762</v>
      </c>
      <c r="M318" s="83">
        <f t="shared" si="48"/>
        <v>-44408.257771993369</v>
      </c>
      <c r="N318" s="83">
        <f t="shared" si="49"/>
        <v>-47343.083858872393</v>
      </c>
      <c r="O318" s="84">
        <f t="shared" si="53"/>
        <v>6978051.6471287413</v>
      </c>
    </row>
    <row r="319" spans="1:15" x14ac:dyDescent="0.2">
      <c r="A319" s="74"/>
      <c r="B319" s="79"/>
      <c r="C319" s="74">
        <f t="shared" si="44"/>
        <v>314</v>
      </c>
      <c r="D319" s="83">
        <f t="shared" si="45"/>
        <v>-91751.341630865762</v>
      </c>
      <c r="E319" s="83">
        <f t="shared" si="50"/>
        <v>-44707.643443139568</v>
      </c>
      <c r="F319" s="83">
        <f t="shared" si="51"/>
        <v>-47043.698187726193</v>
      </c>
      <c r="G319" s="84">
        <f t="shared" si="52"/>
        <v>6933344.003685602</v>
      </c>
      <c r="H319" s="78"/>
      <c r="I319" s="74"/>
      <c r="J319" s="79"/>
      <c r="K319" s="74">
        <f t="shared" si="46"/>
        <v>314</v>
      </c>
      <c r="L319" s="83">
        <f t="shared" si="47"/>
        <v>-91751.341630865762</v>
      </c>
      <c r="M319" s="83">
        <f t="shared" si="48"/>
        <v>-44707.643443139568</v>
      </c>
      <c r="N319" s="83">
        <f t="shared" si="49"/>
        <v>-47043.698187726193</v>
      </c>
      <c r="O319" s="84">
        <f t="shared" si="53"/>
        <v>6933344.003685602</v>
      </c>
    </row>
    <row r="320" spans="1:15" x14ac:dyDescent="0.2">
      <c r="A320" s="74"/>
      <c r="B320" s="79"/>
      <c r="C320" s="74">
        <f t="shared" si="44"/>
        <v>315</v>
      </c>
      <c r="D320" s="83">
        <f t="shared" si="45"/>
        <v>-91751.341630865762</v>
      </c>
      <c r="E320" s="83">
        <f t="shared" si="50"/>
        <v>-45009.047472685386</v>
      </c>
      <c r="F320" s="83">
        <f t="shared" si="51"/>
        <v>-46742.294158180375</v>
      </c>
      <c r="G320" s="84">
        <f t="shared" si="52"/>
        <v>6888334.9562129164</v>
      </c>
      <c r="H320" s="78"/>
      <c r="I320" s="74"/>
      <c r="J320" s="79"/>
      <c r="K320" s="74">
        <f t="shared" si="46"/>
        <v>315</v>
      </c>
      <c r="L320" s="83">
        <f t="shared" si="47"/>
        <v>-91751.341630865762</v>
      </c>
      <c r="M320" s="83">
        <f t="shared" si="48"/>
        <v>-45009.047472685386</v>
      </c>
      <c r="N320" s="83">
        <f t="shared" si="49"/>
        <v>-46742.294158180375</v>
      </c>
      <c r="O320" s="84">
        <f t="shared" si="53"/>
        <v>6888334.9562129164</v>
      </c>
    </row>
    <row r="321" spans="1:15" x14ac:dyDescent="0.2">
      <c r="A321" s="74"/>
      <c r="B321" s="79"/>
      <c r="C321" s="74">
        <f t="shared" si="44"/>
        <v>316</v>
      </c>
      <c r="D321" s="83">
        <f t="shared" si="45"/>
        <v>-91751.341630865762</v>
      </c>
      <c r="E321" s="83">
        <f t="shared" si="50"/>
        <v>-45312.48346773041</v>
      </c>
      <c r="F321" s="83">
        <f t="shared" si="51"/>
        <v>-46438.858163135352</v>
      </c>
      <c r="G321" s="84">
        <f t="shared" si="52"/>
        <v>6843022.4727451857</v>
      </c>
      <c r="H321" s="78"/>
      <c r="I321" s="74"/>
      <c r="J321" s="79"/>
      <c r="K321" s="74">
        <f t="shared" si="46"/>
        <v>316</v>
      </c>
      <c r="L321" s="83">
        <f t="shared" si="47"/>
        <v>-91751.341630865762</v>
      </c>
      <c r="M321" s="83">
        <f t="shared" si="48"/>
        <v>-45312.48346773041</v>
      </c>
      <c r="N321" s="83">
        <f t="shared" si="49"/>
        <v>-46438.858163135352</v>
      </c>
      <c r="O321" s="84">
        <f t="shared" si="53"/>
        <v>6843022.4727451857</v>
      </c>
    </row>
    <row r="322" spans="1:15" x14ac:dyDescent="0.2">
      <c r="A322" s="74"/>
      <c r="B322" s="79"/>
      <c r="C322" s="74">
        <f t="shared" si="44"/>
        <v>317</v>
      </c>
      <c r="D322" s="83">
        <f t="shared" si="45"/>
        <v>-91751.341630865762</v>
      </c>
      <c r="E322" s="83">
        <f t="shared" si="50"/>
        <v>-45617.965127108699</v>
      </c>
      <c r="F322" s="83">
        <f t="shared" si="51"/>
        <v>-46133.376503757063</v>
      </c>
      <c r="G322" s="84">
        <f t="shared" si="52"/>
        <v>6797404.5076180771</v>
      </c>
      <c r="H322" s="78"/>
      <c r="I322" s="74"/>
      <c r="J322" s="79"/>
      <c r="K322" s="74">
        <f t="shared" si="46"/>
        <v>317</v>
      </c>
      <c r="L322" s="83">
        <f t="shared" si="47"/>
        <v>-91751.341630865762</v>
      </c>
      <c r="M322" s="83">
        <f t="shared" si="48"/>
        <v>-45617.965127108699</v>
      </c>
      <c r="N322" s="83">
        <f t="shared" si="49"/>
        <v>-46133.376503757063</v>
      </c>
      <c r="O322" s="84">
        <f t="shared" si="53"/>
        <v>6797404.5076180771</v>
      </c>
    </row>
    <row r="323" spans="1:15" x14ac:dyDescent="0.2">
      <c r="A323" s="74"/>
      <c r="B323" s="79"/>
      <c r="C323" s="74">
        <f t="shared" si="44"/>
        <v>318</v>
      </c>
      <c r="D323" s="83">
        <f t="shared" si="45"/>
        <v>-91751.341630865762</v>
      </c>
      <c r="E323" s="83">
        <f t="shared" si="50"/>
        <v>-45925.506242007286</v>
      </c>
      <c r="F323" s="83">
        <f t="shared" si="51"/>
        <v>-45825.835388858475</v>
      </c>
      <c r="G323" s="84">
        <f t="shared" si="52"/>
        <v>6751479.0013760701</v>
      </c>
      <c r="H323" s="78"/>
      <c r="I323" s="74"/>
      <c r="J323" s="79"/>
      <c r="K323" s="74">
        <f t="shared" si="46"/>
        <v>318</v>
      </c>
      <c r="L323" s="83">
        <f t="shared" si="47"/>
        <v>-91751.341630865762</v>
      </c>
      <c r="M323" s="83">
        <f t="shared" si="48"/>
        <v>-45925.506242007286</v>
      </c>
      <c r="N323" s="83">
        <f t="shared" si="49"/>
        <v>-45825.835388858475</v>
      </c>
      <c r="O323" s="84">
        <f t="shared" si="53"/>
        <v>6751479.0013760701</v>
      </c>
    </row>
    <row r="324" spans="1:15" x14ac:dyDescent="0.2">
      <c r="A324" s="74"/>
      <c r="B324" s="79"/>
      <c r="C324" s="74">
        <f t="shared" si="44"/>
        <v>319</v>
      </c>
      <c r="D324" s="83">
        <f t="shared" si="45"/>
        <v>-91751.341630865762</v>
      </c>
      <c r="E324" s="83">
        <f t="shared" si="50"/>
        <v>-46235.12069658882</v>
      </c>
      <c r="F324" s="83">
        <f t="shared" si="51"/>
        <v>-45516.220934276942</v>
      </c>
      <c r="G324" s="84">
        <f t="shared" si="52"/>
        <v>6705243.8806794817</v>
      </c>
      <c r="H324" s="78"/>
      <c r="I324" s="74"/>
      <c r="J324" s="79"/>
      <c r="K324" s="74">
        <f t="shared" si="46"/>
        <v>319</v>
      </c>
      <c r="L324" s="83">
        <f t="shared" si="47"/>
        <v>-91751.341630865762</v>
      </c>
      <c r="M324" s="83">
        <f t="shared" si="48"/>
        <v>-46235.12069658882</v>
      </c>
      <c r="N324" s="83">
        <f t="shared" si="49"/>
        <v>-45516.220934276942</v>
      </c>
      <c r="O324" s="84">
        <f t="shared" si="53"/>
        <v>6705243.8806794817</v>
      </c>
    </row>
    <row r="325" spans="1:15" x14ac:dyDescent="0.2">
      <c r="A325" s="74"/>
      <c r="B325" s="79"/>
      <c r="C325" s="74">
        <f t="shared" si="44"/>
        <v>320</v>
      </c>
      <c r="D325" s="83">
        <f t="shared" si="45"/>
        <v>-91751.341630865762</v>
      </c>
      <c r="E325" s="83">
        <f t="shared" si="50"/>
        <v>-46546.822468618324</v>
      </c>
      <c r="F325" s="83">
        <f t="shared" si="51"/>
        <v>-45204.519162247438</v>
      </c>
      <c r="G325" s="84">
        <f t="shared" si="52"/>
        <v>6658697.0582108637</v>
      </c>
      <c r="H325" s="78"/>
      <c r="I325" s="74"/>
      <c r="J325" s="79"/>
      <c r="K325" s="74">
        <f t="shared" si="46"/>
        <v>320</v>
      </c>
      <c r="L325" s="83">
        <f t="shared" si="47"/>
        <v>-91751.341630865762</v>
      </c>
      <c r="M325" s="83">
        <f t="shared" si="48"/>
        <v>-46546.822468618324</v>
      </c>
      <c r="N325" s="83">
        <f t="shared" si="49"/>
        <v>-45204.519162247438</v>
      </c>
      <c r="O325" s="84">
        <f t="shared" si="53"/>
        <v>6658697.0582108637</v>
      </c>
    </row>
    <row r="326" spans="1:15" x14ac:dyDescent="0.2">
      <c r="A326" s="74"/>
      <c r="B326" s="79"/>
      <c r="C326" s="74">
        <f t="shared" si="44"/>
        <v>321</v>
      </c>
      <c r="D326" s="83">
        <f t="shared" si="45"/>
        <v>-91751.341630865762</v>
      </c>
      <c r="E326" s="83">
        <f t="shared" si="50"/>
        <v>-46860.625630094255</v>
      </c>
      <c r="F326" s="83">
        <f t="shared" si="51"/>
        <v>-44890.716000771507</v>
      </c>
      <c r="G326" s="84">
        <f t="shared" si="52"/>
        <v>6611836.4325807691</v>
      </c>
      <c r="H326" s="78"/>
      <c r="I326" s="74"/>
      <c r="J326" s="79"/>
      <c r="K326" s="74">
        <f t="shared" si="46"/>
        <v>321</v>
      </c>
      <c r="L326" s="83">
        <f t="shared" si="47"/>
        <v>-91751.341630865762</v>
      </c>
      <c r="M326" s="83">
        <f t="shared" si="48"/>
        <v>-46860.625630094255</v>
      </c>
      <c r="N326" s="83">
        <f t="shared" si="49"/>
        <v>-44890.716000771507</v>
      </c>
      <c r="O326" s="84">
        <f t="shared" si="53"/>
        <v>6611836.4325807691</v>
      </c>
    </row>
    <row r="327" spans="1:15" x14ac:dyDescent="0.2">
      <c r="A327" s="74"/>
      <c r="B327" s="79"/>
      <c r="C327" s="74">
        <f t="shared" si="44"/>
        <v>322</v>
      </c>
      <c r="D327" s="83">
        <f t="shared" si="45"/>
        <v>-91751.341630865762</v>
      </c>
      <c r="E327" s="83">
        <f t="shared" si="50"/>
        <v>-47176.544347883813</v>
      </c>
      <c r="F327" s="83">
        <f t="shared" si="51"/>
        <v>-44574.797282981948</v>
      </c>
      <c r="G327" s="84">
        <f t="shared" si="52"/>
        <v>6564659.8882328849</v>
      </c>
      <c r="H327" s="78"/>
      <c r="I327" s="74"/>
      <c r="J327" s="79"/>
      <c r="K327" s="74">
        <f t="shared" si="46"/>
        <v>322</v>
      </c>
      <c r="L327" s="83">
        <f t="shared" si="47"/>
        <v>-91751.341630865762</v>
      </c>
      <c r="M327" s="83">
        <f t="shared" si="48"/>
        <v>-47176.544347883813</v>
      </c>
      <c r="N327" s="83">
        <f t="shared" si="49"/>
        <v>-44574.797282981948</v>
      </c>
      <c r="O327" s="84">
        <f t="shared" si="53"/>
        <v>6564659.8882328849</v>
      </c>
    </row>
    <row r="328" spans="1:15" x14ac:dyDescent="0.2">
      <c r="A328" s="74"/>
      <c r="B328" s="79"/>
      <c r="C328" s="74">
        <f t="shared" ref="C328:C341" si="54">SUM(C327+1)</f>
        <v>323</v>
      </c>
      <c r="D328" s="83">
        <f t="shared" ref="D328:D341" si="55">PMT($B$3/12,$B$2,$B$1)</f>
        <v>-91751.341630865762</v>
      </c>
      <c r="E328" s="83">
        <f t="shared" si="50"/>
        <v>-47494.592884362464</v>
      </c>
      <c r="F328" s="83">
        <f t="shared" si="51"/>
        <v>-44256.748746503297</v>
      </c>
      <c r="G328" s="84">
        <f t="shared" si="52"/>
        <v>6517165.2953485223</v>
      </c>
      <c r="H328" s="78"/>
      <c r="I328" s="74"/>
      <c r="J328" s="79"/>
      <c r="K328" s="74">
        <f t="shared" ref="K328:K341" si="56">SUM(K327+1)</f>
        <v>323</v>
      </c>
      <c r="L328" s="83">
        <f t="shared" ref="L328:L341" si="57">PMT($J$3/12,$J$2,$J$1)</f>
        <v>-91751.341630865762</v>
      </c>
      <c r="M328" s="83">
        <f t="shared" ref="M328:M341" si="58">PPMT($J$3/12,K328,$J$2,$J$1)</f>
        <v>-47494.592884362464</v>
      </c>
      <c r="N328" s="83">
        <f t="shared" ref="N328:N341" si="59">SUM(L328-M328)</f>
        <v>-44256.748746503297</v>
      </c>
      <c r="O328" s="84">
        <f t="shared" si="53"/>
        <v>6517165.2953485223</v>
      </c>
    </row>
    <row r="329" spans="1:15" x14ac:dyDescent="0.2">
      <c r="A329" s="74"/>
      <c r="B329" s="79">
        <f>SUM(D318:D329)</f>
        <v>-1101016.0995703894</v>
      </c>
      <c r="C329" s="74">
        <f t="shared" si="54"/>
        <v>324</v>
      </c>
      <c r="D329" s="83">
        <f t="shared" si="55"/>
        <v>-91751.341630865762</v>
      </c>
      <c r="E329" s="83">
        <f t="shared" si="50"/>
        <v>-47814.785598057861</v>
      </c>
      <c r="F329" s="83">
        <f t="shared" si="51"/>
        <v>-43936.556032807901</v>
      </c>
      <c r="G329" s="84">
        <f t="shared" si="52"/>
        <v>6469350.509750464</v>
      </c>
      <c r="H329" s="78"/>
      <c r="I329" s="74"/>
      <c r="J329" s="79">
        <f>SUM(L318:L329)</f>
        <v>-1101016.0995703894</v>
      </c>
      <c r="K329" s="74">
        <f t="shared" si="56"/>
        <v>324</v>
      </c>
      <c r="L329" s="83">
        <f t="shared" si="57"/>
        <v>-91751.341630865762</v>
      </c>
      <c r="M329" s="83">
        <f t="shared" si="58"/>
        <v>-47814.785598057861</v>
      </c>
      <c r="N329" s="83">
        <f t="shared" si="59"/>
        <v>-43936.556032807901</v>
      </c>
      <c r="O329" s="84">
        <f t="shared" si="53"/>
        <v>6469350.509750464</v>
      </c>
    </row>
    <row r="330" spans="1:15" x14ac:dyDescent="0.2">
      <c r="A330" s="74"/>
      <c r="B330" s="79"/>
      <c r="C330" s="74">
        <f t="shared" si="54"/>
        <v>325</v>
      </c>
      <c r="D330" s="83">
        <f t="shared" si="55"/>
        <v>-91751.341630865762</v>
      </c>
      <c r="E330" s="83">
        <f t="shared" si="50"/>
        <v>-48137.136944298109</v>
      </c>
      <c r="F330" s="83">
        <f t="shared" si="51"/>
        <v>-43614.204686567653</v>
      </c>
      <c r="G330" s="84">
        <f t="shared" si="52"/>
        <v>6421213.3728061663</v>
      </c>
      <c r="H330" s="78"/>
      <c r="I330" s="74"/>
      <c r="J330" s="79"/>
      <c r="K330" s="74">
        <f t="shared" si="56"/>
        <v>325</v>
      </c>
      <c r="L330" s="83">
        <f t="shared" si="57"/>
        <v>-91751.341630865762</v>
      </c>
      <c r="M330" s="83">
        <f t="shared" si="58"/>
        <v>-48137.136944298109</v>
      </c>
      <c r="N330" s="83">
        <f t="shared" si="59"/>
        <v>-43614.204686567653</v>
      </c>
      <c r="O330" s="84">
        <f t="shared" si="53"/>
        <v>6421213.3728061663</v>
      </c>
    </row>
    <row r="331" spans="1:15" x14ac:dyDescent="0.2">
      <c r="A331" s="74"/>
      <c r="B331" s="79"/>
      <c r="C331" s="74">
        <f t="shared" si="54"/>
        <v>326</v>
      </c>
      <c r="D331" s="83">
        <f t="shared" si="55"/>
        <v>-91751.341630865762</v>
      </c>
      <c r="E331" s="83">
        <f t="shared" si="50"/>
        <v>-48461.661475864261</v>
      </c>
      <c r="F331" s="83">
        <f t="shared" si="51"/>
        <v>-43289.680155001501</v>
      </c>
      <c r="G331" s="84">
        <f t="shared" si="52"/>
        <v>6372751.7113303021</v>
      </c>
      <c r="H331" s="78"/>
      <c r="I331" s="74"/>
      <c r="J331" s="79"/>
      <c r="K331" s="74">
        <f t="shared" si="56"/>
        <v>326</v>
      </c>
      <c r="L331" s="83">
        <f t="shared" si="57"/>
        <v>-91751.341630865762</v>
      </c>
      <c r="M331" s="83">
        <f t="shared" si="58"/>
        <v>-48461.661475864261</v>
      </c>
      <c r="N331" s="83">
        <f t="shared" si="59"/>
        <v>-43289.680155001501</v>
      </c>
      <c r="O331" s="84">
        <f t="shared" si="53"/>
        <v>6372751.7113303021</v>
      </c>
    </row>
    <row r="332" spans="1:15" x14ac:dyDescent="0.2">
      <c r="A332" s="74"/>
      <c r="B332" s="79"/>
      <c r="C332" s="74">
        <f t="shared" si="54"/>
        <v>327</v>
      </c>
      <c r="D332" s="83">
        <f t="shared" si="55"/>
        <v>-91751.341630865762</v>
      </c>
      <c r="E332" s="83">
        <f t="shared" si="50"/>
        <v>-48788.373843647372</v>
      </c>
      <c r="F332" s="83">
        <f t="shared" si="51"/>
        <v>-42962.967787218389</v>
      </c>
      <c r="G332" s="84">
        <f t="shared" si="52"/>
        <v>6323963.3374866545</v>
      </c>
      <c r="H332" s="78"/>
      <c r="I332" s="74"/>
      <c r="J332" s="79"/>
      <c r="K332" s="74">
        <f t="shared" si="56"/>
        <v>327</v>
      </c>
      <c r="L332" s="83">
        <f t="shared" si="57"/>
        <v>-91751.341630865762</v>
      </c>
      <c r="M332" s="83">
        <f t="shared" si="58"/>
        <v>-48788.373843647372</v>
      </c>
      <c r="N332" s="83">
        <f t="shared" si="59"/>
        <v>-42962.967787218389</v>
      </c>
      <c r="O332" s="84">
        <f t="shared" si="53"/>
        <v>6323963.3374866545</v>
      </c>
    </row>
    <row r="333" spans="1:15" x14ac:dyDescent="0.2">
      <c r="A333" s="74"/>
      <c r="B333" s="79"/>
      <c r="C333" s="74">
        <f t="shared" si="54"/>
        <v>328</v>
      </c>
      <c r="D333" s="83">
        <f t="shared" si="55"/>
        <v>-91751.341630865762</v>
      </c>
      <c r="E333" s="83">
        <f t="shared" si="50"/>
        <v>-49117.288797309957</v>
      </c>
      <c r="F333" s="83">
        <f t="shared" si="51"/>
        <v>-42634.052833555805</v>
      </c>
      <c r="G333" s="84">
        <f t="shared" si="52"/>
        <v>6274846.0486893449</v>
      </c>
      <c r="H333" s="78"/>
      <c r="I333" s="74"/>
      <c r="J333" s="79"/>
      <c r="K333" s="74">
        <f t="shared" si="56"/>
        <v>328</v>
      </c>
      <c r="L333" s="83">
        <f t="shared" si="57"/>
        <v>-91751.341630865762</v>
      </c>
      <c r="M333" s="83">
        <f t="shared" si="58"/>
        <v>-49117.288797309957</v>
      </c>
      <c r="N333" s="83">
        <f t="shared" si="59"/>
        <v>-42634.052833555805</v>
      </c>
      <c r="O333" s="84">
        <f t="shared" si="53"/>
        <v>6274846.0486893449</v>
      </c>
    </row>
    <row r="334" spans="1:15" x14ac:dyDescent="0.2">
      <c r="A334" s="74"/>
      <c r="B334" s="79"/>
      <c r="C334" s="74">
        <f t="shared" si="54"/>
        <v>329</v>
      </c>
      <c r="D334" s="83">
        <f t="shared" si="55"/>
        <v>-91751.341630865762</v>
      </c>
      <c r="E334" s="83">
        <f t="shared" si="50"/>
        <v>-49448.421185951825</v>
      </c>
      <c r="F334" s="83">
        <f t="shared" si="51"/>
        <v>-42302.920444913936</v>
      </c>
      <c r="G334" s="84">
        <f t="shared" si="52"/>
        <v>6225397.6275033932</v>
      </c>
      <c r="H334" s="78"/>
      <c r="I334" s="74"/>
      <c r="J334" s="79"/>
      <c r="K334" s="74">
        <f t="shared" si="56"/>
        <v>329</v>
      </c>
      <c r="L334" s="83">
        <f t="shared" si="57"/>
        <v>-91751.341630865762</v>
      </c>
      <c r="M334" s="83">
        <f t="shared" si="58"/>
        <v>-49448.421185951825</v>
      </c>
      <c r="N334" s="83">
        <f t="shared" si="59"/>
        <v>-42302.920444913936</v>
      </c>
      <c r="O334" s="84">
        <f t="shared" si="53"/>
        <v>6225397.6275033932</v>
      </c>
    </row>
    <row r="335" spans="1:15" x14ac:dyDescent="0.2">
      <c r="A335" s="74"/>
      <c r="B335" s="79"/>
      <c r="C335" s="74">
        <f t="shared" si="54"/>
        <v>330</v>
      </c>
      <c r="D335" s="83">
        <f t="shared" si="55"/>
        <v>-91751.341630865762</v>
      </c>
      <c r="E335" s="83">
        <f t="shared" si="50"/>
        <v>-49781.785958780449</v>
      </c>
      <c r="F335" s="83">
        <f t="shared" si="51"/>
        <v>-41969.555672085313</v>
      </c>
      <c r="G335" s="84">
        <f t="shared" si="52"/>
        <v>6175615.8415446123</v>
      </c>
      <c r="H335" s="78"/>
      <c r="I335" s="74"/>
      <c r="J335" s="79"/>
      <c r="K335" s="74">
        <f t="shared" si="56"/>
        <v>330</v>
      </c>
      <c r="L335" s="83">
        <f t="shared" si="57"/>
        <v>-91751.341630865762</v>
      </c>
      <c r="M335" s="83">
        <f t="shared" si="58"/>
        <v>-49781.785958780449</v>
      </c>
      <c r="N335" s="83">
        <f t="shared" si="59"/>
        <v>-41969.555672085313</v>
      </c>
      <c r="O335" s="84">
        <f t="shared" si="53"/>
        <v>6175615.8415446123</v>
      </c>
    </row>
    <row r="336" spans="1:15" x14ac:dyDescent="0.2">
      <c r="A336" s="74"/>
      <c r="B336" s="79"/>
      <c r="C336" s="74">
        <f t="shared" si="54"/>
        <v>331</v>
      </c>
      <c r="D336" s="83">
        <f t="shared" si="55"/>
        <v>-91751.341630865762</v>
      </c>
      <c r="E336" s="83">
        <f t="shared" si="50"/>
        <v>-50117.398165785889</v>
      </c>
      <c r="F336" s="83">
        <f t="shared" si="51"/>
        <v>-41633.943465079872</v>
      </c>
      <c r="G336" s="84">
        <f t="shared" si="52"/>
        <v>6125498.4433788266</v>
      </c>
      <c r="H336" s="78"/>
      <c r="I336" s="74"/>
      <c r="J336" s="79"/>
      <c r="K336" s="74">
        <f t="shared" si="56"/>
        <v>331</v>
      </c>
      <c r="L336" s="83">
        <f t="shared" si="57"/>
        <v>-91751.341630865762</v>
      </c>
      <c r="M336" s="83">
        <f t="shared" si="58"/>
        <v>-50117.398165785889</v>
      </c>
      <c r="N336" s="83">
        <f t="shared" si="59"/>
        <v>-41633.943465079872</v>
      </c>
      <c r="O336" s="84">
        <f t="shared" si="53"/>
        <v>6125498.4433788266</v>
      </c>
    </row>
    <row r="337" spans="1:15" x14ac:dyDescent="0.2">
      <c r="A337" s="74"/>
      <c r="B337" s="79"/>
      <c r="C337" s="74">
        <f t="shared" si="54"/>
        <v>332</v>
      </c>
      <c r="D337" s="83">
        <f t="shared" si="55"/>
        <v>-91751.341630865762</v>
      </c>
      <c r="E337" s="83">
        <f t="shared" si="50"/>
        <v>-50455.272958420232</v>
      </c>
      <c r="F337" s="83">
        <f t="shared" si="51"/>
        <v>-41296.06867244553</v>
      </c>
      <c r="G337" s="84">
        <f t="shared" si="52"/>
        <v>6075043.1704204064</v>
      </c>
      <c r="H337" s="78"/>
      <c r="I337" s="74"/>
      <c r="J337" s="79"/>
      <c r="K337" s="74">
        <f t="shared" si="56"/>
        <v>332</v>
      </c>
      <c r="L337" s="83">
        <f t="shared" si="57"/>
        <v>-91751.341630865762</v>
      </c>
      <c r="M337" s="83">
        <f t="shared" si="58"/>
        <v>-50455.272958420232</v>
      </c>
      <c r="N337" s="83">
        <f t="shared" si="59"/>
        <v>-41296.06867244553</v>
      </c>
      <c r="O337" s="84">
        <f t="shared" si="53"/>
        <v>6075043.1704204064</v>
      </c>
    </row>
    <row r="338" spans="1:15" x14ac:dyDescent="0.2">
      <c r="A338" s="74"/>
      <c r="B338" s="79"/>
      <c r="C338" s="74">
        <f t="shared" si="54"/>
        <v>333</v>
      </c>
      <c r="D338" s="83">
        <f t="shared" si="55"/>
        <v>-91751.341630865762</v>
      </c>
      <c r="E338" s="83">
        <f t="shared" si="50"/>
        <v>-50795.425590281586</v>
      </c>
      <c r="F338" s="83">
        <f t="shared" si="51"/>
        <v>-40955.916040584176</v>
      </c>
      <c r="G338" s="84">
        <f t="shared" si="52"/>
        <v>6024247.744830125</v>
      </c>
      <c r="H338" s="78"/>
      <c r="I338" s="74"/>
      <c r="J338" s="79"/>
      <c r="K338" s="74">
        <f t="shared" si="56"/>
        <v>333</v>
      </c>
      <c r="L338" s="83">
        <f t="shared" si="57"/>
        <v>-91751.341630865762</v>
      </c>
      <c r="M338" s="83">
        <f t="shared" si="58"/>
        <v>-50795.425590281586</v>
      </c>
      <c r="N338" s="83">
        <f t="shared" si="59"/>
        <v>-40955.916040584176</v>
      </c>
      <c r="O338" s="84">
        <f t="shared" si="53"/>
        <v>6024247.744830125</v>
      </c>
    </row>
    <row r="339" spans="1:15" x14ac:dyDescent="0.2">
      <c r="A339" s="74"/>
      <c r="B339" s="79"/>
      <c r="C339" s="74">
        <f t="shared" si="54"/>
        <v>334</v>
      </c>
      <c r="D339" s="83">
        <f t="shared" si="55"/>
        <v>-91751.341630865762</v>
      </c>
      <c r="E339" s="83">
        <f t="shared" si="50"/>
        <v>-51137.871417802729</v>
      </c>
      <c r="F339" s="83">
        <f t="shared" si="51"/>
        <v>-40613.470213063032</v>
      </c>
      <c r="G339" s="84">
        <f t="shared" si="52"/>
        <v>5973109.8734123223</v>
      </c>
      <c r="H339" s="78"/>
      <c r="I339" s="74"/>
      <c r="J339" s="79"/>
      <c r="K339" s="74">
        <f t="shared" si="56"/>
        <v>334</v>
      </c>
      <c r="L339" s="83">
        <f t="shared" si="57"/>
        <v>-91751.341630865762</v>
      </c>
      <c r="M339" s="83">
        <f t="shared" si="58"/>
        <v>-51137.871417802729</v>
      </c>
      <c r="N339" s="83">
        <f t="shared" si="59"/>
        <v>-40613.470213063032</v>
      </c>
      <c r="O339" s="84">
        <f t="shared" si="53"/>
        <v>5973109.8734123223</v>
      </c>
    </row>
    <row r="340" spans="1:15" x14ac:dyDescent="0.2">
      <c r="A340" s="74"/>
      <c r="B340" s="79"/>
      <c r="C340" s="74">
        <f t="shared" si="54"/>
        <v>335</v>
      </c>
      <c r="D340" s="83">
        <f t="shared" si="55"/>
        <v>-91751.341630865762</v>
      </c>
      <c r="E340" s="83">
        <f t="shared" si="50"/>
        <v>-51482.625900944426</v>
      </c>
      <c r="F340" s="83">
        <f t="shared" si="51"/>
        <v>-40268.715729921336</v>
      </c>
      <c r="G340" s="84">
        <f t="shared" si="52"/>
        <v>5921627.2475113776</v>
      </c>
      <c r="H340" s="78"/>
      <c r="I340" s="74"/>
      <c r="J340" s="79"/>
      <c r="K340" s="74">
        <f t="shared" si="56"/>
        <v>335</v>
      </c>
      <c r="L340" s="83">
        <f t="shared" si="57"/>
        <v>-91751.341630865762</v>
      </c>
      <c r="M340" s="83">
        <f t="shared" si="58"/>
        <v>-51482.625900944426</v>
      </c>
      <c r="N340" s="83">
        <f t="shared" si="59"/>
        <v>-40268.715729921336</v>
      </c>
      <c r="O340" s="84">
        <f t="shared" si="53"/>
        <v>5921627.2475113776</v>
      </c>
    </row>
    <row r="341" spans="1:15" x14ac:dyDescent="0.2">
      <c r="A341" s="74"/>
      <c r="B341" s="79">
        <f>SUM(D330:D341)</f>
        <v>-1101016.0995703894</v>
      </c>
      <c r="C341" s="74">
        <f t="shared" si="54"/>
        <v>336</v>
      </c>
      <c r="D341" s="83">
        <f t="shared" si="55"/>
        <v>-91751.341630865762</v>
      </c>
      <c r="E341" s="83">
        <f t="shared" si="50"/>
        <v>-51829.704603893282</v>
      </c>
      <c r="F341" s="83">
        <f t="shared" si="51"/>
        <v>-39921.637026972479</v>
      </c>
      <c r="G341" s="84">
        <f t="shared" si="52"/>
        <v>5869797.5429074839</v>
      </c>
      <c r="H341" s="78"/>
      <c r="I341" s="74"/>
      <c r="J341" s="79">
        <f>SUM(L330:L341)</f>
        <v>-1101016.0995703894</v>
      </c>
      <c r="K341" s="74">
        <f t="shared" si="56"/>
        <v>336</v>
      </c>
      <c r="L341" s="83">
        <f t="shared" si="57"/>
        <v>-91751.341630865762</v>
      </c>
      <c r="M341" s="83">
        <f t="shared" si="58"/>
        <v>-51829.704603893282</v>
      </c>
      <c r="N341" s="83">
        <f t="shared" si="59"/>
        <v>-39921.637026972479</v>
      </c>
      <c r="O341" s="84">
        <f t="shared" si="53"/>
        <v>5869797.5429074839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MarketData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Thorse</dc:creator>
  <cp:lastModifiedBy>Felienne</cp:lastModifiedBy>
  <cp:lastPrinted>2001-12-10T00:19:29Z</cp:lastPrinted>
  <dcterms:created xsi:type="dcterms:W3CDTF">2000-04-05T02:54:46Z</dcterms:created>
  <dcterms:modified xsi:type="dcterms:W3CDTF">2014-09-05T10:39:39Z</dcterms:modified>
</cp:coreProperties>
</file>