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600" yWindow="855" windowWidth="9720" windowHeight="6255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52511"/>
</workbook>
</file>

<file path=xl/calcChain.xml><?xml version="1.0" encoding="utf-8"?>
<calcChain xmlns="http://schemas.openxmlformats.org/spreadsheetml/2006/main">
  <c r="M9" i="1" l="1"/>
  <c r="O9" i="1"/>
  <c r="I10" i="1"/>
  <c r="L10" i="1"/>
  <c r="M10" i="1"/>
  <c r="O10" i="1"/>
  <c r="M11" i="1"/>
  <c r="O11" i="1"/>
  <c r="L11" i="1" s="1"/>
  <c r="M12" i="1"/>
  <c r="L12" i="1" s="1"/>
  <c r="O12" i="1"/>
  <c r="I13" i="1"/>
  <c r="L13" i="1"/>
  <c r="M13" i="1"/>
  <c r="O13" i="1"/>
  <c r="I14" i="1"/>
  <c r="M14" i="1"/>
  <c r="O14" i="1"/>
  <c r="F16" i="1"/>
  <c r="F21" i="1"/>
  <c r="K21" i="1"/>
  <c r="K22" i="1"/>
  <c r="K23" i="1"/>
  <c r="B24" i="1"/>
  <c r="B25" i="1"/>
  <c r="B27" i="1"/>
  <c r="B2" i="2" s="1"/>
  <c r="K33" i="1"/>
  <c r="M33" i="1"/>
  <c r="O33" i="1" s="1"/>
  <c r="B35" i="1"/>
  <c r="D37" i="1"/>
  <c r="H37" i="1"/>
  <c r="J37" i="1"/>
  <c r="D38" i="1"/>
  <c r="H38" i="1"/>
  <c r="D39" i="1"/>
  <c r="H39" i="1"/>
  <c r="J39" i="1" s="1"/>
  <c r="L39" i="1" s="1"/>
  <c r="N39" i="1" s="1"/>
  <c r="D40" i="1"/>
  <c r="H40" i="1"/>
  <c r="D41" i="1"/>
  <c r="H41" i="1"/>
  <c r="D42" i="1"/>
  <c r="H42" i="1"/>
  <c r="D43" i="1"/>
  <c r="H43" i="1"/>
  <c r="J43" i="1" s="1"/>
  <c r="L43" i="1"/>
  <c r="N43" i="1" s="1"/>
  <c r="F44" i="1"/>
  <c r="B45" i="1"/>
  <c r="B47" i="1"/>
  <c r="G58" i="1"/>
  <c r="I58" i="1" s="1"/>
  <c r="K58" i="1"/>
  <c r="M58" i="1" s="1"/>
  <c r="O58" i="1"/>
  <c r="D62" i="1"/>
  <c r="G67" i="1"/>
  <c r="G71" i="1"/>
  <c r="G76" i="1"/>
  <c r="B1" i="2"/>
  <c r="J1" i="2"/>
  <c r="J2" i="2"/>
  <c r="B3" i="2"/>
  <c r="D22" i="2" s="1"/>
  <c r="J3" i="2"/>
  <c r="D6" i="2"/>
  <c r="C7" i="2"/>
  <c r="E7" i="2"/>
  <c r="K7" i="2"/>
  <c r="C8" i="2"/>
  <c r="E8" i="2"/>
  <c r="K8" i="2"/>
  <c r="C9" i="2"/>
  <c r="C10" i="2" s="1"/>
  <c r="C11" i="2" s="1"/>
  <c r="K9" i="2"/>
  <c r="K10" i="2" s="1"/>
  <c r="K11" i="2" s="1"/>
  <c r="K12" i="2" s="1"/>
  <c r="K13" i="2" s="1"/>
  <c r="K14" i="2" s="1"/>
  <c r="D11" i="2"/>
  <c r="D13" i="2"/>
  <c r="D15" i="2"/>
  <c r="D17" i="2"/>
  <c r="D18" i="2"/>
  <c r="L18" i="2"/>
  <c r="D19" i="2"/>
  <c r="D20" i="2"/>
  <c r="D26" i="2"/>
  <c r="L26" i="2"/>
  <c r="D27" i="2"/>
  <c r="D30" i="2"/>
  <c r="D32" i="2"/>
  <c r="D33" i="2"/>
  <c r="D34" i="2"/>
  <c r="D36" i="2"/>
  <c r="D37" i="2"/>
  <c r="D38" i="2"/>
  <c r="D40" i="2"/>
  <c r="D41" i="2"/>
  <c r="D43" i="2"/>
  <c r="D44" i="2"/>
  <c r="D45" i="2"/>
  <c r="D46" i="2"/>
  <c r="D47" i="2"/>
  <c r="D48" i="2"/>
  <c r="D49" i="2"/>
  <c r="D50" i="2"/>
  <c r="D51" i="2"/>
  <c r="D52" i="2"/>
  <c r="D54" i="2"/>
  <c r="D55" i="2"/>
  <c r="D56" i="2"/>
  <c r="D57" i="2"/>
  <c r="L57" i="2"/>
  <c r="D58" i="2"/>
  <c r="D59" i="2"/>
  <c r="D60" i="2"/>
  <c r="D61" i="2"/>
  <c r="D62" i="2"/>
  <c r="D63" i="2"/>
  <c r="D64" i="2"/>
  <c r="D65" i="2"/>
  <c r="D66" i="2"/>
  <c r="B77" i="2" s="1"/>
  <c r="D67" i="2"/>
  <c r="D68" i="2"/>
  <c r="D69" i="2"/>
  <c r="L69" i="2"/>
  <c r="D70" i="2"/>
  <c r="D71" i="2"/>
  <c r="D72" i="2"/>
  <c r="D73" i="2"/>
  <c r="D74" i="2"/>
  <c r="D75" i="2"/>
  <c r="D76" i="2"/>
  <c r="D77" i="2"/>
  <c r="D78" i="2"/>
  <c r="D79" i="2"/>
  <c r="L79" i="2"/>
  <c r="D80" i="2"/>
  <c r="D81" i="2"/>
  <c r="D82" i="2"/>
  <c r="D83" i="2"/>
  <c r="D84" i="2"/>
  <c r="D85" i="2"/>
  <c r="L85" i="2"/>
  <c r="D86" i="2"/>
  <c r="D87" i="2"/>
  <c r="D88" i="2"/>
  <c r="D89" i="2"/>
  <c r="D90" i="2"/>
  <c r="D91" i="2"/>
  <c r="D92" i="2"/>
  <c r="D93" i="2"/>
  <c r="D94" i="2"/>
  <c r="D95" i="2"/>
  <c r="D96" i="2"/>
  <c r="L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L118" i="2"/>
  <c r="D119" i="2"/>
  <c r="D120" i="2"/>
  <c r="D121" i="2"/>
  <c r="D122" i="2"/>
  <c r="D123" i="2"/>
  <c r="D124" i="2"/>
  <c r="B125" i="2"/>
  <c r="D125" i="2"/>
  <c r="D126" i="2"/>
  <c r="D127" i="2"/>
  <c r="D128" i="2"/>
  <c r="L128" i="2"/>
  <c r="D129" i="2"/>
  <c r="D130" i="2"/>
  <c r="D131" i="2"/>
  <c r="D132" i="2"/>
  <c r="D133" i="2"/>
  <c r="D134" i="2"/>
  <c r="D135" i="2"/>
  <c r="L135" i="2"/>
  <c r="D136" i="2"/>
  <c r="D137" i="2"/>
  <c r="D138" i="2"/>
  <c r="D139" i="2"/>
  <c r="B149" i="2" s="1"/>
  <c r="D140" i="2"/>
  <c r="L140" i="2"/>
  <c r="D141" i="2"/>
  <c r="D142" i="2"/>
  <c r="L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L154" i="2"/>
  <c r="D155" i="2"/>
  <c r="D156" i="2"/>
  <c r="D157" i="2"/>
  <c r="D158" i="2"/>
  <c r="D159" i="2"/>
  <c r="L159" i="2"/>
  <c r="D160" i="2"/>
  <c r="D161" i="2"/>
  <c r="D162" i="2"/>
  <c r="D163" i="2"/>
  <c r="D164" i="2"/>
  <c r="L164" i="2"/>
  <c r="D165" i="2"/>
  <c r="D166" i="2"/>
  <c r="L166" i="2"/>
  <c r="D167" i="2"/>
  <c r="D168" i="2"/>
  <c r="D169" i="2"/>
  <c r="D170" i="2"/>
  <c r="D171" i="2"/>
  <c r="D172" i="2"/>
  <c r="D173" i="2"/>
  <c r="L173" i="2"/>
  <c r="D174" i="2"/>
  <c r="D175" i="2"/>
  <c r="D176" i="2"/>
  <c r="D177" i="2"/>
  <c r="D178" i="2"/>
  <c r="D179" i="2"/>
  <c r="L179" i="2"/>
  <c r="D180" i="2"/>
  <c r="L180" i="2"/>
  <c r="D181" i="2"/>
  <c r="D182" i="2"/>
  <c r="D183" i="2"/>
  <c r="L183" i="2"/>
  <c r="D184" i="2"/>
  <c r="L184" i="2"/>
  <c r="D185" i="2"/>
  <c r="D186" i="2"/>
  <c r="L186" i="2"/>
  <c r="D187" i="2"/>
  <c r="L187" i="2"/>
  <c r="D188" i="2"/>
  <c r="L188" i="2"/>
  <c r="D189" i="2"/>
  <c r="D190" i="2"/>
  <c r="L190" i="2"/>
  <c r="D191" i="2"/>
  <c r="L191" i="2"/>
  <c r="D192" i="2"/>
  <c r="L192" i="2"/>
  <c r="D193" i="2"/>
  <c r="D194" i="2"/>
  <c r="D195" i="2"/>
  <c r="D196" i="2"/>
  <c r="L196" i="2"/>
  <c r="D197" i="2"/>
  <c r="L197" i="2"/>
  <c r="D198" i="2"/>
  <c r="D199" i="2"/>
  <c r="D200" i="2"/>
  <c r="L200" i="2"/>
  <c r="D201" i="2"/>
  <c r="L201" i="2"/>
  <c r="D202" i="2"/>
  <c r="L202" i="2"/>
  <c r="D203" i="2"/>
  <c r="D204" i="2"/>
  <c r="L204" i="2"/>
  <c r="D205" i="2"/>
  <c r="L205" i="2"/>
  <c r="D206" i="2"/>
  <c r="L206" i="2"/>
  <c r="D207" i="2"/>
  <c r="D208" i="2"/>
  <c r="D209" i="2"/>
  <c r="L209" i="2"/>
  <c r="D210" i="2"/>
  <c r="D211" i="2"/>
  <c r="L211" i="2"/>
  <c r="D212" i="2"/>
  <c r="L212" i="2"/>
  <c r="D213" i="2"/>
  <c r="L213" i="2"/>
  <c r="D214" i="2"/>
  <c r="D215" i="2"/>
  <c r="D216" i="2"/>
  <c r="D217" i="2"/>
  <c r="L217" i="2"/>
  <c r="D218" i="2"/>
  <c r="D219" i="2"/>
  <c r="D220" i="2"/>
  <c r="D221" i="2"/>
  <c r="D222" i="2"/>
  <c r="D223" i="2"/>
  <c r="D224" i="2"/>
  <c r="L224" i="2"/>
  <c r="D225" i="2"/>
  <c r="D226" i="2"/>
  <c r="L226" i="2"/>
  <c r="D227" i="2"/>
  <c r="L227" i="2"/>
  <c r="D228" i="2"/>
  <c r="D229" i="2"/>
  <c r="D230" i="2"/>
  <c r="L230" i="2"/>
  <c r="D231" i="2"/>
  <c r="L231" i="2"/>
  <c r="D232" i="2"/>
  <c r="L232" i="2"/>
  <c r="D233" i="2"/>
  <c r="L233" i="2"/>
  <c r="D234" i="2"/>
  <c r="L234" i="2"/>
  <c r="D235" i="2"/>
  <c r="D236" i="2"/>
  <c r="D237" i="2"/>
  <c r="D238" i="2"/>
  <c r="L238" i="2"/>
  <c r="D239" i="2"/>
  <c r="L239" i="2"/>
  <c r="D240" i="2"/>
  <c r="D241" i="2"/>
  <c r="L241" i="2"/>
  <c r="D242" i="2"/>
  <c r="L242" i="2"/>
  <c r="D243" i="2"/>
  <c r="D244" i="2"/>
  <c r="B245" i="2"/>
  <c r="D245" i="2"/>
  <c r="D246" i="2"/>
  <c r="L246" i="2"/>
  <c r="D247" i="2"/>
  <c r="L247" i="2"/>
  <c r="D248" i="2"/>
  <c r="L248" i="2"/>
  <c r="D249" i="2"/>
  <c r="L249" i="2"/>
  <c r="D250" i="2"/>
  <c r="D251" i="2"/>
  <c r="L251" i="2"/>
  <c r="D252" i="2"/>
  <c r="L252" i="2"/>
  <c r="D253" i="2"/>
  <c r="L253" i="2"/>
  <c r="D254" i="2"/>
  <c r="D255" i="2"/>
  <c r="L255" i="2"/>
  <c r="D256" i="2"/>
  <c r="L256" i="2"/>
  <c r="D257" i="2"/>
  <c r="D258" i="2"/>
  <c r="L258" i="2"/>
  <c r="D259" i="2"/>
  <c r="B269" i="2" s="1"/>
  <c r="L259" i="2"/>
  <c r="D260" i="2"/>
  <c r="L260" i="2"/>
  <c r="D261" i="2"/>
  <c r="D262" i="2"/>
  <c r="L262" i="2"/>
  <c r="D263" i="2"/>
  <c r="L263" i="2"/>
  <c r="D264" i="2"/>
  <c r="L264" i="2"/>
  <c r="D265" i="2"/>
  <c r="D266" i="2"/>
  <c r="L266" i="2"/>
  <c r="D267" i="2"/>
  <c r="L267" i="2"/>
  <c r="D268" i="2"/>
  <c r="L268" i="2"/>
  <c r="D269" i="2"/>
  <c r="L269" i="2"/>
  <c r="D270" i="2"/>
  <c r="L270" i="2"/>
  <c r="D271" i="2"/>
  <c r="L271" i="2"/>
  <c r="D272" i="2"/>
  <c r="D273" i="2"/>
  <c r="L273" i="2"/>
  <c r="D274" i="2"/>
  <c r="L274" i="2"/>
  <c r="D275" i="2"/>
  <c r="L275" i="2"/>
  <c r="D276" i="2"/>
  <c r="D277" i="2"/>
  <c r="L277" i="2"/>
  <c r="D278" i="2"/>
  <c r="L278" i="2"/>
  <c r="D279" i="2"/>
  <c r="L279" i="2"/>
  <c r="D280" i="2"/>
  <c r="B281" i="2"/>
  <c r="D281" i="2"/>
  <c r="L281" i="2"/>
  <c r="D282" i="2"/>
  <c r="L282" i="2"/>
  <c r="D283" i="2"/>
  <c r="D284" i="2"/>
  <c r="L284" i="2"/>
  <c r="D285" i="2"/>
  <c r="L285" i="2"/>
  <c r="D286" i="2"/>
  <c r="L286" i="2"/>
  <c r="D287" i="2"/>
  <c r="D288" i="2"/>
  <c r="L288" i="2"/>
  <c r="D289" i="2"/>
  <c r="L289" i="2"/>
  <c r="D290" i="2"/>
  <c r="L290" i="2"/>
  <c r="D291" i="2"/>
  <c r="D292" i="2"/>
  <c r="L292" i="2"/>
  <c r="D293" i="2"/>
  <c r="L293" i="2"/>
  <c r="D294" i="2"/>
  <c r="D295" i="2"/>
  <c r="L295" i="2"/>
  <c r="D296" i="2"/>
  <c r="L296" i="2"/>
  <c r="D297" i="2"/>
  <c r="L297" i="2"/>
  <c r="D298" i="2"/>
  <c r="D299" i="2"/>
  <c r="L299" i="2"/>
  <c r="D300" i="2"/>
  <c r="L300" i="2"/>
  <c r="D301" i="2"/>
  <c r="L301" i="2"/>
  <c r="D302" i="2"/>
  <c r="D303" i="2"/>
  <c r="L303" i="2"/>
  <c r="D304" i="2"/>
  <c r="L304" i="2"/>
  <c r="D305" i="2"/>
  <c r="L305" i="2"/>
  <c r="D306" i="2"/>
  <c r="L306" i="2"/>
  <c r="D307" i="2"/>
  <c r="L307" i="2"/>
  <c r="D308" i="2"/>
  <c r="L308" i="2"/>
  <c r="D309" i="2"/>
  <c r="L309" i="2"/>
  <c r="D310" i="2"/>
  <c r="L310" i="2"/>
  <c r="D311" i="2"/>
  <c r="L311" i="2"/>
  <c r="D312" i="2"/>
  <c r="L312" i="2"/>
  <c r="D313" i="2"/>
  <c r="L313" i="2"/>
  <c r="D314" i="2"/>
  <c r="L314" i="2"/>
  <c r="D315" i="2"/>
  <c r="L315" i="2"/>
  <c r="D316" i="2"/>
  <c r="L316" i="2"/>
  <c r="D317" i="2"/>
  <c r="L317" i="2"/>
  <c r="D318" i="2"/>
  <c r="L318" i="2"/>
  <c r="D319" i="2"/>
  <c r="L319" i="2"/>
  <c r="D320" i="2"/>
  <c r="L320" i="2"/>
  <c r="D321" i="2"/>
  <c r="L321" i="2"/>
  <c r="D322" i="2"/>
  <c r="L322" i="2"/>
  <c r="D323" i="2"/>
  <c r="L323" i="2"/>
  <c r="D324" i="2"/>
  <c r="L324" i="2"/>
  <c r="D325" i="2"/>
  <c r="L325" i="2"/>
  <c r="D326" i="2"/>
  <c r="L326" i="2"/>
  <c r="D327" i="2"/>
  <c r="L327" i="2"/>
  <c r="D328" i="2"/>
  <c r="L328" i="2"/>
  <c r="D329" i="2"/>
  <c r="L329" i="2"/>
  <c r="D330" i="2"/>
  <c r="B341" i="2" s="1"/>
  <c r="L330" i="2"/>
  <c r="D331" i="2"/>
  <c r="L331" i="2"/>
  <c r="D332" i="2"/>
  <c r="L332" i="2"/>
  <c r="D333" i="2"/>
  <c r="L333" i="2"/>
  <c r="D334" i="2"/>
  <c r="L334" i="2"/>
  <c r="D335" i="2"/>
  <c r="L335" i="2"/>
  <c r="D336" i="2"/>
  <c r="L336" i="2"/>
  <c r="D337" i="2"/>
  <c r="L337" i="2"/>
  <c r="D338" i="2"/>
  <c r="L338" i="2"/>
  <c r="D339" i="2"/>
  <c r="L339" i="2"/>
  <c r="D340" i="2"/>
  <c r="L340" i="2"/>
  <c r="D341" i="2"/>
  <c r="L341" i="2"/>
  <c r="B317" i="2" l="1"/>
  <c r="B185" i="2"/>
  <c r="J341" i="2"/>
  <c r="B233" i="2"/>
  <c r="B329" i="2"/>
  <c r="B293" i="2"/>
  <c r="B257" i="2"/>
  <c r="J329" i="2"/>
  <c r="B173" i="2"/>
  <c r="J317" i="2"/>
  <c r="B305" i="2"/>
  <c r="B161" i="2"/>
  <c r="B197" i="2"/>
  <c r="J293" i="2"/>
  <c r="L42" i="2"/>
  <c r="L45" i="2"/>
  <c r="L65" i="2"/>
  <c r="L66" i="2"/>
  <c r="L81" i="2"/>
  <c r="L82" i="2"/>
  <c r="L87" i="2"/>
  <c r="L90" i="2"/>
  <c r="L94" i="2"/>
  <c r="L98" i="2"/>
  <c r="L101" i="2"/>
  <c r="L105" i="2"/>
  <c r="L17" i="2"/>
  <c r="L22" i="2"/>
  <c r="L29" i="2"/>
  <c r="L40" i="2"/>
  <c r="L60" i="2"/>
  <c r="L61" i="2"/>
  <c r="L83" i="2"/>
  <c r="L10" i="2"/>
  <c r="L44" i="2"/>
  <c r="L88" i="2"/>
  <c r="L91" i="2"/>
  <c r="L95" i="2"/>
  <c r="L99" i="2"/>
  <c r="L102" i="2"/>
  <c r="L21" i="2"/>
  <c r="L56" i="2"/>
  <c r="L63" i="2"/>
  <c r="L64" i="2"/>
  <c r="L71" i="2"/>
  <c r="L73" i="2"/>
  <c r="L74" i="2"/>
  <c r="L77" i="2"/>
  <c r="L86" i="2"/>
  <c r="L89" i="2"/>
  <c r="L93" i="2"/>
  <c r="L97" i="2"/>
  <c r="L104" i="2"/>
  <c r="L108" i="2"/>
  <c r="L112" i="2"/>
  <c r="L115" i="2"/>
  <c r="L119" i="2"/>
  <c r="L123" i="2"/>
  <c r="L126" i="2"/>
  <c r="L130" i="2"/>
  <c r="L134" i="2"/>
  <c r="L137" i="2"/>
  <c r="L141" i="2"/>
  <c r="L145" i="2"/>
  <c r="L152" i="2"/>
  <c r="L156" i="2"/>
  <c r="L160" i="2"/>
  <c r="L163" i="2"/>
  <c r="L167" i="2"/>
  <c r="L171" i="2"/>
  <c r="L174" i="2"/>
  <c r="L28" i="2"/>
  <c r="L70" i="2"/>
  <c r="L75" i="2"/>
  <c r="L52" i="2"/>
  <c r="L13" i="2"/>
  <c r="L80" i="2"/>
  <c r="L103" i="2"/>
  <c r="L106" i="2"/>
  <c r="L107" i="2"/>
  <c r="L109" i="2"/>
  <c r="L113" i="2"/>
  <c r="L114" i="2"/>
  <c r="L116" i="2"/>
  <c r="L125" i="2"/>
  <c r="L127" i="2"/>
  <c r="L53" i="2"/>
  <c r="L48" i="2"/>
  <c r="L100" i="2"/>
  <c r="L132" i="2"/>
  <c r="L139" i="2"/>
  <c r="L150" i="2"/>
  <c r="L157" i="2"/>
  <c r="L78" i="2"/>
  <c r="L84" i="2"/>
  <c r="L111" i="2"/>
  <c r="L121" i="2"/>
  <c r="L148" i="2"/>
  <c r="L149" i="2"/>
  <c r="L161" i="2"/>
  <c r="L172" i="2"/>
  <c r="L178" i="2"/>
  <c r="L182" i="2"/>
  <c r="L185" i="2"/>
  <c r="L189" i="2"/>
  <c r="J197" i="2" s="1"/>
  <c r="L193" i="2"/>
  <c r="L199" i="2"/>
  <c r="L203" i="2"/>
  <c r="L207" i="2"/>
  <c r="L210" i="2"/>
  <c r="L214" i="2"/>
  <c r="L218" i="2"/>
  <c r="L221" i="2"/>
  <c r="L225" i="2"/>
  <c r="L229" i="2"/>
  <c r="L236" i="2"/>
  <c r="L240" i="2"/>
  <c r="L244" i="2"/>
  <c r="L110" i="2"/>
  <c r="L131" i="2"/>
  <c r="L138" i="2"/>
  <c r="L147" i="2"/>
  <c r="L155" i="2"/>
  <c r="L162" i="2"/>
  <c r="L67" i="2"/>
  <c r="L120" i="2"/>
  <c r="L129" i="2"/>
  <c r="L136" i="2"/>
  <c r="L146" i="2"/>
  <c r="L151" i="2"/>
  <c r="L158" i="2"/>
  <c r="L169" i="2"/>
  <c r="L177" i="2"/>
  <c r="L92" i="2"/>
  <c r="L122" i="2"/>
  <c r="L124" i="2"/>
  <c r="L143" i="2"/>
  <c r="L153" i="2"/>
  <c r="L176" i="2"/>
  <c r="L219" i="2"/>
  <c r="L220" i="2"/>
  <c r="L222" i="2"/>
  <c r="L223" i="2"/>
  <c r="L228" i="2"/>
  <c r="L235" i="2"/>
  <c r="L237" i="2"/>
  <c r="L245" i="2"/>
  <c r="L250" i="2"/>
  <c r="L254" i="2"/>
  <c r="L257" i="2"/>
  <c r="L261" i="2"/>
  <c r="J269" i="2" s="1"/>
  <c r="L265" i="2"/>
  <c r="L272" i="2"/>
  <c r="J281" i="2" s="1"/>
  <c r="L276" i="2"/>
  <c r="L280" i="2"/>
  <c r="L283" i="2"/>
  <c r="L287" i="2"/>
  <c r="L291" i="2"/>
  <c r="L294" i="2"/>
  <c r="L298" i="2"/>
  <c r="L302" i="2"/>
  <c r="L117" i="2"/>
  <c r="L133" i="2"/>
  <c r="L168" i="2"/>
  <c r="L175" i="2"/>
  <c r="L194" i="2"/>
  <c r="L195" i="2"/>
  <c r="L208" i="2"/>
  <c r="L215" i="2"/>
  <c r="L216" i="2"/>
  <c r="L144" i="2"/>
  <c r="L165" i="2"/>
  <c r="L170" i="2"/>
  <c r="L181" i="2"/>
  <c r="L198" i="2"/>
  <c r="L243" i="2"/>
  <c r="B209" i="2"/>
  <c r="B137" i="2"/>
  <c r="B113" i="2"/>
  <c r="B221" i="2"/>
  <c r="B89" i="2"/>
  <c r="K15" i="2"/>
  <c r="K16" i="2" s="1"/>
  <c r="M14" i="2"/>
  <c r="B101" i="2"/>
  <c r="B65" i="2"/>
  <c r="E9" i="2"/>
  <c r="E11" i="2"/>
  <c r="F11" i="2" s="1"/>
  <c r="C12" i="2"/>
  <c r="L19" i="2"/>
  <c r="L32" i="2"/>
  <c r="L49" i="2"/>
  <c r="L37" i="2"/>
  <c r="L50" i="2"/>
  <c r="L59" i="2"/>
  <c r="L68" i="2"/>
  <c r="L72" i="2"/>
  <c r="L76" i="2"/>
  <c r="L14" i="2"/>
  <c r="N14" i="2" s="1"/>
  <c r="L24" i="2"/>
  <c r="L33" i="2"/>
  <c r="L39" i="2"/>
  <c r="L46" i="2"/>
  <c r="L55" i="2"/>
  <c r="I38" i="1"/>
  <c r="K38" i="1" s="1"/>
  <c r="M38" i="1" s="1"/>
  <c r="O38" i="1" s="1"/>
  <c r="J38" i="1"/>
  <c r="L38" i="1" s="1"/>
  <c r="N38" i="1" s="1"/>
  <c r="H45" i="1"/>
  <c r="B51" i="1"/>
  <c r="E37" i="1"/>
  <c r="L8" i="2"/>
  <c r="N8" i="2" s="1"/>
  <c r="L12" i="2"/>
  <c r="L16" i="2"/>
  <c r="L6" i="2"/>
  <c r="M9" i="2"/>
  <c r="M13" i="2"/>
  <c r="L20" i="2"/>
  <c r="L23" i="2"/>
  <c r="L27" i="2"/>
  <c r="L30" i="2"/>
  <c r="L34" i="2"/>
  <c r="L38" i="2"/>
  <c r="L41" i="2"/>
  <c r="L9" i="2"/>
  <c r="N9" i="2" s="1"/>
  <c r="M10" i="2"/>
  <c r="M11" i="2"/>
  <c r="L35" i="2"/>
  <c r="L36" i="2"/>
  <c r="L43" i="2"/>
  <c r="L47" i="2"/>
  <c r="L51" i="2"/>
  <c r="L54" i="2"/>
  <c r="L58" i="2"/>
  <c r="L62" i="2"/>
  <c r="B3" i="1"/>
  <c r="B62" i="1"/>
  <c r="L11" i="2"/>
  <c r="M7" i="2"/>
  <c r="D9" i="2"/>
  <c r="D10" i="2"/>
  <c r="D53" i="2"/>
  <c r="H44" i="1"/>
  <c r="D44" i="1"/>
  <c r="F45" i="1"/>
  <c r="B15" i="1" s="1"/>
  <c r="G44" i="1"/>
  <c r="J40" i="1"/>
  <c r="L40" i="1" s="1"/>
  <c r="N40" i="1" s="1"/>
  <c r="L37" i="1"/>
  <c r="L31" i="2"/>
  <c r="L25" i="2"/>
  <c r="M15" i="2"/>
  <c r="M8" i="2"/>
  <c r="L7" i="2"/>
  <c r="M6" i="2"/>
  <c r="O6" i="2" s="1"/>
  <c r="O18" i="1"/>
  <c r="L9" i="1"/>
  <c r="L15" i="2"/>
  <c r="D14" i="2"/>
  <c r="M12" i="2"/>
  <c r="J41" i="1"/>
  <c r="L41" i="1" s="1"/>
  <c r="N41" i="1" s="1"/>
  <c r="D25" i="2"/>
  <c r="D23" i="2"/>
  <c r="C24" i="1"/>
  <c r="L14" i="1"/>
  <c r="E6" i="2"/>
  <c r="G6" i="2" s="1"/>
  <c r="G7" i="2" s="1"/>
  <c r="G8" i="2" s="1"/>
  <c r="G9" i="2" s="1"/>
  <c r="G10" i="2" s="1"/>
  <c r="G11" i="2" s="1"/>
  <c r="D7" i="2"/>
  <c r="E10" i="2"/>
  <c r="D21" i="2"/>
  <c r="D24" i="2"/>
  <c r="D28" i="2"/>
  <c r="D31" i="2"/>
  <c r="B41" i="2" s="1"/>
  <c r="D35" i="2"/>
  <c r="D39" i="2"/>
  <c r="D42" i="2"/>
  <c r="D8" i="2"/>
  <c r="F8" i="2" s="1"/>
  <c r="D12" i="2"/>
  <c r="D16" i="2"/>
  <c r="D29" i="2"/>
  <c r="B7" i="1"/>
  <c r="F24" i="1"/>
  <c r="K24" i="1" s="1"/>
  <c r="O25" i="1" s="1"/>
  <c r="I43" i="1"/>
  <c r="K43" i="1" s="1"/>
  <c r="M43" i="1" s="1"/>
  <c r="O43" i="1" s="1"/>
  <c r="J42" i="1"/>
  <c r="L42" i="1" s="1"/>
  <c r="N42" i="1" s="1"/>
  <c r="M16" i="1"/>
  <c r="I41" i="1" s="1"/>
  <c r="K41" i="1" s="1"/>
  <c r="M41" i="1" s="1"/>
  <c r="O41" i="1" s="1"/>
  <c r="B13" i="1" l="1"/>
  <c r="D34" i="1"/>
  <c r="E34" i="1" s="1"/>
  <c r="F34" i="1"/>
  <c r="N11" i="2"/>
  <c r="N7" i="2"/>
  <c r="F10" i="2"/>
  <c r="B21" i="1"/>
  <c r="C77" i="1" s="1"/>
  <c r="G78" i="1"/>
  <c r="B53" i="1"/>
  <c r="G77" i="1"/>
  <c r="J41" i="2"/>
  <c r="B23" i="2"/>
  <c r="J125" i="2"/>
  <c r="J137" i="2"/>
  <c r="I42" i="1"/>
  <c r="K42" i="1" s="1"/>
  <c r="M42" i="1" s="1"/>
  <c r="O42" i="1" s="1"/>
  <c r="F7" i="2"/>
  <c r="I7" i="2"/>
  <c r="N15" i="2"/>
  <c r="I40" i="1"/>
  <c r="K40" i="1" s="1"/>
  <c r="M40" i="1" s="1"/>
  <c r="O40" i="1" s="1"/>
  <c r="F9" i="2"/>
  <c r="I39" i="1"/>
  <c r="K39" i="1" s="1"/>
  <c r="M39" i="1" s="1"/>
  <c r="O39" i="1" s="1"/>
  <c r="N10" i="2"/>
  <c r="J77" i="2"/>
  <c r="J29" i="2"/>
  <c r="C15" i="1"/>
  <c r="E44" i="1"/>
  <c r="D45" i="1"/>
  <c r="J185" i="2"/>
  <c r="J221" i="2"/>
  <c r="J89" i="2"/>
  <c r="J101" i="2"/>
  <c r="E39" i="1"/>
  <c r="J245" i="2"/>
  <c r="C13" i="2"/>
  <c r="E12" i="2"/>
  <c r="G12" i="2" s="1"/>
  <c r="C49" i="1"/>
  <c r="C35" i="1"/>
  <c r="J209" i="2"/>
  <c r="J53" i="2"/>
  <c r="B29" i="2"/>
  <c r="I37" i="1"/>
  <c r="D32" i="1"/>
  <c r="N16" i="1"/>
  <c r="O27" i="1"/>
  <c r="B10" i="1"/>
  <c r="L16" i="1"/>
  <c r="I44" i="1"/>
  <c r="J44" i="1"/>
  <c r="N16" i="2"/>
  <c r="C47" i="1"/>
  <c r="J233" i="2"/>
  <c r="N37" i="1"/>
  <c r="C25" i="1"/>
  <c r="J17" i="2"/>
  <c r="N6" i="2"/>
  <c r="J23" i="2"/>
  <c r="N12" i="2"/>
  <c r="F6" i="2"/>
  <c r="C51" i="1"/>
  <c r="B63" i="1"/>
  <c r="J149" i="2"/>
  <c r="J65" i="2"/>
  <c r="J113" i="2"/>
  <c r="J305" i="2"/>
  <c r="E41" i="1"/>
  <c r="E43" i="1"/>
  <c r="B8" i="1"/>
  <c r="B22" i="1" s="1"/>
  <c r="E49" i="1"/>
  <c r="G38" i="1"/>
  <c r="G39" i="1"/>
  <c r="E40" i="1"/>
  <c r="C43" i="1"/>
  <c r="C44" i="1"/>
  <c r="G37" i="1"/>
  <c r="G40" i="1"/>
  <c r="C39" i="1"/>
  <c r="C37" i="1"/>
  <c r="E38" i="1"/>
  <c r="E45" i="1" s="1"/>
  <c r="G42" i="1"/>
  <c r="G43" i="1"/>
  <c r="G41" i="1"/>
  <c r="C40" i="1"/>
  <c r="G16" i="1"/>
  <c r="C38" i="1"/>
  <c r="C41" i="1"/>
  <c r="C42" i="1"/>
  <c r="E42" i="1"/>
  <c r="B53" i="2"/>
  <c r="A65" i="2" s="1"/>
  <c r="O7" i="2"/>
  <c r="O8" i="2" s="1"/>
  <c r="O9" i="2" s="1"/>
  <c r="O10" i="2" s="1"/>
  <c r="O11" i="2" s="1"/>
  <c r="O12" i="2" s="1"/>
  <c r="O13" i="2" s="1"/>
  <c r="O14" i="2" s="1"/>
  <c r="O15" i="2" s="1"/>
  <c r="O16" i="2" s="1"/>
  <c r="J45" i="1"/>
  <c r="B17" i="2"/>
  <c r="F49" i="1" s="1"/>
  <c r="M16" i="2"/>
  <c r="K17" i="2"/>
  <c r="J257" i="2"/>
  <c r="J173" i="2"/>
  <c r="J161" i="2"/>
  <c r="N13" i="2"/>
  <c r="C78" i="1" l="1"/>
  <c r="B55" i="1"/>
  <c r="C63" i="1" s="1"/>
  <c r="D63" i="1" s="1"/>
  <c r="G13" i="2"/>
  <c r="E32" i="1"/>
  <c r="D33" i="1"/>
  <c r="D35" i="1" s="1"/>
  <c r="F32" i="1"/>
  <c r="I45" i="1"/>
  <c r="K37" i="1"/>
  <c r="L44" i="1"/>
  <c r="K44" i="1"/>
  <c r="F12" i="2"/>
  <c r="D15" i="1"/>
  <c r="G34" i="1"/>
  <c r="H34" i="1"/>
  <c r="H49" i="1"/>
  <c r="G49" i="1"/>
  <c r="B17" i="1"/>
  <c r="C45" i="1"/>
  <c r="D10" i="1"/>
  <c r="C10" i="1"/>
  <c r="D13" i="1"/>
  <c r="C13" i="1"/>
  <c r="E13" i="2"/>
  <c r="F13" i="2" s="1"/>
  <c r="C14" i="2"/>
  <c r="G45" i="1"/>
  <c r="K18" i="2"/>
  <c r="M17" i="2"/>
  <c r="N17" i="2" s="1"/>
  <c r="I65" i="2"/>
  <c r="D47" i="1" l="1"/>
  <c r="E35" i="1"/>
  <c r="I49" i="1"/>
  <c r="J49" i="1"/>
  <c r="M37" i="1"/>
  <c r="K45" i="1"/>
  <c r="I34" i="1"/>
  <c r="J34" i="1"/>
  <c r="K19" i="2"/>
  <c r="M18" i="2"/>
  <c r="N18" i="2" s="1"/>
  <c r="H32" i="1"/>
  <c r="G32" i="1"/>
  <c r="F33" i="1"/>
  <c r="B11" i="1" s="1"/>
  <c r="O17" i="2"/>
  <c r="O18" i="2" s="1"/>
  <c r="C15" i="2"/>
  <c r="E14" i="2"/>
  <c r="F14" i="2" s="1"/>
  <c r="D17" i="1"/>
  <c r="C17" i="1"/>
  <c r="N44" i="1"/>
  <c r="M44" i="1"/>
  <c r="L45" i="1"/>
  <c r="K20" i="2" l="1"/>
  <c r="M19" i="2"/>
  <c r="N19" i="2" s="1"/>
  <c r="E47" i="1"/>
  <c r="D58" i="1"/>
  <c r="D51" i="1"/>
  <c r="D53" i="1"/>
  <c r="C16" i="2"/>
  <c r="E15" i="2"/>
  <c r="F15" i="2" s="1"/>
  <c r="K34" i="1"/>
  <c r="L34" i="1"/>
  <c r="O19" i="2"/>
  <c r="C11" i="1"/>
  <c r="D11" i="1"/>
  <c r="B12" i="1"/>
  <c r="O44" i="1"/>
  <c r="N45" i="1"/>
  <c r="F35" i="1"/>
  <c r="O37" i="1"/>
  <c r="O45" i="1" s="1"/>
  <c r="M45" i="1"/>
  <c r="G14" i="2"/>
  <c r="L49" i="1"/>
  <c r="K49" i="1"/>
  <c r="I32" i="1"/>
  <c r="H35" i="1"/>
  <c r="H33" i="1"/>
  <c r="J32" i="1"/>
  <c r="C17" i="2" l="1"/>
  <c r="E16" i="2"/>
  <c r="F16" i="2" s="1"/>
  <c r="B14" i="1"/>
  <c r="C12" i="1"/>
  <c r="D12" i="1"/>
  <c r="I35" i="1"/>
  <c r="H47" i="1"/>
  <c r="M49" i="1"/>
  <c r="N49" i="1"/>
  <c r="O49" i="1" s="1"/>
  <c r="E51" i="1"/>
  <c r="D55" i="1"/>
  <c r="C64" i="1" s="1"/>
  <c r="D64" i="1" s="1"/>
  <c r="B64" i="1"/>
  <c r="G15" i="2"/>
  <c r="G16" i="2" s="1"/>
  <c r="L32" i="1"/>
  <c r="J35" i="1"/>
  <c r="K32" i="1"/>
  <c r="J33" i="1"/>
  <c r="M34" i="1"/>
  <c r="N34" i="1"/>
  <c r="O34" i="1" s="1"/>
  <c r="F47" i="1"/>
  <c r="G35" i="1"/>
  <c r="M20" i="2"/>
  <c r="N20" i="2" s="1"/>
  <c r="K21" i="2"/>
  <c r="M32" i="1" l="1"/>
  <c r="L33" i="1"/>
  <c r="N32" i="1"/>
  <c r="L35" i="1"/>
  <c r="H53" i="1"/>
  <c r="H51" i="1"/>
  <c r="H58" i="1"/>
  <c r="I47" i="1"/>
  <c r="O20" i="2"/>
  <c r="O21" i="2" s="1"/>
  <c r="M21" i="2"/>
  <c r="N21" i="2" s="1"/>
  <c r="K22" i="2"/>
  <c r="K35" i="1"/>
  <c r="J47" i="1"/>
  <c r="F53" i="1"/>
  <c r="G64" i="1" s="1"/>
  <c r="F51" i="1"/>
  <c r="F58" i="1"/>
  <c r="G47" i="1"/>
  <c r="C14" i="1"/>
  <c r="B16" i="1"/>
  <c r="D14" i="1"/>
  <c r="G63" i="1"/>
  <c r="C18" i="2"/>
  <c r="E17" i="2"/>
  <c r="F17" i="2" s="1"/>
  <c r="A17" i="2" s="1"/>
  <c r="H55" i="1" l="1"/>
  <c r="C66" i="1" s="1"/>
  <c r="I51" i="1"/>
  <c r="B66" i="1"/>
  <c r="D16" i="1"/>
  <c r="C16" i="1"/>
  <c r="B18" i="1"/>
  <c r="O22" i="2"/>
  <c r="B65" i="1"/>
  <c r="G51" i="1"/>
  <c r="F55" i="1"/>
  <c r="C65" i="1" s="1"/>
  <c r="D65" i="1" s="1"/>
  <c r="J51" i="1"/>
  <c r="J58" i="1"/>
  <c r="K47" i="1"/>
  <c r="J53" i="1"/>
  <c r="C19" i="2"/>
  <c r="E18" i="2"/>
  <c r="F18" i="2" s="1"/>
  <c r="L47" i="1"/>
  <c r="M35" i="1"/>
  <c r="K23" i="2"/>
  <c r="M22" i="2"/>
  <c r="N22" i="2" s="1"/>
  <c r="O32" i="1"/>
  <c r="N33" i="1"/>
  <c r="N35" i="1" s="1"/>
  <c r="G17" i="2"/>
  <c r="O35" i="1" l="1"/>
  <c r="N47" i="1"/>
  <c r="G18" i="2"/>
  <c r="C20" i="2"/>
  <c r="E19" i="2"/>
  <c r="F19" i="2" s="1"/>
  <c r="O23" i="2"/>
  <c r="M47" i="1"/>
  <c r="L51" i="1"/>
  <c r="L58" i="1"/>
  <c r="L53" i="1"/>
  <c r="D18" i="1"/>
  <c r="C18" i="1"/>
  <c r="K24" i="2"/>
  <c r="M23" i="2"/>
  <c r="N23" i="2" s="1"/>
  <c r="K51" i="1"/>
  <c r="J55" i="1"/>
  <c r="C67" i="1" s="1"/>
  <c r="B67" i="1"/>
  <c r="D66" i="1"/>
  <c r="D67" i="1" s="1"/>
  <c r="K25" i="2" l="1"/>
  <c r="M24" i="2"/>
  <c r="N24" i="2" s="1"/>
  <c r="L55" i="1"/>
  <c r="C68" i="1" s="1"/>
  <c r="D68" i="1" s="1"/>
  <c r="B68" i="1"/>
  <c r="M51" i="1"/>
  <c r="O24" i="2"/>
  <c r="C21" i="2"/>
  <c r="E20" i="2"/>
  <c r="F20" i="2" s="1"/>
  <c r="G19" i="2"/>
  <c r="G20" i="2" s="1"/>
  <c r="N51" i="1"/>
  <c r="N53" i="1"/>
  <c r="O47" i="1"/>
  <c r="N58" i="1"/>
  <c r="D69" i="1" l="1"/>
  <c r="O25" i="2"/>
  <c r="B77" i="1"/>
  <c r="D77" i="1" s="1"/>
  <c r="B78" i="1"/>
  <c r="D78" i="1" s="1"/>
  <c r="B69" i="1"/>
  <c r="N55" i="1"/>
  <c r="C69" i="1" s="1"/>
  <c r="O51" i="1"/>
  <c r="C22" i="2"/>
  <c r="E21" i="2"/>
  <c r="F21" i="2" s="1"/>
  <c r="K26" i="2"/>
  <c r="M25" i="2"/>
  <c r="N25" i="2" s="1"/>
  <c r="C23" i="2" l="1"/>
  <c r="E22" i="2"/>
  <c r="F22" i="2" s="1"/>
  <c r="G21" i="2"/>
  <c r="G22" i="2" s="1"/>
  <c r="M26" i="2"/>
  <c r="N26" i="2" s="1"/>
  <c r="K27" i="2"/>
  <c r="M27" i="2" l="1"/>
  <c r="N27" i="2" s="1"/>
  <c r="K28" i="2"/>
  <c r="O26" i="2"/>
  <c r="O27" i="2" s="1"/>
  <c r="C24" i="2"/>
  <c r="E23" i="2"/>
  <c r="F23" i="2" s="1"/>
  <c r="C25" i="2" l="1"/>
  <c r="E24" i="2"/>
  <c r="F24" i="2" s="1"/>
  <c r="G23" i="2"/>
  <c r="G24" i="2" s="1"/>
  <c r="K29" i="2"/>
  <c r="M28" i="2"/>
  <c r="N28" i="2" s="1"/>
  <c r="K30" i="2" l="1"/>
  <c r="M29" i="2"/>
  <c r="N29" i="2" s="1"/>
  <c r="C26" i="2"/>
  <c r="E25" i="2"/>
  <c r="F25" i="2" s="1"/>
  <c r="O28" i="2"/>
  <c r="C27" i="2" l="1"/>
  <c r="E26" i="2"/>
  <c r="F26" i="2" s="1"/>
  <c r="K31" i="2"/>
  <c r="M30" i="2"/>
  <c r="N30" i="2" s="1"/>
  <c r="G25" i="2"/>
  <c r="O29" i="2"/>
  <c r="M31" i="2" l="1"/>
  <c r="N31" i="2" s="1"/>
  <c r="K32" i="2"/>
  <c r="O30" i="2"/>
  <c r="O31" i="2" s="1"/>
  <c r="G26" i="2"/>
  <c r="C28" i="2"/>
  <c r="E27" i="2"/>
  <c r="F27" i="2" s="1"/>
  <c r="K33" i="2" l="1"/>
  <c r="M32" i="2"/>
  <c r="N32" i="2" s="1"/>
  <c r="C29" i="2"/>
  <c r="E28" i="2"/>
  <c r="F28" i="2" s="1"/>
  <c r="G27" i="2"/>
  <c r="E29" i="2" l="1"/>
  <c r="F29" i="2" s="1"/>
  <c r="C30" i="2"/>
  <c r="G28" i="2"/>
  <c r="G29" i="2" s="1"/>
  <c r="K34" i="2"/>
  <c r="M33" i="2"/>
  <c r="N33" i="2" s="1"/>
  <c r="O32" i="2"/>
  <c r="K35" i="2" l="1"/>
  <c r="M34" i="2"/>
  <c r="N34" i="2" s="1"/>
  <c r="C31" i="2"/>
  <c r="E30" i="2"/>
  <c r="F30" i="2" s="1"/>
  <c r="O33" i="2"/>
  <c r="O34" i="2" l="1"/>
  <c r="O35" i="2" s="1"/>
  <c r="E31" i="2"/>
  <c r="F31" i="2" s="1"/>
  <c r="C32" i="2"/>
  <c r="G30" i="2"/>
  <c r="G31" i="2" s="1"/>
  <c r="K36" i="2"/>
  <c r="M35" i="2"/>
  <c r="N35" i="2" s="1"/>
  <c r="K37" i="2" l="1"/>
  <c r="M36" i="2"/>
  <c r="N36" i="2" s="1"/>
  <c r="C33" i="2"/>
  <c r="E32" i="2"/>
  <c r="F32" i="2" s="1"/>
  <c r="C34" i="2" l="1"/>
  <c r="E33" i="2"/>
  <c r="F33" i="2" s="1"/>
  <c r="G32" i="2"/>
  <c r="G33" i="2" s="1"/>
  <c r="O36" i="2"/>
  <c r="O37" i="2" s="1"/>
  <c r="K38" i="2"/>
  <c r="M37" i="2"/>
  <c r="N37" i="2" s="1"/>
  <c r="M38" i="2" l="1"/>
  <c r="N38" i="2" s="1"/>
  <c r="K39" i="2"/>
  <c r="O38" i="2"/>
  <c r="C35" i="2"/>
  <c r="E34" i="2"/>
  <c r="F34" i="2" s="1"/>
  <c r="E35" i="2" l="1"/>
  <c r="F35" i="2" s="1"/>
  <c r="C36" i="2"/>
  <c r="G34" i="2"/>
  <c r="G35" i="2" s="1"/>
  <c r="K40" i="2"/>
  <c r="M39" i="2"/>
  <c r="N39" i="2" s="1"/>
  <c r="K41" i="2" l="1"/>
  <c r="M40" i="2"/>
  <c r="N40" i="2" s="1"/>
  <c r="C37" i="2"/>
  <c r="E36" i="2"/>
  <c r="F36" i="2" s="1"/>
  <c r="G36" i="2"/>
  <c r="O39" i="2"/>
  <c r="O40" i="2" s="1"/>
  <c r="E37" i="2" l="1"/>
  <c r="F37" i="2" s="1"/>
  <c r="C38" i="2"/>
  <c r="K42" i="2"/>
  <c r="M41" i="2"/>
  <c r="N41" i="2" s="1"/>
  <c r="M42" i="2" l="1"/>
  <c r="N42" i="2" s="1"/>
  <c r="K43" i="2"/>
  <c r="O41" i="2"/>
  <c r="O42" i="2" s="1"/>
  <c r="C39" i="2"/>
  <c r="E38" i="2"/>
  <c r="F38" i="2" s="1"/>
  <c r="G37" i="2"/>
  <c r="G38" i="2" s="1"/>
  <c r="C40" i="2" l="1"/>
  <c r="E39" i="2"/>
  <c r="F39" i="2" s="1"/>
  <c r="G39" i="2"/>
  <c r="K44" i="2"/>
  <c r="M43" i="2"/>
  <c r="N43" i="2" s="1"/>
  <c r="O43" i="2" l="1"/>
  <c r="M44" i="2"/>
  <c r="N44" i="2" s="1"/>
  <c r="K45" i="2"/>
  <c r="C41" i="2"/>
  <c r="E40" i="2"/>
  <c r="F40" i="2" s="1"/>
  <c r="E41" i="2" l="1"/>
  <c r="F41" i="2" s="1"/>
  <c r="C42" i="2"/>
  <c r="G40" i="2"/>
  <c r="G41" i="2" s="1"/>
  <c r="M45" i="2"/>
  <c r="N45" i="2" s="1"/>
  <c r="K46" i="2"/>
  <c r="O44" i="2"/>
  <c r="O45" i="2" l="1"/>
  <c r="K47" i="2"/>
  <c r="M46" i="2"/>
  <c r="N46" i="2" s="1"/>
  <c r="E42" i="2"/>
  <c r="F42" i="2" s="1"/>
  <c r="C43" i="2"/>
  <c r="E43" i="2" l="1"/>
  <c r="F43" i="2" s="1"/>
  <c r="C44" i="2"/>
  <c r="G42" i="2"/>
  <c r="G43" i="2" s="1"/>
  <c r="K48" i="2"/>
  <c r="M47" i="2"/>
  <c r="N47" i="2" s="1"/>
  <c r="O46" i="2"/>
  <c r="O47" i="2" s="1"/>
  <c r="M48" i="2" l="1"/>
  <c r="N48" i="2" s="1"/>
  <c r="K49" i="2"/>
  <c r="O48" i="2"/>
  <c r="C45" i="2"/>
  <c r="E44" i="2"/>
  <c r="F44" i="2" s="1"/>
  <c r="G44" i="2" l="1"/>
  <c r="C46" i="2"/>
  <c r="E45" i="2"/>
  <c r="F45" i="2" s="1"/>
  <c r="K50" i="2"/>
  <c r="M49" i="2"/>
  <c r="N49" i="2" s="1"/>
  <c r="O49" i="2" l="1"/>
  <c r="K51" i="2"/>
  <c r="M50" i="2"/>
  <c r="N50" i="2" s="1"/>
  <c r="C47" i="2"/>
  <c r="E46" i="2"/>
  <c r="F46" i="2" s="1"/>
  <c r="G45" i="2"/>
  <c r="G46" i="2" s="1"/>
  <c r="C48" i="2" l="1"/>
  <c r="E47" i="2"/>
  <c r="F47" i="2" s="1"/>
  <c r="G47" i="2"/>
  <c r="K52" i="2"/>
  <c r="M51" i="2"/>
  <c r="N51" i="2" s="1"/>
  <c r="O50" i="2"/>
  <c r="O51" i="2" s="1"/>
  <c r="K53" i="2" l="1"/>
  <c r="M52" i="2"/>
  <c r="N52" i="2" s="1"/>
  <c r="O52" i="2"/>
  <c r="C49" i="2"/>
  <c r="E48" i="2"/>
  <c r="F48" i="2" s="1"/>
  <c r="G48" i="2" l="1"/>
  <c r="C50" i="2"/>
  <c r="E49" i="2"/>
  <c r="F49" i="2" s="1"/>
  <c r="M53" i="2"/>
  <c r="N53" i="2" s="1"/>
  <c r="K54" i="2"/>
  <c r="M54" i="2" l="1"/>
  <c r="N54" i="2" s="1"/>
  <c r="K55" i="2"/>
  <c r="O53" i="2"/>
  <c r="O54" i="2" s="1"/>
  <c r="C51" i="2"/>
  <c r="E50" i="2"/>
  <c r="F50" i="2" s="1"/>
  <c r="G49" i="2"/>
  <c r="G50" i="2" s="1"/>
  <c r="E51" i="2" l="1"/>
  <c r="F51" i="2" s="1"/>
  <c r="C52" i="2"/>
  <c r="G51" i="2"/>
  <c r="K56" i="2"/>
  <c r="M55" i="2"/>
  <c r="N55" i="2" s="1"/>
  <c r="O55" i="2" l="1"/>
  <c r="M56" i="2"/>
  <c r="N56" i="2" s="1"/>
  <c r="K57" i="2"/>
  <c r="E52" i="2"/>
  <c r="F52" i="2" s="1"/>
  <c r="C53" i="2"/>
  <c r="G52" i="2" l="1"/>
  <c r="E53" i="2"/>
  <c r="F53" i="2" s="1"/>
  <c r="C54" i="2"/>
  <c r="M57" i="2"/>
  <c r="N57" i="2" s="1"/>
  <c r="K58" i="2"/>
  <c r="O56" i="2"/>
  <c r="O57" i="2" s="1"/>
  <c r="M58" i="2" l="1"/>
  <c r="N58" i="2" s="1"/>
  <c r="K59" i="2"/>
  <c r="O58" i="2"/>
  <c r="C55" i="2"/>
  <c r="E54" i="2"/>
  <c r="F54" i="2" s="1"/>
  <c r="G53" i="2"/>
  <c r="G54" i="2" s="1"/>
  <c r="C56" i="2" l="1"/>
  <c r="E55" i="2"/>
  <c r="F55" i="2" s="1"/>
  <c r="G55" i="2"/>
  <c r="K60" i="2"/>
  <c r="M59" i="2"/>
  <c r="N59" i="2" s="1"/>
  <c r="O59" i="2" l="1"/>
  <c r="K61" i="2"/>
  <c r="M60" i="2"/>
  <c r="N60" i="2" s="1"/>
  <c r="E56" i="2"/>
  <c r="F56" i="2" s="1"/>
  <c r="C57" i="2"/>
  <c r="E57" i="2" l="1"/>
  <c r="F57" i="2" s="1"/>
  <c r="C58" i="2"/>
  <c r="G56" i="2"/>
  <c r="G57" i="2" s="1"/>
  <c r="M61" i="2"/>
  <c r="N61" i="2" s="1"/>
  <c r="K62" i="2"/>
  <c r="O60" i="2"/>
  <c r="O61" i="2" l="1"/>
  <c r="M62" i="2"/>
  <c r="N62" i="2" s="1"/>
  <c r="K63" i="2"/>
  <c r="E58" i="2"/>
  <c r="F58" i="2" s="1"/>
  <c r="C59" i="2"/>
  <c r="E59" i="2" l="1"/>
  <c r="F59" i="2" s="1"/>
  <c r="C60" i="2"/>
  <c r="K64" i="2"/>
  <c r="M63" i="2"/>
  <c r="N63" i="2" s="1"/>
  <c r="G58" i="2"/>
  <c r="G59" i="2" s="1"/>
  <c r="O62" i="2"/>
  <c r="M64" i="2" l="1"/>
  <c r="N64" i="2" s="1"/>
  <c r="K65" i="2"/>
  <c r="E60" i="2"/>
  <c r="F60" i="2" s="1"/>
  <c r="C61" i="2"/>
  <c r="O63" i="2"/>
  <c r="C62" i="2" l="1"/>
  <c r="E61" i="2"/>
  <c r="F61" i="2" s="1"/>
  <c r="M65" i="2"/>
  <c r="N65" i="2" s="1"/>
  <c r="K66" i="2"/>
  <c r="G60" i="2"/>
  <c r="G61" i="2" s="1"/>
  <c r="O64" i="2"/>
  <c r="M66" i="2" l="1"/>
  <c r="N66" i="2" s="1"/>
  <c r="K67" i="2"/>
  <c r="C63" i="2"/>
  <c r="E62" i="2"/>
  <c r="F62" i="2" s="1"/>
  <c r="O65" i="2"/>
  <c r="E63" i="2" l="1"/>
  <c r="F63" i="2" s="1"/>
  <c r="C64" i="2"/>
  <c r="M67" i="2"/>
  <c r="N67" i="2" s="1"/>
  <c r="K68" i="2"/>
  <c r="G62" i="2"/>
  <c r="G63" i="2" s="1"/>
  <c r="O66" i="2"/>
  <c r="K69" i="2" l="1"/>
  <c r="M68" i="2"/>
  <c r="N68" i="2" s="1"/>
  <c r="E64" i="2"/>
  <c r="F64" i="2" s="1"/>
  <c r="C65" i="2"/>
  <c r="O67" i="2"/>
  <c r="E65" i="2" l="1"/>
  <c r="F65" i="2" s="1"/>
  <c r="C66" i="2"/>
  <c r="M69" i="2"/>
  <c r="N69" i="2" s="1"/>
  <c r="K70" i="2"/>
  <c r="G64" i="2"/>
  <c r="G65" i="2" s="1"/>
  <c r="O68" i="2"/>
  <c r="M70" i="2" l="1"/>
  <c r="N70" i="2" s="1"/>
  <c r="K71" i="2"/>
  <c r="E66" i="2"/>
  <c r="F66" i="2" s="1"/>
  <c r="C67" i="2"/>
  <c r="O69" i="2"/>
  <c r="C68" i="2" l="1"/>
  <c r="E67" i="2"/>
  <c r="F67" i="2" s="1"/>
  <c r="K72" i="2"/>
  <c r="M71" i="2"/>
  <c r="N71" i="2" s="1"/>
  <c r="G66" i="2"/>
  <c r="G67" i="2" s="1"/>
  <c r="O70" i="2"/>
  <c r="M72" i="2" l="1"/>
  <c r="N72" i="2" s="1"/>
  <c r="K73" i="2"/>
  <c r="C69" i="2"/>
  <c r="E68" i="2"/>
  <c r="F68" i="2" s="1"/>
  <c r="O71" i="2"/>
  <c r="C70" i="2" l="1"/>
  <c r="E69" i="2"/>
  <c r="F69" i="2" s="1"/>
  <c r="M73" i="2"/>
  <c r="N73" i="2" s="1"/>
  <c r="K74" i="2"/>
  <c r="G68" i="2"/>
  <c r="G69" i="2" s="1"/>
  <c r="O72" i="2"/>
  <c r="M74" i="2" l="1"/>
  <c r="N74" i="2" s="1"/>
  <c r="K75" i="2"/>
  <c r="E70" i="2"/>
  <c r="F70" i="2" s="1"/>
  <c r="C71" i="2"/>
  <c r="O73" i="2"/>
  <c r="C72" i="2" l="1"/>
  <c r="E71" i="2"/>
  <c r="F71" i="2" s="1"/>
  <c r="M75" i="2"/>
  <c r="N75" i="2" s="1"/>
  <c r="K76" i="2"/>
  <c r="G70" i="2"/>
  <c r="G71" i="2" s="1"/>
  <c r="O74" i="2"/>
  <c r="K77" i="2" l="1"/>
  <c r="M76" i="2"/>
  <c r="N76" i="2" s="1"/>
  <c r="C73" i="2"/>
  <c r="E72" i="2"/>
  <c r="F72" i="2" s="1"/>
  <c r="O75" i="2"/>
  <c r="C74" i="2" l="1"/>
  <c r="E73" i="2"/>
  <c r="F73" i="2" s="1"/>
  <c r="M77" i="2"/>
  <c r="N77" i="2" s="1"/>
  <c r="K78" i="2"/>
  <c r="G72" i="2"/>
  <c r="G73" i="2" s="1"/>
  <c r="O76" i="2"/>
  <c r="M78" i="2" l="1"/>
  <c r="N78" i="2" s="1"/>
  <c r="K79" i="2"/>
  <c r="E74" i="2"/>
  <c r="F74" i="2" s="1"/>
  <c r="C75" i="2"/>
  <c r="O77" i="2"/>
  <c r="C76" i="2" l="1"/>
  <c r="E75" i="2"/>
  <c r="F75" i="2" s="1"/>
  <c r="M79" i="2"/>
  <c r="N79" i="2" s="1"/>
  <c r="K80" i="2"/>
  <c r="G74" i="2"/>
  <c r="G75" i="2" s="1"/>
  <c r="O78" i="2"/>
  <c r="M80" i="2" l="1"/>
  <c r="N80" i="2" s="1"/>
  <c r="K81" i="2"/>
  <c r="C77" i="2"/>
  <c r="E76" i="2"/>
  <c r="F76" i="2" s="1"/>
  <c r="O79" i="2"/>
  <c r="C78" i="2" l="1"/>
  <c r="E77" i="2"/>
  <c r="F77" i="2" s="1"/>
  <c r="M81" i="2"/>
  <c r="N81" i="2" s="1"/>
  <c r="K82" i="2"/>
  <c r="G76" i="2"/>
  <c r="G77" i="2" s="1"/>
  <c r="O80" i="2"/>
  <c r="K83" i="2" l="1"/>
  <c r="M82" i="2"/>
  <c r="N82" i="2" s="1"/>
  <c r="C79" i="2"/>
  <c r="E78" i="2"/>
  <c r="F78" i="2" s="1"/>
  <c r="O81" i="2"/>
  <c r="C80" i="2" l="1"/>
  <c r="E79" i="2"/>
  <c r="F79" i="2" s="1"/>
  <c r="M83" i="2"/>
  <c r="N83" i="2" s="1"/>
  <c r="K84" i="2"/>
  <c r="G78" i="2"/>
  <c r="G79" i="2" s="1"/>
  <c r="O82" i="2"/>
  <c r="M84" i="2" l="1"/>
  <c r="N84" i="2" s="1"/>
  <c r="K85" i="2"/>
  <c r="C81" i="2"/>
  <c r="E80" i="2"/>
  <c r="F80" i="2" s="1"/>
  <c r="O83" i="2"/>
  <c r="C82" i="2" l="1"/>
  <c r="E81" i="2"/>
  <c r="F81" i="2" s="1"/>
  <c r="M85" i="2"/>
  <c r="N85" i="2" s="1"/>
  <c r="K86" i="2"/>
  <c r="G80" i="2"/>
  <c r="G81" i="2" s="1"/>
  <c r="O84" i="2"/>
  <c r="M86" i="2" l="1"/>
  <c r="N86" i="2" s="1"/>
  <c r="K87" i="2"/>
  <c r="C83" i="2"/>
  <c r="E82" i="2"/>
  <c r="F82" i="2" s="1"/>
  <c r="O85" i="2"/>
  <c r="O86" i="2" s="1"/>
  <c r="E83" i="2" l="1"/>
  <c r="F83" i="2" s="1"/>
  <c r="C84" i="2"/>
  <c r="M87" i="2"/>
  <c r="N87" i="2" s="1"/>
  <c r="K88" i="2"/>
  <c r="G82" i="2"/>
  <c r="M88" i="2" l="1"/>
  <c r="N88" i="2" s="1"/>
  <c r="K89" i="2"/>
  <c r="C85" i="2"/>
  <c r="E84" i="2"/>
  <c r="F84" i="2" s="1"/>
  <c r="O87" i="2"/>
  <c r="O88" i="2" s="1"/>
  <c r="G83" i="2"/>
  <c r="E85" i="2" l="1"/>
  <c r="F85" i="2" s="1"/>
  <c r="C86" i="2"/>
  <c r="K90" i="2"/>
  <c r="M89" i="2"/>
  <c r="N89" i="2" s="1"/>
  <c r="G84" i="2"/>
  <c r="M90" i="2" l="1"/>
  <c r="N90" i="2" s="1"/>
  <c r="K91" i="2"/>
  <c r="E86" i="2"/>
  <c r="F86" i="2" s="1"/>
  <c r="C87" i="2"/>
  <c r="O89" i="2"/>
  <c r="O90" i="2" s="1"/>
  <c r="G85" i="2"/>
  <c r="E87" i="2" l="1"/>
  <c r="F87" i="2" s="1"/>
  <c r="C88" i="2"/>
  <c r="M91" i="2"/>
  <c r="N91" i="2" s="1"/>
  <c r="K92" i="2"/>
  <c r="G86" i="2"/>
  <c r="K93" i="2" l="1"/>
  <c r="M92" i="2"/>
  <c r="N92" i="2" s="1"/>
  <c r="E88" i="2"/>
  <c r="F88" i="2" s="1"/>
  <c r="C89" i="2"/>
  <c r="O91" i="2"/>
  <c r="O92" i="2" s="1"/>
  <c r="G87" i="2"/>
  <c r="E89" i="2" l="1"/>
  <c r="F89" i="2" s="1"/>
  <c r="C90" i="2"/>
  <c r="K94" i="2"/>
  <c r="M93" i="2"/>
  <c r="N93" i="2" s="1"/>
  <c r="G88" i="2"/>
  <c r="M94" i="2" l="1"/>
  <c r="N94" i="2" s="1"/>
  <c r="K95" i="2"/>
  <c r="E90" i="2"/>
  <c r="F90" i="2" s="1"/>
  <c r="C91" i="2"/>
  <c r="O93" i="2"/>
  <c r="O94" i="2" s="1"/>
  <c r="G89" i="2"/>
  <c r="E91" i="2" l="1"/>
  <c r="F91" i="2" s="1"/>
  <c r="C92" i="2"/>
  <c r="M95" i="2"/>
  <c r="N95" i="2" s="1"/>
  <c r="K96" i="2"/>
  <c r="G90" i="2"/>
  <c r="B70" i="1"/>
  <c r="E92" i="2" l="1"/>
  <c r="F92" i="2" s="1"/>
  <c r="C93" i="2"/>
  <c r="O95" i="2"/>
  <c r="C70" i="1"/>
  <c r="D70" i="1" s="1"/>
  <c r="B74" i="1"/>
  <c r="G62" i="1"/>
  <c r="B72" i="1"/>
  <c r="G61" i="1"/>
  <c r="G91" i="2"/>
  <c r="G92" i="2" s="1"/>
  <c r="K97" i="2"/>
  <c r="M96" i="2"/>
  <c r="N96" i="2" s="1"/>
  <c r="O96" i="2" l="1"/>
  <c r="M97" i="2"/>
  <c r="N97" i="2" s="1"/>
  <c r="K98" i="2"/>
  <c r="E93" i="2"/>
  <c r="F93" i="2" s="1"/>
  <c r="C94" i="2"/>
  <c r="C95" i="2" l="1"/>
  <c r="E94" i="2"/>
  <c r="F94" i="2" s="1"/>
  <c r="M98" i="2"/>
  <c r="N98" i="2" s="1"/>
  <c r="K99" i="2"/>
  <c r="O97" i="2"/>
  <c r="O98" i="2" s="1"/>
  <c r="G93" i="2"/>
  <c r="M99" i="2" l="1"/>
  <c r="N99" i="2" s="1"/>
  <c r="K100" i="2"/>
  <c r="E95" i="2"/>
  <c r="F95" i="2" s="1"/>
  <c r="C96" i="2"/>
  <c r="G94" i="2"/>
  <c r="E96" i="2" l="1"/>
  <c r="F96" i="2" s="1"/>
  <c r="C97" i="2"/>
  <c r="M100" i="2"/>
  <c r="N100" i="2" s="1"/>
  <c r="K101" i="2"/>
  <c r="O99" i="2"/>
  <c r="O100" i="2" s="1"/>
  <c r="G95" i="2"/>
  <c r="M101" i="2" l="1"/>
  <c r="N101" i="2" s="1"/>
  <c r="K102" i="2"/>
  <c r="E97" i="2"/>
  <c r="F97" i="2" s="1"/>
  <c r="C98" i="2"/>
  <c r="G96" i="2"/>
  <c r="E98" i="2" l="1"/>
  <c r="F98" i="2" s="1"/>
  <c r="C99" i="2"/>
  <c r="M102" i="2"/>
  <c r="N102" i="2" s="1"/>
  <c r="K103" i="2"/>
  <c r="O101" i="2"/>
  <c r="O102" i="2" s="1"/>
  <c r="G97" i="2"/>
  <c r="K104" i="2" l="1"/>
  <c r="M103" i="2"/>
  <c r="N103" i="2" s="1"/>
  <c r="E99" i="2"/>
  <c r="F99" i="2" s="1"/>
  <c r="C100" i="2"/>
  <c r="G98" i="2"/>
  <c r="E100" i="2" l="1"/>
  <c r="F100" i="2" s="1"/>
  <c r="C101" i="2"/>
  <c r="K105" i="2"/>
  <c r="M104" i="2"/>
  <c r="N104" i="2" s="1"/>
  <c r="O103" i="2"/>
  <c r="O104" i="2" s="1"/>
  <c r="G99" i="2"/>
  <c r="M105" i="2" l="1"/>
  <c r="N105" i="2" s="1"/>
  <c r="K106" i="2"/>
  <c r="C102" i="2"/>
  <c r="E101" i="2"/>
  <c r="F101" i="2" s="1"/>
  <c r="G100" i="2"/>
  <c r="E102" i="2" l="1"/>
  <c r="F102" i="2" s="1"/>
  <c r="C103" i="2"/>
  <c r="K107" i="2"/>
  <c r="M106" i="2"/>
  <c r="N106" i="2" s="1"/>
  <c r="O105" i="2"/>
  <c r="O106" i="2" s="1"/>
  <c r="G101" i="2"/>
  <c r="K108" i="2" l="1"/>
  <c r="M107" i="2"/>
  <c r="N107" i="2" s="1"/>
  <c r="E103" i="2"/>
  <c r="F103" i="2" s="1"/>
  <c r="C104" i="2"/>
  <c r="G102" i="2"/>
  <c r="E104" i="2" l="1"/>
  <c r="F104" i="2" s="1"/>
  <c r="C105" i="2"/>
  <c r="K109" i="2"/>
  <c r="M108" i="2"/>
  <c r="N108" i="2" s="1"/>
  <c r="O107" i="2"/>
  <c r="O108" i="2" s="1"/>
  <c r="G103" i="2"/>
  <c r="M109" i="2" l="1"/>
  <c r="N109" i="2" s="1"/>
  <c r="K110" i="2"/>
  <c r="C106" i="2"/>
  <c r="E105" i="2"/>
  <c r="F105" i="2" s="1"/>
  <c r="G104" i="2"/>
  <c r="E106" i="2" l="1"/>
  <c r="F106" i="2" s="1"/>
  <c r="C107" i="2"/>
  <c r="M110" i="2"/>
  <c r="N110" i="2" s="1"/>
  <c r="K111" i="2"/>
  <c r="O109" i="2"/>
  <c r="O110" i="2" s="1"/>
  <c r="G105" i="2"/>
  <c r="M111" i="2" l="1"/>
  <c r="N111" i="2" s="1"/>
  <c r="K112" i="2"/>
  <c r="C108" i="2"/>
  <c r="E107" i="2"/>
  <c r="F107" i="2" s="1"/>
  <c r="G106" i="2"/>
  <c r="C109" i="2" l="1"/>
  <c r="E108" i="2"/>
  <c r="F108" i="2" s="1"/>
  <c r="K113" i="2"/>
  <c r="M112" i="2"/>
  <c r="N112" i="2" s="1"/>
  <c r="O111" i="2"/>
  <c r="O112" i="2" s="1"/>
  <c r="G107" i="2"/>
  <c r="K114" i="2" l="1"/>
  <c r="M113" i="2"/>
  <c r="N113" i="2" s="1"/>
  <c r="C110" i="2"/>
  <c r="E109" i="2"/>
  <c r="F109" i="2" s="1"/>
  <c r="G108" i="2"/>
  <c r="E110" i="2" l="1"/>
  <c r="F110" i="2" s="1"/>
  <c r="C111" i="2"/>
  <c r="K115" i="2"/>
  <c r="M114" i="2"/>
  <c r="N114" i="2" s="1"/>
  <c r="O113" i="2"/>
  <c r="O114" i="2" s="1"/>
  <c r="G109" i="2"/>
  <c r="K116" i="2" l="1"/>
  <c r="M115" i="2"/>
  <c r="N115" i="2" s="1"/>
  <c r="E111" i="2"/>
  <c r="F111" i="2" s="1"/>
  <c r="C112" i="2"/>
  <c r="G110" i="2"/>
  <c r="G111" i="2" s="1"/>
  <c r="C113" i="2" l="1"/>
  <c r="E112" i="2"/>
  <c r="F112" i="2" s="1"/>
  <c r="M116" i="2"/>
  <c r="N116" i="2" s="1"/>
  <c r="K117" i="2"/>
  <c r="O115" i="2"/>
  <c r="M117" i="2" l="1"/>
  <c r="N117" i="2" s="1"/>
  <c r="K118" i="2"/>
  <c r="C114" i="2"/>
  <c r="E113" i="2"/>
  <c r="F113" i="2" s="1"/>
  <c r="G112" i="2"/>
  <c r="G113" i="2" s="1"/>
  <c r="O116" i="2"/>
  <c r="C115" i="2" l="1"/>
  <c r="E114" i="2"/>
  <c r="F114" i="2" s="1"/>
  <c r="M118" i="2"/>
  <c r="N118" i="2" s="1"/>
  <c r="K119" i="2"/>
  <c r="O117" i="2"/>
  <c r="M119" i="2" l="1"/>
  <c r="N119" i="2" s="1"/>
  <c r="K120" i="2"/>
  <c r="C116" i="2"/>
  <c r="E115" i="2"/>
  <c r="F115" i="2" s="1"/>
  <c r="G114" i="2"/>
  <c r="G115" i="2" s="1"/>
  <c r="O118" i="2"/>
  <c r="C117" i="2" l="1"/>
  <c r="E116" i="2"/>
  <c r="F116" i="2" s="1"/>
  <c r="M120" i="2"/>
  <c r="N120" i="2" s="1"/>
  <c r="K121" i="2"/>
  <c r="O119" i="2"/>
  <c r="M121" i="2" l="1"/>
  <c r="N121" i="2" s="1"/>
  <c r="K122" i="2"/>
  <c r="E117" i="2"/>
  <c r="F117" i="2" s="1"/>
  <c r="C118" i="2"/>
  <c r="G116" i="2"/>
  <c r="G117" i="2" s="1"/>
  <c r="O120" i="2"/>
  <c r="E118" i="2" l="1"/>
  <c r="F118" i="2" s="1"/>
  <c r="C119" i="2"/>
  <c r="M122" i="2"/>
  <c r="N122" i="2" s="1"/>
  <c r="K123" i="2"/>
  <c r="O121" i="2"/>
  <c r="K124" i="2" l="1"/>
  <c r="M123" i="2"/>
  <c r="N123" i="2" s="1"/>
  <c r="E119" i="2"/>
  <c r="F119" i="2" s="1"/>
  <c r="C120" i="2"/>
  <c r="G118" i="2"/>
  <c r="G119" i="2" s="1"/>
  <c r="O122" i="2"/>
  <c r="E120" i="2" l="1"/>
  <c r="F120" i="2" s="1"/>
  <c r="C121" i="2"/>
  <c r="M124" i="2"/>
  <c r="N124" i="2" s="1"/>
  <c r="K125" i="2"/>
  <c r="O123" i="2"/>
  <c r="K126" i="2" l="1"/>
  <c r="M125" i="2"/>
  <c r="N125" i="2" s="1"/>
  <c r="E121" i="2"/>
  <c r="F121" i="2" s="1"/>
  <c r="C122" i="2"/>
  <c r="G120" i="2"/>
  <c r="G121" i="2" s="1"/>
  <c r="O124" i="2"/>
  <c r="E122" i="2" l="1"/>
  <c r="F122" i="2" s="1"/>
  <c r="C123" i="2"/>
  <c r="M126" i="2"/>
  <c r="N126" i="2" s="1"/>
  <c r="K127" i="2"/>
  <c r="O125" i="2"/>
  <c r="M127" i="2" l="1"/>
  <c r="N127" i="2" s="1"/>
  <c r="K128" i="2"/>
  <c r="E123" i="2"/>
  <c r="F123" i="2" s="1"/>
  <c r="C124" i="2"/>
  <c r="G122" i="2"/>
  <c r="G123" i="2" s="1"/>
  <c r="O126" i="2"/>
  <c r="E124" i="2" l="1"/>
  <c r="F124" i="2" s="1"/>
  <c r="C125" i="2"/>
  <c r="M128" i="2"/>
  <c r="N128" i="2" s="1"/>
  <c r="K129" i="2"/>
  <c r="O127" i="2"/>
  <c r="M129" i="2" l="1"/>
  <c r="N129" i="2" s="1"/>
  <c r="K130" i="2"/>
  <c r="C126" i="2"/>
  <c r="E125" i="2"/>
  <c r="F125" i="2" s="1"/>
  <c r="G124" i="2"/>
  <c r="G125" i="2" s="1"/>
  <c r="O128" i="2"/>
  <c r="C127" i="2" l="1"/>
  <c r="E126" i="2"/>
  <c r="F126" i="2" s="1"/>
  <c r="M130" i="2"/>
  <c r="N130" i="2" s="1"/>
  <c r="K131" i="2"/>
  <c r="O129" i="2"/>
  <c r="M131" i="2" l="1"/>
  <c r="N131" i="2" s="1"/>
  <c r="K132" i="2"/>
  <c r="C128" i="2"/>
  <c r="E127" i="2"/>
  <c r="F127" i="2" s="1"/>
  <c r="G126" i="2"/>
  <c r="G127" i="2" s="1"/>
  <c r="O130" i="2"/>
  <c r="E128" i="2" l="1"/>
  <c r="F128" i="2" s="1"/>
  <c r="C129" i="2"/>
  <c r="M132" i="2"/>
  <c r="N132" i="2" s="1"/>
  <c r="K133" i="2"/>
  <c r="O131" i="2"/>
  <c r="M133" i="2" l="1"/>
  <c r="N133" i="2" s="1"/>
  <c r="K134" i="2"/>
  <c r="E129" i="2"/>
  <c r="F129" i="2" s="1"/>
  <c r="C130" i="2"/>
  <c r="G128" i="2"/>
  <c r="G129" i="2" s="1"/>
  <c r="O132" i="2"/>
  <c r="E130" i="2" l="1"/>
  <c r="F130" i="2" s="1"/>
  <c r="C131" i="2"/>
  <c r="M134" i="2"/>
  <c r="N134" i="2" s="1"/>
  <c r="K135" i="2"/>
  <c r="O133" i="2"/>
  <c r="M135" i="2" l="1"/>
  <c r="N135" i="2" s="1"/>
  <c r="K136" i="2"/>
  <c r="E131" i="2"/>
  <c r="F131" i="2" s="1"/>
  <c r="C132" i="2"/>
  <c r="G130" i="2"/>
  <c r="G131" i="2" s="1"/>
  <c r="O134" i="2"/>
  <c r="E132" i="2" l="1"/>
  <c r="F132" i="2" s="1"/>
  <c r="C133" i="2"/>
  <c r="M136" i="2"/>
  <c r="N136" i="2" s="1"/>
  <c r="K137" i="2"/>
  <c r="O135" i="2"/>
  <c r="K138" i="2" l="1"/>
  <c r="M137" i="2"/>
  <c r="N137" i="2" s="1"/>
  <c r="C134" i="2"/>
  <c r="E133" i="2"/>
  <c r="F133" i="2" s="1"/>
  <c r="G132" i="2"/>
  <c r="G133" i="2" s="1"/>
  <c r="O136" i="2"/>
  <c r="C135" i="2" l="1"/>
  <c r="E134" i="2"/>
  <c r="F134" i="2" s="1"/>
  <c r="M138" i="2"/>
  <c r="N138" i="2" s="1"/>
  <c r="K139" i="2"/>
  <c r="O137" i="2"/>
  <c r="M139" i="2" l="1"/>
  <c r="N139" i="2" s="1"/>
  <c r="K140" i="2"/>
  <c r="E135" i="2"/>
  <c r="F135" i="2" s="1"/>
  <c r="C136" i="2"/>
  <c r="G134" i="2"/>
  <c r="G135" i="2" s="1"/>
  <c r="O138" i="2"/>
  <c r="E136" i="2" l="1"/>
  <c r="F136" i="2" s="1"/>
  <c r="C137" i="2"/>
  <c r="M140" i="2"/>
  <c r="N140" i="2" s="1"/>
  <c r="K141" i="2"/>
  <c r="O139" i="2"/>
  <c r="M141" i="2" l="1"/>
  <c r="N141" i="2" s="1"/>
  <c r="K142" i="2"/>
  <c r="E137" i="2"/>
  <c r="F137" i="2" s="1"/>
  <c r="C138" i="2"/>
  <c r="G136" i="2"/>
  <c r="G137" i="2" s="1"/>
  <c r="O140" i="2"/>
  <c r="E138" i="2" l="1"/>
  <c r="F138" i="2" s="1"/>
  <c r="C139" i="2"/>
  <c r="M142" i="2"/>
  <c r="N142" i="2" s="1"/>
  <c r="K143" i="2"/>
  <c r="O141" i="2"/>
  <c r="K144" i="2" l="1"/>
  <c r="M143" i="2"/>
  <c r="N143" i="2" s="1"/>
  <c r="E139" i="2"/>
  <c r="F139" i="2" s="1"/>
  <c r="C140" i="2"/>
  <c r="G138" i="2"/>
  <c r="G139" i="2" s="1"/>
  <c r="O142" i="2"/>
  <c r="C141" i="2" l="1"/>
  <c r="E140" i="2"/>
  <c r="F140" i="2" s="1"/>
  <c r="K145" i="2"/>
  <c r="M144" i="2"/>
  <c r="N144" i="2" s="1"/>
  <c r="O143" i="2"/>
  <c r="O144" i="2" s="1"/>
  <c r="K146" i="2" l="1"/>
  <c r="M145" i="2"/>
  <c r="N145" i="2" s="1"/>
  <c r="C142" i="2"/>
  <c r="E141" i="2"/>
  <c r="F141" i="2" s="1"/>
  <c r="G140" i="2"/>
  <c r="G141" i="2" l="1"/>
  <c r="C143" i="2"/>
  <c r="E142" i="2"/>
  <c r="F142" i="2" s="1"/>
  <c r="M146" i="2"/>
  <c r="N146" i="2" s="1"/>
  <c r="K147" i="2"/>
  <c r="O145" i="2"/>
  <c r="K148" i="2" l="1"/>
  <c r="M147" i="2"/>
  <c r="N147" i="2" s="1"/>
  <c r="E143" i="2"/>
  <c r="F143" i="2" s="1"/>
  <c r="C144" i="2"/>
  <c r="G142" i="2"/>
  <c r="G143" i="2" s="1"/>
  <c r="O146" i="2"/>
  <c r="O147" i="2" s="1"/>
  <c r="O148" i="2" l="1"/>
  <c r="K149" i="2"/>
  <c r="M148" i="2"/>
  <c r="N148" i="2" s="1"/>
  <c r="E144" i="2"/>
  <c r="F144" i="2" s="1"/>
  <c r="C145" i="2"/>
  <c r="O149" i="2" l="1"/>
  <c r="E145" i="2"/>
  <c r="F145" i="2" s="1"/>
  <c r="C146" i="2"/>
  <c r="G144" i="2"/>
  <c r="G145" i="2" s="1"/>
  <c r="M149" i="2"/>
  <c r="N149" i="2" s="1"/>
  <c r="K150" i="2"/>
  <c r="O150" i="2" l="1"/>
  <c r="M150" i="2"/>
  <c r="N150" i="2" s="1"/>
  <c r="K151" i="2"/>
  <c r="E146" i="2"/>
  <c r="F146" i="2" s="1"/>
  <c r="C147" i="2"/>
  <c r="O151" i="2" l="1"/>
  <c r="E147" i="2"/>
  <c r="F147" i="2" s="1"/>
  <c r="C148" i="2"/>
  <c r="G146" i="2"/>
  <c r="G147" i="2" s="1"/>
  <c r="M151" i="2"/>
  <c r="N151" i="2" s="1"/>
  <c r="K152" i="2"/>
  <c r="O152" i="2" l="1"/>
  <c r="K153" i="2"/>
  <c r="M152" i="2"/>
  <c r="N152" i="2" s="1"/>
  <c r="C149" i="2"/>
  <c r="E148" i="2"/>
  <c r="F148" i="2" s="1"/>
  <c r="O153" i="2" l="1"/>
  <c r="E149" i="2"/>
  <c r="F149" i="2" s="1"/>
  <c r="C150" i="2"/>
  <c r="G148" i="2"/>
  <c r="G149" i="2" s="1"/>
  <c r="M153" i="2"/>
  <c r="N153" i="2" s="1"/>
  <c r="K154" i="2"/>
  <c r="O154" i="2" l="1"/>
  <c r="K155" i="2"/>
  <c r="M154" i="2"/>
  <c r="N154" i="2" s="1"/>
  <c r="E150" i="2"/>
  <c r="F150" i="2" s="1"/>
  <c r="C151" i="2"/>
  <c r="E151" i="2" l="1"/>
  <c r="F151" i="2" s="1"/>
  <c r="C152" i="2"/>
  <c r="G150" i="2"/>
  <c r="K156" i="2"/>
  <c r="M155" i="2"/>
  <c r="N155" i="2" s="1"/>
  <c r="M156" i="2" l="1"/>
  <c r="N156" i="2" s="1"/>
  <c r="K157" i="2"/>
  <c r="G151" i="2"/>
  <c r="O155" i="2"/>
  <c r="E152" i="2"/>
  <c r="F152" i="2" s="1"/>
  <c r="C153" i="2"/>
  <c r="E153" i="2" l="1"/>
  <c r="F153" i="2" s="1"/>
  <c r="C154" i="2"/>
  <c r="O156" i="2"/>
  <c r="G152" i="2"/>
  <c r="M157" i="2"/>
  <c r="N157" i="2" s="1"/>
  <c r="K158" i="2"/>
  <c r="M158" i="2" l="1"/>
  <c r="N158" i="2" s="1"/>
  <c r="K159" i="2"/>
  <c r="G153" i="2"/>
  <c r="O157" i="2"/>
  <c r="E154" i="2"/>
  <c r="F154" i="2" s="1"/>
  <c r="C155" i="2"/>
  <c r="E155" i="2" l="1"/>
  <c r="F155" i="2" s="1"/>
  <c r="C156" i="2"/>
  <c r="O158" i="2"/>
  <c r="G154" i="2"/>
  <c r="M159" i="2"/>
  <c r="N159" i="2" s="1"/>
  <c r="K160" i="2"/>
  <c r="M160" i="2" l="1"/>
  <c r="N160" i="2" s="1"/>
  <c r="K161" i="2"/>
  <c r="G155" i="2"/>
  <c r="O159" i="2"/>
  <c r="C157" i="2"/>
  <c r="E156" i="2"/>
  <c r="F156" i="2" s="1"/>
  <c r="E157" i="2" l="1"/>
  <c r="F157" i="2" s="1"/>
  <c r="C158" i="2"/>
  <c r="O160" i="2"/>
  <c r="G156" i="2"/>
  <c r="K162" i="2"/>
  <c r="M161" i="2"/>
  <c r="N161" i="2" s="1"/>
  <c r="K163" i="2" l="1"/>
  <c r="M162" i="2"/>
  <c r="N162" i="2" s="1"/>
  <c r="G157" i="2"/>
  <c r="O161" i="2"/>
  <c r="O162" i="2" s="1"/>
  <c r="E158" i="2"/>
  <c r="F158" i="2" s="1"/>
  <c r="C159" i="2"/>
  <c r="K164" i="2" l="1"/>
  <c r="M163" i="2"/>
  <c r="N163" i="2" s="1"/>
  <c r="C160" i="2"/>
  <c r="E159" i="2"/>
  <c r="F159" i="2" s="1"/>
  <c r="O163" i="2"/>
  <c r="G158" i="2"/>
  <c r="G159" i="2" s="1"/>
  <c r="M164" i="2" l="1"/>
  <c r="N164" i="2" s="1"/>
  <c r="K165" i="2"/>
  <c r="E160" i="2"/>
  <c r="F160" i="2" s="1"/>
  <c r="C161" i="2"/>
  <c r="C162" i="2" l="1"/>
  <c r="E161" i="2"/>
  <c r="F161" i="2" s="1"/>
  <c r="O164" i="2"/>
  <c r="G160" i="2"/>
  <c r="G161" i="2" s="1"/>
  <c r="K166" i="2"/>
  <c r="M165" i="2"/>
  <c r="N165" i="2" s="1"/>
  <c r="C163" i="2" l="1"/>
  <c r="E162" i="2"/>
  <c r="F162" i="2" s="1"/>
  <c r="M166" i="2"/>
  <c r="N166" i="2" s="1"/>
  <c r="K167" i="2"/>
  <c r="G162" i="2"/>
  <c r="O165" i="2"/>
  <c r="O166" i="2" s="1"/>
  <c r="O167" i="2" l="1"/>
  <c r="E163" i="2"/>
  <c r="F163" i="2" s="1"/>
  <c r="C164" i="2"/>
  <c r="G163" i="2"/>
  <c r="K168" i="2"/>
  <c r="M167" i="2"/>
  <c r="N167" i="2" s="1"/>
  <c r="O168" i="2" l="1"/>
  <c r="M168" i="2"/>
  <c r="N168" i="2" s="1"/>
  <c r="K169" i="2"/>
  <c r="E164" i="2"/>
  <c r="F164" i="2" s="1"/>
  <c r="C165" i="2"/>
  <c r="O169" i="2" l="1"/>
  <c r="E165" i="2"/>
  <c r="F165" i="2" s="1"/>
  <c r="C166" i="2"/>
  <c r="G164" i="2"/>
  <c r="G165" i="2" s="1"/>
  <c r="M169" i="2"/>
  <c r="N169" i="2" s="1"/>
  <c r="K170" i="2"/>
  <c r="O170" i="2" l="1"/>
  <c r="M170" i="2"/>
  <c r="N170" i="2" s="1"/>
  <c r="K171" i="2"/>
  <c r="C167" i="2"/>
  <c r="E166" i="2"/>
  <c r="F166" i="2" s="1"/>
  <c r="O171" i="2" l="1"/>
  <c r="C168" i="2"/>
  <c r="E167" i="2"/>
  <c r="F167" i="2" s="1"/>
  <c r="G166" i="2"/>
  <c r="G167" i="2" s="1"/>
  <c r="M171" i="2"/>
  <c r="N171" i="2" s="1"/>
  <c r="K172" i="2"/>
  <c r="O172" i="2" l="1"/>
  <c r="M172" i="2"/>
  <c r="N172" i="2" s="1"/>
  <c r="K173" i="2"/>
  <c r="C169" i="2"/>
  <c r="E168" i="2"/>
  <c r="F168" i="2" s="1"/>
  <c r="O173" i="2" l="1"/>
  <c r="E169" i="2"/>
  <c r="F169" i="2" s="1"/>
  <c r="C170" i="2"/>
  <c r="G168" i="2"/>
  <c r="G169" i="2" s="1"/>
  <c r="K174" i="2"/>
  <c r="M173" i="2"/>
  <c r="N173" i="2" s="1"/>
  <c r="O174" i="2" l="1"/>
  <c r="K175" i="2"/>
  <c r="M174" i="2"/>
  <c r="N174" i="2" s="1"/>
  <c r="E170" i="2"/>
  <c r="F170" i="2" s="1"/>
  <c r="C171" i="2"/>
  <c r="O175" i="2" l="1"/>
  <c r="E171" i="2"/>
  <c r="F171" i="2" s="1"/>
  <c r="C172" i="2"/>
  <c r="G170" i="2"/>
  <c r="G171" i="2" s="1"/>
  <c r="K176" i="2"/>
  <c r="M175" i="2"/>
  <c r="N175" i="2" s="1"/>
  <c r="O176" i="2" l="1"/>
  <c r="M176" i="2"/>
  <c r="N176" i="2" s="1"/>
  <c r="K177" i="2"/>
  <c r="E172" i="2"/>
  <c r="F172" i="2" s="1"/>
  <c r="C173" i="2"/>
  <c r="O177" i="2" l="1"/>
  <c r="E173" i="2"/>
  <c r="F173" i="2" s="1"/>
  <c r="C174" i="2"/>
  <c r="G172" i="2"/>
  <c r="G173" i="2" s="1"/>
  <c r="M177" i="2"/>
  <c r="N177" i="2" s="1"/>
  <c r="K178" i="2"/>
  <c r="O178" i="2" l="1"/>
  <c r="M178" i="2"/>
  <c r="N178" i="2" s="1"/>
  <c r="K179" i="2"/>
  <c r="C175" i="2"/>
  <c r="E174" i="2"/>
  <c r="F174" i="2" s="1"/>
  <c r="C176" i="2" l="1"/>
  <c r="E175" i="2"/>
  <c r="F175" i="2" s="1"/>
  <c r="G174" i="2"/>
  <c r="G175" i="2" s="1"/>
  <c r="M179" i="2"/>
  <c r="N179" i="2" s="1"/>
  <c r="K180" i="2"/>
  <c r="O179" i="2" l="1"/>
  <c r="O180" i="2" s="1"/>
  <c r="M180" i="2"/>
  <c r="N180" i="2" s="1"/>
  <c r="K181" i="2"/>
  <c r="E176" i="2"/>
  <c r="F176" i="2" s="1"/>
  <c r="C177" i="2"/>
  <c r="C178" i="2" l="1"/>
  <c r="E177" i="2"/>
  <c r="F177" i="2" s="1"/>
  <c r="G176" i="2"/>
  <c r="G177" i="2" s="1"/>
  <c r="K182" i="2"/>
  <c r="M181" i="2"/>
  <c r="N181" i="2" s="1"/>
  <c r="O181" i="2" l="1"/>
  <c r="M182" i="2"/>
  <c r="N182" i="2" s="1"/>
  <c r="K183" i="2"/>
  <c r="C179" i="2"/>
  <c r="E178" i="2"/>
  <c r="F178" i="2" s="1"/>
  <c r="O182" i="2" l="1"/>
  <c r="O183" i="2" s="1"/>
  <c r="C180" i="2"/>
  <c r="E179" i="2"/>
  <c r="F179" i="2" s="1"/>
  <c r="G178" i="2"/>
  <c r="G179" i="2" s="1"/>
  <c r="K184" i="2"/>
  <c r="M183" i="2"/>
  <c r="N183" i="2" s="1"/>
  <c r="K185" i="2" l="1"/>
  <c r="M184" i="2"/>
  <c r="N184" i="2" s="1"/>
  <c r="E180" i="2"/>
  <c r="F180" i="2" s="1"/>
  <c r="C181" i="2"/>
  <c r="C182" i="2" l="1"/>
  <c r="E181" i="2"/>
  <c r="F181" i="2" s="1"/>
  <c r="G180" i="2"/>
  <c r="G181" i="2" s="1"/>
  <c r="M185" i="2"/>
  <c r="N185" i="2" s="1"/>
  <c r="K186" i="2"/>
  <c r="O184" i="2"/>
  <c r="K187" i="2" l="1"/>
  <c r="M186" i="2"/>
  <c r="N186" i="2" s="1"/>
  <c r="C183" i="2"/>
  <c r="E182" i="2"/>
  <c r="F182" i="2" s="1"/>
  <c r="O185" i="2"/>
  <c r="C184" i="2" l="1"/>
  <c r="E183" i="2"/>
  <c r="F183" i="2" s="1"/>
  <c r="G182" i="2"/>
  <c r="G183" i="2" s="1"/>
  <c r="M187" i="2"/>
  <c r="N187" i="2" s="1"/>
  <c r="K188" i="2"/>
  <c r="O186" i="2"/>
  <c r="M188" i="2" l="1"/>
  <c r="N188" i="2" s="1"/>
  <c r="K189" i="2"/>
  <c r="E184" i="2"/>
  <c r="F184" i="2" s="1"/>
  <c r="C185" i="2"/>
  <c r="O187" i="2"/>
  <c r="C186" i="2" l="1"/>
  <c r="E185" i="2"/>
  <c r="F185" i="2" s="1"/>
  <c r="G184" i="2"/>
  <c r="G185" i="2" s="1"/>
  <c r="M189" i="2"/>
  <c r="N189" i="2" s="1"/>
  <c r="K190" i="2"/>
  <c r="O188" i="2"/>
  <c r="C187" i="2" l="1"/>
  <c r="E186" i="2"/>
  <c r="O189" i="2"/>
  <c r="O190" i="2" s="1"/>
  <c r="K191" i="2"/>
  <c r="M190" i="2"/>
  <c r="N190" i="2" s="1"/>
  <c r="K192" i="2" l="1"/>
  <c r="M191" i="2"/>
  <c r="N191" i="2" s="1"/>
  <c r="O191" i="2"/>
  <c r="F186" i="2"/>
  <c r="E187" i="2"/>
  <c r="F187" i="2" s="1"/>
  <c r="C188" i="2"/>
  <c r="G186" i="2"/>
  <c r="G187" i="2" s="1"/>
  <c r="M192" i="2" l="1"/>
  <c r="N192" i="2" s="1"/>
  <c r="K193" i="2"/>
  <c r="E188" i="2"/>
  <c r="C189" i="2"/>
  <c r="F188" i="2" l="1"/>
  <c r="G188" i="2"/>
  <c r="E189" i="2"/>
  <c r="F189" i="2" s="1"/>
  <c r="C190" i="2"/>
  <c r="M193" i="2"/>
  <c r="N193" i="2" s="1"/>
  <c r="K194" i="2"/>
  <c r="O192" i="2"/>
  <c r="O193" i="2" s="1"/>
  <c r="G189" i="2" l="1"/>
  <c r="K195" i="2"/>
  <c r="M194" i="2"/>
  <c r="N194" i="2" s="1"/>
  <c r="E190" i="2"/>
  <c r="F190" i="2" s="1"/>
  <c r="C191" i="2"/>
  <c r="K196" i="2" l="1"/>
  <c r="M195" i="2"/>
  <c r="N195" i="2" s="1"/>
  <c r="G190" i="2"/>
  <c r="G191" i="2" s="1"/>
  <c r="O194" i="2"/>
  <c r="O195" i="2" s="1"/>
  <c r="E191" i="2"/>
  <c r="F191" i="2" s="1"/>
  <c r="C192" i="2"/>
  <c r="M196" i="2" l="1"/>
  <c r="N196" i="2" s="1"/>
  <c r="K197" i="2"/>
  <c r="E192" i="2"/>
  <c r="F192" i="2" s="1"/>
  <c r="C193" i="2"/>
  <c r="M197" i="2" l="1"/>
  <c r="N197" i="2" s="1"/>
  <c r="K198" i="2"/>
  <c r="G192" i="2"/>
  <c r="O196" i="2"/>
  <c r="O197" i="2" s="1"/>
  <c r="E193" i="2"/>
  <c r="F193" i="2" s="1"/>
  <c r="C194" i="2"/>
  <c r="O198" i="2" l="1"/>
  <c r="K199" i="2"/>
  <c r="M198" i="2"/>
  <c r="N198" i="2" s="1"/>
  <c r="E194" i="2"/>
  <c r="F194" i="2" s="1"/>
  <c r="C195" i="2"/>
  <c r="G193" i="2"/>
  <c r="G194" i="2" l="1"/>
  <c r="E195" i="2"/>
  <c r="F195" i="2" s="1"/>
  <c r="C196" i="2"/>
  <c r="M199" i="2"/>
  <c r="N199" i="2" s="1"/>
  <c r="K200" i="2"/>
  <c r="E196" i="2" l="1"/>
  <c r="F196" i="2" s="1"/>
  <c r="C197" i="2"/>
  <c r="O199" i="2"/>
  <c r="M200" i="2"/>
  <c r="N200" i="2" s="1"/>
  <c r="K201" i="2"/>
  <c r="G195" i="2"/>
  <c r="K202" i="2" l="1"/>
  <c r="M201" i="2"/>
  <c r="N201" i="2" s="1"/>
  <c r="O200" i="2"/>
  <c r="O201" i="2" s="1"/>
  <c r="C198" i="2"/>
  <c r="E197" i="2"/>
  <c r="G196" i="2"/>
  <c r="F197" i="2" l="1"/>
  <c r="A197" i="2" s="1"/>
  <c r="A198" i="2"/>
  <c r="C199" i="2"/>
  <c r="E198" i="2"/>
  <c r="F198" i="2" s="1"/>
  <c r="O202" i="2"/>
  <c r="M202" i="2"/>
  <c r="N202" i="2" s="1"/>
  <c r="K203" i="2"/>
  <c r="G197" i="2"/>
  <c r="C200" i="2" l="1"/>
  <c r="E199" i="2"/>
  <c r="F199" i="2" s="1"/>
  <c r="G198" i="2"/>
  <c r="G199" i="2" s="1"/>
  <c r="M203" i="2"/>
  <c r="N203" i="2" s="1"/>
  <c r="K204" i="2"/>
  <c r="C201" i="2" l="1"/>
  <c r="E200" i="2"/>
  <c r="F200" i="2" s="1"/>
  <c r="O203" i="2"/>
  <c r="O204" i="2" s="1"/>
  <c r="K205" i="2"/>
  <c r="M204" i="2"/>
  <c r="N204" i="2" s="1"/>
  <c r="M205" i="2" l="1"/>
  <c r="N205" i="2" s="1"/>
  <c r="K206" i="2"/>
  <c r="O205" i="2"/>
  <c r="E201" i="2"/>
  <c r="F201" i="2" s="1"/>
  <c r="C202" i="2"/>
  <c r="G200" i="2"/>
  <c r="E202" i="2" l="1"/>
  <c r="F202" i="2" s="1"/>
  <c r="C203" i="2"/>
  <c r="K207" i="2"/>
  <c r="M206" i="2"/>
  <c r="N206" i="2" s="1"/>
  <c r="G201" i="2"/>
  <c r="M207" i="2" l="1"/>
  <c r="N207" i="2" s="1"/>
  <c r="K208" i="2"/>
  <c r="O206" i="2"/>
  <c r="O207" i="2" s="1"/>
  <c r="E203" i="2"/>
  <c r="F203" i="2" s="1"/>
  <c r="C204" i="2"/>
  <c r="G202" i="2"/>
  <c r="E204" i="2" l="1"/>
  <c r="F204" i="2" s="1"/>
  <c r="C205" i="2"/>
  <c r="M208" i="2"/>
  <c r="N208" i="2" s="1"/>
  <c r="K209" i="2"/>
  <c r="G203" i="2"/>
  <c r="M209" i="2" l="1"/>
  <c r="N209" i="2" s="1"/>
  <c r="K210" i="2"/>
  <c r="O208" i="2"/>
  <c r="O209" i="2" s="1"/>
  <c r="E205" i="2"/>
  <c r="F205" i="2" s="1"/>
  <c r="C206" i="2"/>
  <c r="G204" i="2"/>
  <c r="M210" i="2" l="1"/>
  <c r="N210" i="2" s="1"/>
  <c r="K211" i="2"/>
  <c r="G205" i="2"/>
  <c r="E206" i="2"/>
  <c r="F206" i="2" s="1"/>
  <c r="C207" i="2"/>
  <c r="G206" i="2" l="1"/>
  <c r="K212" i="2"/>
  <c r="M211" i="2"/>
  <c r="N211" i="2" s="1"/>
  <c r="O210" i="2"/>
  <c r="O211" i="2" s="1"/>
  <c r="E207" i="2"/>
  <c r="F207" i="2" s="1"/>
  <c r="C208" i="2"/>
  <c r="M212" i="2" l="1"/>
  <c r="N212" i="2" s="1"/>
  <c r="K213" i="2"/>
  <c r="G207" i="2"/>
  <c r="E208" i="2"/>
  <c r="F208" i="2" s="1"/>
  <c r="C209" i="2"/>
  <c r="G208" i="2" l="1"/>
  <c r="K214" i="2"/>
  <c r="M213" i="2"/>
  <c r="N213" i="2" s="1"/>
  <c r="O212" i="2"/>
  <c r="O213" i="2" s="1"/>
  <c r="E209" i="2"/>
  <c r="F209" i="2" s="1"/>
  <c r="C210" i="2"/>
  <c r="M214" i="2" l="1"/>
  <c r="N214" i="2" s="1"/>
  <c r="K215" i="2"/>
  <c r="G209" i="2"/>
  <c r="E210" i="2"/>
  <c r="F210" i="2" s="1"/>
  <c r="C211" i="2"/>
  <c r="G210" i="2" l="1"/>
  <c r="K216" i="2"/>
  <c r="M215" i="2"/>
  <c r="N215" i="2" s="1"/>
  <c r="O214" i="2"/>
  <c r="O215" i="2" s="1"/>
  <c r="E211" i="2"/>
  <c r="F211" i="2" s="1"/>
  <c r="C212" i="2"/>
  <c r="K217" i="2" l="1"/>
  <c r="M216" i="2"/>
  <c r="N216" i="2" s="1"/>
  <c r="G211" i="2"/>
  <c r="E212" i="2"/>
  <c r="F212" i="2" s="1"/>
  <c r="C213" i="2"/>
  <c r="G212" i="2" l="1"/>
  <c r="G213" i="2" s="1"/>
  <c r="K218" i="2"/>
  <c r="M217" i="2"/>
  <c r="N217" i="2" s="1"/>
  <c r="O216" i="2"/>
  <c r="O217" i="2" s="1"/>
  <c r="C214" i="2"/>
  <c r="E213" i="2"/>
  <c r="F213" i="2" s="1"/>
  <c r="C215" i="2" l="1"/>
  <c r="E214" i="2"/>
  <c r="F214" i="2" s="1"/>
  <c r="M218" i="2"/>
  <c r="N218" i="2" s="1"/>
  <c r="K219" i="2"/>
  <c r="M219" i="2" l="1"/>
  <c r="N219" i="2" s="1"/>
  <c r="K220" i="2"/>
  <c r="O218" i="2"/>
  <c r="O219" i="2" s="1"/>
  <c r="C216" i="2"/>
  <c r="E215" i="2"/>
  <c r="F215" i="2" s="1"/>
  <c r="G214" i="2"/>
  <c r="E216" i="2" l="1"/>
  <c r="F216" i="2" s="1"/>
  <c r="C217" i="2"/>
  <c r="M220" i="2"/>
  <c r="N220" i="2" s="1"/>
  <c r="K221" i="2"/>
  <c r="G215" i="2"/>
  <c r="M221" i="2" l="1"/>
  <c r="N221" i="2" s="1"/>
  <c r="K222" i="2"/>
  <c r="O220" i="2"/>
  <c r="O221" i="2" s="1"/>
  <c r="C218" i="2"/>
  <c r="E217" i="2"/>
  <c r="F217" i="2" s="1"/>
  <c r="G216" i="2"/>
  <c r="C219" i="2" l="1"/>
  <c r="E218" i="2"/>
  <c r="F218" i="2" s="1"/>
  <c r="M222" i="2"/>
  <c r="N222" i="2" s="1"/>
  <c r="K223" i="2"/>
  <c r="G217" i="2"/>
  <c r="K224" i="2" l="1"/>
  <c r="M223" i="2"/>
  <c r="N223" i="2" s="1"/>
  <c r="O222" i="2"/>
  <c r="O223" i="2" s="1"/>
  <c r="E219" i="2"/>
  <c r="F219" i="2" s="1"/>
  <c r="C220" i="2"/>
  <c r="G218" i="2"/>
  <c r="E220" i="2" l="1"/>
  <c r="F220" i="2" s="1"/>
  <c r="C221" i="2"/>
  <c r="K225" i="2"/>
  <c r="M224" i="2"/>
  <c r="N224" i="2" s="1"/>
  <c r="G219" i="2"/>
  <c r="M225" i="2" l="1"/>
  <c r="N225" i="2" s="1"/>
  <c r="K226" i="2"/>
  <c r="O224" i="2"/>
  <c r="O225" i="2" s="1"/>
  <c r="E221" i="2"/>
  <c r="F221" i="2" s="1"/>
  <c r="C222" i="2"/>
  <c r="G220" i="2"/>
  <c r="C223" i="2" l="1"/>
  <c r="E222" i="2"/>
  <c r="F222" i="2" s="1"/>
  <c r="M226" i="2"/>
  <c r="N226" i="2" s="1"/>
  <c r="K227" i="2"/>
  <c r="G221" i="2"/>
  <c r="M227" i="2" l="1"/>
  <c r="N227" i="2" s="1"/>
  <c r="K228" i="2"/>
  <c r="O226" i="2"/>
  <c r="O227" i="2" s="1"/>
  <c r="E223" i="2"/>
  <c r="F223" i="2" s="1"/>
  <c r="C224" i="2"/>
  <c r="G222" i="2"/>
  <c r="E224" i="2" l="1"/>
  <c r="F224" i="2" s="1"/>
  <c r="C225" i="2"/>
  <c r="M228" i="2"/>
  <c r="N228" i="2" s="1"/>
  <c r="K229" i="2"/>
  <c r="G223" i="2"/>
  <c r="M229" i="2" l="1"/>
  <c r="N229" i="2" s="1"/>
  <c r="K230" i="2"/>
  <c r="O228" i="2"/>
  <c r="O229" i="2" s="1"/>
  <c r="E225" i="2"/>
  <c r="F225" i="2" s="1"/>
  <c r="C226" i="2"/>
  <c r="G224" i="2"/>
  <c r="E226" i="2" l="1"/>
  <c r="F226" i="2" s="1"/>
  <c r="C227" i="2"/>
  <c r="K231" i="2"/>
  <c r="M230" i="2"/>
  <c r="N230" i="2" s="1"/>
  <c r="G225" i="2"/>
  <c r="K232" i="2" l="1"/>
  <c r="M231" i="2"/>
  <c r="N231" i="2" s="1"/>
  <c r="O230" i="2"/>
  <c r="O231" i="2" s="1"/>
  <c r="E227" i="2"/>
  <c r="F227" i="2" s="1"/>
  <c r="C228" i="2"/>
  <c r="G226" i="2"/>
  <c r="C229" i="2" l="1"/>
  <c r="E228" i="2"/>
  <c r="F228" i="2" s="1"/>
  <c r="K233" i="2"/>
  <c r="M232" i="2"/>
  <c r="N232" i="2" s="1"/>
  <c r="G227" i="2"/>
  <c r="M233" i="2" l="1"/>
  <c r="N233" i="2" s="1"/>
  <c r="K234" i="2"/>
  <c r="O232" i="2"/>
  <c r="O233" i="2" s="1"/>
  <c r="C230" i="2"/>
  <c r="E229" i="2"/>
  <c r="F229" i="2" s="1"/>
  <c r="G228" i="2"/>
  <c r="E230" i="2" l="1"/>
  <c r="F230" i="2" s="1"/>
  <c r="C231" i="2"/>
  <c r="M234" i="2"/>
  <c r="N234" i="2" s="1"/>
  <c r="K235" i="2"/>
  <c r="G229" i="2"/>
  <c r="K236" i="2" l="1"/>
  <c r="M235" i="2"/>
  <c r="N235" i="2" s="1"/>
  <c r="O234" i="2"/>
  <c r="O235" i="2" s="1"/>
  <c r="E231" i="2"/>
  <c r="F231" i="2" s="1"/>
  <c r="C232" i="2"/>
  <c r="G230" i="2"/>
  <c r="C233" i="2" l="1"/>
  <c r="E232" i="2"/>
  <c r="F232" i="2" s="1"/>
  <c r="M236" i="2"/>
  <c r="N236" i="2" s="1"/>
  <c r="K237" i="2"/>
  <c r="G231" i="2"/>
  <c r="K238" i="2" l="1"/>
  <c r="M237" i="2"/>
  <c r="N237" i="2" s="1"/>
  <c r="O236" i="2"/>
  <c r="O237" i="2" s="1"/>
  <c r="C234" i="2"/>
  <c r="E233" i="2"/>
  <c r="F233" i="2" s="1"/>
  <c r="G232" i="2"/>
  <c r="E234" i="2" l="1"/>
  <c r="F234" i="2" s="1"/>
  <c r="C235" i="2"/>
  <c r="M238" i="2"/>
  <c r="N238" i="2" s="1"/>
  <c r="K239" i="2"/>
  <c r="G233" i="2"/>
  <c r="M239" i="2" l="1"/>
  <c r="N239" i="2" s="1"/>
  <c r="K240" i="2"/>
  <c r="O238" i="2"/>
  <c r="O239" i="2" s="1"/>
  <c r="E235" i="2"/>
  <c r="F235" i="2" s="1"/>
  <c r="C236" i="2"/>
  <c r="G234" i="2"/>
  <c r="K241" i="2" l="1"/>
  <c r="M240" i="2"/>
  <c r="N240" i="2" s="1"/>
  <c r="G235" i="2"/>
  <c r="E236" i="2"/>
  <c r="F236" i="2" s="1"/>
  <c r="C237" i="2"/>
  <c r="G236" i="2" l="1"/>
  <c r="K242" i="2"/>
  <c r="M241" i="2"/>
  <c r="N241" i="2" s="1"/>
  <c r="O240" i="2"/>
  <c r="O241" i="2" s="1"/>
  <c r="E237" i="2"/>
  <c r="F237" i="2" s="1"/>
  <c r="C238" i="2"/>
  <c r="M242" i="2" l="1"/>
  <c r="N242" i="2" s="1"/>
  <c r="K243" i="2"/>
  <c r="G237" i="2"/>
  <c r="E238" i="2"/>
  <c r="F238" i="2" s="1"/>
  <c r="C239" i="2"/>
  <c r="G238" i="2" l="1"/>
  <c r="G239" i="2" s="1"/>
  <c r="K244" i="2"/>
  <c r="M243" i="2"/>
  <c r="N243" i="2" s="1"/>
  <c r="O242" i="2"/>
  <c r="O243" i="2" s="1"/>
  <c r="C240" i="2"/>
  <c r="E239" i="2"/>
  <c r="F239" i="2" s="1"/>
  <c r="K245" i="2" l="1"/>
  <c r="M244" i="2"/>
  <c r="N244" i="2" s="1"/>
  <c r="G240" i="2"/>
  <c r="C241" i="2"/>
  <c r="E240" i="2"/>
  <c r="F240" i="2" s="1"/>
  <c r="E241" i="2" l="1"/>
  <c r="F241" i="2" s="1"/>
  <c r="C242" i="2"/>
  <c r="G241" i="2"/>
  <c r="K246" i="2"/>
  <c r="M245" i="2"/>
  <c r="N245" i="2" s="1"/>
  <c r="O244" i="2"/>
  <c r="M246" i="2" l="1"/>
  <c r="N246" i="2" s="1"/>
  <c r="K247" i="2"/>
  <c r="E242" i="2"/>
  <c r="F242" i="2" s="1"/>
  <c r="C243" i="2"/>
  <c r="O245" i="2"/>
  <c r="C244" i="2" l="1"/>
  <c r="E243" i="2"/>
  <c r="F243" i="2" s="1"/>
  <c r="G242" i="2"/>
  <c r="G243" i="2" s="1"/>
  <c r="M247" i="2"/>
  <c r="N247" i="2" s="1"/>
  <c r="K248" i="2"/>
  <c r="O246" i="2"/>
  <c r="M248" i="2" l="1"/>
  <c r="N248" i="2" s="1"/>
  <c r="K249" i="2"/>
  <c r="E244" i="2"/>
  <c r="F244" i="2" s="1"/>
  <c r="C245" i="2"/>
  <c r="O247" i="2"/>
  <c r="C246" i="2" l="1"/>
  <c r="E245" i="2"/>
  <c r="F245" i="2" s="1"/>
  <c r="G244" i="2"/>
  <c r="G245" i="2" s="1"/>
  <c r="M249" i="2"/>
  <c r="N249" i="2" s="1"/>
  <c r="K250" i="2"/>
  <c r="O248" i="2"/>
  <c r="E246" i="2" l="1"/>
  <c r="F246" i="2" s="1"/>
  <c r="C247" i="2"/>
  <c r="O249" i="2"/>
  <c r="O250" i="2" s="1"/>
  <c r="K251" i="2"/>
  <c r="M250" i="2"/>
  <c r="N250" i="2" s="1"/>
  <c r="M251" i="2" l="1"/>
  <c r="N251" i="2" s="1"/>
  <c r="K252" i="2"/>
  <c r="O251" i="2"/>
  <c r="C248" i="2"/>
  <c r="E247" i="2"/>
  <c r="F247" i="2" s="1"/>
  <c r="G246" i="2"/>
  <c r="E248" i="2" l="1"/>
  <c r="F248" i="2" s="1"/>
  <c r="C249" i="2"/>
  <c r="M252" i="2"/>
  <c r="N252" i="2" s="1"/>
  <c r="K253" i="2"/>
  <c r="G247" i="2"/>
  <c r="M253" i="2" l="1"/>
  <c r="N253" i="2" s="1"/>
  <c r="K254" i="2"/>
  <c r="O252" i="2"/>
  <c r="O253" i="2" s="1"/>
  <c r="C250" i="2"/>
  <c r="E249" i="2"/>
  <c r="F249" i="2" s="1"/>
  <c r="G248" i="2"/>
  <c r="C251" i="2" l="1"/>
  <c r="E250" i="2"/>
  <c r="F250" i="2" s="1"/>
  <c r="M254" i="2"/>
  <c r="N254" i="2" s="1"/>
  <c r="K255" i="2"/>
  <c r="G249" i="2"/>
  <c r="M255" i="2" l="1"/>
  <c r="N255" i="2" s="1"/>
  <c r="K256" i="2"/>
  <c r="O254" i="2"/>
  <c r="O255" i="2" s="1"/>
  <c r="C252" i="2"/>
  <c r="E251" i="2"/>
  <c r="F251" i="2" s="1"/>
  <c r="G250" i="2"/>
  <c r="E252" i="2" l="1"/>
  <c r="F252" i="2" s="1"/>
  <c r="C253" i="2"/>
  <c r="M256" i="2"/>
  <c r="N256" i="2" s="1"/>
  <c r="K257" i="2"/>
  <c r="G251" i="2"/>
  <c r="K258" i="2" l="1"/>
  <c r="M257" i="2"/>
  <c r="N257" i="2" s="1"/>
  <c r="O256" i="2"/>
  <c r="O257" i="2" s="1"/>
  <c r="C254" i="2"/>
  <c r="E253" i="2"/>
  <c r="F253" i="2" s="1"/>
  <c r="G252" i="2"/>
  <c r="E254" i="2" l="1"/>
  <c r="F254" i="2" s="1"/>
  <c r="C255" i="2"/>
  <c r="M258" i="2"/>
  <c r="N258" i="2" s="1"/>
  <c r="K259" i="2"/>
  <c r="G253" i="2"/>
  <c r="G254" i="2" s="1"/>
  <c r="C256" i="2" l="1"/>
  <c r="E255" i="2"/>
  <c r="F255" i="2" s="1"/>
  <c r="G255" i="2"/>
  <c r="O258" i="2"/>
  <c r="M259" i="2"/>
  <c r="N259" i="2" s="1"/>
  <c r="K260" i="2"/>
  <c r="O259" i="2" l="1"/>
  <c r="E256" i="2"/>
  <c r="F256" i="2" s="1"/>
  <c r="C257" i="2"/>
  <c r="M260" i="2"/>
  <c r="N260" i="2" s="1"/>
  <c r="K261" i="2"/>
  <c r="E257" i="2" l="1"/>
  <c r="F257" i="2" s="1"/>
  <c r="C258" i="2"/>
  <c r="G256" i="2"/>
  <c r="G257" i="2" s="1"/>
  <c r="O260" i="2"/>
  <c r="M261" i="2"/>
  <c r="N261" i="2" s="1"/>
  <c r="K262" i="2"/>
  <c r="O261" i="2" l="1"/>
  <c r="C259" i="2"/>
  <c r="E258" i="2"/>
  <c r="F258" i="2" s="1"/>
  <c r="M262" i="2"/>
  <c r="N262" i="2" s="1"/>
  <c r="K263" i="2"/>
  <c r="E259" i="2" l="1"/>
  <c r="F259" i="2" s="1"/>
  <c r="C260" i="2"/>
  <c r="G258" i="2"/>
  <c r="G259" i="2" s="1"/>
  <c r="O262" i="2"/>
  <c r="M263" i="2"/>
  <c r="N263" i="2" s="1"/>
  <c r="K264" i="2"/>
  <c r="O263" i="2" l="1"/>
  <c r="C261" i="2"/>
  <c r="E260" i="2"/>
  <c r="F260" i="2" s="1"/>
  <c r="M264" i="2"/>
  <c r="N264" i="2" s="1"/>
  <c r="K265" i="2"/>
  <c r="E261" i="2" l="1"/>
  <c r="F261" i="2" s="1"/>
  <c r="C262" i="2"/>
  <c r="G260" i="2"/>
  <c r="G261" i="2" s="1"/>
  <c r="O264" i="2"/>
  <c r="O265" i="2" s="1"/>
  <c r="K266" i="2"/>
  <c r="M265" i="2"/>
  <c r="N265" i="2" s="1"/>
  <c r="M266" i="2" l="1"/>
  <c r="N266" i="2" s="1"/>
  <c r="K267" i="2"/>
  <c r="O266" i="2"/>
  <c r="G262" i="2"/>
  <c r="C263" i="2"/>
  <c r="E262" i="2"/>
  <c r="F262" i="2" s="1"/>
  <c r="E263" i="2" l="1"/>
  <c r="F263" i="2" s="1"/>
  <c r="C264" i="2"/>
  <c r="G263" i="2"/>
  <c r="M267" i="2"/>
  <c r="N267" i="2" s="1"/>
  <c r="K268" i="2"/>
  <c r="O267" i="2" l="1"/>
  <c r="O268" i="2" s="1"/>
  <c r="C265" i="2"/>
  <c r="E264" i="2"/>
  <c r="F264" i="2" s="1"/>
  <c r="K269" i="2"/>
  <c r="M268" i="2"/>
  <c r="N268" i="2" s="1"/>
  <c r="C266" i="2" l="1"/>
  <c r="E265" i="2"/>
  <c r="F265" i="2" s="1"/>
  <c r="G264" i="2"/>
  <c r="G265" i="2" s="1"/>
  <c r="M269" i="2"/>
  <c r="N269" i="2" s="1"/>
  <c r="K270" i="2"/>
  <c r="O269" i="2" l="1"/>
  <c r="C267" i="2"/>
  <c r="E266" i="2"/>
  <c r="F266" i="2" s="1"/>
  <c r="M270" i="2"/>
  <c r="N270" i="2" s="1"/>
  <c r="K271" i="2"/>
  <c r="E267" i="2" l="1"/>
  <c r="F267" i="2" s="1"/>
  <c r="C268" i="2"/>
  <c r="G266" i="2"/>
  <c r="G267" i="2" s="1"/>
  <c r="O270" i="2"/>
  <c r="O271" i="2" s="1"/>
  <c r="K272" i="2"/>
  <c r="M271" i="2"/>
  <c r="N271" i="2" s="1"/>
  <c r="K273" i="2" l="1"/>
  <c r="M272" i="2"/>
  <c r="N272" i="2" s="1"/>
  <c r="O272" i="2"/>
  <c r="G268" i="2"/>
  <c r="C269" i="2"/>
  <c r="E268" i="2"/>
  <c r="F268" i="2" s="1"/>
  <c r="E269" i="2" l="1"/>
  <c r="F269" i="2" s="1"/>
  <c r="C270" i="2"/>
  <c r="G269" i="2"/>
  <c r="O273" i="2"/>
  <c r="K274" i="2"/>
  <c r="M273" i="2"/>
  <c r="N273" i="2" s="1"/>
  <c r="M274" i="2" l="1"/>
  <c r="N274" i="2" s="1"/>
  <c r="K275" i="2"/>
  <c r="O274" i="2"/>
  <c r="E270" i="2"/>
  <c r="F270" i="2" s="1"/>
  <c r="C271" i="2"/>
  <c r="G270" i="2" l="1"/>
  <c r="K276" i="2"/>
  <c r="M275" i="2"/>
  <c r="N275" i="2" s="1"/>
  <c r="E271" i="2"/>
  <c r="F271" i="2" s="1"/>
  <c r="C272" i="2"/>
  <c r="K277" i="2" l="1"/>
  <c r="M276" i="2"/>
  <c r="N276" i="2" s="1"/>
  <c r="O275" i="2"/>
  <c r="O276" i="2" s="1"/>
  <c r="G271" i="2"/>
  <c r="E272" i="2"/>
  <c r="F272" i="2" s="1"/>
  <c r="C273" i="2"/>
  <c r="G272" i="2" l="1"/>
  <c r="K278" i="2"/>
  <c r="M277" i="2"/>
  <c r="N277" i="2" s="1"/>
  <c r="E273" i="2"/>
  <c r="F273" i="2" s="1"/>
  <c r="C274" i="2"/>
  <c r="M278" i="2" l="1"/>
  <c r="N278" i="2" s="1"/>
  <c r="K279" i="2"/>
  <c r="O277" i="2"/>
  <c r="O278" i="2" s="1"/>
  <c r="G273" i="2"/>
  <c r="E274" i="2"/>
  <c r="F274" i="2" s="1"/>
  <c r="C275" i="2"/>
  <c r="G274" i="2" l="1"/>
  <c r="K280" i="2"/>
  <c r="M279" i="2"/>
  <c r="N279" i="2" s="1"/>
  <c r="E275" i="2"/>
  <c r="F275" i="2" s="1"/>
  <c r="C276" i="2"/>
  <c r="M280" i="2" l="1"/>
  <c r="N280" i="2" s="1"/>
  <c r="K281" i="2"/>
  <c r="O279" i="2"/>
  <c r="O280" i="2" s="1"/>
  <c r="G275" i="2"/>
  <c r="E276" i="2"/>
  <c r="F276" i="2" s="1"/>
  <c r="C277" i="2"/>
  <c r="G276" i="2" l="1"/>
  <c r="M281" i="2"/>
  <c r="N281" i="2" s="1"/>
  <c r="K282" i="2"/>
  <c r="E277" i="2"/>
  <c r="F277" i="2" s="1"/>
  <c r="C278" i="2"/>
  <c r="K283" i="2" l="1"/>
  <c r="M282" i="2"/>
  <c r="N282" i="2" s="1"/>
  <c r="O281" i="2"/>
  <c r="O282" i="2" s="1"/>
  <c r="G277" i="2"/>
  <c r="E278" i="2"/>
  <c r="F278" i="2" s="1"/>
  <c r="C279" i="2"/>
  <c r="G278" i="2" l="1"/>
  <c r="K284" i="2"/>
  <c r="M283" i="2"/>
  <c r="N283" i="2" s="1"/>
  <c r="E279" i="2"/>
  <c r="F279" i="2" s="1"/>
  <c r="C280" i="2"/>
  <c r="K285" i="2" l="1"/>
  <c r="M284" i="2"/>
  <c r="N284" i="2" s="1"/>
  <c r="O283" i="2"/>
  <c r="O284" i="2" s="1"/>
  <c r="G279" i="2"/>
  <c r="G280" i="2" s="1"/>
  <c r="C281" i="2"/>
  <c r="E280" i="2"/>
  <c r="F280" i="2" s="1"/>
  <c r="C282" i="2" l="1"/>
  <c r="E281" i="2"/>
  <c r="F281" i="2" s="1"/>
  <c r="G281" i="2"/>
  <c r="M285" i="2"/>
  <c r="N285" i="2" s="1"/>
  <c r="K286" i="2"/>
  <c r="O285" i="2" l="1"/>
  <c r="O286" i="2" s="1"/>
  <c r="E282" i="2"/>
  <c r="F282" i="2" s="1"/>
  <c r="C283" i="2"/>
  <c r="K287" i="2"/>
  <c r="M286" i="2"/>
  <c r="N286" i="2" s="1"/>
  <c r="K288" i="2" l="1"/>
  <c r="M287" i="2"/>
  <c r="N287" i="2" s="1"/>
  <c r="E283" i="2"/>
  <c r="F283" i="2" s="1"/>
  <c r="C284" i="2"/>
  <c r="G282" i="2"/>
  <c r="G283" i="2" s="1"/>
  <c r="E284" i="2" l="1"/>
  <c r="F284" i="2" s="1"/>
  <c r="C285" i="2"/>
  <c r="K289" i="2"/>
  <c r="M288" i="2"/>
  <c r="N288" i="2" s="1"/>
  <c r="O287" i="2"/>
  <c r="M289" i="2" l="1"/>
  <c r="N289" i="2" s="1"/>
  <c r="K290" i="2"/>
  <c r="E285" i="2"/>
  <c r="F285" i="2" s="1"/>
  <c r="C286" i="2"/>
  <c r="G284" i="2"/>
  <c r="G285" i="2" s="1"/>
  <c r="O288" i="2"/>
  <c r="E286" i="2" l="1"/>
  <c r="F286" i="2" s="1"/>
  <c r="C287" i="2"/>
  <c r="M290" i="2"/>
  <c r="N290" i="2" s="1"/>
  <c r="K291" i="2"/>
  <c r="O289" i="2"/>
  <c r="M291" i="2" l="1"/>
  <c r="N291" i="2" s="1"/>
  <c r="K292" i="2"/>
  <c r="E287" i="2"/>
  <c r="F287" i="2" s="1"/>
  <c r="C288" i="2"/>
  <c r="G286" i="2"/>
  <c r="G287" i="2" s="1"/>
  <c r="O290" i="2"/>
  <c r="E288" i="2" l="1"/>
  <c r="F288" i="2" s="1"/>
  <c r="C289" i="2"/>
  <c r="K293" i="2"/>
  <c r="M292" i="2"/>
  <c r="N292" i="2" s="1"/>
  <c r="O291" i="2"/>
  <c r="K294" i="2" l="1"/>
  <c r="M293" i="2"/>
  <c r="N293" i="2" s="1"/>
  <c r="E289" i="2"/>
  <c r="F289" i="2" s="1"/>
  <c r="C290" i="2"/>
  <c r="G288" i="2"/>
  <c r="G289" i="2" s="1"/>
  <c r="O292" i="2"/>
  <c r="C291" i="2" l="1"/>
  <c r="E290" i="2"/>
  <c r="F290" i="2" s="1"/>
  <c r="K295" i="2"/>
  <c r="M294" i="2"/>
  <c r="N294" i="2" s="1"/>
  <c r="O293" i="2"/>
  <c r="M295" i="2" l="1"/>
  <c r="N295" i="2" s="1"/>
  <c r="K296" i="2"/>
  <c r="C292" i="2"/>
  <c r="E291" i="2"/>
  <c r="F291" i="2" s="1"/>
  <c r="G290" i="2"/>
  <c r="G291" i="2" s="1"/>
  <c r="O294" i="2"/>
  <c r="E292" i="2" l="1"/>
  <c r="F292" i="2" s="1"/>
  <c r="C293" i="2"/>
  <c r="M296" i="2"/>
  <c r="N296" i="2" s="1"/>
  <c r="K297" i="2"/>
  <c r="O295" i="2"/>
  <c r="K298" i="2" l="1"/>
  <c r="M297" i="2"/>
  <c r="N297" i="2" s="1"/>
  <c r="E293" i="2"/>
  <c r="F293" i="2" s="1"/>
  <c r="C294" i="2"/>
  <c r="G292" i="2"/>
  <c r="G293" i="2" s="1"/>
  <c r="O296" i="2"/>
  <c r="E294" i="2" l="1"/>
  <c r="F294" i="2" s="1"/>
  <c r="C295" i="2"/>
  <c r="K299" i="2"/>
  <c r="M298" i="2"/>
  <c r="N298" i="2" s="1"/>
  <c r="O297" i="2"/>
  <c r="K300" i="2" l="1"/>
  <c r="M299" i="2"/>
  <c r="N299" i="2" s="1"/>
  <c r="E295" i="2"/>
  <c r="F295" i="2" s="1"/>
  <c r="C296" i="2"/>
  <c r="G294" i="2"/>
  <c r="G295" i="2" s="1"/>
  <c r="O298" i="2"/>
  <c r="E296" i="2" l="1"/>
  <c r="F296" i="2" s="1"/>
  <c r="C297" i="2"/>
  <c r="M300" i="2"/>
  <c r="N300" i="2" s="1"/>
  <c r="K301" i="2"/>
  <c r="O299" i="2"/>
  <c r="K302" i="2" l="1"/>
  <c r="M301" i="2"/>
  <c r="N301" i="2" s="1"/>
  <c r="E297" i="2"/>
  <c r="F297" i="2" s="1"/>
  <c r="C298" i="2"/>
  <c r="G296" i="2"/>
  <c r="G297" i="2" s="1"/>
  <c r="O300" i="2"/>
  <c r="E298" i="2" l="1"/>
  <c r="F298" i="2" s="1"/>
  <c r="C299" i="2"/>
  <c r="K303" i="2"/>
  <c r="M302" i="2"/>
  <c r="N302" i="2" s="1"/>
  <c r="O301" i="2"/>
  <c r="K304" i="2" l="1"/>
  <c r="M303" i="2"/>
  <c r="N303" i="2" s="1"/>
  <c r="E299" i="2"/>
  <c r="F299" i="2" s="1"/>
  <c r="C300" i="2"/>
  <c r="G298" i="2"/>
  <c r="G299" i="2" s="1"/>
  <c r="O302" i="2"/>
  <c r="E300" i="2" l="1"/>
  <c r="F300" i="2" s="1"/>
  <c r="C301" i="2"/>
  <c r="M304" i="2"/>
  <c r="N304" i="2" s="1"/>
  <c r="K305" i="2"/>
  <c r="O303" i="2"/>
  <c r="M305" i="2" l="1"/>
  <c r="N305" i="2" s="1"/>
  <c r="K306" i="2"/>
  <c r="E301" i="2"/>
  <c r="F301" i="2" s="1"/>
  <c r="C302" i="2"/>
  <c r="G300" i="2"/>
  <c r="G301" i="2" s="1"/>
  <c r="O304" i="2"/>
  <c r="E302" i="2" l="1"/>
  <c r="F302" i="2" s="1"/>
  <c r="C303" i="2"/>
  <c r="M306" i="2"/>
  <c r="N306" i="2" s="1"/>
  <c r="K307" i="2"/>
  <c r="O305" i="2"/>
  <c r="O306" i="2" s="1"/>
  <c r="M307" i="2" l="1"/>
  <c r="N307" i="2" s="1"/>
  <c r="K308" i="2"/>
  <c r="C304" i="2"/>
  <c r="E303" i="2"/>
  <c r="F303" i="2" s="1"/>
  <c r="G302" i="2"/>
  <c r="E304" i="2" l="1"/>
  <c r="F304" i="2" s="1"/>
  <c r="C305" i="2"/>
  <c r="M308" i="2"/>
  <c r="N308" i="2" s="1"/>
  <c r="K309" i="2"/>
  <c r="O307" i="2"/>
  <c r="O308" i="2" s="1"/>
  <c r="G303" i="2"/>
  <c r="M309" i="2" l="1"/>
  <c r="N309" i="2" s="1"/>
  <c r="K310" i="2"/>
  <c r="E305" i="2"/>
  <c r="F305" i="2" s="1"/>
  <c r="C306" i="2"/>
  <c r="G304" i="2"/>
  <c r="E306" i="2" l="1"/>
  <c r="F306" i="2" s="1"/>
  <c r="C307" i="2"/>
  <c r="M310" i="2"/>
  <c r="N310" i="2" s="1"/>
  <c r="K311" i="2"/>
  <c r="O309" i="2"/>
  <c r="O310" i="2" s="1"/>
  <c r="G305" i="2"/>
  <c r="M311" i="2" l="1"/>
  <c r="N311" i="2" s="1"/>
  <c r="K312" i="2"/>
  <c r="E307" i="2"/>
  <c r="F307" i="2" s="1"/>
  <c r="C308" i="2"/>
  <c r="G306" i="2"/>
  <c r="E308" i="2" l="1"/>
  <c r="F308" i="2" s="1"/>
  <c r="C309" i="2"/>
  <c r="M312" i="2"/>
  <c r="N312" i="2" s="1"/>
  <c r="K313" i="2"/>
  <c r="O311" i="2"/>
  <c r="O312" i="2" s="1"/>
  <c r="G307" i="2"/>
  <c r="M313" i="2" l="1"/>
  <c r="N313" i="2" s="1"/>
  <c r="K314" i="2"/>
  <c r="E309" i="2"/>
  <c r="F309" i="2" s="1"/>
  <c r="C310" i="2"/>
  <c r="G308" i="2"/>
  <c r="C311" i="2" l="1"/>
  <c r="E310" i="2"/>
  <c r="F310" i="2" s="1"/>
  <c r="M314" i="2"/>
  <c r="N314" i="2" s="1"/>
  <c r="K315" i="2"/>
  <c r="O313" i="2"/>
  <c r="O314" i="2" s="1"/>
  <c r="G309" i="2"/>
  <c r="K316" i="2" l="1"/>
  <c r="M315" i="2"/>
  <c r="N315" i="2" s="1"/>
  <c r="E311" i="2"/>
  <c r="F311" i="2" s="1"/>
  <c r="C312" i="2"/>
  <c r="G310" i="2"/>
  <c r="E312" i="2" l="1"/>
  <c r="F312" i="2" s="1"/>
  <c r="C313" i="2"/>
  <c r="K317" i="2"/>
  <c r="M316" i="2"/>
  <c r="N316" i="2" s="1"/>
  <c r="O315" i="2"/>
  <c r="O316" i="2" s="1"/>
  <c r="G311" i="2"/>
  <c r="M317" i="2" l="1"/>
  <c r="N317" i="2" s="1"/>
  <c r="K318" i="2"/>
  <c r="C314" i="2"/>
  <c r="E313" i="2"/>
  <c r="F313" i="2" s="1"/>
  <c r="G312" i="2"/>
  <c r="E314" i="2" l="1"/>
  <c r="F314" i="2" s="1"/>
  <c r="C315" i="2"/>
  <c r="K319" i="2"/>
  <c r="M318" i="2"/>
  <c r="N318" i="2" s="1"/>
  <c r="O317" i="2"/>
  <c r="O318" i="2" s="1"/>
  <c r="G313" i="2"/>
  <c r="K320" i="2" l="1"/>
  <c r="M319" i="2"/>
  <c r="N319" i="2" s="1"/>
  <c r="E315" i="2"/>
  <c r="F315" i="2" s="1"/>
  <c r="C316" i="2"/>
  <c r="G314" i="2"/>
  <c r="G315" i="2" s="1"/>
  <c r="E316" i="2" l="1"/>
  <c r="F316" i="2" s="1"/>
  <c r="C317" i="2"/>
  <c r="M320" i="2"/>
  <c r="N320" i="2" s="1"/>
  <c r="K321" i="2"/>
  <c r="O319" i="2"/>
  <c r="M321" i="2" l="1"/>
  <c r="N321" i="2" s="1"/>
  <c r="K322" i="2"/>
  <c r="C318" i="2"/>
  <c r="E317" i="2"/>
  <c r="F317" i="2" s="1"/>
  <c r="G316" i="2"/>
  <c r="G317" i="2" s="1"/>
  <c r="O320" i="2"/>
  <c r="E318" i="2" l="1"/>
  <c r="F318" i="2" s="1"/>
  <c r="C319" i="2"/>
  <c r="M322" i="2"/>
  <c r="N322" i="2" s="1"/>
  <c r="K323" i="2"/>
  <c r="O321" i="2"/>
  <c r="O322" i="2" s="1"/>
  <c r="M323" i="2" l="1"/>
  <c r="N323" i="2" s="1"/>
  <c r="K324" i="2"/>
  <c r="E319" i="2"/>
  <c r="F319" i="2" s="1"/>
  <c r="C320" i="2"/>
  <c r="G318" i="2"/>
  <c r="E320" i="2" l="1"/>
  <c r="F320" i="2" s="1"/>
  <c r="C321" i="2"/>
  <c r="K325" i="2"/>
  <c r="M324" i="2"/>
  <c r="N324" i="2" s="1"/>
  <c r="O323" i="2"/>
  <c r="O324" i="2" s="1"/>
  <c r="G319" i="2"/>
  <c r="M325" i="2" l="1"/>
  <c r="N325" i="2" s="1"/>
  <c r="K326" i="2"/>
  <c r="C322" i="2"/>
  <c r="E321" i="2"/>
  <c r="F321" i="2" s="1"/>
  <c r="G320" i="2"/>
  <c r="E322" i="2" l="1"/>
  <c r="F322" i="2" s="1"/>
  <c r="C323" i="2"/>
  <c r="M326" i="2"/>
  <c r="N326" i="2" s="1"/>
  <c r="K327" i="2"/>
  <c r="O325" i="2"/>
  <c r="O326" i="2" s="1"/>
  <c r="G321" i="2"/>
  <c r="M327" i="2" l="1"/>
  <c r="N327" i="2" s="1"/>
  <c r="K328" i="2"/>
  <c r="E323" i="2"/>
  <c r="F323" i="2" s="1"/>
  <c r="C324" i="2"/>
  <c r="G322" i="2"/>
  <c r="E324" i="2" l="1"/>
  <c r="F324" i="2" s="1"/>
  <c r="C325" i="2"/>
  <c r="K329" i="2"/>
  <c r="M328" i="2"/>
  <c r="N328" i="2" s="1"/>
  <c r="O327" i="2"/>
  <c r="O328" i="2" s="1"/>
  <c r="G323" i="2"/>
  <c r="M329" i="2" l="1"/>
  <c r="N329" i="2" s="1"/>
  <c r="K330" i="2"/>
  <c r="E325" i="2"/>
  <c r="F325" i="2" s="1"/>
  <c r="C326" i="2"/>
  <c r="G324" i="2"/>
  <c r="E326" i="2" l="1"/>
  <c r="F326" i="2" s="1"/>
  <c r="C327" i="2"/>
  <c r="K331" i="2"/>
  <c r="M330" i="2"/>
  <c r="N330" i="2" s="1"/>
  <c r="O329" i="2"/>
  <c r="O330" i="2" s="1"/>
  <c r="G325" i="2"/>
  <c r="M331" i="2" l="1"/>
  <c r="N331" i="2" s="1"/>
  <c r="K332" i="2"/>
  <c r="E327" i="2"/>
  <c r="F327" i="2" s="1"/>
  <c r="C328" i="2"/>
  <c r="G326" i="2"/>
  <c r="E328" i="2" l="1"/>
  <c r="F328" i="2" s="1"/>
  <c r="C329" i="2"/>
  <c r="M332" i="2"/>
  <c r="N332" i="2" s="1"/>
  <c r="K333" i="2"/>
  <c r="O331" i="2"/>
  <c r="O332" i="2" s="1"/>
  <c r="G327" i="2"/>
  <c r="M333" i="2" l="1"/>
  <c r="N333" i="2" s="1"/>
  <c r="K334" i="2"/>
  <c r="C330" i="2"/>
  <c r="E329" i="2"/>
  <c r="F329" i="2" s="1"/>
  <c r="G328" i="2"/>
  <c r="E330" i="2" l="1"/>
  <c r="F330" i="2" s="1"/>
  <c r="C331" i="2"/>
  <c r="K335" i="2"/>
  <c r="M334" i="2"/>
  <c r="N334" i="2" s="1"/>
  <c r="O333" i="2"/>
  <c r="O334" i="2" s="1"/>
  <c r="G329" i="2"/>
  <c r="M335" i="2" l="1"/>
  <c r="N335" i="2" s="1"/>
  <c r="K336" i="2"/>
  <c r="E331" i="2"/>
  <c r="F331" i="2" s="1"/>
  <c r="C332" i="2"/>
  <c r="G330" i="2"/>
  <c r="E332" i="2" l="1"/>
  <c r="F332" i="2" s="1"/>
  <c r="C333" i="2"/>
  <c r="M336" i="2"/>
  <c r="N336" i="2" s="1"/>
  <c r="K337" i="2"/>
  <c r="O335" i="2"/>
  <c r="O336" i="2" s="1"/>
  <c r="G331" i="2"/>
  <c r="K338" i="2" l="1"/>
  <c r="M337" i="2"/>
  <c r="N337" i="2" s="1"/>
  <c r="E333" i="2"/>
  <c r="F333" i="2" s="1"/>
  <c r="C334" i="2"/>
  <c r="G332" i="2"/>
  <c r="E334" i="2" l="1"/>
  <c r="F334" i="2" s="1"/>
  <c r="C335" i="2"/>
  <c r="K339" i="2"/>
  <c r="M338" i="2"/>
  <c r="N338" i="2" s="1"/>
  <c r="O337" i="2"/>
  <c r="O338" i="2" s="1"/>
  <c r="G333" i="2"/>
  <c r="M339" i="2" l="1"/>
  <c r="N339" i="2" s="1"/>
  <c r="K340" i="2"/>
  <c r="E335" i="2"/>
  <c r="F335" i="2" s="1"/>
  <c r="C336" i="2"/>
  <c r="G334" i="2"/>
  <c r="C337" i="2" l="1"/>
  <c r="E336" i="2"/>
  <c r="F336" i="2" s="1"/>
  <c r="M340" i="2"/>
  <c r="N340" i="2" s="1"/>
  <c r="K341" i="2"/>
  <c r="M341" i="2" s="1"/>
  <c r="N341" i="2" s="1"/>
  <c r="O339" i="2"/>
  <c r="O340" i="2" s="1"/>
  <c r="O341" i="2" s="1"/>
  <c r="G335" i="2"/>
  <c r="E337" i="2" l="1"/>
  <c r="F337" i="2" s="1"/>
  <c r="C338" i="2"/>
  <c r="G336" i="2"/>
  <c r="G337" i="2" s="1"/>
  <c r="E338" i="2" l="1"/>
  <c r="F338" i="2" s="1"/>
  <c r="C339" i="2"/>
  <c r="E339" i="2" l="1"/>
  <c r="F339" i="2" s="1"/>
  <c r="C340" i="2"/>
  <c r="G338" i="2"/>
  <c r="G339" i="2" s="1"/>
  <c r="C341" i="2" l="1"/>
  <c r="E341" i="2" s="1"/>
  <c r="F341" i="2" s="1"/>
  <c r="E340" i="2"/>
  <c r="F340" i="2" s="1"/>
  <c r="G340" i="2" l="1"/>
  <c r="G341" i="2" s="1"/>
</calcChain>
</file>

<file path=xl/sharedStrings.xml><?xml version="1.0" encoding="utf-8"?>
<sst xmlns="http://schemas.openxmlformats.org/spreadsheetml/2006/main" count="162" uniqueCount="130">
  <si>
    <t>Units</t>
  </si>
  <si>
    <t>Project</t>
  </si>
  <si>
    <t>Rentable Sq. Ft.</t>
  </si>
  <si>
    <t>Debt</t>
  </si>
  <si>
    <t>Equity</t>
  </si>
  <si>
    <t>Living Area</t>
  </si>
  <si>
    <t>% Of</t>
  </si>
  <si>
    <t>% Type</t>
  </si>
  <si>
    <t>Rent ($)</t>
  </si>
  <si>
    <t>Total Rentable</t>
  </si>
  <si>
    <t>Unit Rent</t>
  </si>
  <si>
    <t>Total Monthly</t>
  </si>
  <si>
    <t>Unit Type</t>
  </si>
  <si>
    <t>Living Units</t>
  </si>
  <si>
    <t>(Sq. Ft.)</t>
  </si>
  <si>
    <t>Unit Mix</t>
  </si>
  <si>
    <t>By Bed</t>
  </si>
  <si>
    <t>Composition of Units</t>
  </si>
  <si>
    <t>Sq. Ft.</t>
  </si>
  <si>
    <t>Unit Rent ($)</t>
  </si>
  <si>
    <t>A.1</t>
  </si>
  <si>
    <t>1 Bedroom 1 Bathroom</t>
  </si>
  <si>
    <t>A.2</t>
  </si>
  <si>
    <t>2 Bedroom 2 Bathroom</t>
  </si>
  <si>
    <t>B.2</t>
  </si>
  <si>
    <t>C.1</t>
  </si>
  <si>
    <t>3 Bedroom 2 Bathroom</t>
  </si>
  <si>
    <t>@ $</t>
  </si>
  <si>
    <t>Detached Garage Rent</t>
  </si>
  <si>
    <t>Carport</t>
  </si>
  <si>
    <t>Carport Charge</t>
  </si>
  <si>
    <t>Other</t>
  </si>
  <si>
    <t>Cable TV/Phone/Laundry</t>
  </si>
  <si>
    <t>Other Income (Not Included in Rent)</t>
  </si>
  <si>
    <t>Monthly Rentals for All Living Units</t>
  </si>
  <si>
    <t>Total Ancillary Income</t>
  </si>
  <si>
    <t>Per Sq. Ft.</t>
  </si>
  <si>
    <t>No. Of</t>
  </si>
  <si>
    <t>Estimate of Income</t>
  </si>
  <si>
    <t>Per Mo. ($)</t>
  </si>
  <si>
    <t>Tot. Cost Per Gross Unit</t>
  </si>
  <si>
    <t>Gross Rental Income</t>
  </si>
  <si>
    <t>Vacancy/Lease Loss</t>
  </si>
  <si>
    <t>Other Income</t>
  </si>
  <si>
    <t>Total Income</t>
  </si>
  <si>
    <t>Personnel</t>
  </si>
  <si>
    <t>Marketing</t>
  </si>
  <si>
    <t>Maint./Repair</t>
  </si>
  <si>
    <t>Utilities</t>
  </si>
  <si>
    <t>Administrative</t>
  </si>
  <si>
    <t>Total Expense</t>
  </si>
  <si>
    <t>Open Park</t>
  </si>
  <si>
    <t>Garages</t>
  </si>
  <si>
    <t>Insurance</t>
  </si>
  <si>
    <t>Tax</t>
  </si>
  <si>
    <t>Net Operating Income</t>
  </si>
  <si>
    <t>Replacement Reserve</t>
  </si>
  <si>
    <t>Debt Service</t>
  </si>
  <si>
    <t>Cash Flow</t>
  </si>
  <si>
    <t>per month =</t>
  </si>
  <si>
    <t>Amort. Term.</t>
  </si>
  <si>
    <t>year</t>
  </si>
  <si>
    <t>Sales Value Cap. NOI</t>
  </si>
  <si>
    <t>Total Monthly Gross Income</t>
  </si>
  <si>
    <t>Project Cash On Cash</t>
  </si>
  <si>
    <t>Per Unit</t>
  </si>
  <si>
    <t>Capital Requirements</t>
  </si>
  <si>
    <t>Construction</t>
  </si>
  <si>
    <t>Full Stable Yr. 1</t>
  </si>
  <si>
    <t>Investment Yr. 0</t>
  </si>
  <si>
    <t>Year 1</t>
  </si>
  <si>
    <t>Year 2</t>
  </si>
  <si>
    <t>Year 3</t>
  </si>
  <si>
    <t>Year 4</t>
  </si>
  <si>
    <t>Year 5</t>
  </si>
  <si>
    <t>Internal Rate Of Return</t>
  </si>
  <si>
    <t>Year 6</t>
  </si>
  <si>
    <t>Year 7</t>
  </si>
  <si>
    <t>Annual Cash</t>
  </si>
  <si>
    <t>Interest Rate With MIP/Constant</t>
  </si>
  <si>
    <t xml:space="preserve">Lease Up </t>
  </si>
  <si>
    <t>Project Capitalization Rate</t>
  </si>
  <si>
    <t>ROI %</t>
  </si>
  <si>
    <t>Cum ROI %</t>
  </si>
  <si>
    <t>IRR</t>
  </si>
  <si>
    <t>NPV</t>
  </si>
  <si>
    <t>GRM</t>
  </si>
  <si>
    <t>Refinance</t>
  </si>
  <si>
    <t>Value</t>
  </si>
  <si>
    <t>Percent</t>
  </si>
  <si>
    <t>Rate Constant</t>
  </si>
  <si>
    <t>Sale Proceeds After Debt &amp; Comm.</t>
  </si>
  <si>
    <t>Amort. Term</t>
  </si>
  <si>
    <t>New Debt</t>
  </si>
  <si>
    <t>Total Net Cash Receipts</t>
  </si>
  <si>
    <t>Sale Value</t>
  </si>
  <si>
    <t>Purchase</t>
  </si>
  <si>
    <t>App. Per Yr.</t>
  </si>
  <si>
    <t>Economic Life</t>
  </si>
  <si>
    <t>Age</t>
  </si>
  <si>
    <t>Value Per Unit</t>
  </si>
  <si>
    <t>Todays = Value</t>
  </si>
  <si>
    <t>Value Per Foot</t>
  </si>
  <si>
    <t>Sale Year Value</t>
  </si>
  <si>
    <t>Asking Price</t>
  </si>
  <si>
    <t>Year Built</t>
  </si>
  <si>
    <t>Annual</t>
  </si>
  <si>
    <t>Per Foot</t>
  </si>
  <si>
    <t>Gross Income</t>
  </si>
  <si>
    <t>Net Collected Income</t>
  </si>
  <si>
    <t>Expenses</t>
  </si>
  <si>
    <t>Debt Service Estimate</t>
  </si>
  <si>
    <t>Tot. Cost Per Rentable Sq. Ft.</t>
  </si>
  <si>
    <t>Vacancy and Lease Loss (7%)</t>
  </si>
  <si>
    <t xml:space="preserve">Loan Amount </t>
  </si>
  <si>
    <t>Period</t>
  </si>
  <si>
    <t>Interest</t>
  </si>
  <si>
    <t>Annual Payments</t>
  </si>
  <si>
    <t>Payment</t>
  </si>
  <si>
    <t>Principle</t>
  </si>
  <si>
    <t>Balance</t>
  </si>
  <si>
    <t>Revenue Growth</t>
  </si>
  <si>
    <t>Expense Growth</t>
  </si>
  <si>
    <t>Cap. Rate Yr. 3</t>
  </si>
  <si>
    <t>South Park Apartments</t>
  </si>
  <si>
    <t>HUD Debt</t>
  </si>
  <si>
    <t xml:space="preserve">B.1 </t>
  </si>
  <si>
    <t>B.3</t>
  </si>
  <si>
    <t>2 Bedroom 1 Bathroom</t>
  </si>
  <si>
    <t>Return Of IOD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</si>
</sst>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7" formatCode="_(&quot;$&quot;* #,##0.000_);_(&quot;$&quot;* \(#,##0.000\);_(&quot;$&quot;* &quot;-&quot;??_);_(@_)"/>
    <numFmt numFmtId="168" formatCode="_(&quot;$&quot;* #,##0_);_(&quot;$&quot;* \(#,##0\);_(&quot;$&quot;* &quot;-&quot;??_);_(@_)"/>
    <numFmt numFmtId="169" formatCode="dd\-mmm\-yy"/>
    <numFmt numFmtId="170" formatCode="0.0%"/>
    <numFmt numFmtId="171" formatCode="0.000%"/>
    <numFmt numFmtId="173" formatCode="mm/dd/yy"/>
  </numFmts>
  <fonts count="7" x14ac:knownFonts="1">
    <font>
      <sz val="10"/>
      <name val="Arial"/>
    </font>
    <font>
      <sz val="10"/>
      <name val="Arial"/>
    </font>
    <font>
      <sz val="8"/>
      <name val="Arial"/>
      <family val="2"/>
    </font>
    <font>
      <b/>
      <sz val="18"/>
      <name val="Arial"/>
      <family val="2"/>
    </font>
    <font>
      <b/>
      <sz val="10"/>
      <name val="Arial"/>
      <family val="2"/>
    </font>
    <font>
      <sz val="8"/>
      <name val="Times New Roman"/>
      <family val="1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9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7">
    <xf numFmtId="0" fontId="0" fillId="0" borderId="0" xfId="0"/>
    <xf numFmtId="169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165" fontId="0" fillId="0" borderId="0" xfId="1" applyNumberFormat="1" applyFont="1" applyBorder="1"/>
    <xf numFmtId="9" fontId="0" fillId="0" borderId="0" xfId="3" applyFont="1" applyBorder="1"/>
    <xf numFmtId="0" fontId="0" fillId="2" borderId="0" xfId="0" applyFill="1" applyBorder="1"/>
    <xf numFmtId="167" fontId="0" fillId="0" borderId="0" xfId="2" applyNumberFormat="1" applyFont="1" applyBorder="1"/>
    <xf numFmtId="44" fontId="0" fillId="0" borderId="0" xfId="2" applyFont="1" applyBorder="1"/>
    <xf numFmtId="168" fontId="0" fillId="0" borderId="5" xfId="2" applyNumberFormat="1" applyFont="1" applyBorder="1"/>
    <xf numFmtId="9" fontId="0" fillId="2" borderId="0" xfId="3" applyFont="1" applyFill="1" applyBorder="1"/>
    <xf numFmtId="168" fontId="0" fillId="0" borderId="0" xfId="2" applyNumberFormat="1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9" fontId="0" fillId="0" borderId="9" xfId="3" applyFont="1" applyBorder="1"/>
    <xf numFmtId="167" fontId="0" fillId="0" borderId="9" xfId="2" applyNumberFormat="1" applyFont="1" applyBorder="1"/>
    <xf numFmtId="165" fontId="0" fillId="0" borderId="9" xfId="1" applyNumberFormat="1" applyFont="1" applyBorder="1"/>
    <xf numFmtId="44" fontId="0" fillId="0" borderId="9" xfId="2" applyFont="1" applyBorder="1"/>
    <xf numFmtId="168" fontId="0" fillId="0" borderId="10" xfId="2" applyNumberFormat="1" applyFont="1" applyBorder="1"/>
    <xf numFmtId="168" fontId="0" fillId="0" borderId="3" xfId="2" applyNumberFormat="1" applyFont="1" applyBorder="1"/>
    <xf numFmtId="44" fontId="0" fillId="0" borderId="7" xfId="2" applyFont="1" applyBorder="1"/>
    <xf numFmtId="168" fontId="0" fillId="0" borderId="7" xfId="2" applyNumberFormat="1" applyFont="1" applyBorder="1"/>
    <xf numFmtId="168" fontId="0" fillId="0" borderId="11" xfId="2" applyNumberFormat="1" applyFont="1" applyBorder="1"/>
    <xf numFmtId="168" fontId="0" fillId="0" borderId="10" xfId="0" applyNumberFormat="1" applyBorder="1"/>
    <xf numFmtId="165" fontId="0" fillId="0" borderId="0" xfId="0" applyNumberFormat="1" applyBorder="1"/>
    <xf numFmtId="168" fontId="0" fillId="0" borderId="0" xfId="0" applyNumberFormat="1" applyBorder="1"/>
    <xf numFmtId="0" fontId="0" fillId="0" borderId="11" xfId="0" applyBorder="1"/>
    <xf numFmtId="168" fontId="0" fillId="0" borderId="2" xfId="2" applyNumberFormat="1" applyFont="1" applyBorder="1"/>
    <xf numFmtId="0" fontId="0" fillId="0" borderId="9" xfId="0" applyBorder="1" applyAlignment="1">
      <alignment horizontal="center"/>
    </xf>
    <xf numFmtId="0" fontId="0" fillId="0" borderId="10" xfId="0" applyBorder="1"/>
    <xf numFmtId="168" fontId="0" fillId="0" borderId="9" xfId="0" applyNumberFormat="1" applyBorder="1"/>
    <xf numFmtId="44" fontId="0" fillId="0" borderId="10" xfId="2" applyFont="1" applyBorder="1"/>
    <xf numFmtId="10" fontId="0" fillId="0" borderId="9" xfId="3" applyNumberFormat="1" applyFont="1" applyBorder="1"/>
    <xf numFmtId="168" fontId="0" fillId="0" borderId="9" xfId="2" applyNumberFormat="1" applyFont="1" applyBorder="1"/>
    <xf numFmtId="9" fontId="0" fillId="0" borderId="9" xfId="0" applyNumberFormat="1" applyBorder="1"/>
    <xf numFmtId="9" fontId="0" fillId="0" borderId="10" xfId="0" applyNumberFormat="1" applyBorder="1"/>
    <xf numFmtId="44" fontId="0" fillId="0" borderId="5" xfId="2" applyFont="1" applyBorder="1"/>
    <xf numFmtId="9" fontId="0" fillId="0" borderId="5" xfId="3" applyFont="1" applyBorder="1"/>
    <xf numFmtId="44" fontId="0" fillId="0" borderId="0" xfId="0" applyNumberFormat="1" applyBorder="1"/>
    <xf numFmtId="44" fontId="0" fillId="0" borderId="5" xfId="0" applyNumberFormat="1" applyBorder="1"/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168" fontId="0" fillId="0" borderId="4" xfId="0" applyNumberFormat="1" applyBorder="1"/>
    <xf numFmtId="168" fontId="0" fillId="0" borderId="4" xfId="2" applyNumberFormat="1" applyFont="1" applyBorder="1"/>
    <xf numFmtId="168" fontId="0" fillId="0" borderId="8" xfId="0" applyNumberFormat="1" applyBorder="1"/>
    <xf numFmtId="10" fontId="0" fillId="0" borderId="8" xfId="3" applyNumberFormat="1" applyFont="1" applyBorder="1"/>
    <xf numFmtId="168" fontId="0" fillId="0" borderId="8" xfId="2" applyNumberFormat="1" applyFont="1" applyBorder="1"/>
    <xf numFmtId="0" fontId="2" fillId="0" borderId="2" xfId="0" applyFont="1" applyBorder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7" xfId="0" applyFont="1" applyBorder="1"/>
    <xf numFmtId="0" fontId="2" fillId="0" borderId="7" xfId="0" applyFont="1" applyBorder="1" applyAlignment="1">
      <alignment horizontal="center"/>
    </xf>
    <xf numFmtId="0" fontId="2" fillId="0" borderId="7" xfId="0" applyFont="1" applyBorder="1" applyAlignment="1">
      <alignment horizontal="left"/>
    </xf>
    <xf numFmtId="0" fontId="2" fillId="0" borderId="11" xfId="0" applyFont="1" applyBorder="1" applyAlignment="1">
      <alignment horizontal="center"/>
    </xf>
    <xf numFmtId="0" fontId="3" fillId="0" borderId="0" xfId="0" applyFont="1"/>
    <xf numFmtId="10" fontId="0" fillId="0" borderId="0" xfId="0" applyNumberFormat="1" applyBorder="1"/>
    <xf numFmtId="171" fontId="0" fillId="0" borderId="0" xfId="3" applyNumberFormat="1" applyFont="1"/>
    <xf numFmtId="0" fontId="0" fillId="0" borderId="9" xfId="0" applyBorder="1" applyAlignment="1">
      <alignment horizontal="left"/>
    </xf>
    <xf numFmtId="10" fontId="0" fillId="0" borderId="0" xfId="0" applyNumberFormat="1"/>
    <xf numFmtId="0" fontId="4" fillId="0" borderId="8" xfId="0" applyFont="1" applyBorder="1"/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0" fillId="0" borderId="12" xfId="0" applyBorder="1" applyAlignment="1">
      <alignment horizontal="center"/>
    </xf>
    <xf numFmtId="10" fontId="0" fillId="0" borderId="3" xfId="3" applyNumberFormat="1" applyFont="1" applyBorder="1" applyAlignment="1">
      <alignment horizontal="right"/>
    </xf>
    <xf numFmtId="168" fontId="0" fillId="0" borderId="1" xfId="0" applyNumberFormat="1" applyBorder="1"/>
    <xf numFmtId="9" fontId="0" fillId="0" borderId="13" xfId="0" applyNumberFormat="1" applyBorder="1"/>
    <xf numFmtId="9" fontId="0" fillId="0" borderId="14" xfId="0" applyNumberFormat="1" applyBorder="1"/>
    <xf numFmtId="6" fontId="0" fillId="0" borderId="5" xfId="0" applyNumberFormat="1" applyBorder="1" applyAlignment="1">
      <alignment horizontal="right"/>
    </xf>
    <xf numFmtId="10" fontId="0" fillId="0" borderId="14" xfId="0" applyNumberFormat="1" applyBorder="1"/>
    <xf numFmtId="2" fontId="0" fillId="0" borderId="5" xfId="0" applyNumberFormat="1" applyBorder="1" applyAlignment="1">
      <alignment horizontal="right"/>
    </xf>
    <xf numFmtId="10" fontId="0" fillId="0" borderId="11" xfId="0" applyNumberFormat="1" applyBorder="1" applyAlignment="1">
      <alignment horizontal="right"/>
    </xf>
    <xf numFmtId="0" fontId="0" fillId="0" borderId="0" xfId="0" applyAlignment="1">
      <alignment horizontal="right"/>
    </xf>
    <xf numFmtId="10" fontId="0" fillId="0" borderId="14" xfId="3" applyNumberFormat="1" applyFont="1" applyBorder="1"/>
    <xf numFmtId="0" fontId="0" fillId="0" borderId="8" xfId="0" applyBorder="1" applyAlignment="1">
      <alignment horizontal="right"/>
    </xf>
    <xf numFmtId="0" fontId="0" fillId="0" borderId="10" xfId="0" applyBorder="1" applyAlignment="1">
      <alignment horizontal="left"/>
    </xf>
    <xf numFmtId="168" fontId="0" fillId="0" borderId="5" xfId="0" applyNumberFormat="1" applyBorder="1" applyAlignment="1">
      <alignment horizontal="right"/>
    </xf>
    <xf numFmtId="9" fontId="0" fillId="0" borderId="5" xfId="3" applyFont="1" applyBorder="1" applyAlignment="1">
      <alignment horizontal="right"/>
    </xf>
    <xf numFmtId="10" fontId="0" fillId="0" borderId="5" xfId="3" applyNumberFormat="1" applyFont="1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14" xfId="0" applyBorder="1"/>
    <xf numFmtId="168" fontId="0" fillId="0" borderId="11" xfId="2" applyNumberFormat="1" applyFont="1" applyBorder="1" applyAlignment="1">
      <alignment horizontal="right"/>
    </xf>
    <xf numFmtId="0" fontId="0" fillId="0" borderId="12" xfId="0" applyBorder="1"/>
    <xf numFmtId="10" fontId="0" fillId="0" borderId="12" xfId="3" applyNumberFormat="1" applyFont="1" applyBorder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1" fontId="0" fillId="0" borderId="5" xfId="0" applyNumberFormat="1" applyBorder="1"/>
    <xf numFmtId="170" fontId="0" fillId="0" borderId="5" xfId="3" applyNumberFormat="1" applyFont="1" applyBorder="1"/>
    <xf numFmtId="170" fontId="0" fillId="0" borderId="0" xfId="3" applyNumberFormat="1" applyFont="1"/>
    <xf numFmtId="168" fontId="0" fillId="0" borderId="5" xfId="2" applyNumberFormat="1" applyFont="1" applyBorder="1" applyAlignment="1">
      <alignment horizontal="right"/>
    </xf>
    <xf numFmtId="44" fontId="0" fillId="0" borderId="7" xfId="0" applyNumberFormat="1" applyBorder="1"/>
    <xf numFmtId="170" fontId="0" fillId="0" borderId="11" xfId="3" applyNumberFormat="1" applyFont="1" applyBorder="1"/>
    <xf numFmtId="173" fontId="0" fillId="0" borderId="5" xfId="0" applyNumberFormat="1" applyBorder="1"/>
    <xf numFmtId="1" fontId="0" fillId="0" borderId="0" xfId="1" applyNumberFormat="1" applyFont="1" applyBorder="1"/>
    <xf numFmtId="1" fontId="0" fillId="0" borderId="0" xfId="2" applyNumberFormat="1" applyFont="1" applyBorder="1"/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0" fillId="0" borderId="4" xfId="0" applyFill="1" applyBorder="1"/>
    <xf numFmtId="0" fontId="0" fillId="0" borderId="8" xfId="0" applyFill="1" applyBorder="1"/>
    <xf numFmtId="168" fontId="0" fillId="0" borderId="0" xfId="2" applyNumberFormat="1" applyFont="1" applyBorder="1" applyAlignment="1">
      <alignment horizontal="left"/>
    </xf>
    <xf numFmtId="9" fontId="0" fillId="0" borderId="2" xfId="3" applyNumberFormat="1" applyFont="1" applyBorder="1"/>
    <xf numFmtId="9" fontId="0" fillId="0" borderId="0" xfId="3" applyNumberFormat="1" applyFont="1" applyBorder="1"/>
    <xf numFmtId="0" fontId="6" fillId="0" borderId="0" xfId="0" applyFont="1"/>
    <xf numFmtId="44" fontId="6" fillId="0" borderId="0" xfId="2" applyFont="1"/>
    <xf numFmtId="0" fontId="6" fillId="0" borderId="0" xfId="0" applyFont="1" applyAlignment="1">
      <alignment horizontal="center"/>
    </xf>
    <xf numFmtId="44" fontId="6" fillId="3" borderId="0" xfId="2" applyFont="1" applyFill="1"/>
    <xf numFmtId="0" fontId="0" fillId="0" borderId="0" xfId="0" applyNumberFormat="1"/>
    <xf numFmtId="165" fontId="6" fillId="0" borderId="0" xfId="1" applyNumberFormat="1" applyFont="1"/>
    <xf numFmtId="165" fontId="6" fillId="0" borderId="0" xfId="0" applyNumberFormat="1" applyFont="1"/>
    <xf numFmtId="171" fontId="6" fillId="0" borderId="0" xfId="3" applyNumberFormat="1" applyFont="1"/>
    <xf numFmtId="171" fontId="6" fillId="0" borderId="0" xfId="0" applyNumberFormat="1" applyFont="1"/>
    <xf numFmtId="8" fontId="6" fillId="0" borderId="0" xfId="0" applyNumberFormat="1" applyFont="1"/>
    <xf numFmtId="44" fontId="6" fillId="0" borderId="0" xfId="0" applyNumberFormat="1" applyFont="1"/>
    <xf numFmtId="44" fontId="0" fillId="0" borderId="10" xfId="0" applyNumberFormat="1" applyBorder="1"/>
    <xf numFmtId="44" fontId="0" fillId="0" borderId="9" xfId="0" applyNumberFormat="1" applyBorder="1"/>
    <xf numFmtId="170" fontId="0" fillId="0" borderId="0" xfId="3" applyNumberFormat="1" applyFont="1" applyFill="1" applyBorder="1"/>
    <xf numFmtId="170" fontId="0" fillId="0" borderId="7" xfId="3" applyNumberFormat="1" applyFont="1" applyBorder="1"/>
    <xf numFmtId="5" fontId="0" fillId="0" borderId="0" xfId="2" applyNumberFormat="1" applyFont="1" applyBorder="1"/>
    <xf numFmtId="5" fontId="0" fillId="0" borderId="0" xfId="0" applyNumberFormat="1" applyBorder="1"/>
    <xf numFmtId="9" fontId="0" fillId="0" borderId="0" xfId="0" applyNumberFormat="1" applyFill="1" applyBorder="1"/>
    <xf numFmtId="1" fontId="0" fillId="0" borderId="0" xfId="0" applyNumberFormat="1" applyBorder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oforma.Sutters%20Mil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73">
          <cell r="G73">
            <v>8.09E-2</v>
          </cell>
        </row>
        <row r="74">
          <cell r="G74">
            <v>35</v>
          </cell>
        </row>
        <row r="75">
          <cell r="G75">
            <v>3200000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2"/>
  <sheetViews>
    <sheetView tabSelected="1" topLeftCell="B4" workbookViewId="0">
      <selection activeCell="I34" sqref="I34"/>
    </sheetView>
  </sheetViews>
  <sheetFormatPr defaultRowHeight="12.75" x14ac:dyDescent="0.2"/>
  <cols>
    <col min="1" max="1" width="32" customWidth="1"/>
    <col min="2" max="2" width="13.85546875" customWidth="1"/>
    <col min="3" max="3" width="12.28515625" bestFit="1" customWidth="1"/>
    <col min="4" max="4" width="12.7109375" customWidth="1"/>
    <col min="5" max="5" width="11.28515625" customWidth="1"/>
    <col min="6" max="6" width="14" customWidth="1"/>
    <col min="7" max="7" width="12.42578125" bestFit="1" customWidth="1"/>
    <col min="8" max="8" width="12.85546875" customWidth="1"/>
    <col min="9" max="9" width="8.5703125" customWidth="1"/>
    <col min="10" max="10" width="12.42578125" customWidth="1"/>
    <col min="11" max="11" width="10.42578125" customWidth="1"/>
    <col min="12" max="12" width="13.140625" customWidth="1"/>
    <col min="13" max="13" width="10.140625" customWidth="1"/>
    <col min="14" max="14" width="12.7109375" customWidth="1"/>
    <col min="15" max="15" width="9.85546875" customWidth="1"/>
    <col min="16" max="16" width="9.5703125" customWidth="1"/>
    <col min="17" max="17" width="11.7109375" style="6" bestFit="1" customWidth="1"/>
    <col min="18" max="18" width="10.7109375" style="6" bestFit="1" customWidth="1"/>
    <col min="19" max="19" width="8.85546875" style="6" customWidth="1"/>
  </cols>
  <sheetData>
    <row r="1" spans="1:18" ht="23.25" x14ac:dyDescent="0.35">
      <c r="A1" s="60" t="s">
        <v>1</v>
      </c>
      <c r="B1" s="60" t="s">
        <v>124</v>
      </c>
      <c r="C1" s="60"/>
      <c r="D1" s="60"/>
      <c r="E1" s="1"/>
    </row>
    <row r="2" spans="1:18" ht="13.5" thickBot="1" x14ac:dyDescent="0.25"/>
    <row r="3" spans="1:18" x14ac:dyDescent="0.2">
      <c r="A3" s="2" t="s">
        <v>104</v>
      </c>
      <c r="B3" s="33">
        <f>B4+B25</f>
        <v>14652382</v>
      </c>
      <c r="C3" s="3"/>
      <c r="D3" s="4"/>
      <c r="E3" s="2" t="s">
        <v>38</v>
      </c>
      <c r="F3" s="3"/>
      <c r="G3" s="3"/>
      <c r="H3" s="3"/>
      <c r="I3" s="3"/>
      <c r="J3" s="3"/>
      <c r="K3" s="3"/>
      <c r="L3" s="3"/>
      <c r="M3" s="3"/>
      <c r="N3" s="3"/>
      <c r="O3" s="4"/>
      <c r="R3" s="123"/>
    </row>
    <row r="4" spans="1:18" ht="13.5" thickBot="1" x14ac:dyDescent="0.25">
      <c r="A4" s="5" t="s">
        <v>125</v>
      </c>
      <c r="B4" s="15">
        <v>13338500</v>
      </c>
      <c r="C4" s="6"/>
      <c r="D4" s="98"/>
      <c r="E4" s="16"/>
      <c r="F4" s="17"/>
      <c r="G4" s="17"/>
      <c r="H4" s="17"/>
      <c r="I4" s="17"/>
      <c r="J4" s="17"/>
      <c r="K4" s="17"/>
      <c r="L4" s="17"/>
      <c r="M4" s="17"/>
      <c r="N4" s="17"/>
      <c r="O4" s="32"/>
      <c r="R4" s="123"/>
    </row>
    <row r="5" spans="1:18" ht="13.5" thickBot="1" x14ac:dyDescent="0.25">
      <c r="A5" s="5" t="s">
        <v>105</v>
      </c>
      <c r="B5" s="99">
        <v>2001</v>
      </c>
      <c r="C5" s="6"/>
      <c r="D5" s="7"/>
      <c r="E5" s="6"/>
      <c r="F5" s="6"/>
      <c r="G5" s="6"/>
      <c r="H5" s="6"/>
      <c r="I5" s="6"/>
      <c r="J5" s="6"/>
      <c r="K5" s="6"/>
      <c r="L5" s="6"/>
      <c r="M5" s="6"/>
      <c r="N5" s="6"/>
      <c r="O5" s="7"/>
      <c r="R5" s="123"/>
    </row>
    <row r="6" spans="1:18" x14ac:dyDescent="0.2">
      <c r="A6" s="5" t="s">
        <v>99</v>
      </c>
      <c r="B6" s="100">
        <v>1</v>
      </c>
      <c r="C6" s="6"/>
      <c r="D6" s="7"/>
      <c r="E6" s="53"/>
      <c r="F6" s="54" t="s">
        <v>37</v>
      </c>
      <c r="G6" s="54" t="s">
        <v>5</v>
      </c>
      <c r="H6" s="54" t="s">
        <v>6</v>
      </c>
      <c r="I6" s="54" t="s">
        <v>7</v>
      </c>
      <c r="J6" s="54"/>
      <c r="K6" s="54"/>
      <c r="L6" s="54" t="s">
        <v>8</v>
      </c>
      <c r="M6" s="54" t="s">
        <v>9</v>
      </c>
      <c r="N6" s="54" t="s">
        <v>10</v>
      </c>
      <c r="O6" s="55" t="s">
        <v>11</v>
      </c>
      <c r="R6" s="123"/>
    </row>
    <row r="7" spans="1:18" ht="13.5" thickBot="1" x14ac:dyDescent="0.25">
      <c r="A7" s="5" t="s">
        <v>0</v>
      </c>
      <c r="B7" s="8">
        <f>F16</f>
        <v>192</v>
      </c>
      <c r="C7" s="6"/>
      <c r="D7" s="7"/>
      <c r="E7" s="56" t="s">
        <v>12</v>
      </c>
      <c r="F7" s="57" t="s">
        <v>13</v>
      </c>
      <c r="G7" s="57" t="s">
        <v>14</v>
      </c>
      <c r="H7" s="57" t="s">
        <v>15</v>
      </c>
      <c r="I7" s="57" t="s">
        <v>16</v>
      </c>
      <c r="J7" s="58" t="s">
        <v>17</v>
      </c>
      <c r="K7" s="57"/>
      <c r="L7" s="57" t="s">
        <v>36</v>
      </c>
      <c r="M7" s="57" t="s">
        <v>18</v>
      </c>
      <c r="N7" s="57" t="s">
        <v>39</v>
      </c>
      <c r="O7" s="59" t="s">
        <v>19</v>
      </c>
      <c r="R7" s="123"/>
    </row>
    <row r="8" spans="1:18" ht="13.5" thickBot="1" x14ac:dyDescent="0.25">
      <c r="A8" s="16" t="s">
        <v>2</v>
      </c>
      <c r="B8" s="30">
        <f>M16</f>
        <v>170172</v>
      </c>
      <c r="C8" s="6"/>
      <c r="D8" s="7"/>
      <c r="E8" s="3"/>
      <c r="F8" s="3"/>
      <c r="G8" s="3"/>
      <c r="H8" s="3"/>
      <c r="I8" s="3"/>
      <c r="J8" s="3"/>
      <c r="K8" s="3"/>
      <c r="L8" s="3"/>
      <c r="M8" s="3"/>
      <c r="N8" s="3"/>
      <c r="O8" s="4"/>
    </row>
    <row r="9" spans="1:18" ht="13.5" thickBot="1" x14ac:dyDescent="0.25">
      <c r="A9" s="18"/>
      <c r="B9" s="101" t="s">
        <v>106</v>
      </c>
      <c r="C9" s="101" t="s">
        <v>65</v>
      </c>
      <c r="D9" s="102" t="s">
        <v>107</v>
      </c>
      <c r="E9" s="6" t="s">
        <v>20</v>
      </c>
      <c r="F9" s="6">
        <v>48</v>
      </c>
      <c r="G9" s="8">
        <v>622</v>
      </c>
      <c r="H9" s="9">
        <v>0.12</v>
      </c>
      <c r="I9" s="10"/>
      <c r="J9" s="6" t="s">
        <v>21</v>
      </c>
      <c r="K9" s="6"/>
      <c r="L9" s="11">
        <f t="shared" ref="L9:L14" si="0">SUM(O9/M9)</f>
        <v>1.085209003215434</v>
      </c>
      <c r="M9" s="8">
        <f t="shared" ref="M9:M14" si="1">SUM(F9*G9)</f>
        <v>29856</v>
      </c>
      <c r="N9" s="12">
        <v>675</v>
      </c>
      <c r="O9" s="13">
        <f t="shared" ref="O9:O14" si="2">SUM(F9*N9)</f>
        <v>32400</v>
      </c>
      <c r="R9" s="124"/>
    </row>
    <row r="10" spans="1:18" x14ac:dyDescent="0.2">
      <c r="A10" s="103" t="s">
        <v>108</v>
      </c>
      <c r="B10" s="15">
        <f>O18*12</f>
        <v>2059920</v>
      </c>
      <c r="C10" s="15">
        <f>B10/$B$7</f>
        <v>10728.75</v>
      </c>
      <c r="D10" s="42">
        <f>B10/$B$8</f>
        <v>12.104929130526761</v>
      </c>
      <c r="E10" s="6" t="s">
        <v>22</v>
      </c>
      <c r="F10" s="6">
        <v>36</v>
      </c>
      <c r="G10" s="8">
        <v>737</v>
      </c>
      <c r="H10" s="9">
        <v>0.12</v>
      </c>
      <c r="I10" s="125">
        <f>H9+H10</f>
        <v>0.24</v>
      </c>
      <c r="J10" s="6" t="s">
        <v>21</v>
      </c>
      <c r="K10" s="6"/>
      <c r="L10" s="11">
        <f t="shared" si="0"/>
        <v>1.0176390773405699</v>
      </c>
      <c r="M10" s="8">
        <f t="shared" si="1"/>
        <v>26532</v>
      </c>
      <c r="N10" s="12">
        <v>750</v>
      </c>
      <c r="O10" s="13">
        <f t="shared" si="2"/>
        <v>27000</v>
      </c>
    </row>
    <row r="11" spans="1:18" x14ac:dyDescent="0.2">
      <c r="A11" s="103" t="s">
        <v>113</v>
      </c>
      <c r="B11" s="15">
        <f>F33</f>
        <v>-212171.76</v>
      </c>
      <c r="C11" s="15">
        <f t="shared" ref="C11:C18" si="3">B11/$B$7</f>
        <v>-1105.06125</v>
      </c>
      <c r="D11" s="42">
        <f t="shared" ref="D11:D18" si="4">B11/$B$8</f>
        <v>-1.2468077004442564</v>
      </c>
      <c r="E11" s="6" t="s">
        <v>126</v>
      </c>
      <c r="F11" s="6">
        <v>12</v>
      </c>
      <c r="G11" s="8">
        <v>893</v>
      </c>
      <c r="H11" s="9">
        <v>0.24</v>
      </c>
      <c r="I11" s="14"/>
      <c r="J11" s="6" t="s">
        <v>128</v>
      </c>
      <c r="K11" s="6"/>
      <c r="L11" s="11">
        <f t="shared" si="0"/>
        <v>1.0022396416573349</v>
      </c>
      <c r="M11" s="8">
        <f t="shared" si="1"/>
        <v>10716</v>
      </c>
      <c r="N11" s="12">
        <v>895</v>
      </c>
      <c r="O11" s="13">
        <f t="shared" si="2"/>
        <v>10740</v>
      </c>
      <c r="R11" s="31"/>
    </row>
    <row r="12" spans="1:18" x14ac:dyDescent="0.2">
      <c r="A12" s="103" t="s">
        <v>109</v>
      </c>
      <c r="B12" s="31">
        <f>B10+B11</f>
        <v>1847748.24</v>
      </c>
      <c r="C12" s="15">
        <f t="shared" si="3"/>
        <v>9623.6887499999993</v>
      </c>
      <c r="D12" s="42">
        <f t="shared" si="4"/>
        <v>10.858121430082505</v>
      </c>
      <c r="E12" s="6" t="s">
        <v>24</v>
      </c>
      <c r="F12" s="6">
        <v>36</v>
      </c>
      <c r="G12" s="8">
        <v>960</v>
      </c>
      <c r="H12" s="9">
        <v>0.24</v>
      </c>
      <c r="I12" s="14"/>
      <c r="J12" s="6" t="s">
        <v>23</v>
      </c>
      <c r="K12" s="6"/>
      <c r="L12" s="11">
        <f t="shared" si="0"/>
        <v>1.015625</v>
      </c>
      <c r="M12" s="8">
        <f t="shared" si="1"/>
        <v>34560</v>
      </c>
      <c r="N12" s="12">
        <v>975</v>
      </c>
      <c r="O12" s="13">
        <f t="shared" si="2"/>
        <v>35100</v>
      </c>
    </row>
    <row r="13" spans="1:18" ht="13.5" thickBot="1" x14ac:dyDescent="0.25">
      <c r="A13" s="103" t="s">
        <v>43</v>
      </c>
      <c r="B13" s="15">
        <f>O25*12</f>
        <v>109320</v>
      </c>
      <c r="C13" s="15">
        <f t="shared" si="3"/>
        <v>569.375</v>
      </c>
      <c r="D13" s="42">
        <f t="shared" si="4"/>
        <v>0.64240885692123262</v>
      </c>
      <c r="E13" s="6" t="s">
        <v>127</v>
      </c>
      <c r="F13" s="6">
        <v>36</v>
      </c>
      <c r="G13" s="8">
        <v>1025</v>
      </c>
      <c r="H13" s="9">
        <v>0.24</v>
      </c>
      <c r="I13" s="9">
        <f>H11+H12+H13</f>
        <v>0.72</v>
      </c>
      <c r="J13" s="6" t="s">
        <v>23</v>
      </c>
      <c r="K13" s="6"/>
      <c r="L13" s="11">
        <f t="shared" si="0"/>
        <v>0.97073170731707314</v>
      </c>
      <c r="M13" s="8">
        <f t="shared" si="1"/>
        <v>36900</v>
      </c>
      <c r="N13" s="12">
        <v>995</v>
      </c>
      <c r="O13" s="13">
        <f t="shared" si="2"/>
        <v>35820</v>
      </c>
    </row>
    <row r="14" spans="1:18" ht="13.5" thickBot="1" x14ac:dyDescent="0.25">
      <c r="A14" s="104" t="s">
        <v>44</v>
      </c>
      <c r="B14" s="39">
        <f>B12+B13</f>
        <v>1957068.24</v>
      </c>
      <c r="C14" s="39">
        <f t="shared" si="3"/>
        <v>10193.063749999999</v>
      </c>
      <c r="D14" s="37">
        <f>B14/$B$8</f>
        <v>11.500530287003738</v>
      </c>
      <c r="E14" s="6" t="s">
        <v>25</v>
      </c>
      <c r="F14" s="6">
        <v>24</v>
      </c>
      <c r="G14" s="8">
        <v>1317</v>
      </c>
      <c r="H14" s="9">
        <v>0.04</v>
      </c>
      <c r="I14" s="9">
        <f>H14</f>
        <v>0.04</v>
      </c>
      <c r="J14" s="6" t="s">
        <v>26</v>
      </c>
      <c r="K14" s="6"/>
      <c r="L14" s="11">
        <f t="shared" si="0"/>
        <v>0.96810933940774491</v>
      </c>
      <c r="M14" s="8">
        <f t="shared" si="1"/>
        <v>31608</v>
      </c>
      <c r="N14" s="12">
        <v>1275</v>
      </c>
      <c r="O14" s="13">
        <f t="shared" si="2"/>
        <v>30600</v>
      </c>
    </row>
    <row r="15" spans="1:18" ht="13.5" thickBot="1" x14ac:dyDescent="0.25">
      <c r="A15" s="103" t="s">
        <v>110</v>
      </c>
      <c r="B15" s="105">
        <f>F45</f>
        <v>814927</v>
      </c>
      <c r="C15" s="15">
        <f t="shared" si="3"/>
        <v>4244.411458333333</v>
      </c>
      <c r="D15" s="42">
        <f t="shared" si="4"/>
        <v>4.7888430529111723</v>
      </c>
      <c r="E15" s="6"/>
      <c r="F15" s="6"/>
      <c r="G15" s="8"/>
      <c r="H15" s="9"/>
      <c r="I15" s="9"/>
      <c r="J15" s="6"/>
      <c r="K15" s="6"/>
      <c r="L15" s="11"/>
      <c r="M15" s="8"/>
      <c r="N15" s="12"/>
      <c r="O15" s="13"/>
    </row>
    <row r="16" spans="1:18" ht="13.5" thickBot="1" x14ac:dyDescent="0.25">
      <c r="A16" s="104" t="s">
        <v>55</v>
      </c>
      <c r="B16" s="36">
        <f>B14-B15</f>
        <v>1142141.24</v>
      </c>
      <c r="C16" s="39">
        <f t="shared" si="3"/>
        <v>5948.6522916666663</v>
      </c>
      <c r="D16" s="37">
        <f t="shared" si="4"/>
        <v>6.7116872340925653</v>
      </c>
      <c r="E16" s="19"/>
      <c r="F16" s="19">
        <f>SUM(F9:F15)</f>
        <v>192</v>
      </c>
      <c r="G16" s="22">
        <f>SUM(M16/F16)</f>
        <v>886.3125</v>
      </c>
      <c r="H16" s="19"/>
      <c r="I16" s="20">
        <v>1</v>
      </c>
      <c r="J16" s="19"/>
      <c r="K16" s="19"/>
      <c r="L16" s="21">
        <f>SUM(O18/M16)</f>
        <v>1.0087440942105634</v>
      </c>
      <c r="M16" s="22">
        <f>SUM(M9:M14)</f>
        <v>170172</v>
      </c>
      <c r="N16" s="23">
        <f>SUM(O18/F16)</f>
        <v>894.0625</v>
      </c>
      <c r="O16" s="24"/>
    </row>
    <row r="17" spans="1:15" ht="13.5" thickBot="1" x14ac:dyDescent="0.25">
      <c r="A17" s="103" t="s">
        <v>111</v>
      </c>
      <c r="B17" s="31">
        <f>F49</f>
        <v>-1173405.0275843414</v>
      </c>
      <c r="C17" s="15">
        <f t="shared" si="3"/>
        <v>-6111.4845186684443</v>
      </c>
      <c r="D17" s="42">
        <f t="shared" si="4"/>
        <v>-6.8954059867918422</v>
      </c>
      <c r="E17" s="6"/>
      <c r="F17" s="6"/>
      <c r="G17" s="8"/>
      <c r="H17" s="6"/>
      <c r="I17" s="9"/>
      <c r="J17" s="6"/>
      <c r="K17" s="6"/>
      <c r="L17" s="11"/>
      <c r="M17" s="15"/>
      <c r="N17" s="12"/>
      <c r="O17" s="13"/>
    </row>
    <row r="18" spans="1:15" ht="13.5" thickBot="1" x14ac:dyDescent="0.25">
      <c r="A18" s="104" t="s">
        <v>58</v>
      </c>
      <c r="B18" s="36">
        <f>B16+B17</f>
        <v>-31263.787584341364</v>
      </c>
      <c r="C18" s="39">
        <f t="shared" si="3"/>
        <v>-162.83222700177794</v>
      </c>
      <c r="D18" s="37">
        <f t="shared" si="4"/>
        <v>-0.18371875269927698</v>
      </c>
      <c r="E18" s="6"/>
      <c r="F18" s="6"/>
      <c r="G18" s="6"/>
      <c r="H18" s="6"/>
      <c r="I18" s="6"/>
      <c r="J18" s="6"/>
      <c r="K18" s="18" t="s">
        <v>34</v>
      </c>
      <c r="L18" s="19"/>
      <c r="M18" s="19"/>
      <c r="N18" s="19"/>
      <c r="O18" s="24">
        <f>SUM(O9:O14)</f>
        <v>171660</v>
      </c>
    </row>
    <row r="19" spans="1:15" ht="13.5" thickBot="1" x14ac:dyDescent="0.25">
      <c r="A19" s="16"/>
      <c r="B19" s="17"/>
      <c r="C19" s="17"/>
      <c r="D19" s="32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28"/>
    </row>
    <row r="20" spans="1:15" x14ac:dyDescent="0.2">
      <c r="A20" s="5"/>
      <c r="B20" s="6"/>
      <c r="C20" s="6"/>
      <c r="D20" s="7"/>
      <c r="E20" s="3" t="s">
        <v>33</v>
      </c>
      <c r="F20" s="3"/>
      <c r="G20" s="3"/>
      <c r="H20" s="3"/>
      <c r="I20" s="3"/>
      <c r="J20" s="3"/>
      <c r="K20" s="3"/>
      <c r="L20" s="3"/>
      <c r="M20" s="3"/>
      <c r="N20" s="3"/>
      <c r="O20" s="25"/>
    </row>
    <row r="21" spans="1:15" x14ac:dyDescent="0.2">
      <c r="A21" s="5" t="s">
        <v>40</v>
      </c>
      <c r="B21" s="12">
        <f>B3/B7</f>
        <v>76314.489583333328</v>
      </c>
      <c r="C21" s="6"/>
      <c r="D21" s="7"/>
      <c r="E21" s="6" t="s">
        <v>51</v>
      </c>
      <c r="F21" s="126">
        <f>SUM(F16*1.85)</f>
        <v>355.20000000000005</v>
      </c>
      <c r="G21" s="6" t="s">
        <v>27</v>
      </c>
      <c r="H21" s="12">
        <v>0</v>
      </c>
      <c r="I21" s="6"/>
      <c r="J21" s="6" t="s">
        <v>59</v>
      </c>
      <c r="K21" s="15">
        <f>SUM(F21*H21)</f>
        <v>0</v>
      </c>
      <c r="L21" s="6"/>
      <c r="M21" s="6"/>
      <c r="N21" s="6"/>
      <c r="O21" s="13"/>
    </row>
    <row r="22" spans="1:15" x14ac:dyDescent="0.2">
      <c r="A22" s="5" t="s">
        <v>112</v>
      </c>
      <c r="B22" s="12">
        <f>B3/B8</f>
        <v>86.103366006158481</v>
      </c>
      <c r="C22" s="6"/>
      <c r="D22" s="7"/>
      <c r="E22" s="6" t="s">
        <v>52</v>
      </c>
      <c r="F22" s="6">
        <v>62</v>
      </c>
      <c r="G22" s="6" t="s">
        <v>27</v>
      </c>
      <c r="H22" s="12">
        <v>85</v>
      </c>
      <c r="I22" s="6"/>
      <c r="J22" s="6" t="s">
        <v>59</v>
      </c>
      <c r="K22" s="15">
        <f>SUM(F22*H22)</f>
        <v>5270</v>
      </c>
      <c r="L22" s="6" t="s">
        <v>28</v>
      </c>
      <c r="M22" s="6"/>
      <c r="N22" s="6"/>
      <c r="O22" s="13"/>
    </row>
    <row r="23" spans="1:15" ht="13.5" thickBot="1" x14ac:dyDescent="0.25">
      <c r="A23" s="5"/>
      <c r="B23" s="6"/>
      <c r="C23" s="6"/>
      <c r="D23" s="7"/>
      <c r="E23" s="6" t="s">
        <v>29</v>
      </c>
      <c r="F23" s="6">
        <v>0</v>
      </c>
      <c r="G23" s="6" t="s">
        <v>27</v>
      </c>
      <c r="H23" s="12">
        <v>25</v>
      </c>
      <c r="I23" s="6"/>
      <c r="J23" s="6" t="s">
        <v>59</v>
      </c>
      <c r="K23" s="15">
        <f>SUM(F23*H23)</f>
        <v>0</v>
      </c>
      <c r="L23" s="6" t="s">
        <v>30</v>
      </c>
      <c r="M23" s="6"/>
      <c r="N23" s="6"/>
      <c r="O23" s="13"/>
    </row>
    <row r="24" spans="1:15" ht="13.5" thickBot="1" x14ac:dyDescent="0.25">
      <c r="A24" s="2" t="s">
        <v>3</v>
      </c>
      <c r="B24" s="33">
        <f>B4</f>
        <v>13338500</v>
      </c>
      <c r="C24" s="106">
        <f>B24/B3</f>
        <v>0.91032980166637756</v>
      </c>
      <c r="D24" s="4"/>
      <c r="E24" s="17" t="s">
        <v>31</v>
      </c>
      <c r="F24" s="17">
        <f>F16</f>
        <v>192</v>
      </c>
      <c r="G24" s="17" t="s">
        <v>27</v>
      </c>
      <c r="H24" s="26">
        <v>20</v>
      </c>
      <c r="I24" s="17"/>
      <c r="J24" s="17" t="s">
        <v>59</v>
      </c>
      <c r="K24" s="27">
        <f>SUM(F24*H24)</f>
        <v>3840</v>
      </c>
      <c r="L24" s="17" t="s">
        <v>32</v>
      </c>
      <c r="M24" s="17"/>
      <c r="N24" s="17"/>
      <c r="O24" s="28"/>
    </row>
    <row r="25" spans="1:15" ht="13.5" thickBot="1" x14ac:dyDescent="0.25">
      <c r="A25" s="5" t="s">
        <v>4</v>
      </c>
      <c r="B25" s="15">
        <f>1313882</f>
        <v>1313882</v>
      </c>
      <c r="C25" s="107">
        <f>B25/B3</f>
        <v>8.9670198333622483E-2</v>
      </c>
      <c r="D25" s="7"/>
      <c r="E25" s="6"/>
      <c r="F25" s="6"/>
      <c r="G25" s="6"/>
      <c r="H25" s="6"/>
      <c r="I25" s="6"/>
      <c r="J25" s="6"/>
      <c r="K25" s="18" t="s">
        <v>35</v>
      </c>
      <c r="L25" s="19"/>
      <c r="M25" s="19"/>
      <c r="N25" s="19"/>
      <c r="O25" s="24">
        <f>SUM(K21:K24)</f>
        <v>9110</v>
      </c>
    </row>
    <row r="26" spans="1:15" ht="13.5" thickBot="1" x14ac:dyDescent="0.25">
      <c r="A26" s="5" t="s">
        <v>79</v>
      </c>
      <c r="B26" s="61">
        <v>8.5000000000000006E-2</v>
      </c>
      <c r="C26" s="6"/>
      <c r="D26" s="7"/>
      <c r="E26" s="6"/>
      <c r="F26" s="6" t="s">
        <v>121</v>
      </c>
      <c r="G26" s="6"/>
      <c r="H26" s="121">
        <v>0.03</v>
      </c>
      <c r="I26" s="6"/>
      <c r="J26" s="6"/>
      <c r="K26" s="2"/>
      <c r="L26" s="3"/>
      <c r="M26" s="3"/>
      <c r="N26" s="3"/>
      <c r="O26" s="4"/>
    </row>
    <row r="27" spans="1:15" ht="13.5" thickBot="1" x14ac:dyDescent="0.25">
      <c r="A27" s="16" t="s">
        <v>60</v>
      </c>
      <c r="B27" s="17">
        <f>SUM(C27*12)</f>
        <v>480</v>
      </c>
      <c r="C27" s="17">
        <v>40</v>
      </c>
      <c r="D27" s="32" t="s">
        <v>61</v>
      </c>
      <c r="E27" s="17"/>
      <c r="F27" s="17" t="s">
        <v>122</v>
      </c>
      <c r="G27" s="17"/>
      <c r="H27" s="122">
        <v>0.02</v>
      </c>
      <c r="I27" s="17"/>
      <c r="J27" s="17"/>
      <c r="K27" s="18" t="s">
        <v>63</v>
      </c>
      <c r="L27" s="19"/>
      <c r="M27" s="19"/>
      <c r="N27" s="19"/>
      <c r="O27" s="29">
        <f>SUM(+O18+O25)</f>
        <v>180770</v>
      </c>
    </row>
    <row r="28" spans="1:15" ht="13.5" thickBot="1" x14ac:dyDescent="0.25"/>
    <row r="29" spans="1:15" ht="13.5" thickBot="1" x14ac:dyDescent="0.25">
      <c r="A29" s="65"/>
      <c r="B29" s="66" t="s">
        <v>70</v>
      </c>
      <c r="C29" s="66"/>
      <c r="D29" s="66" t="s">
        <v>71</v>
      </c>
      <c r="E29" s="66"/>
      <c r="F29" s="66" t="s">
        <v>72</v>
      </c>
      <c r="G29" s="66"/>
      <c r="H29" s="66" t="s">
        <v>73</v>
      </c>
      <c r="I29" s="66"/>
      <c r="J29" s="66" t="s">
        <v>74</v>
      </c>
      <c r="K29" s="66"/>
      <c r="L29" s="66" t="s">
        <v>76</v>
      </c>
      <c r="M29" s="66"/>
      <c r="N29" s="66" t="s">
        <v>77</v>
      </c>
      <c r="O29" s="67"/>
    </row>
    <row r="30" spans="1:15" ht="13.5" thickBot="1" x14ac:dyDescent="0.25">
      <c r="A30" s="18"/>
      <c r="B30" s="46" t="s">
        <v>67</v>
      </c>
      <c r="C30" s="47"/>
      <c r="D30" s="46" t="s">
        <v>80</v>
      </c>
      <c r="E30" s="47"/>
      <c r="F30" s="63" t="s">
        <v>68</v>
      </c>
      <c r="G30" s="34"/>
      <c r="H30" s="46"/>
      <c r="I30" s="47"/>
      <c r="J30" s="34"/>
      <c r="K30" s="34"/>
      <c r="L30" s="46"/>
      <c r="M30" s="47"/>
      <c r="N30" s="34"/>
      <c r="O30" s="47"/>
    </row>
    <row r="31" spans="1:15" x14ac:dyDescent="0.2">
      <c r="A31" s="5"/>
      <c r="B31" s="5"/>
      <c r="C31" s="7"/>
      <c r="D31" s="5"/>
      <c r="E31" s="7"/>
      <c r="F31" s="6"/>
      <c r="G31" s="6"/>
      <c r="H31" s="2"/>
      <c r="I31" s="7"/>
      <c r="J31" s="6"/>
      <c r="K31" s="6"/>
      <c r="L31" s="5"/>
      <c r="M31" s="7"/>
      <c r="N31" s="6"/>
      <c r="O31" s="7"/>
    </row>
    <row r="32" spans="1:15" x14ac:dyDescent="0.2">
      <c r="A32" s="5" t="s">
        <v>41</v>
      </c>
      <c r="B32" s="48">
        <v>0</v>
      </c>
      <c r="C32" s="42">
        <v>0</v>
      </c>
      <c r="D32" s="48">
        <f>O18*12</f>
        <v>2059920</v>
      </c>
      <c r="E32" s="44">
        <f>SUM(D32/$M$16)</f>
        <v>12.104929130526761</v>
      </c>
      <c r="F32" s="49">
        <f>SUM(D32)*(1+$H$26)</f>
        <v>2121717.6</v>
      </c>
      <c r="G32" s="44">
        <f>SUM(F32/$M$16)</f>
        <v>12.468077004442565</v>
      </c>
      <c r="H32" s="49">
        <f>SUM(F32)*(1+$H$26)</f>
        <v>2185369.128</v>
      </c>
      <c r="I32" s="44">
        <f>SUM(H32/$M$16)</f>
        <v>12.842119314575841</v>
      </c>
      <c r="J32" s="49">
        <f>SUM(H32)*(1+$H$26)</f>
        <v>2250930.2018400002</v>
      </c>
      <c r="K32" s="45">
        <f>SUM(J32/$M$16)</f>
        <v>13.227382894013118</v>
      </c>
      <c r="L32" s="49">
        <f>SUM(J32)*(1+$H$26)</f>
        <v>2318458.1078952001</v>
      </c>
      <c r="M32" s="45">
        <f>SUM(L32/$M$16)</f>
        <v>13.624204380833511</v>
      </c>
      <c r="N32" s="49">
        <f>SUM(L32)*(1+$H$26)</f>
        <v>2388011.8511320562</v>
      </c>
      <c r="O32" s="45">
        <f>SUM(N32/$M$16)</f>
        <v>14.032930512258517</v>
      </c>
    </row>
    <row r="33" spans="1:15" x14ac:dyDescent="0.2">
      <c r="A33" s="5" t="s">
        <v>42</v>
      </c>
      <c r="B33" s="49">
        <v>0</v>
      </c>
      <c r="C33" s="43">
        <v>0</v>
      </c>
      <c r="D33" s="49">
        <f>SUM(-D32*E33)</f>
        <v>-1544940</v>
      </c>
      <c r="E33" s="9">
        <v>0.75</v>
      </c>
      <c r="F33" s="49">
        <f>SUM(F32*G33)</f>
        <v>-212171.76</v>
      </c>
      <c r="G33" s="9">
        <v>-0.1</v>
      </c>
      <c r="H33" s="49">
        <f>SUM(H32*I33)</f>
        <v>-152975.83896000002</v>
      </c>
      <c r="I33" s="43">
        <v>-7.0000000000000007E-2</v>
      </c>
      <c r="J33" s="15">
        <f>SUM(J32*K33)</f>
        <v>-157565.11412880002</v>
      </c>
      <c r="K33" s="43">
        <f>I33</f>
        <v>-7.0000000000000007E-2</v>
      </c>
      <c r="L33" s="49">
        <f>SUM(L32*M33)</f>
        <v>-162292.06755266403</v>
      </c>
      <c r="M33" s="43">
        <f>K33</f>
        <v>-7.0000000000000007E-2</v>
      </c>
      <c r="N33" s="15">
        <f>SUM(N32*O33)</f>
        <v>-167160.82957924396</v>
      </c>
      <c r="O33" s="43">
        <f>M33</f>
        <v>-7.0000000000000007E-2</v>
      </c>
    </row>
    <row r="34" spans="1:15" ht="13.5" thickBot="1" x14ac:dyDescent="0.25">
      <c r="A34" s="5" t="s">
        <v>43</v>
      </c>
      <c r="B34" s="48">
        <v>0</v>
      </c>
      <c r="C34" s="42">
        <v>0</v>
      </c>
      <c r="D34" s="48">
        <f>O25*12</f>
        <v>109320</v>
      </c>
      <c r="E34" s="44">
        <f>SUM(D34/$M$16)</f>
        <v>0.64240885692123262</v>
      </c>
      <c r="F34" s="49">
        <f>O25*12</f>
        <v>109320</v>
      </c>
      <c r="G34" s="44">
        <f>SUM(F34/$M$16)</f>
        <v>0.64240885692123262</v>
      </c>
      <c r="H34" s="49">
        <f>SUM(F34*1.04)</f>
        <v>113692.8</v>
      </c>
      <c r="I34" s="44">
        <f>SUM(H34/$M$16)</f>
        <v>0.66810521119808197</v>
      </c>
      <c r="J34" s="49">
        <f>SUM(H34)*(1+$H$26)</f>
        <v>117103.584</v>
      </c>
      <c r="K34" s="12">
        <f>SUM(J34/$B$7)</f>
        <v>609.91449999999998</v>
      </c>
      <c r="L34" s="49">
        <f>SUM(J34)*(1+$H$26)</f>
        <v>120616.69152000001</v>
      </c>
      <c r="M34" s="42">
        <f>SUM(L34/$B$7)</f>
        <v>628.21193500000004</v>
      </c>
      <c r="N34" s="49">
        <f>SUM(L34)*(1+$H$26)</f>
        <v>124235.19226560001</v>
      </c>
      <c r="O34" s="42">
        <f>SUM(N34/$B$7)</f>
        <v>647.05829305000009</v>
      </c>
    </row>
    <row r="35" spans="1:15" ht="13.5" thickBot="1" x14ac:dyDescent="0.25">
      <c r="A35" s="18" t="s">
        <v>44</v>
      </c>
      <c r="B35" s="50">
        <f>SUM(B32:B34)</f>
        <v>0</v>
      </c>
      <c r="C35" s="37">
        <f>SUM(B35/$B$7)</f>
        <v>0</v>
      </c>
      <c r="D35" s="50">
        <f>SUM(D32:D34)</f>
        <v>624300</v>
      </c>
      <c r="E35" s="119">
        <f>SUM(D35/$M$16)</f>
        <v>3.668641139552923</v>
      </c>
      <c r="F35" s="50">
        <f>SUM(F32:F34)</f>
        <v>2018865.84</v>
      </c>
      <c r="G35" s="119">
        <f>SUM(F35/$M$16)</f>
        <v>11.863678160919541</v>
      </c>
      <c r="H35" s="50">
        <f>SUM(H32:H34)</f>
        <v>2146086.08904</v>
      </c>
      <c r="I35" s="119">
        <f>SUM(H35/$M$16)</f>
        <v>12.611276173753614</v>
      </c>
      <c r="J35" s="36">
        <f>SUM(J32:J34)</f>
        <v>2210468.6717111999</v>
      </c>
      <c r="K35" s="120">
        <f>SUM(J35/$M$16)</f>
        <v>12.989614458966223</v>
      </c>
      <c r="L35" s="50">
        <f>SUM(L32:L34)</f>
        <v>2276782.7318625362</v>
      </c>
      <c r="M35" s="120">
        <f>SUM(L35/$M$16)</f>
        <v>13.379302892735209</v>
      </c>
      <c r="N35" s="50">
        <f>SUM(N32:N34)</f>
        <v>2345086.2138184123</v>
      </c>
      <c r="O35" s="119">
        <f>SUM(N35/$M$16)</f>
        <v>13.780681979517267</v>
      </c>
    </row>
    <row r="36" spans="1:15" x14ac:dyDescent="0.2">
      <c r="A36" s="5"/>
      <c r="B36" s="5"/>
      <c r="C36" s="7"/>
      <c r="D36" s="5"/>
      <c r="E36" s="6"/>
      <c r="F36" s="5"/>
      <c r="G36" s="6"/>
      <c r="H36" s="5"/>
      <c r="I36" s="6"/>
      <c r="J36" s="5"/>
      <c r="K36" s="6"/>
      <c r="L36" s="5"/>
      <c r="M36" s="7"/>
      <c r="N36" s="5"/>
      <c r="O36" s="7"/>
    </row>
    <row r="37" spans="1:15" x14ac:dyDescent="0.2">
      <c r="A37" s="5" t="s">
        <v>45</v>
      </c>
      <c r="B37" s="49">
        <v>0</v>
      </c>
      <c r="C37" s="42">
        <f t="shared" ref="C37:C44" si="5">SUM(B37/$M$16)</f>
        <v>0</v>
      </c>
      <c r="D37" s="49">
        <f>F37/2</f>
        <v>75680</v>
      </c>
      <c r="E37" s="44">
        <f>SUM(D37/$M$16)</f>
        <v>0.44472651199962393</v>
      </c>
      <c r="F37" s="49">
        <v>151360</v>
      </c>
      <c r="G37" s="44">
        <f>SUM(F37/$M$16)</f>
        <v>0.88945302399924786</v>
      </c>
      <c r="H37" s="49">
        <f>(F37)*(1+$H$26)</f>
        <v>155900.80000000002</v>
      </c>
      <c r="I37" s="44">
        <f t="shared" ref="I37:I43" si="6">SUM(H37/$M$16)</f>
        <v>0.91613661471922536</v>
      </c>
      <c r="J37" s="49">
        <f>(H37)*(1+$H$26)</f>
        <v>160577.82400000002</v>
      </c>
      <c r="K37" s="44">
        <f t="shared" ref="K37:K43" si="7">SUM(I37*1.03)</f>
        <v>0.94362071316080209</v>
      </c>
      <c r="L37" s="49">
        <f>(J37)*(1+$H$26)</f>
        <v>165395.15872000004</v>
      </c>
      <c r="M37" s="45">
        <f>SUM(K37*1.03)</f>
        <v>0.97192933455562613</v>
      </c>
      <c r="N37" s="49">
        <f>(L37)*(1+$H$26)</f>
        <v>170357.01348160004</v>
      </c>
      <c r="O37" s="45">
        <f>SUM(M37*1.03)</f>
        <v>1.0010872145922949</v>
      </c>
    </row>
    <row r="38" spans="1:15" x14ac:dyDescent="0.2">
      <c r="A38" s="5" t="s">
        <v>46</v>
      </c>
      <c r="B38" s="49">
        <v>0</v>
      </c>
      <c r="C38" s="42">
        <f t="shared" si="5"/>
        <v>0</v>
      </c>
      <c r="D38" s="49">
        <f t="shared" ref="D38:D44" si="8">F38/2</f>
        <v>17280</v>
      </c>
      <c r="E38" s="44">
        <f t="shared" ref="E38:G44" si="9">SUM(D38/$M$16)</f>
        <v>0.10154431986460757</v>
      </c>
      <c r="F38" s="49">
        <v>34560</v>
      </c>
      <c r="G38" s="44">
        <f t="shared" si="9"/>
        <v>0.20308863972921515</v>
      </c>
      <c r="H38" s="49">
        <f t="shared" ref="H38:N44" si="10">(F38)*(1+$H$26)</f>
        <v>35596.800000000003</v>
      </c>
      <c r="I38" s="44">
        <f t="shared" si="6"/>
        <v>0.20918129892109161</v>
      </c>
      <c r="J38" s="49">
        <f t="shared" si="10"/>
        <v>36664.704000000005</v>
      </c>
      <c r="K38" s="44">
        <f t="shared" si="7"/>
        <v>0.21545673788872435</v>
      </c>
      <c r="L38" s="49">
        <f t="shared" si="10"/>
        <v>37764.645120000008</v>
      </c>
      <c r="M38" s="45">
        <f t="shared" ref="M38:M43" si="11">SUM(K38*1.03)</f>
        <v>0.22192044002538608</v>
      </c>
      <c r="N38" s="49">
        <f t="shared" si="10"/>
        <v>38897.584473600007</v>
      </c>
      <c r="O38" s="45">
        <f t="shared" ref="O38:O43" si="12">SUM(M38*1.03)</f>
        <v>0.22857805322614766</v>
      </c>
    </row>
    <row r="39" spans="1:15" x14ac:dyDescent="0.2">
      <c r="A39" s="5" t="s">
        <v>47</v>
      </c>
      <c r="B39" s="49">
        <v>0</v>
      </c>
      <c r="C39" s="42">
        <f t="shared" si="5"/>
        <v>0</v>
      </c>
      <c r="D39" s="49">
        <f t="shared" si="8"/>
        <v>38406.5</v>
      </c>
      <c r="E39" s="44">
        <f t="shared" si="9"/>
        <v>0.22569224079166961</v>
      </c>
      <c r="F39" s="49">
        <v>76813</v>
      </c>
      <c r="G39" s="44">
        <f t="shared" si="9"/>
        <v>0.45138448158333921</v>
      </c>
      <c r="H39" s="49">
        <f t="shared" si="10"/>
        <v>79117.39</v>
      </c>
      <c r="I39" s="44">
        <f t="shared" si="6"/>
        <v>0.46492601603083938</v>
      </c>
      <c r="J39" s="49">
        <f t="shared" si="10"/>
        <v>81490.911699999997</v>
      </c>
      <c r="K39" s="44">
        <f t="shared" si="7"/>
        <v>0.47887379651176459</v>
      </c>
      <c r="L39" s="49">
        <f t="shared" si="10"/>
        <v>83935.639051000006</v>
      </c>
      <c r="M39" s="45">
        <f t="shared" si="11"/>
        <v>0.49324001040711757</v>
      </c>
      <c r="N39" s="49">
        <f t="shared" si="10"/>
        <v>86453.708222530011</v>
      </c>
      <c r="O39" s="45">
        <f t="shared" si="12"/>
        <v>0.50803721071933106</v>
      </c>
    </row>
    <row r="40" spans="1:15" x14ac:dyDescent="0.2">
      <c r="A40" s="5" t="s">
        <v>48</v>
      </c>
      <c r="B40" s="49">
        <v>0</v>
      </c>
      <c r="C40" s="42">
        <f t="shared" si="5"/>
        <v>0</v>
      </c>
      <c r="D40" s="49">
        <f t="shared" si="8"/>
        <v>30000</v>
      </c>
      <c r="E40" s="44">
        <f t="shared" si="9"/>
        <v>0.17629222198716593</v>
      </c>
      <c r="F40" s="49">
        <v>60000</v>
      </c>
      <c r="G40" s="44">
        <f t="shared" si="9"/>
        <v>0.35258444397433186</v>
      </c>
      <c r="H40" s="49">
        <f t="shared" si="10"/>
        <v>61800</v>
      </c>
      <c r="I40" s="44">
        <f t="shared" si="6"/>
        <v>0.36316197729356181</v>
      </c>
      <c r="J40" s="49">
        <f t="shared" si="10"/>
        <v>63654</v>
      </c>
      <c r="K40" s="44">
        <f t="shared" si="7"/>
        <v>0.37405683661236866</v>
      </c>
      <c r="L40" s="49">
        <f t="shared" si="10"/>
        <v>65563.62</v>
      </c>
      <c r="M40" s="45">
        <f t="shared" si="11"/>
        <v>0.38527854171073972</v>
      </c>
      <c r="N40" s="49">
        <f t="shared" si="10"/>
        <v>67530.528599999991</v>
      </c>
      <c r="O40" s="45">
        <f t="shared" si="12"/>
        <v>0.3968368979620619</v>
      </c>
    </row>
    <row r="41" spans="1:15" x14ac:dyDescent="0.2">
      <c r="A41" s="5" t="s">
        <v>49</v>
      </c>
      <c r="B41" s="49">
        <v>0</v>
      </c>
      <c r="C41" s="42">
        <f t="shared" si="5"/>
        <v>0</v>
      </c>
      <c r="D41" s="49">
        <f t="shared" si="8"/>
        <v>17500</v>
      </c>
      <c r="E41" s="44">
        <f t="shared" si="9"/>
        <v>0.10283712949251346</v>
      </c>
      <c r="F41" s="49">
        <v>35000</v>
      </c>
      <c r="G41" s="44">
        <f t="shared" si="9"/>
        <v>0.20567425898502692</v>
      </c>
      <c r="H41" s="49">
        <f t="shared" si="10"/>
        <v>36050</v>
      </c>
      <c r="I41" s="44">
        <f t="shared" si="6"/>
        <v>0.21184448675457773</v>
      </c>
      <c r="J41" s="49">
        <f t="shared" si="10"/>
        <v>37131.5</v>
      </c>
      <c r="K41" s="44">
        <f t="shared" si="7"/>
        <v>0.21819982135721508</v>
      </c>
      <c r="L41" s="49">
        <f t="shared" si="10"/>
        <v>38245.445</v>
      </c>
      <c r="M41" s="45">
        <f t="shared" si="11"/>
        <v>0.22474581599793153</v>
      </c>
      <c r="N41" s="49">
        <f t="shared" si="10"/>
        <v>39392.808349999999</v>
      </c>
      <c r="O41" s="45">
        <f t="shared" si="12"/>
        <v>0.23148819047786948</v>
      </c>
    </row>
    <row r="42" spans="1:15" x14ac:dyDescent="0.2">
      <c r="A42" s="5" t="s">
        <v>53</v>
      </c>
      <c r="B42" s="49">
        <v>0</v>
      </c>
      <c r="C42" s="42">
        <f t="shared" si="5"/>
        <v>0</v>
      </c>
      <c r="D42" s="49">
        <f t="shared" si="8"/>
        <v>17500</v>
      </c>
      <c r="E42" s="44">
        <f t="shared" si="9"/>
        <v>0.10283712949251346</v>
      </c>
      <c r="F42" s="49">
        <v>35000</v>
      </c>
      <c r="G42" s="44">
        <f t="shared" si="9"/>
        <v>0.20567425898502692</v>
      </c>
      <c r="H42" s="49">
        <f t="shared" si="10"/>
        <v>36050</v>
      </c>
      <c r="I42" s="44">
        <f t="shared" si="6"/>
        <v>0.21184448675457773</v>
      </c>
      <c r="J42" s="49">
        <f t="shared" si="10"/>
        <v>37131.5</v>
      </c>
      <c r="K42" s="44">
        <f t="shared" si="7"/>
        <v>0.21819982135721508</v>
      </c>
      <c r="L42" s="49">
        <f t="shared" si="10"/>
        <v>38245.445</v>
      </c>
      <c r="M42" s="45">
        <f t="shared" si="11"/>
        <v>0.22474581599793153</v>
      </c>
      <c r="N42" s="49">
        <f t="shared" si="10"/>
        <v>39392.808349999999</v>
      </c>
      <c r="O42" s="45">
        <f t="shared" si="12"/>
        <v>0.23148819047786948</v>
      </c>
    </row>
    <row r="43" spans="1:15" x14ac:dyDescent="0.2">
      <c r="A43" s="5" t="s">
        <v>54</v>
      </c>
      <c r="B43" s="49">
        <v>0</v>
      </c>
      <c r="C43" s="42">
        <f t="shared" si="5"/>
        <v>0</v>
      </c>
      <c r="D43" s="49">
        <f t="shared" si="8"/>
        <v>196697</v>
      </c>
      <c r="E43" s="44">
        <f t="shared" si="9"/>
        <v>1.1558717062736525</v>
      </c>
      <c r="F43" s="49">
        <v>393394</v>
      </c>
      <c r="G43" s="44">
        <f t="shared" si="9"/>
        <v>2.3117434125473051</v>
      </c>
      <c r="H43" s="49">
        <f t="shared" si="10"/>
        <v>405195.82</v>
      </c>
      <c r="I43" s="44">
        <f t="shared" si="6"/>
        <v>2.3810957149237244</v>
      </c>
      <c r="J43" s="49">
        <f t="shared" si="10"/>
        <v>417351.69460000005</v>
      </c>
      <c r="K43" s="44">
        <f t="shared" si="7"/>
        <v>2.4525285863714363</v>
      </c>
      <c r="L43" s="49">
        <f t="shared" si="10"/>
        <v>429872.24543800007</v>
      </c>
      <c r="M43" s="45">
        <f t="shared" si="11"/>
        <v>2.5261044439625793</v>
      </c>
      <c r="N43" s="49">
        <f t="shared" si="10"/>
        <v>442768.4128011401</v>
      </c>
      <c r="O43" s="45">
        <f t="shared" si="12"/>
        <v>2.6018875772814569</v>
      </c>
    </row>
    <row r="44" spans="1:15" ht="13.5" thickBot="1" x14ac:dyDescent="0.25">
      <c r="A44" s="5" t="s">
        <v>56</v>
      </c>
      <c r="B44" s="49">
        <v>0</v>
      </c>
      <c r="C44" s="42">
        <f t="shared" si="5"/>
        <v>0</v>
      </c>
      <c r="D44" s="49">
        <f t="shared" si="8"/>
        <v>14400</v>
      </c>
      <c r="E44" s="44">
        <f t="shared" si="9"/>
        <v>8.462026655383964E-2</v>
      </c>
      <c r="F44" s="49">
        <f>F16*150</f>
        <v>28800</v>
      </c>
      <c r="G44" s="44">
        <f t="shared" si="9"/>
        <v>0.16924053310767928</v>
      </c>
      <c r="H44" s="49">
        <f t="shared" si="10"/>
        <v>29664</v>
      </c>
      <c r="I44" s="44">
        <f t="shared" ref="I44:O44" si="13">SUM(H44/$M$16)</f>
        <v>0.17431774910090966</v>
      </c>
      <c r="J44" s="49">
        <f t="shared" si="10"/>
        <v>30553.920000000002</v>
      </c>
      <c r="K44" s="44">
        <f t="shared" si="13"/>
        <v>0.17954728157393696</v>
      </c>
      <c r="L44" s="49">
        <f t="shared" si="10"/>
        <v>31470.537600000003</v>
      </c>
      <c r="M44" s="44">
        <f t="shared" si="13"/>
        <v>0.18493370002115508</v>
      </c>
      <c r="N44" s="49">
        <f t="shared" si="10"/>
        <v>32414.653728000005</v>
      </c>
      <c r="O44" s="45">
        <f t="shared" si="13"/>
        <v>0.19048171102178973</v>
      </c>
    </row>
    <row r="45" spans="1:15" ht="13.5" thickBot="1" x14ac:dyDescent="0.25">
      <c r="A45" s="18" t="s">
        <v>50</v>
      </c>
      <c r="B45" s="50">
        <f t="shared" ref="B45:O45" si="14">SUM(B37:B44)</f>
        <v>0</v>
      </c>
      <c r="C45" s="37">
        <f t="shared" si="14"/>
        <v>0</v>
      </c>
      <c r="D45" s="50">
        <f t="shared" si="14"/>
        <v>407463.5</v>
      </c>
      <c r="E45" s="23">
        <f t="shared" si="14"/>
        <v>2.3944215264555861</v>
      </c>
      <c r="F45" s="50">
        <f t="shared" si="14"/>
        <v>814927</v>
      </c>
      <c r="G45" s="23">
        <f t="shared" si="14"/>
        <v>4.7888430529111723</v>
      </c>
      <c r="H45" s="50">
        <f t="shared" si="14"/>
        <v>839374.81</v>
      </c>
      <c r="I45" s="23">
        <f t="shared" si="14"/>
        <v>4.9325083444985083</v>
      </c>
      <c r="J45" s="50">
        <f t="shared" si="14"/>
        <v>864556.05430000008</v>
      </c>
      <c r="K45" s="37">
        <f t="shared" si="14"/>
        <v>5.0804835948334635</v>
      </c>
      <c r="L45" s="50">
        <f t="shared" si="14"/>
        <v>890492.73592900019</v>
      </c>
      <c r="M45" s="37">
        <f t="shared" si="14"/>
        <v>5.2328981026784662</v>
      </c>
      <c r="N45" s="50">
        <f t="shared" si="14"/>
        <v>917207.51800687017</v>
      </c>
      <c r="O45" s="37">
        <f t="shared" si="14"/>
        <v>5.3898850457588212</v>
      </c>
    </row>
    <row r="46" spans="1:15" ht="13.5" thickBot="1" x14ac:dyDescent="0.25">
      <c r="A46" s="5"/>
      <c r="B46" s="5"/>
      <c r="C46" s="7"/>
      <c r="D46" s="5"/>
      <c r="E46" s="6"/>
      <c r="F46" s="5"/>
      <c r="G46" s="6"/>
      <c r="H46" s="5"/>
      <c r="I46" s="6"/>
      <c r="J46" s="6"/>
      <c r="K46" s="6"/>
      <c r="L46" s="5"/>
      <c r="M46" s="7"/>
      <c r="N46" s="6"/>
      <c r="O46" s="7"/>
    </row>
    <row r="47" spans="1:15" ht="13.5" thickBot="1" x14ac:dyDescent="0.25">
      <c r="A47" s="18" t="s">
        <v>55</v>
      </c>
      <c r="B47" s="50">
        <f>SUM(B35-B45)</f>
        <v>0</v>
      </c>
      <c r="C47" s="37">
        <f>SUM(B47/$B$7)</f>
        <v>0</v>
      </c>
      <c r="D47" s="50">
        <f>SUM(D35-D45)</f>
        <v>216836.5</v>
      </c>
      <c r="E47" s="120">
        <f>SUM(D47/$M$16)</f>
        <v>1.2742196130973369</v>
      </c>
      <c r="F47" s="50">
        <f>SUM(F35-F45)</f>
        <v>1203938.8400000001</v>
      </c>
      <c r="G47" s="119">
        <f>SUM(F47/$M$16)</f>
        <v>7.0748351080083687</v>
      </c>
      <c r="H47" s="50">
        <f>SUM(H35-H45)</f>
        <v>1306711.2790399999</v>
      </c>
      <c r="I47" s="119">
        <f>SUM(H47/$M$16)</f>
        <v>7.678767829255106</v>
      </c>
      <c r="J47" s="36">
        <f>SUM(J35-J45)</f>
        <v>1345912.6174112</v>
      </c>
      <c r="K47" s="119">
        <f>SUM(J47/$M$16)</f>
        <v>7.9091308641327593</v>
      </c>
      <c r="L47" s="50">
        <f>SUM(L35-L45)</f>
        <v>1386289.995933536</v>
      </c>
      <c r="M47" s="119">
        <f>SUM(L47/$M$16)</f>
        <v>8.1464047900567422</v>
      </c>
      <c r="N47" s="36">
        <f>SUM(N35-N45)</f>
        <v>1427878.6958115422</v>
      </c>
      <c r="O47" s="119">
        <f>SUM(N47/$M$16)</f>
        <v>8.3907969337584465</v>
      </c>
    </row>
    <row r="48" spans="1:15" x14ac:dyDescent="0.2">
      <c r="A48" s="5" t="s">
        <v>66</v>
      </c>
      <c r="B48" s="48">
        <v>0</v>
      </c>
      <c r="C48" s="42"/>
      <c r="D48" s="48">
        <v>0</v>
      </c>
      <c r="E48" s="12">
        <v>0</v>
      </c>
      <c r="F48" s="48">
        <v>0</v>
      </c>
      <c r="G48" s="12">
        <v>0</v>
      </c>
      <c r="H48" s="48">
        <v>0</v>
      </c>
      <c r="I48" s="12">
        <v>0</v>
      </c>
      <c r="J48" s="31">
        <v>0</v>
      </c>
      <c r="K48" s="12">
        <v>0</v>
      </c>
      <c r="L48" s="48">
        <v>0</v>
      </c>
      <c r="M48" s="42">
        <v>0</v>
      </c>
      <c r="N48" s="31">
        <v>0</v>
      </c>
      <c r="O48" s="42">
        <v>0</v>
      </c>
    </row>
    <row r="49" spans="1:20" x14ac:dyDescent="0.2">
      <c r="A49" s="5" t="s">
        <v>57</v>
      </c>
      <c r="B49" s="49">
        <v>0</v>
      </c>
      <c r="C49" s="42">
        <f>SUM(B49/$B$7)</f>
        <v>0</v>
      </c>
      <c r="D49" s="49">
        <v>0</v>
      </c>
      <c r="E49" s="44">
        <f>SUM(D49/$M$16)</f>
        <v>0</v>
      </c>
      <c r="F49" s="49">
        <f>Sheet2!B17</f>
        <v>-1173405.0275843414</v>
      </c>
      <c r="G49" s="44">
        <f>SUM(F49/$M$16)</f>
        <v>-6.8954059867918422</v>
      </c>
      <c r="H49" s="49">
        <f>F49</f>
        <v>-1173405.0275843414</v>
      </c>
      <c r="I49" s="44">
        <f>SUM(H49/$M$16)</f>
        <v>-6.8954059867918422</v>
      </c>
      <c r="J49" s="49">
        <f>H49</f>
        <v>-1173405.0275843414</v>
      </c>
      <c r="K49" s="44">
        <f>SUM(J49/$M$16)</f>
        <v>-6.8954059867918422</v>
      </c>
      <c r="L49" s="49">
        <f>J49</f>
        <v>-1173405.0275843414</v>
      </c>
      <c r="M49" s="44">
        <f>SUM(L49/$M$16)</f>
        <v>-6.8954059867918422</v>
      </c>
      <c r="N49" s="49">
        <f>L49</f>
        <v>-1173405.0275843414</v>
      </c>
      <c r="O49" s="45">
        <f>SUM(N49/$M$16)</f>
        <v>-6.8954059867918422</v>
      </c>
    </row>
    <row r="50" spans="1:20" ht="13.5" thickBot="1" x14ac:dyDescent="0.25">
      <c r="A50" s="5" t="s">
        <v>129</v>
      </c>
      <c r="B50" s="49"/>
      <c r="C50" s="42"/>
      <c r="D50" s="49"/>
      <c r="E50" s="44"/>
      <c r="F50" s="49">
        <v>381758</v>
      </c>
      <c r="G50" s="44"/>
      <c r="H50" s="49"/>
      <c r="I50" s="44"/>
      <c r="J50" s="49"/>
      <c r="K50" s="44"/>
      <c r="L50" s="49"/>
      <c r="M50" s="44"/>
      <c r="N50" s="49"/>
      <c r="O50" s="45"/>
    </row>
    <row r="51" spans="1:20" ht="13.5" thickBot="1" x14ac:dyDescent="0.25">
      <c r="A51" s="18" t="s">
        <v>58</v>
      </c>
      <c r="B51" s="50">
        <f>SUM(B47-B48-B49)</f>
        <v>0</v>
      </c>
      <c r="C51" s="37">
        <f>SUM(B51/$B$7)</f>
        <v>0</v>
      </c>
      <c r="D51" s="50">
        <f>D47+D48-D49+D50</f>
        <v>216836.5</v>
      </c>
      <c r="E51" s="120">
        <f>SUM(D51/$M$16)</f>
        <v>1.2742196130973369</v>
      </c>
      <c r="F51" s="50">
        <f>F47+F48+F49+F50</f>
        <v>412291.81241565873</v>
      </c>
      <c r="G51" s="119">
        <f>SUM(F51/$M$16)</f>
        <v>2.4227946572624095</v>
      </c>
      <c r="H51" s="50">
        <f>SUM(H47+H49)</f>
        <v>133306.25145565858</v>
      </c>
      <c r="I51" s="119">
        <f>SUM(H51/$M$16)</f>
        <v>0.78336184246326412</v>
      </c>
      <c r="J51" s="50">
        <f>SUM(J47+J49)</f>
        <v>172507.5898268586</v>
      </c>
      <c r="K51" s="119">
        <f>SUM(J51/$M$16)</f>
        <v>1.0137248773409175</v>
      </c>
      <c r="L51" s="50">
        <f>SUM(L47+L49)</f>
        <v>212884.96834919462</v>
      </c>
      <c r="M51" s="119">
        <f>SUM(L51/$M$16)</f>
        <v>1.2509988032649004</v>
      </c>
      <c r="N51" s="50">
        <f>SUM(N47+N49)</f>
        <v>254473.66822720086</v>
      </c>
      <c r="O51" s="119">
        <f>SUM(N51/$M$16)</f>
        <v>1.4953909469666036</v>
      </c>
    </row>
    <row r="52" spans="1:20" ht="13.5" thickBot="1" x14ac:dyDescent="0.25">
      <c r="A52" s="5"/>
      <c r="B52" s="5"/>
      <c r="C52" s="7"/>
      <c r="D52" s="5"/>
      <c r="E52" s="6"/>
      <c r="F52" s="5"/>
      <c r="G52" s="6"/>
      <c r="H52" s="5"/>
      <c r="I52" s="7"/>
      <c r="J52" s="6"/>
      <c r="K52" s="6"/>
      <c r="L52" s="5"/>
      <c r="M52" s="7"/>
      <c r="N52" s="6"/>
      <c r="O52" s="7"/>
    </row>
    <row r="53" spans="1:20" ht="13.5" thickBot="1" x14ac:dyDescent="0.25">
      <c r="A53" s="18" t="s">
        <v>81</v>
      </c>
      <c r="B53" s="51">
        <f>B48/$B$3</f>
        <v>0</v>
      </c>
      <c r="C53" s="35"/>
      <c r="D53" s="51">
        <f>D47/$B$3</f>
        <v>1.4798720098889041E-2</v>
      </c>
      <c r="E53" s="19"/>
      <c r="F53" s="51">
        <f>F47/$B$3</f>
        <v>8.21667657859316E-2</v>
      </c>
      <c r="G53" s="19"/>
      <c r="H53" s="51">
        <f>H47/$B$3</f>
        <v>8.9180808897829714E-2</v>
      </c>
      <c r="I53" s="35"/>
      <c r="J53" s="51">
        <f>J47/$B$3</f>
        <v>9.18562331647646E-2</v>
      </c>
      <c r="K53" s="19"/>
      <c r="L53" s="51">
        <f>L47/$B$3</f>
        <v>9.4611920159707541E-2</v>
      </c>
      <c r="M53" s="35"/>
      <c r="N53" s="51">
        <f>N47/$B$3</f>
        <v>9.7450277764498786E-2</v>
      </c>
      <c r="O53" s="35"/>
      <c r="P53" s="6"/>
      <c r="T53" s="6"/>
    </row>
    <row r="54" spans="1:20" ht="13.5" thickBot="1" x14ac:dyDescent="0.25">
      <c r="A54" s="5"/>
      <c r="B54" s="5"/>
      <c r="C54" s="7"/>
      <c r="D54" s="5"/>
      <c r="E54" s="6"/>
      <c r="F54" s="5"/>
      <c r="G54" s="6"/>
      <c r="H54" s="5"/>
      <c r="I54" s="7"/>
      <c r="J54" s="6"/>
      <c r="K54" s="6"/>
      <c r="L54" s="5"/>
      <c r="M54" s="7"/>
      <c r="N54" s="6"/>
      <c r="O54" s="7"/>
    </row>
    <row r="55" spans="1:20" ht="13.5" thickBot="1" x14ac:dyDescent="0.25">
      <c r="A55" s="18" t="s">
        <v>64</v>
      </c>
      <c r="B55" s="51">
        <f>SUM(B51/$B$22)</f>
        <v>0</v>
      </c>
      <c r="C55" s="35"/>
      <c r="D55" s="51">
        <f>D51/$B$25</f>
        <v>0.16503498792128973</v>
      </c>
      <c r="E55" s="19"/>
      <c r="F55" s="51">
        <f>F51/$B$25</f>
        <v>0.31379668221016704</v>
      </c>
      <c r="G55" s="19"/>
      <c r="H55" s="51">
        <f>H51/$B$25</f>
        <v>0.10145983540048389</v>
      </c>
      <c r="I55" s="35"/>
      <c r="J55" s="51">
        <f>J51/$B$25</f>
        <v>0.13129610560678859</v>
      </c>
      <c r="K55" s="19"/>
      <c r="L55" s="51">
        <f>L51/$B$25</f>
        <v>0.16202746391928241</v>
      </c>
      <c r="M55" s="35"/>
      <c r="N55" s="51">
        <f>N51/$B$25</f>
        <v>0.19368076298115117</v>
      </c>
      <c r="O55" s="35"/>
    </row>
    <row r="56" spans="1:20" ht="13.5" thickBot="1" x14ac:dyDescent="0.25">
      <c r="A56" s="18"/>
      <c r="B56" s="51"/>
      <c r="C56" s="35"/>
      <c r="D56" s="51"/>
      <c r="E56" s="19"/>
      <c r="F56" s="51"/>
      <c r="G56" s="19"/>
      <c r="H56" s="51"/>
      <c r="I56" s="35"/>
      <c r="J56" s="38"/>
      <c r="K56" s="19"/>
      <c r="L56" s="51"/>
      <c r="M56" s="35"/>
      <c r="N56" s="38"/>
      <c r="O56" s="35"/>
    </row>
    <row r="57" spans="1:20" ht="13.5" thickBot="1" x14ac:dyDescent="0.25">
      <c r="A57" s="18"/>
      <c r="B57" s="51"/>
      <c r="C57" s="35"/>
      <c r="D57" s="51"/>
      <c r="E57" s="19"/>
      <c r="F57" s="51"/>
      <c r="G57" s="19"/>
      <c r="H57" s="51"/>
      <c r="I57" s="35"/>
      <c r="J57" s="38"/>
      <c r="K57" s="19"/>
      <c r="L57" s="51"/>
      <c r="M57" s="35"/>
      <c r="N57" s="38"/>
      <c r="O57" s="35"/>
    </row>
    <row r="58" spans="1:20" ht="13.5" thickBot="1" x14ac:dyDescent="0.25">
      <c r="A58" s="18" t="s">
        <v>62</v>
      </c>
      <c r="B58" s="52">
        <v>0</v>
      </c>
      <c r="C58" s="41">
        <v>0</v>
      </c>
      <c r="D58" s="52">
        <f>SUM(D47/E58)</f>
        <v>2710456.25</v>
      </c>
      <c r="E58" s="40">
        <v>0.08</v>
      </c>
      <c r="F58" s="52">
        <f>SUM(F47/G58)</f>
        <v>15049235.5</v>
      </c>
      <c r="G58" s="40">
        <f>E58</f>
        <v>0.08</v>
      </c>
      <c r="H58" s="52">
        <f>SUM(H47/I58)</f>
        <v>16333890.987999998</v>
      </c>
      <c r="I58" s="41">
        <f>G58</f>
        <v>0.08</v>
      </c>
      <c r="J58" s="39">
        <f>SUM(J47/K58)</f>
        <v>16823907.717639998</v>
      </c>
      <c r="K58" s="40">
        <f>I58</f>
        <v>0.08</v>
      </c>
      <c r="L58" s="52">
        <f>SUM(L47/M58)</f>
        <v>17328624.9491692</v>
      </c>
      <c r="M58" s="40">
        <f>K58</f>
        <v>0.08</v>
      </c>
      <c r="N58" s="52">
        <f>SUM(N47/O58)</f>
        <v>17848483.697644278</v>
      </c>
      <c r="O58" s="41">
        <f>M58</f>
        <v>0.08</v>
      </c>
    </row>
    <row r="60" spans="1:20" ht="13.5" thickBot="1" x14ac:dyDescent="0.25"/>
    <row r="61" spans="1:20" ht="13.5" thickBot="1" x14ac:dyDescent="0.25">
      <c r="A61" s="18"/>
      <c r="B61" s="34" t="s">
        <v>78</v>
      </c>
      <c r="C61" s="68" t="s">
        <v>82</v>
      </c>
      <c r="D61" s="68" t="s">
        <v>83</v>
      </c>
      <c r="F61" s="2" t="s">
        <v>84</v>
      </c>
      <c r="G61" s="69">
        <f>IRR(B62:B70)</f>
        <v>0.23818340769555535</v>
      </c>
    </row>
    <row r="62" spans="1:20" x14ac:dyDescent="0.2">
      <c r="A62" s="2" t="s">
        <v>69</v>
      </c>
      <c r="B62" s="70">
        <f>-B25</f>
        <v>-1313882</v>
      </c>
      <c r="C62" s="71">
        <v>0</v>
      </c>
      <c r="D62" s="72">
        <f>C62</f>
        <v>0</v>
      </c>
      <c r="F62" s="5" t="s">
        <v>85</v>
      </c>
      <c r="G62" s="73">
        <f>NPV(0.07,B62,B63:B70)</f>
        <v>1927234.1581250182</v>
      </c>
    </row>
    <row r="63" spans="1:20" x14ac:dyDescent="0.2">
      <c r="A63" s="5" t="s">
        <v>70</v>
      </c>
      <c r="B63" s="48">
        <f>B51</f>
        <v>0</v>
      </c>
      <c r="C63" s="74">
        <f>B55</f>
        <v>0</v>
      </c>
      <c r="D63" s="74">
        <f>C63+C62</f>
        <v>0</v>
      </c>
      <c r="F63" s="5" t="s">
        <v>86</v>
      </c>
      <c r="G63" s="75">
        <f>B3/B14</f>
        <v>7.4869039824589869</v>
      </c>
    </row>
    <row r="64" spans="1:20" ht="13.5" thickBot="1" x14ac:dyDescent="0.25">
      <c r="A64" s="5" t="s">
        <v>71</v>
      </c>
      <c r="B64" s="48">
        <f>D51</f>
        <v>216836.5</v>
      </c>
      <c r="C64" s="74">
        <f>D55</f>
        <v>0.16503498792128973</v>
      </c>
      <c r="D64" s="74">
        <f>C64+C63</f>
        <v>0.16503498792128973</v>
      </c>
      <c r="F64" s="16" t="s">
        <v>123</v>
      </c>
      <c r="G64" s="76">
        <f>F53</f>
        <v>8.21667657859316E-2</v>
      </c>
    </row>
    <row r="65" spans="1:7" ht="13.5" thickBot="1" x14ac:dyDescent="0.25">
      <c r="A65" s="5" t="s">
        <v>72</v>
      </c>
      <c r="B65" s="48">
        <f>F51</f>
        <v>412291.81241565873</v>
      </c>
      <c r="C65" s="74">
        <f>F55</f>
        <v>0.31379668221016704</v>
      </c>
      <c r="D65" s="74">
        <f t="shared" ref="D65:D70" si="15">D64+C65</f>
        <v>0.47883167013145678</v>
      </c>
      <c r="G65" s="77"/>
    </row>
    <row r="66" spans="1:7" ht="13.5" thickBot="1" x14ac:dyDescent="0.25">
      <c r="A66" s="5" t="s">
        <v>73</v>
      </c>
      <c r="B66" s="48">
        <f>H51</f>
        <v>133306.25145565858</v>
      </c>
      <c r="C66" s="78">
        <f>H55</f>
        <v>0.10145983540048389</v>
      </c>
      <c r="D66" s="74">
        <f t="shared" si="15"/>
        <v>0.58029150553194064</v>
      </c>
      <c r="F66" s="79" t="s">
        <v>87</v>
      </c>
      <c r="G66" s="80" t="s">
        <v>70</v>
      </c>
    </row>
    <row r="67" spans="1:7" x14ac:dyDescent="0.2">
      <c r="A67" s="5" t="s">
        <v>74</v>
      </c>
      <c r="B67" s="48">
        <f>J51</f>
        <v>172507.5898268586</v>
      </c>
      <c r="C67" s="78">
        <f>J55</f>
        <v>0.13129610560678859</v>
      </c>
      <c r="D67" s="74">
        <f t="shared" si="15"/>
        <v>0.71158761113872926</v>
      </c>
      <c r="F67" s="5" t="s">
        <v>88</v>
      </c>
      <c r="G67" s="81">
        <f>B2</f>
        <v>0</v>
      </c>
    </row>
    <row r="68" spans="1:7" x14ac:dyDescent="0.2">
      <c r="A68" s="5" t="s">
        <v>76</v>
      </c>
      <c r="B68" s="48">
        <f>L51</f>
        <v>212884.96834919462</v>
      </c>
      <c r="C68" s="78">
        <f>L55</f>
        <v>0.16202746391928241</v>
      </c>
      <c r="D68" s="74">
        <f t="shared" si="15"/>
        <v>0.87361507505801161</v>
      </c>
      <c r="F68" s="5" t="s">
        <v>89</v>
      </c>
      <c r="G68" s="82">
        <v>0.8</v>
      </c>
    </row>
    <row r="69" spans="1:7" x14ac:dyDescent="0.2">
      <c r="A69" s="5" t="s">
        <v>77</v>
      </c>
      <c r="B69" s="48">
        <f>N51</f>
        <v>254473.66822720086</v>
      </c>
      <c r="C69" s="78">
        <f>N55</f>
        <v>0.19368076298115117</v>
      </c>
      <c r="D69" s="74">
        <f t="shared" si="15"/>
        <v>1.0672958380391628</v>
      </c>
      <c r="F69" s="5" t="s">
        <v>90</v>
      </c>
      <c r="G69" s="83">
        <v>8.09E-2</v>
      </c>
    </row>
    <row r="70" spans="1:7" x14ac:dyDescent="0.2">
      <c r="A70" s="5" t="s">
        <v>91</v>
      </c>
      <c r="B70" s="48">
        <f>(N58*0.95)-Sheet2!G89</f>
        <v>3994876.2316834424</v>
      </c>
      <c r="C70" s="78">
        <f>-B62/B70</f>
        <v>0.32889179133500457</v>
      </c>
      <c r="D70" s="74">
        <f t="shared" si="15"/>
        <v>1.3961876293741673</v>
      </c>
      <c r="F70" s="5" t="s">
        <v>92</v>
      </c>
      <c r="G70" s="84">
        <v>35</v>
      </c>
    </row>
    <row r="71" spans="1:7" ht="13.5" thickBot="1" x14ac:dyDescent="0.25">
      <c r="A71" s="5"/>
      <c r="B71" s="49"/>
      <c r="C71" s="85"/>
      <c r="D71" s="78"/>
      <c r="F71" s="16" t="s">
        <v>93</v>
      </c>
      <c r="G71" s="86">
        <f>G67*G68</f>
        <v>0</v>
      </c>
    </row>
    <row r="72" spans="1:7" ht="13.5" thickBot="1" x14ac:dyDescent="0.25">
      <c r="A72" s="18" t="s">
        <v>94</v>
      </c>
      <c r="B72" s="50">
        <f>SUM(B62:B71)</f>
        <v>4083295.021958014</v>
      </c>
      <c r="C72" s="87"/>
      <c r="D72" s="88"/>
    </row>
    <row r="73" spans="1:7" ht="13.5" thickBot="1" x14ac:dyDescent="0.25"/>
    <row r="74" spans="1:7" ht="13.5" hidden="1" thickBot="1" x14ac:dyDescent="0.25">
      <c r="A74" t="s">
        <v>75</v>
      </c>
      <c r="B74" s="64">
        <f>IRR(B62:B70)</f>
        <v>0.23818340769555535</v>
      </c>
    </row>
    <row r="75" spans="1:7" ht="13.5" thickBot="1" x14ac:dyDescent="0.25">
      <c r="A75" s="18"/>
      <c r="B75" s="34" t="s">
        <v>95</v>
      </c>
      <c r="C75" s="34" t="s">
        <v>96</v>
      </c>
      <c r="D75" s="47" t="s">
        <v>97</v>
      </c>
      <c r="E75" s="89"/>
      <c r="F75" s="2" t="s">
        <v>98</v>
      </c>
      <c r="G75" s="4">
        <v>60</v>
      </c>
    </row>
    <row r="76" spans="1:7" x14ac:dyDescent="0.2">
      <c r="A76" s="5"/>
      <c r="B76" s="90"/>
      <c r="C76" s="90"/>
      <c r="D76" s="91"/>
      <c r="F76" s="5" t="s">
        <v>99</v>
      </c>
      <c r="G76" s="92">
        <f>B6</f>
        <v>1</v>
      </c>
    </row>
    <row r="77" spans="1:7" x14ac:dyDescent="0.2">
      <c r="A77" s="5" t="s">
        <v>100</v>
      </c>
      <c r="B77" s="15">
        <f>N58/B7</f>
        <v>92960.852591897288</v>
      </c>
      <c r="C77" s="31">
        <f>B21</f>
        <v>76314.489583333328</v>
      </c>
      <c r="D77" s="93">
        <f>((B77-C77)/C77)/7</f>
        <v>3.1161210293747854E-2</v>
      </c>
      <c r="E77" s="94"/>
      <c r="F77" s="5" t="s">
        <v>101</v>
      </c>
      <c r="G77" s="95">
        <f>(B3/(G75-G76)*(G75-G76)+B3)/B7</f>
        <v>152628.97916666666</v>
      </c>
    </row>
    <row r="78" spans="1:7" ht="13.5" thickBot="1" x14ac:dyDescent="0.25">
      <c r="A78" s="16" t="s">
        <v>102</v>
      </c>
      <c r="B78" s="26">
        <f>N58/B8</f>
        <v>104.88496167198058</v>
      </c>
      <c r="C78" s="96">
        <f>B22</f>
        <v>86.103366006158481</v>
      </c>
      <c r="D78" s="97">
        <f>((B78-C78)/C78)/7</f>
        <v>3.1161210293747826E-2</v>
      </c>
      <c r="E78" s="94"/>
      <c r="F78" s="16" t="s">
        <v>103</v>
      </c>
      <c r="G78" s="28">
        <f>(B3-(B3/(G75-G76)*7))/B7</f>
        <v>67260.228107344636</v>
      </c>
    </row>
    <row r="102" spans="2:2" x14ac:dyDescent="0.2">
      <c r="B102" s="62"/>
    </row>
  </sheetData>
  <phoneticPr fontId="0" type="noConversion"/>
  <pageMargins left="0.73" right="0.35" top="0.44" bottom="0.55000000000000004" header="0.17" footer="0.2"/>
  <pageSetup scale="65" orientation="landscape" r:id="rId1"/>
  <headerFooter alignWithMargins="0">
    <oddHeader>Prepared by Greg Thorse &amp;D&amp;RPage &amp;P</oddHeader>
    <oddFooter>&amp;C&amp;T</oddFooter>
  </headerFooter>
  <rowBreaks count="1" manualBreakCount="1">
    <brk id="59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1"/>
  <sheetViews>
    <sheetView workbookViewId="0">
      <selection activeCell="B4" sqref="B4"/>
    </sheetView>
  </sheetViews>
  <sheetFormatPr defaultRowHeight="12.75" x14ac:dyDescent="0.2"/>
  <cols>
    <col min="1" max="1" width="14.140625" bestFit="1" customWidth="1"/>
    <col min="2" max="2" width="16.5703125" bestFit="1" customWidth="1"/>
    <col min="4" max="4" width="14.140625" bestFit="1" customWidth="1"/>
    <col min="5" max="5" width="11.42578125" bestFit="1" customWidth="1"/>
    <col min="6" max="6" width="12.42578125" bestFit="1" customWidth="1"/>
    <col min="7" max="7" width="15.140625" bestFit="1" customWidth="1"/>
    <col min="9" max="9" width="12.28515625" bestFit="1" customWidth="1"/>
    <col min="10" max="10" width="16.5703125" bestFit="1" customWidth="1"/>
    <col min="12" max="14" width="11.42578125" bestFit="1" customWidth="1"/>
    <col min="15" max="15" width="14.7109375" bestFit="1" customWidth="1"/>
  </cols>
  <sheetData>
    <row r="1" spans="1:15" x14ac:dyDescent="0.2">
      <c r="A1" s="108" t="s">
        <v>114</v>
      </c>
      <c r="B1" s="109">
        <f>Sheet1!B24</f>
        <v>13338500</v>
      </c>
      <c r="C1" s="110"/>
      <c r="D1" s="111"/>
      <c r="E1" s="108"/>
      <c r="F1" s="108"/>
      <c r="G1" s="108"/>
      <c r="H1" s="112"/>
      <c r="I1" s="108" t="s">
        <v>114</v>
      </c>
      <c r="J1" s="109">
        <f>[1]Sheet1!G75</f>
        <v>3200000</v>
      </c>
      <c r="K1" s="110"/>
      <c r="L1" s="111"/>
      <c r="M1" s="108"/>
      <c r="N1" s="108"/>
      <c r="O1" s="108"/>
    </row>
    <row r="2" spans="1:15" x14ac:dyDescent="0.2">
      <c r="A2" s="108" t="s">
        <v>115</v>
      </c>
      <c r="B2" s="113">
        <f>Sheet1!B27</f>
        <v>480</v>
      </c>
      <c r="C2" s="108"/>
      <c r="D2" s="114"/>
      <c r="E2" s="108"/>
      <c r="F2" s="108"/>
      <c r="G2" s="108"/>
      <c r="H2" s="112"/>
      <c r="I2" s="108" t="s">
        <v>115</v>
      </c>
      <c r="J2" s="113">
        <f>[1]Sheet1!G74*12</f>
        <v>420</v>
      </c>
      <c r="K2" s="108"/>
      <c r="L2" s="114"/>
      <c r="M2" s="108"/>
      <c r="N2" s="108"/>
      <c r="O2" s="108"/>
    </row>
    <row r="3" spans="1:15" x14ac:dyDescent="0.2">
      <c r="A3" s="108" t="s">
        <v>116</v>
      </c>
      <c r="B3" s="115">
        <f>Sheet1!B26</f>
        <v>8.5000000000000006E-2</v>
      </c>
      <c r="C3" s="108"/>
      <c r="D3" s="116"/>
      <c r="E3" s="117"/>
      <c r="F3" s="108"/>
      <c r="G3" s="108"/>
      <c r="H3" s="112"/>
      <c r="I3" s="108" t="s">
        <v>116</v>
      </c>
      <c r="J3" s="115">
        <f>[1]Sheet1!G73</f>
        <v>8.09E-2</v>
      </c>
      <c r="K3" s="108"/>
      <c r="L3" s="116"/>
      <c r="M3" s="117"/>
      <c r="N3" s="108"/>
      <c r="O3" s="108"/>
    </row>
    <row r="4" spans="1:15" x14ac:dyDescent="0.2">
      <c r="A4" s="108"/>
      <c r="B4" s="113"/>
      <c r="C4" s="108"/>
      <c r="D4" s="108"/>
      <c r="E4" s="108"/>
      <c r="F4" s="108"/>
      <c r="G4" s="108"/>
      <c r="H4" s="112"/>
      <c r="I4" s="108"/>
      <c r="J4" s="113"/>
      <c r="K4" s="108"/>
      <c r="L4" s="108"/>
      <c r="M4" s="108"/>
      <c r="N4" s="108"/>
      <c r="O4" s="108"/>
    </row>
    <row r="5" spans="1:15" x14ac:dyDescent="0.2">
      <c r="A5" s="108"/>
      <c r="B5" s="113" t="s">
        <v>117</v>
      </c>
      <c r="C5" s="110" t="s">
        <v>115</v>
      </c>
      <c r="D5" s="110" t="s">
        <v>118</v>
      </c>
      <c r="E5" s="110" t="s">
        <v>119</v>
      </c>
      <c r="F5" s="110" t="s">
        <v>116</v>
      </c>
      <c r="G5" s="110" t="s">
        <v>120</v>
      </c>
      <c r="H5" s="112"/>
      <c r="I5" s="108"/>
      <c r="J5" s="113" t="s">
        <v>117</v>
      </c>
      <c r="K5" s="110" t="s">
        <v>115</v>
      </c>
      <c r="L5" s="110" t="s">
        <v>118</v>
      </c>
      <c r="M5" s="110" t="s">
        <v>119</v>
      </c>
      <c r="N5" s="110" t="s">
        <v>116</v>
      </c>
      <c r="O5" s="110" t="s">
        <v>120</v>
      </c>
    </row>
    <row r="6" spans="1:15" x14ac:dyDescent="0.2">
      <c r="A6" s="108"/>
      <c r="B6" s="113"/>
      <c r="C6" s="108">
        <v>1</v>
      </c>
      <c r="D6" s="117">
        <f>PMT($B$3/12,$B$2,$B$1)</f>
        <v>-97783.752298695108</v>
      </c>
      <c r="E6" s="117">
        <f>PPMT($B$3/12,C6,$B$2,$B$1)</f>
        <v>-3302.710632028437</v>
      </c>
      <c r="F6" s="117">
        <f>SUM(D6-E6)</f>
        <v>-94481.041666666672</v>
      </c>
      <c r="G6" s="118">
        <f>SUM($B$1+E6)</f>
        <v>13335197.289367972</v>
      </c>
      <c r="H6" s="112"/>
      <c r="I6" s="108"/>
      <c r="J6" s="113"/>
      <c r="K6" s="108">
        <v>1</v>
      </c>
      <c r="L6" s="117">
        <f>PMT($J$3/12,$J$2,$J$1)</f>
        <v>-22937.83540771644</v>
      </c>
      <c r="M6" s="117">
        <f>PPMT($J$3/12,K6,$J$2,$J$1)</f>
        <v>-1364.502074383106</v>
      </c>
      <c r="N6" s="117">
        <f>SUM(L6-M6)</f>
        <v>-21573.333333333336</v>
      </c>
      <c r="O6" s="118">
        <f>SUM($B$1+M6)</f>
        <v>13337135.497925617</v>
      </c>
    </row>
    <row r="7" spans="1:15" x14ac:dyDescent="0.2">
      <c r="A7" s="108"/>
      <c r="B7" s="113"/>
      <c r="C7" s="108">
        <f>SUM(C6+1)</f>
        <v>2</v>
      </c>
      <c r="D7" s="117">
        <f>PMT($B$3/12,$B$2,$B$1)</f>
        <v>-97783.752298695108</v>
      </c>
      <c r="E7" s="117">
        <f>PPMT($B$3/12,C7,$B$2,$B$1)</f>
        <v>-3326.1048323386372</v>
      </c>
      <c r="F7" s="117">
        <f t="shared" ref="F7:F40" si="0">SUM(D7-E7)</f>
        <v>-94457.647466356473</v>
      </c>
      <c r="G7" s="118">
        <f>SUM(G6+E7)</f>
        <v>13331871.184535634</v>
      </c>
      <c r="H7" s="112"/>
      <c r="I7" s="117">
        <f>D7-L7</f>
        <v>-74845.916890978668</v>
      </c>
      <c r="J7" s="113"/>
      <c r="K7" s="108">
        <f>SUM(K6+1)</f>
        <v>2</v>
      </c>
      <c r="L7" s="117">
        <f>PMT($J$3/12,$J$2,$J$1)</f>
        <v>-22937.83540771644</v>
      </c>
      <c r="M7" s="117">
        <f>PPMT($J$3/12,K7,$J$2,$J$1)</f>
        <v>-1373.7010925345717</v>
      </c>
      <c r="N7" s="117">
        <f>SUM(L7-M7)</f>
        <v>-21564.134315181869</v>
      </c>
      <c r="O7" s="118">
        <f>SUM(O6+M7)</f>
        <v>13335761.796833083</v>
      </c>
    </row>
    <row r="8" spans="1:15" x14ac:dyDescent="0.2">
      <c r="A8" s="108"/>
      <c r="B8" s="113"/>
      <c r="C8" s="108">
        <f t="shared" ref="C8:C71" si="1">SUM(C7+1)</f>
        <v>3</v>
      </c>
      <c r="D8" s="117">
        <f t="shared" ref="D8:D71" si="2">PMT($B$3/12,$B$2,$B$1)</f>
        <v>-97783.752298695108</v>
      </c>
      <c r="E8" s="117">
        <f>PPMT($B$3/12,C8,$B$2,$B$1)</f>
        <v>-3349.6647415677035</v>
      </c>
      <c r="F8" s="117">
        <f t="shared" si="0"/>
        <v>-94434.087557127408</v>
      </c>
      <c r="G8" s="118">
        <f t="shared" ref="G8:G40" si="3">SUM(G7+E8)</f>
        <v>13328521.519794066</v>
      </c>
      <c r="H8" s="112"/>
      <c r="I8" s="108"/>
      <c r="J8" s="113"/>
      <c r="K8" s="108">
        <f t="shared" ref="K8:K71" si="4">SUM(K7+1)</f>
        <v>3</v>
      </c>
      <c r="L8" s="117">
        <f t="shared" ref="L8:L71" si="5">PMT($J$3/12,$J$2,$J$1)</f>
        <v>-22937.83540771644</v>
      </c>
      <c r="M8" s="117">
        <f t="shared" ref="M8:M71" si="6">PPMT($J$3/12,K8,$J$2,$J$1)</f>
        <v>-1382.9621274000758</v>
      </c>
      <c r="N8" s="117">
        <f t="shared" ref="N8:N71" si="7">SUM(L8-M8)</f>
        <v>-21554.873280316366</v>
      </c>
      <c r="O8" s="118">
        <f t="shared" ref="O8:O40" si="8">SUM(O7+M8)</f>
        <v>13334378.834705682</v>
      </c>
    </row>
    <row r="9" spans="1:15" x14ac:dyDescent="0.2">
      <c r="A9" s="108"/>
      <c r="B9" s="113"/>
      <c r="C9" s="108">
        <f t="shared" si="1"/>
        <v>4</v>
      </c>
      <c r="D9" s="117">
        <f t="shared" si="2"/>
        <v>-97783.752298695108</v>
      </c>
      <c r="E9" s="117">
        <f t="shared" ref="E9:E40" si="9">PPMT($B$3/12,C9,$B$2,$B$1)</f>
        <v>-3373.3915334871408</v>
      </c>
      <c r="F9" s="117">
        <f t="shared" si="0"/>
        <v>-94410.360765207966</v>
      </c>
      <c r="G9" s="118">
        <f t="shared" si="3"/>
        <v>13325148.128260579</v>
      </c>
      <c r="H9" s="112"/>
      <c r="I9" s="108"/>
      <c r="J9" s="113"/>
      <c r="K9" s="108">
        <f t="shared" si="4"/>
        <v>4</v>
      </c>
      <c r="L9" s="117">
        <f t="shared" si="5"/>
        <v>-22937.83540771644</v>
      </c>
      <c r="M9" s="117">
        <f t="shared" si="6"/>
        <v>-1392.2855970756311</v>
      </c>
      <c r="N9" s="117">
        <f t="shared" si="7"/>
        <v>-21545.549810640809</v>
      </c>
      <c r="O9" s="118">
        <f t="shared" si="8"/>
        <v>13332986.549108608</v>
      </c>
    </row>
    <row r="10" spans="1:15" x14ac:dyDescent="0.2">
      <c r="A10" s="108"/>
      <c r="B10" s="113"/>
      <c r="C10" s="108">
        <f t="shared" si="1"/>
        <v>5</v>
      </c>
      <c r="D10" s="117">
        <f t="shared" si="2"/>
        <v>-97783.752298695108</v>
      </c>
      <c r="E10" s="117">
        <f t="shared" si="9"/>
        <v>-3397.2863901826749</v>
      </c>
      <c r="F10" s="117">
        <f t="shared" si="0"/>
        <v>-94386.465908512429</v>
      </c>
      <c r="G10" s="118">
        <f t="shared" si="3"/>
        <v>13321750.841870395</v>
      </c>
      <c r="H10" s="112"/>
      <c r="I10" s="108"/>
      <c r="J10" s="113"/>
      <c r="K10" s="108">
        <f t="shared" si="4"/>
        <v>5</v>
      </c>
      <c r="L10" s="117">
        <f t="shared" si="5"/>
        <v>-22937.83540771644</v>
      </c>
      <c r="M10" s="117">
        <f t="shared" si="6"/>
        <v>-1401.6719224759165</v>
      </c>
      <c r="N10" s="117">
        <f t="shared" si="7"/>
        <v>-21536.163485240522</v>
      </c>
      <c r="O10" s="118">
        <f t="shared" si="8"/>
        <v>13331584.877186133</v>
      </c>
    </row>
    <row r="11" spans="1:15" x14ac:dyDescent="0.2">
      <c r="A11" s="108"/>
      <c r="B11" s="113"/>
      <c r="C11" s="108">
        <f t="shared" si="1"/>
        <v>6</v>
      </c>
      <c r="D11" s="117">
        <f t="shared" si="2"/>
        <v>-97783.752298695108</v>
      </c>
      <c r="E11" s="117">
        <f t="shared" si="9"/>
        <v>-3421.3505021131346</v>
      </c>
      <c r="F11" s="117">
        <f t="shared" si="0"/>
        <v>-94362.40179658198</v>
      </c>
      <c r="G11" s="118">
        <f t="shared" si="3"/>
        <v>13318329.491368283</v>
      </c>
      <c r="H11" s="112"/>
      <c r="I11" s="108"/>
      <c r="J11" s="113"/>
      <c r="K11" s="108">
        <f t="shared" si="4"/>
        <v>6</v>
      </c>
      <c r="L11" s="117">
        <f t="shared" si="5"/>
        <v>-22937.83540771644</v>
      </c>
      <c r="M11" s="117">
        <f t="shared" si="6"/>
        <v>-1411.1215273532748</v>
      </c>
      <c r="N11" s="117">
        <f t="shared" si="7"/>
        <v>-21526.713880363164</v>
      </c>
      <c r="O11" s="118">
        <f t="shared" si="8"/>
        <v>13330173.755658779</v>
      </c>
    </row>
    <row r="12" spans="1:15" x14ac:dyDescent="0.2">
      <c r="A12" s="108"/>
      <c r="B12" s="113"/>
      <c r="C12" s="108">
        <f t="shared" si="1"/>
        <v>7</v>
      </c>
      <c r="D12" s="117">
        <f t="shared" si="2"/>
        <v>-97783.752298695108</v>
      </c>
      <c r="E12" s="117">
        <f t="shared" si="9"/>
        <v>-3445.5850681697707</v>
      </c>
      <c r="F12" s="117">
        <f t="shared" si="0"/>
        <v>-94338.167230525331</v>
      </c>
      <c r="G12" s="118">
        <f t="shared" si="3"/>
        <v>13314883.906300113</v>
      </c>
      <c r="H12" s="112"/>
      <c r="I12" s="108"/>
      <c r="J12" s="113"/>
      <c r="K12" s="108">
        <f t="shared" si="4"/>
        <v>7</v>
      </c>
      <c r="L12" s="117">
        <f t="shared" si="5"/>
        <v>-22937.83540771644</v>
      </c>
      <c r="M12" s="117">
        <f t="shared" si="6"/>
        <v>-1420.6348383168483</v>
      </c>
      <c r="N12" s="117">
        <f t="shared" si="7"/>
        <v>-21517.200569399592</v>
      </c>
      <c r="O12" s="118">
        <f t="shared" si="8"/>
        <v>13328753.120820463</v>
      </c>
    </row>
    <row r="13" spans="1:15" x14ac:dyDescent="0.2">
      <c r="A13" s="108"/>
      <c r="B13" s="113"/>
      <c r="C13" s="108">
        <f t="shared" si="1"/>
        <v>8</v>
      </c>
      <c r="D13" s="117">
        <f t="shared" si="2"/>
        <v>-97783.752298695108</v>
      </c>
      <c r="E13" s="117">
        <f t="shared" si="9"/>
        <v>-3469.9912957359725</v>
      </c>
      <c r="F13" s="117">
        <f t="shared" si="0"/>
        <v>-94313.761002959131</v>
      </c>
      <c r="G13" s="118">
        <f t="shared" si="3"/>
        <v>13311413.915004376</v>
      </c>
      <c r="H13" s="112"/>
      <c r="I13" s="108"/>
      <c r="J13" s="113"/>
      <c r="K13" s="108">
        <f t="shared" si="4"/>
        <v>8</v>
      </c>
      <c r="L13" s="117">
        <f t="shared" si="5"/>
        <v>-22937.83540771644</v>
      </c>
      <c r="M13" s="117">
        <f t="shared" si="6"/>
        <v>-1430.2122848518338</v>
      </c>
      <c r="N13" s="117">
        <f t="shared" si="7"/>
        <v>-21507.623122864607</v>
      </c>
      <c r="O13" s="118">
        <f t="shared" si="8"/>
        <v>13327322.908535611</v>
      </c>
    </row>
    <row r="14" spans="1:15" x14ac:dyDescent="0.2">
      <c r="A14" s="108"/>
      <c r="B14" s="113"/>
      <c r="C14" s="108">
        <f t="shared" si="1"/>
        <v>9</v>
      </c>
      <c r="D14" s="117">
        <f t="shared" si="2"/>
        <v>-97783.752298695108</v>
      </c>
      <c r="E14" s="117">
        <f t="shared" si="9"/>
        <v>-3494.570400747436</v>
      </c>
      <c r="F14" s="117">
        <f t="shared" si="0"/>
        <v>-94289.181897947667</v>
      </c>
      <c r="G14" s="118">
        <f t="shared" si="3"/>
        <v>13307919.34460363</v>
      </c>
      <c r="H14" s="112"/>
      <c r="I14" s="108"/>
      <c r="J14" s="113"/>
      <c r="K14" s="108">
        <f t="shared" si="4"/>
        <v>9</v>
      </c>
      <c r="L14" s="117">
        <f t="shared" si="5"/>
        <v>-22937.83540771644</v>
      </c>
      <c r="M14" s="117">
        <f t="shared" si="6"/>
        <v>-1439.8542993388769</v>
      </c>
      <c r="N14" s="117">
        <f t="shared" si="7"/>
        <v>-21497.981108377564</v>
      </c>
      <c r="O14" s="118">
        <f t="shared" si="8"/>
        <v>13325883.054236272</v>
      </c>
    </row>
    <row r="15" spans="1:15" x14ac:dyDescent="0.2">
      <c r="A15" s="108"/>
      <c r="B15" s="113"/>
      <c r="C15" s="108">
        <f t="shared" si="1"/>
        <v>10</v>
      </c>
      <c r="D15" s="117">
        <f t="shared" si="2"/>
        <v>-97783.752298695108</v>
      </c>
      <c r="E15" s="117">
        <f t="shared" si="9"/>
        <v>-3519.3236077527313</v>
      </c>
      <c r="F15" s="117">
        <f t="shared" si="0"/>
        <v>-94264.428690942383</v>
      </c>
      <c r="G15" s="118">
        <f t="shared" si="3"/>
        <v>13304400.020995878</v>
      </c>
      <c r="H15" s="112"/>
      <c r="I15" s="108"/>
      <c r="J15" s="113"/>
      <c r="K15" s="108">
        <f t="shared" si="4"/>
        <v>10</v>
      </c>
      <c r="L15" s="117">
        <f t="shared" si="5"/>
        <v>-22937.83540771644</v>
      </c>
      <c r="M15" s="117">
        <f t="shared" si="6"/>
        <v>-1449.5613170735865</v>
      </c>
      <c r="N15" s="117">
        <f t="shared" si="7"/>
        <v>-21488.274090642855</v>
      </c>
      <c r="O15" s="118">
        <f t="shared" si="8"/>
        <v>13324433.492919199</v>
      </c>
    </row>
    <row r="16" spans="1:15" x14ac:dyDescent="0.2">
      <c r="A16" s="108"/>
      <c r="B16" s="113"/>
      <c r="C16" s="108">
        <f t="shared" si="1"/>
        <v>11</v>
      </c>
      <c r="D16" s="117">
        <f t="shared" si="2"/>
        <v>-97783.752298695108</v>
      </c>
      <c r="E16" s="117">
        <f t="shared" si="9"/>
        <v>-3544.252149974312</v>
      </c>
      <c r="F16" s="117">
        <f t="shared" si="0"/>
        <v>-94239.500148720792</v>
      </c>
      <c r="G16" s="118">
        <f t="shared" si="3"/>
        <v>13300855.768845903</v>
      </c>
      <c r="H16" s="112"/>
      <c r="I16" s="108"/>
      <c r="J16" s="113"/>
      <c r="K16" s="108">
        <f t="shared" si="4"/>
        <v>11</v>
      </c>
      <c r="L16" s="117">
        <f t="shared" si="5"/>
        <v>-22937.83540771644</v>
      </c>
      <c r="M16" s="117">
        <f t="shared" si="6"/>
        <v>-1459.3337762861911</v>
      </c>
      <c r="N16" s="117">
        <f t="shared" si="7"/>
        <v>-21478.501631430248</v>
      </c>
      <c r="O16" s="118">
        <f t="shared" si="8"/>
        <v>13322974.159142913</v>
      </c>
    </row>
    <row r="17" spans="1:15" x14ac:dyDescent="0.2">
      <c r="A17" s="117">
        <f>SUM(F6:F17)</f>
        <v>-1132191.4391608732</v>
      </c>
      <c r="B17" s="113">
        <f>SUM(D6:D17)</f>
        <v>-1173405.0275843414</v>
      </c>
      <c r="C17" s="108">
        <f t="shared" si="1"/>
        <v>12</v>
      </c>
      <c r="D17" s="117">
        <f t="shared" si="2"/>
        <v>-97783.752298695108</v>
      </c>
      <c r="E17" s="117">
        <f t="shared" si="9"/>
        <v>-3569.3572693699639</v>
      </c>
      <c r="F17" s="117">
        <f t="shared" si="0"/>
        <v>-94214.39502932514</v>
      </c>
      <c r="G17" s="118">
        <f t="shared" si="3"/>
        <v>13297286.411576534</v>
      </c>
      <c r="H17" s="112"/>
      <c r="I17" s="108"/>
      <c r="J17" s="113">
        <f>SUM(L6:L17)</f>
        <v>-275254.02489259734</v>
      </c>
      <c r="K17" s="108">
        <f t="shared" si="4"/>
        <v>12</v>
      </c>
      <c r="L17" s="117">
        <f t="shared" si="5"/>
        <v>-22937.83540771644</v>
      </c>
      <c r="M17" s="117">
        <f t="shared" si="6"/>
        <v>-1469.1721181613202</v>
      </c>
      <c r="N17" s="117">
        <f t="shared" si="7"/>
        <v>-21468.663289555119</v>
      </c>
      <c r="O17" s="118">
        <f t="shared" si="8"/>
        <v>13321504.987024752</v>
      </c>
    </row>
    <row r="18" spans="1:15" x14ac:dyDescent="0.2">
      <c r="A18" s="108"/>
      <c r="B18" s="113"/>
      <c r="C18" s="108">
        <f t="shared" si="1"/>
        <v>13</v>
      </c>
      <c r="D18" s="117">
        <f t="shared" si="2"/>
        <v>-97783.752298695108</v>
      </c>
      <c r="E18" s="117">
        <f t="shared" si="9"/>
        <v>-3594.6402166946668</v>
      </c>
      <c r="F18" s="117">
        <f t="shared" si="0"/>
        <v>-94189.112082000443</v>
      </c>
      <c r="G18" s="118">
        <f t="shared" si="3"/>
        <v>13293691.771359839</v>
      </c>
      <c r="H18" s="112"/>
      <c r="I18" s="108"/>
      <c r="J18" s="113"/>
      <c r="K18" s="108">
        <f t="shared" si="4"/>
        <v>13</v>
      </c>
      <c r="L18" s="117">
        <f t="shared" si="5"/>
        <v>-22937.83540771644</v>
      </c>
      <c r="M18" s="117">
        <f t="shared" si="6"/>
        <v>-1479.0767868579248</v>
      </c>
      <c r="N18" s="117">
        <f t="shared" si="7"/>
        <v>-21458.758620858516</v>
      </c>
      <c r="O18" s="118">
        <f t="shared" si="8"/>
        <v>13320025.910237895</v>
      </c>
    </row>
    <row r="19" spans="1:15" x14ac:dyDescent="0.2">
      <c r="A19" s="108"/>
      <c r="B19" s="113"/>
      <c r="C19" s="108">
        <f t="shared" si="1"/>
        <v>14</v>
      </c>
      <c r="D19" s="117">
        <f t="shared" si="2"/>
        <v>-97783.752298695108</v>
      </c>
      <c r="E19" s="117">
        <f t="shared" si="9"/>
        <v>-3620.1022515629215</v>
      </c>
      <c r="F19" s="117">
        <f t="shared" si="0"/>
        <v>-94163.650047132192</v>
      </c>
      <c r="G19" s="118">
        <f t="shared" si="3"/>
        <v>13290071.669108275</v>
      </c>
      <c r="H19" s="112"/>
      <c r="I19" s="108"/>
      <c r="J19" s="113"/>
      <c r="K19" s="108">
        <f t="shared" si="4"/>
        <v>14</v>
      </c>
      <c r="L19" s="117">
        <f t="shared" si="5"/>
        <v>-22937.83540771644</v>
      </c>
      <c r="M19" s="117">
        <f t="shared" si="6"/>
        <v>-1489.0482295293248</v>
      </c>
      <c r="N19" s="117">
        <f t="shared" si="7"/>
        <v>-21448.787178187114</v>
      </c>
      <c r="O19" s="118">
        <f t="shared" si="8"/>
        <v>13318536.862008367</v>
      </c>
    </row>
    <row r="20" spans="1:15" x14ac:dyDescent="0.2">
      <c r="A20" s="108"/>
      <c r="B20" s="113"/>
      <c r="C20" s="108">
        <f t="shared" si="1"/>
        <v>15</v>
      </c>
      <c r="D20" s="117">
        <f t="shared" si="2"/>
        <v>-97783.752298695108</v>
      </c>
      <c r="E20" s="117">
        <f t="shared" si="9"/>
        <v>-3645.7446425114913</v>
      </c>
      <c r="F20" s="117">
        <f t="shared" si="0"/>
        <v>-94138.007656183618</v>
      </c>
      <c r="G20" s="118">
        <f t="shared" si="3"/>
        <v>13286425.924465764</v>
      </c>
      <c r="H20" s="112"/>
      <c r="I20" s="108"/>
      <c r="J20" s="113"/>
      <c r="K20" s="108">
        <f t="shared" si="4"/>
        <v>15</v>
      </c>
      <c r="L20" s="117">
        <f t="shared" si="5"/>
        <v>-22937.83540771644</v>
      </c>
      <c r="M20" s="117">
        <f t="shared" si="6"/>
        <v>-1499.0868963434018</v>
      </c>
      <c r="N20" s="117">
        <f t="shared" si="7"/>
        <v>-21438.74851137304</v>
      </c>
      <c r="O20" s="118">
        <f t="shared" si="8"/>
        <v>13317037.775112024</v>
      </c>
    </row>
    <row r="21" spans="1:15" x14ac:dyDescent="0.2">
      <c r="A21" s="108"/>
      <c r="B21" s="113"/>
      <c r="C21" s="108">
        <f t="shared" si="1"/>
        <v>16</v>
      </c>
      <c r="D21" s="117">
        <f t="shared" si="2"/>
        <v>-97783.752298695108</v>
      </c>
      <c r="E21" s="117">
        <f t="shared" si="9"/>
        <v>-3671.5686670626151</v>
      </c>
      <c r="F21" s="117">
        <f t="shared" si="0"/>
        <v>-94112.183631632492</v>
      </c>
      <c r="G21" s="118">
        <f t="shared" si="3"/>
        <v>13282754.355798701</v>
      </c>
      <c r="H21" s="112"/>
      <c r="I21" s="108"/>
      <c r="J21" s="113"/>
      <c r="K21" s="108">
        <f t="shared" si="4"/>
        <v>16</v>
      </c>
      <c r="L21" s="117">
        <f t="shared" si="5"/>
        <v>-22937.83540771644</v>
      </c>
      <c r="M21" s="117">
        <f t="shared" si="6"/>
        <v>-1509.193240502917</v>
      </c>
      <c r="N21" s="117">
        <f t="shared" si="7"/>
        <v>-21428.642167213522</v>
      </c>
      <c r="O21" s="118">
        <f t="shared" si="8"/>
        <v>13315528.581871521</v>
      </c>
    </row>
    <row r="22" spans="1:15" x14ac:dyDescent="0.2">
      <c r="A22" s="108"/>
      <c r="B22" s="113"/>
      <c r="C22" s="108">
        <f t="shared" si="1"/>
        <v>17</v>
      </c>
      <c r="D22" s="117">
        <f t="shared" si="2"/>
        <v>-97783.752298695108</v>
      </c>
      <c r="E22" s="117">
        <f t="shared" si="9"/>
        <v>-3697.5756117876413</v>
      </c>
      <c r="F22" s="117">
        <f t="shared" si="0"/>
        <v>-94086.176686907464</v>
      </c>
      <c r="G22" s="118">
        <f t="shared" si="3"/>
        <v>13279056.780186914</v>
      </c>
      <c r="H22" s="112"/>
      <c r="I22" s="108"/>
      <c r="J22" s="113"/>
      <c r="K22" s="108">
        <f t="shared" si="4"/>
        <v>17</v>
      </c>
      <c r="L22" s="117">
        <f t="shared" si="5"/>
        <v>-22937.83540771644</v>
      </c>
      <c r="M22" s="117">
        <f t="shared" si="6"/>
        <v>-1519.3677182659742</v>
      </c>
      <c r="N22" s="117">
        <f t="shared" si="7"/>
        <v>-21418.467689450466</v>
      </c>
      <c r="O22" s="118">
        <f t="shared" si="8"/>
        <v>13314009.214153254</v>
      </c>
    </row>
    <row r="23" spans="1:15" x14ac:dyDescent="0.2">
      <c r="A23" s="108"/>
      <c r="B23" s="113">
        <f>SUM(D6:D23)</f>
        <v>-1760107.5413765116</v>
      </c>
      <c r="C23" s="108">
        <f t="shared" si="1"/>
        <v>18</v>
      </c>
      <c r="D23" s="117">
        <f t="shared" si="2"/>
        <v>-97783.752298695108</v>
      </c>
      <c r="E23" s="117">
        <f t="shared" si="9"/>
        <v>-3723.7667723711379</v>
      </c>
      <c r="F23" s="117">
        <f t="shared" si="0"/>
        <v>-94059.985526323973</v>
      </c>
      <c r="G23" s="118">
        <f t="shared" si="3"/>
        <v>13275333.013414543</v>
      </c>
      <c r="H23" s="112"/>
      <c r="I23" s="108"/>
      <c r="J23" s="113">
        <f>SUM(L6:L23)</f>
        <v>-412881.03733889607</v>
      </c>
      <c r="K23" s="108">
        <f t="shared" si="4"/>
        <v>18</v>
      </c>
      <c r="L23" s="117">
        <f t="shared" si="5"/>
        <v>-22937.83540771644</v>
      </c>
      <c r="M23" s="117">
        <f t="shared" si="6"/>
        <v>-1529.6107889666175</v>
      </c>
      <c r="N23" s="117">
        <f t="shared" si="7"/>
        <v>-21408.224618749824</v>
      </c>
      <c r="O23" s="118">
        <f t="shared" si="8"/>
        <v>13312479.603364287</v>
      </c>
    </row>
    <row r="24" spans="1:15" x14ac:dyDescent="0.2">
      <c r="A24" s="108"/>
      <c r="B24" s="113"/>
      <c r="C24" s="108">
        <f t="shared" si="1"/>
        <v>19</v>
      </c>
      <c r="D24" s="117">
        <f t="shared" si="2"/>
        <v>-97783.752298695108</v>
      </c>
      <c r="E24" s="117">
        <f t="shared" si="9"/>
        <v>-3750.1434536754327</v>
      </c>
      <c r="F24" s="117">
        <f t="shared" si="0"/>
        <v>-94033.608845019669</v>
      </c>
      <c r="G24" s="118">
        <f t="shared" si="3"/>
        <v>13271582.869960867</v>
      </c>
      <c r="H24" s="112"/>
      <c r="I24" s="108"/>
      <c r="J24" s="113"/>
      <c r="K24" s="108">
        <f t="shared" si="4"/>
        <v>19</v>
      </c>
      <c r="L24" s="117">
        <f t="shared" si="5"/>
        <v>-22937.83540771644</v>
      </c>
      <c r="M24" s="117">
        <f t="shared" si="6"/>
        <v>-1539.9229150355677</v>
      </c>
      <c r="N24" s="117">
        <f t="shared" si="7"/>
        <v>-21397.912492680873</v>
      </c>
      <c r="O24" s="118">
        <f t="shared" si="8"/>
        <v>13310939.680449251</v>
      </c>
    </row>
    <row r="25" spans="1:15" x14ac:dyDescent="0.2">
      <c r="A25" s="108"/>
      <c r="B25" s="113"/>
      <c r="C25" s="108">
        <f t="shared" si="1"/>
        <v>20</v>
      </c>
      <c r="D25" s="117">
        <f t="shared" si="2"/>
        <v>-97783.752298695108</v>
      </c>
      <c r="E25" s="117">
        <f t="shared" si="9"/>
        <v>-3776.7069698056343</v>
      </c>
      <c r="F25" s="117">
        <f t="shared" si="0"/>
        <v>-94007.045328889479</v>
      </c>
      <c r="G25" s="118">
        <f t="shared" si="3"/>
        <v>13267806.162991062</v>
      </c>
      <c r="H25" s="112"/>
      <c r="I25" s="108"/>
      <c r="J25" s="113"/>
      <c r="K25" s="108">
        <f t="shared" si="4"/>
        <v>20</v>
      </c>
      <c r="L25" s="117">
        <f t="shared" si="5"/>
        <v>-22937.83540771644</v>
      </c>
      <c r="M25" s="117">
        <f t="shared" si="6"/>
        <v>-1550.3045620210985</v>
      </c>
      <c r="N25" s="117">
        <f t="shared" si="7"/>
        <v>-21387.530845695343</v>
      </c>
      <c r="O25" s="118">
        <f t="shared" si="8"/>
        <v>13309389.37588723</v>
      </c>
    </row>
    <row r="26" spans="1:15" x14ac:dyDescent="0.2">
      <c r="A26" s="108"/>
      <c r="B26" s="113"/>
      <c r="C26" s="108">
        <f t="shared" si="1"/>
        <v>21</v>
      </c>
      <c r="D26" s="117">
        <f t="shared" si="2"/>
        <v>-97783.752298695108</v>
      </c>
      <c r="E26" s="117">
        <f t="shared" si="9"/>
        <v>-3803.4586441750912</v>
      </c>
      <c r="F26" s="117">
        <f t="shared" si="0"/>
        <v>-93980.293654520021</v>
      </c>
      <c r="G26" s="118">
        <f t="shared" si="3"/>
        <v>13264002.704346886</v>
      </c>
      <c r="H26" s="112"/>
      <c r="I26" s="108"/>
      <c r="J26" s="113"/>
      <c r="K26" s="108">
        <f t="shared" si="4"/>
        <v>21</v>
      </c>
      <c r="L26" s="117">
        <f t="shared" si="5"/>
        <v>-22937.83540771644</v>
      </c>
      <c r="M26" s="117">
        <f t="shared" si="6"/>
        <v>-1560.7561986100575</v>
      </c>
      <c r="N26" s="117">
        <f t="shared" si="7"/>
        <v>-21377.079209106381</v>
      </c>
      <c r="O26" s="118">
        <f t="shared" si="8"/>
        <v>13307828.619688621</v>
      </c>
    </row>
    <row r="27" spans="1:15" x14ac:dyDescent="0.2">
      <c r="A27" s="108"/>
      <c r="B27" s="113"/>
      <c r="C27" s="108">
        <f t="shared" si="1"/>
        <v>22</v>
      </c>
      <c r="D27" s="117">
        <f t="shared" si="2"/>
        <v>-97783.752298695108</v>
      </c>
      <c r="E27" s="117">
        <f t="shared" si="9"/>
        <v>-3830.3998095713305</v>
      </c>
      <c r="F27" s="117">
        <f t="shared" si="0"/>
        <v>-93953.352489123776</v>
      </c>
      <c r="G27" s="118">
        <f t="shared" si="3"/>
        <v>13260172.304537315</v>
      </c>
      <c r="H27" s="112"/>
      <c r="I27" s="108"/>
      <c r="J27" s="113"/>
      <c r="K27" s="108">
        <f t="shared" si="4"/>
        <v>22</v>
      </c>
      <c r="L27" s="117">
        <f t="shared" si="5"/>
        <v>-22937.83540771644</v>
      </c>
      <c r="M27" s="117">
        <f t="shared" si="6"/>
        <v>-1571.2782966490206</v>
      </c>
      <c r="N27" s="117">
        <f t="shared" si="7"/>
        <v>-21366.557111067421</v>
      </c>
      <c r="O27" s="118">
        <f t="shared" si="8"/>
        <v>13306257.341391971</v>
      </c>
    </row>
    <row r="28" spans="1:15" x14ac:dyDescent="0.2">
      <c r="A28" s="108"/>
      <c r="B28" s="113"/>
      <c r="C28" s="108">
        <f t="shared" si="1"/>
        <v>23</v>
      </c>
      <c r="D28" s="117">
        <f t="shared" si="2"/>
        <v>-97783.752298695108</v>
      </c>
      <c r="E28" s="117">
        <f t="shared" si="9"/>
        <v>-3857.5318082224621</v>
      </c>
      <c r="F28" s="117">
        <f t="shared" si="0"/>
        <v>-93926.220490472653</v>
      </c>
      <c r="G28" s="118">
        <f t="shared" si="3"/>
        <v>13256314.772729093</v>
      </c>
      <c r="H28" s="112"/>
      <c r="I28" s="108"/>
      <c r="J28" s="113"/>
      <c r="K28" s="108">
        <f t="shared" si="4"/>
        <v>23</v>
      </c>
      <c r="L28" s="117">
        <f t="shared" si="5"/>
        <v>-22937.83540771644</v>
      </c>
      <c r="M28" s="117">
        <f t="shared" si="6"/>
        <v>-1581.8713311655961</v>
      </c>
      <c r="N28" s="117">
        <f t="shared" si="7"/>
        <v>-21355.964076550845</v>
      </c>
      <c r="O28" s="118">
        <f t="shared" si="8"/>
        <v>13304675.470060805</v>
      </c>
    </row>
    <row r="29" spans="1:15" x14ac:dyDescent="0.2">
      <c r="A29" s="108"/>
      <c r="B29" s="113">
        <f>SUM(D18:D29)</f>
        <v>-1173405.0275843414</v>
      </c>
      <c r="C29" s="108">
        <f t="shared" si="1"/>
        <v>24</v>
      </c>
      <c r="D29" s="117">
        <f t="shared" si="2"/>
        <v>-97783.752298695108</v>
      </c>
      <c r="E29" s="117">
        <f t="shared" si="9"/>
        <v>-3884.8559918640367</v>
      </c>
      <c r="F29" s="117">
        <f t="shared" si="0"/>
        <v>-93898.89630683107</v>
      </c>
      <c r="G29" s="118">
        <f t="shared" si="3"/>
        <v>13252429.916737229</v>
      </c>
      <c r="H29" s="112"/>
      <c r="I29" s="108"/>
      <c r="J29" s="113">
        <f>SUM(L18:L29)</f>
        <v>-275254.02489259734</v>
      </c>
      <c r="K29" s="108">
        <f t="shared" si="4"/>
        <v>24</v>
      </c>
      <c r="L29" s="117">
        <f t="shared" si="5"/>
        <v>-22937.83540771644</v>
      </c>
      <c r="M29" s="117">
        <f t="shared" si="6"/>
        <v>-1592.535780389871</v>
      </c>
      <c r="N29" s="117">
        <f t="shared" si="7"/>
        <v>-21345.299627326571</v>
      </c>
      <c r="O29" s="118">
        <f t="shared" si="8"/>
        <v>13303082.934280414</v>
      </c>
    </row>
    <row r="30" spans="1:15" x14ac:dyDescent="0.2">
      <c r="A30" s="108"/>
      <c r="B30" s="113"/>
      <c r="C30" s="108">
        <f t="shared" si="1"/>
        <v>25</v>
      </c>
      <c r="D30" s="117">
        <f t="shared" si="2"/>
        <v>-97783.752298695108</v>
      </c>
      <c r="E30" s="117">
        <f t="shared" si="9"/>
        <v>-3912.3737218064075</v>
      </c>
      <c r="F30" s="117">
        <f t="shared" si="0"/>
        <v>-93871.378576888703</v>
      </c>
      <c r="G30" s="118">
        <f t="shared" si="3"/>
        <v>13248517.543015422</v>
      </c>
      <c r="H30" s="112"/>
      <c r="I30" s="108"/>
      <c r="J30" s="113"/>
      <c r="K30" s="108">
        <f t="shared" si="4"/>
        <v>25</v>
      </c>
      <c r="L30" s="117">
        <f t="shared" si="5"/>
        <v>-22937.83540771644</v>
      </c>
      <c r="M30" s="117">
        <f t="shared" si="6"/>
        <v>-1603.2721257759995</v>
      </c>
      <c r="N30" s="117">
        <f t="shared" si="7"/>
        <v>-21334.563281940442</v>
      </c>
      <c r="O30" s="118">
        <f t="shared" si="8"/>
        <v>13301479.662154637</v>
      </c>
    </row>
    <row r="31" spans="1:15" x14ac:dyDescent="0.2">
      <c r="A31" s="108"/>
      <c r="B31" s="113"/>
      <c r="C31" s="108">
        <f t="shared" si="1"/>
        <v>26</v>
      </c>
      <c r="D31" s="117">
        <f t="shared" si="2"/>
        <v>-97783.752298695108</v>
      </c>
      <c r="E31" s="117">
        <f t="shared" si="9"/>
        <v>-3940.0863690025358</v>
      </c>
      <c r="F31" s="117">
        <f t="shared" si="0"/>
        <v>-93843.665929692579</v>
      </c>
      <c r="G31" s="118">
        <f t="shared" si="3"/>
        <v>13244577.45664642</v>
      </c>
      <c r="H31" s="112"/>
      <c r="I31" s="108"/>
      <c r="J31" s="113"/>
      <c r="K31" s="108">
        <f t="shared" si="4"/>
        <v>26</v>
      </c>
      <c r="L31" s="117">
        <f t="shared" si="5"/>
        <v>-22937.83540771644</v>
      </c>
      <c r="M31" s="117">
        <f t="shared" si="6"/>
        <v>-1614.0808520239386</v>
      </c>
      <c r="N31" s="117">
        <f t="shared" si="7"/>
        <v>-21323.754555692503</v>
      </c>
      <c r="O31" s="118">
        <f t="shared" si="8"/>
        <v>13299865.581302613</v>
      </c>
    </row>
    <row r="32" spans="1:15" x14ac:dyDescent="0.2">
      <c r="A32" s="108"/>
      <c r="B32" s="113"/>
      <c r="C32" s="108">
        <f t="shared" si="1"/>
        <v>27</v>
      </c>
      <c r="D32" s="117">
        <f t="shared" si="2"/>
        <v>-97783.752298695108</v>
      </c>
      <c r="E32" s="117">
        <f t="shared" si="9"/>
        <v>-3967.9953141163041</v>
      </c>
      <c r="F32" s="117">
        <f t="shared" si="0"/>
        <v>-93815.756984578809</v>
      </c>
      <c r="G32" s="118">
        <f t="shared" si="3"/>
        <v>13240609.461332304</v>
      </c>
      <c r="H32" s="112"/>
      <c r="I32" s="108"/>
      <c r="J32" s="113"/>
      <c r="K32" s="108">
        <f t="shared" si="4"/>
        <v>27</v>
      </c>
      <c r="L32" s="117">
        <f t="shared" si="5"/>
        <v>-22937.83540771644</v>
      </c>
      <c r="M32" s="117">
        <f t="shared" si="6"/>
        <v>-1624.9624471013337</v>
      </c>
      <c r="N32" s="117">
        <f t="shared" si="7"/>
        <v>-21312.872960615106</v>
      </c>
      <c r="O32" s="118">
        <f t="shared" si="8"/>
        <v>13298240.618855512</v>
      </c>
    </row>
    <row r="33" spans="1:15" x14ac:dyDescent="0.2">
      <c r="A33" s="108"/>
      <c r="B33" s="113"/>
      <c r="C33" s="108">
        <f t="shared" si="1"/>
        <v>28</v>
      </c>
      <c r="D33" s="117">
        <f t="shared" si="2"/>
        <v>-97783.752298695108</v>
      </c>
      <c r="E33" s="117">
        <f t="shared" si="9"/>
        <v>-3996.1019475912935</v>
      </c>
      <c r="F33" s="117">
        <f t="shared" si="0"/>
        <v>-93787.650351103817</v>
      </c>
      <c r="G33" s="118">
        <f t="shared" si="3"/>
        <v>13236613.359384714</v>
      </c>
      <c r="H33" s="112"/>
      <c r="I33" s="108"/>
      <c r="J33" s="113"/>
      <c r="K33" s="108">
        <f t="shared" si="4"/>
        <v>28</v>
      </c>
      <c r="L33" s="117">
        <f t="shared" si="5"/>
        <v>-22937.83540771644</v>
      </c>
      <c r="M33" s="117">
        <f t="shared" si="6"/>
        <v>-1635.9174022655418</v>
      </c>
      <c r="N33" s="117">
        <f t="shared" si="7"/>
        <v>-21301.918005450898</v>
      </c>
      <c r="O33" s="118">
        <f t="shared" si="8"/>
        <v>13296604.701453246</v>
      </c>
    </row>
    <row r="34" spans="1:15" x14ac:dyDescent="0.2">
      <c r="A34" s="108"/>
      <c r="B34" s="113"/>
      <c r="C34" s="108">
        <f t="shared" si="1"/>
        <v>29</v>
      </c>
      <c r="D34" s="117">
        <f t="shared" si="2"/>
        <v>-97783.752298695108</v>
      </c>
      <c r="E34" s="117">
        <f t="shared" si="9"/>
        <v>-4024.4076697200658</v>
      </c>
      <c r="F34" s="117">
        <f t="shared" si="0"/>
        <v>-93759.344628975043</v>
      </c>
      <c r="G34" s="118">
        <f t="shared" si="3"/>
        <v>13232588.951714994</v>
      </c>
      <c r="H34" s="112"/>
      <c r="I34" s="108"/>
      <c r="J34" s="113"/>
      <c r="K34" s="108">
        <f t="shared" si="4"/>
        <v>29</v>
      </c>
      <c r="L34" s="117">
        <f t="shared" si="5"/>
        <v>-22937.83540771644</v>
      </c>
      <c r="M34" s="117">
        <f t="shared" si="6"/>
        <v>-1646.9462120858154</v>
      </c>
      <c r="N34" s="117">
        <f t="shared" si="7"/>
        <v>-21290.889195630625</v>
      </c>
      <c r="O34" s="118">
        <f t="shared" si="8"/>
        <v>13294957.755241161</v>
      </c>
    </row>
    <row r="35" spans="1:15" x14ac:dyDescent="0.2">
      <c r="A35" s="108"/>
      <c r="B35" s="113"/>
      <c r="C35" s="108">
        <f t="shared" si="1"/>
        <v>30</v>
      </c>
      <c r="D35" s="117">
        <f t="shared" si="2"/>
        <v>-97783.752298695108</v>
      </c>
      <c r="E35" s="117">
        <f t="shared" si="9"/>
        <v>-4052.9138907139159</v>
      </c>
      <c r="F35" s="117">
        <f t="shared" si="0"/>
        <v>-93730.838407981195</v>
      </c>
      <c r="G35" s="118">
        <f t="shared" si="3"/>
        <v>13228536.037824281</v>
      </c>
      <c r="H35" s="112"/>
      <c r="I35" s="108"/>
      <c r="J35" s="113"/>
      <c r="K35" s="108">
        <f t="shared" si="4"/>
        <v>30</v>
      </c>
      <c r="L35" s="117">
        <f t="shared" si="5"/>
        <v>-22937.83540771644</v>
      </c>
      <c r="M35" s="117">
        <f t="shared" si="6"/>
        <v>-1658.0493744656274</v>
      </c>
      <c r="N35" s="117">
        <f t="shared" si="7"/>
        <v>-21279.786033250813</v>
      </c>
      <c r="O35" s="118">
        <f t="shared" si="8"/>
        <v>13293299.705866696</v>
      </c>
    </row>
    <row r="36" spans="1:15" x14ac:dyDescent="0.2">
      <c r="A36" s="108"/>
      <c r="B36" s="113"/>
      <c r="C36" s="108">
        <f t="shared" si="1"/>
        <v>31</v>
      </c>
      <c r="D36" s="117">
        <f t="shared" si="2"/>
        <v>-97783.752298695108</v>
      </c>
      <c r="E36" s="117">
        <f t="shared" si="9"/>
        <v>-4081.6220307731396</v>
      </c>
      <c r="F36" s="117">
        <f t="shared" si="0"/>
        <v>-93702.130267921966</v>
      </c>
      <c r="G36" s="118">
        <f t="shared" si="3"/>
        <v>13224454.415793508</v>
      </c>
      <c r="H36" s="112"/>
      <c r="I36" s="108"/>
      <c r="J36" s="113"/>
      <c r="K36" s="108">
        <f t="shared" si="4"/>
        <v>31</v>
      </c>
      <c r="L36" s="117">
        <f t="shared" si="5"/>
        <v>-22937.83540771644</v>
      </c>
      <c r="M36" s="117">
        <f t="shared" si="6"/>
        <v>-1669.2273906651499</v>
      </c>
      <c r="N36" s="117">
        <f t="shared" si="7"/>
        <v>-21268.608017051291</v>
      </c>
      <c r="O36" s="118">
        <f t="shared" si="8"/>
        <v>13291630.478476031</v>
      </c>
    </row>
    <row r="37" spans="1:15" x14ac:dyDescent="0.2">
      <c r="A37" s="108"/>
      <c r="B37" s="113"/>
      <c r="C37" s="108">
        <f t="shared" si="1"/>
        <v>32</v>
      </c>
      <c r="D37" s="117">
        <f t="shared" si="2"/>
        <v>-97783.752298695108</v>
      </c>
      <c r="E37" s="117">
        <f t="shared" si="9"/>
        <v>-4110.5335201577836</v>
      </c>
      <c r="F37" s="117">
        <f t="shared" si="0"/>
        <v>-93673.218778537324</v>
      </c>
      <c r="G37" s="118">
        <f t="shared" si="3"/>
        <v>13220343.88227335</v>
      </c>
      <c r="H37" s="112"/>
      <c r="I37" s="108"/>
      <c r="J37" s="113"/>
      <c r="K37" s="108">
        <f t="shared" si="4"/>
        <v>32</v>
      </c>
      <c r="L37" s="117">
        <f t="shared" si="5"/>
        <v>-22937.83540771644</v>
      </c>
      <c r="M37" s="117">
        <f t="shared" si="6"/>
        <v>-1680.4807653238834</v>
      </c>
      <c r="N37" s="117">
        <f t="shared" si="7"/>
        <v>-21257.354642392558</v>
      </c>
      <c r="O37" s="118">
        <f t="shared" si="8"/>
        <v>13289949.997710707</v>
      </c>
    </row>
    <row r="38" spans="1:15" x14ac:dyDescent="0.2">
      <c r="A38" s="108"/>
      <c r="B38" s="113"/>
      <c r="C38" s="108">
        <f t="shared" si="1"/>
        <v>33</v>
      </c>
      <c r="D38" s="117">
        <f t="shared" si="2"/>
        <v>-97783.752298695108</v>
      </c>
      <c r="E38" s="117">
        <f t="shared" si="9"/>
        <v>-4139.6497992589011</v>
      </c>
      <c r="F38" s="117">
        <f t="shared" si="0"/>
        <v>-93644.102499436209</v>
      </c>
      <c r="G38" s="118">
        <f t="shared" si="3"/>
        <v>13216204.232474091</v>
      </c>
      <c r="H38" s="112"/>
      <c r="I38" s="108"/>
      <c r="J38" s="113"/>
      <c r="K38" s="108">
        <f t="shared" si="4"/>
        <v>33</v>
      </c>
      <c r="L38" s="117">
        <f t="shared" si="5"/>
        <v>-22937.83540771644</v>
      </c>
      <c r="M38" s="117">
        <f t="shared" si="6"/>
        <v>-1691.8100064834421</v>
      </c>
      <c r="N38" s="117">
        <f t="shared" si="7"/>
        <v>-21246.025401232997</v>
      </c>
      <c r="O38" s="118">
        <f t="shared" si="8"/>
        <v>13288258.187704224</v>
      </c>
    </row>
    <row r="39" spans="1:15" x14ac:dyDescent="0.2">
      <c r="A39" s="108"/>
      <c r="B39" s="113"/>
      <c r="C39" s="108">
        <f t="shared" si="1"/>
        <v>34</v>
      </c>
      <c r="D39" s="117">
        <f t="shared" si="2"/>
        <v>-97783.752298695108</v>
      </c>
      <c r="E39" s="117">
        <f t="shared" si="9"/>
        <v>-4168.9723186703186</v>
      </c>
      <c r="F39" s="117">
        <f t="shared" si="0"/>
        <v>-93614.779980024789</v>
      </c>
      <c r="G39" s="118">
        <f t="shared" si="3"/>
        <v>13212035.260155421</v>
      </c>
      <c r="H39" s="112"/>
      <c r="I39" s="108"/>
      <c r="J39" s="113"/>
      <c r="K39" s="108">
        <f t="shared" si="4"/>
        <v>34</v>
      </c>
      <c r="L39" s="117">
        <f t="shared" si="5"/>
        <v>-22937.83540771644</v>
      </c>
      <c r="M39" s="117">
        <f t="shared" si="6"/>
        <v>-1703.2156256104849</v>
      </c>
      <c r="N39" s="117">
        <f t="shared" si="7"/>
        <v>-21234.619782105954</v>
      </c>
      <c r="O39" s="118">
        <f t="shared" si="8"/>
        <v>13286554.972078614</v>
      </c>
    </row>
    <row r="40" spans="1:15" x14ac:dyDescent="0.2">
      <c r="A40" s="108"/>
      <c r="B40" s="113"/>
      <c r="C40" s="108">
        <f t="shared" si="1"/>
        <v>35</v>
      </c>
      <c r="D40" s="117">
        <f t="shared" si="2"/>
        <v>-97783.752298695108</v>
      </c>
      <c r="E40" s="117">
        <f t="shared" si="9"/>
        <v>-4198.5025392608995</v>
      </c>
      <c r="F40" s="117">
        <f t="shared" si="0"/>
        <v>-93585.249759434213</v>
      </c>
      <c r="G40" s="118">
        <f t="shared" si="3"/>
        <v>13207836.75761616</v>
      </c>
      <c r="H40" s="112"/>
      <c r="I40" s="108"/>
      <c r="J40" s="113"/>
      <c r="K40" s="108">
        <f t="shared" si="4"/>
        <v>35</v>
      </c>
      <c r="L40" s="117">
        <f t="shared" si="5"/>
        <v>-22937.83540771644</v>
      </c>
      <c r="M40" s="117">
        <f t="shared" si="6"/>
        <v>-1714.6981376198091</v>
      </c>
      <c r="N40" s="117">
        <f t="shared" si="7"/>
        <v>-21223.137270096631</v>
      </c>
      <c r="O40" s="118">
        <f t="shared" si="8"/>
        <v>13284840.273940993</v>
      </c>
    </row>
    <row r="41" spans="1:15" x14ac:dyDescent="0.2">
      <c r="A41" s="108"/>
      <c r="B41" s="113">
        <f>SUM(D30:D41)</f>
        <v>-1173405.0275843414</v>
      </c>
      <c r="C41" s="108">
        <f t="shared" si="1"/>
        <v>36</v>
      </c>
      <c r="D41" s="117">
        <f t="shared" si="2"/>
        <v>-97783.752298695108</v>
      </c>
      <c r="E41" s="117">
        <f>PPMT($B$3/12,C41,$B$2,$B$1)</f>
        <v>-4228.2419322473315</v>
      </c>
      <c r="F41" s="117">
        <f>SUM(D41-E41)</f>
        <v>-93555.510366447779</v>
      </c>
      <c r="G41" s="118">
        <f>SUM(G40+E41)</f>
        <v>13203608.515683914</v>
      </c>
      <c r="H41" s="112"/>
      <c r="I41" s="108"/>
      <c r="J41" s="113">
        <f>SUM(L30:L41)</f>
        <v>-275254.02489259734</v>
      </c>
      <c r="K41" s="108">
        <f t="shared" si="4"/>
        <v>36</v>
      </c>
      <c r="L41" s="117">
        <f t="shared" si="5"/>
        <v>-22937.83540771644</v>
      </c>
      <c r="M41" s="117">
        <f t="shared" si="6"/>
        <v>-1726.2580608975961</v>
      </c>
      <c r="N41" s="117">
        <f t="shared" si="7"/>
        <v>-21211.577346818845</v>
      </c>
      <c r="O41" s="118">
        <f>SUM(O40+M41)</f>
        <v>13283114.015880097</v>
      </c>
    </row>
    <row r="42" spans="1:15" x14ac:dyDescent="0.2">
      <c r="A42" s="108"/>
      <c r="B42" s="113"/>
      <c r="C42" s="108">
        <f t="shared" si="1"/>
        <v>37</v>
      </c>
      <c r="D42" s="117">
        <f t="shared" si="2"/>
        <v>-97783.752298695108</v>
      </c>
      <c r="E42" s="117">
        <f t="shared" ref="E42:E105" si="10">PPMT($B$3/12,C42,$B$2,$B$1)</f>
        <v>-4258.1919792674153</v>
      </c>
      <c r="F42" s="117">
        <f t="shared" ref="F42:F105" si="11">SUM(D42-E42)</f>
        <v>-93525.560319427692</v>
      </c>
      <c r="G42" s="118">
        <f t="shared" ref="G42:G105" si="12">SUM(G41+E42)</f>
        <v>13199350.323704647</v>
      </c>
      <c r="H42" s="112"/>
      <c r="I42" s="108"/>
      <c r="J42" s="113"/>
      <c r="K42" s="108">
        <f t="shared" si="4"/>
        <v>37</v>
      </c>
      <c r="L42" s="117">
        <f t="shared" si="5"/>
        <v>-22937.83540771644</v>
      </c>
      <c r="M42" s="117">
        <f t="shared" si="6"/>
        <v>-1737.8959173248134</v>
      </c>
      <c r="N42" s="117">
        <f t="shared" si="7"/>
        <v>-21199.939490391625</v>
      </c>
      <c r="O42" s="118">
        <f t="shared" ref="O42:O105" si="13">SUM(O41+M42)</f>
        <v>13281376.119962772</v>
      </c>
    </row>
    <row r="43" spans="1:15" x14ac:dyDescent="0.2">
      <c r="A43" s="108"/>
      <c r="B43" s="113"/>
      <c r="C43" s="108">
        <f t="shared" si="1"/>
        <v>38</v>
      </c>
      <c r="D43" s="117">
        <f t="shared" si="2"/>
        <v>-97783.752298695108</v>
      </c>
      <c r="E43" s="117">
        <f t="shared" si="10"/>
        <v>-4288.3541724538936</v>
      </c>
      <c r="F43" s="117">
        <f t="shared" si="11"/>
        <v>-93495.398126241213</v>
      </c>
      <c r="G43" s="118">
        <f t="shared" si="12"/>
        <v>13195061.969532194</v>
      </c>
      <c r="H43" s="112"/>
      <c r="I43" s="108"/>
      <c r="J43" s="113"/>
      <c r="K43" s="108">
        <f t="shared" si="4"/>
        <v>38</v>
      </c>
      <c r="L43" s="117">
        <f t="shared" si="5"/>
        <v>-22937.83540771644</v>
      </c>
      <c r="M43" s="117">
        <f t="shared" si="6"/>
        <v>-1749.6122323007783</v>
      </c>
      <c r="N43" s="117">
        <f t="shared" si="7"/>
        <v>-21188.223175415664</v>
      </c>
      <c r="O43" s="118">
        <f t="shared" si="13"/>
        <v>13279626.507730471</v>
      </c>
    </row>
    <row r="44" spans="1:15" x14ac:dyDescent="0.2">
      <c r="A44" s="108"/>
      <c r="B44" s="113"/>
      <c r="C44" s="108">
        <f t="shared" si="1"/>
        <v>39</v>
      </c>
      <c r="D44" s="117">
        <f t="shared" si="2"/>
        <v>-97783.752298695108</v>
      </c>
      <c r="E44" s="117">
        <f t="shared" si="10"/>
        <v>-4318.7300145087747</v>
      </c>
      <c r="F44" s="117">
        <f t="shared" si="11"/>
        <v>-93465.022284186329</v>
      </c>
      <c r="G44" s="118">
        <f t="shared" si="12"/>
        <v>13190743.239517685</v>
      </c>
      <c r="H44" s="112"/>
      <c r="I44" s="108"/>
      <c r="J44" s="113"/>
      <c r="K44" s="108">
        <f t="shared" si="4"/>
        <v>39</v>
      </c>
      <c r="L44" s="117">
        <f t="shared" si="5"/>
        <v>-22937.83540771644</v>
      </c>
      <c r="M44" s="117">
        <f t="shared" si="6"/>
        <v>-1761.4075347668727</v>
      </c>
      <c r="N44" s="117">
        <f t="shared" si="7"/>
        <v>-21176.427872949567</v>
      </c>
      <c r="O44" s="118">
        <f t="shared" si="13"/>
        <v>13277865.100195704</v>
      </c>
    </row>
    <row r="45" spans="1:15" x14ac:dyDescent="0.2">
      <c r="A45" s="108"/>
      <c r="B45" s="113"/>
      <c r="C45" s="108">
        <f t="shared" si="1"/>
        <v>40</v>
      </c>
      <c r="D45" s="117">
        <f t="shared" si="2"/>
        <v>-97783.752298695108</v>
      </c>
      <c r="E45" s="117">
        <f t="shared" si="10"/>
        <v>-4349.3210187782124</v>
      </c>
      <c r="F45" s="117">
        <f t="shared" si="11"/>
        <v>-93434.431279916898</v>
      </c>
      <c r="G45" s="118">
        <f t="shared" si="12"/>
        <v>13186393.918498907</v>
      </c>
      <c r="H45" s="112"/>
      <c r="I45" s="108"/>
      <c r="J45" s="113"/>
      <c r="K45" s="108">
        <f t="shared" si="4"/>
        <v>40</v>
      </c>
      <c r="L45" s="117">
        <f t="shared" si="5"/>
        <v>-22937.83540771644</v>
      </c>
      <c r="M45" s="117">
        <f t="shared" si="6"/>
        <v>-1773.2823572304262</v>
      </c>
      <c r="N45" s="117">
        <f t="shared" si="7"/>
        <v>-21164.553050486014</v>
      </c>
      <c r="O45" s="118">
        <f t="shared" si="13"/>
        <v>13276091.817838473</v>
      </c>
    </row>
    <row r="46" spans="1:15" x14ac:dyDescent="0.2">
      <c r="A46" s="108"/>
      <c r="B46" s="113"/>
      <c r="C46" s="108">
        <f t="shared" si="1"/>
        <v>41</v>
      </c>
      <c r="D46" s="117">
        <f t="shared" si="2"/>
        <v>-97783.752298695108</v>
      </c>
      <c r="E46" s="117">
        <f t="shared" si="10"/>
        <v>-4380.1287093278925</v>
      </c>
      <c r="F46" s="117">
        <f t="shared" si="11"/>
        <v>-93403.623589367213</v>
      </c>
      <c r="G46" s="118">
        <f t="shared" si="12"/>
        <v>13182013.78978958</v>
      </c>
      <c r="H46" s="112"/>
      <c r="I46" s="108"/>
      <c r="J46" s="113"/>
      <c r="K46" s="108">
        <f t="shared" si="4"/>
        <v>41</v>
      </c>
      <c r="L46" s="117">
        <f t="shared" si="5"/>
        <v>-22937.83540771644</v>
      </c>
      <c r="M46" s="117">
        <f t="shared" si="6"/>
        <v>-1785.2372357887548</v>
      </c>
      <c r="N46" s="117">
        <f t="shared" si="7"/>
        <v>-21152.598171927686</v>
      </c>
      <c r="O46" s="118">
        <f t="shared" si="13"/>
        <v>13274306.580602685</v>
      </c>
    </row>
    <row r="47" spans="1:15" x14ac:dyDescent="0.2">
      <c r="A47" s="108"/>
      <c r="B47" s="113"/>
      <c r="C47" s="108">
        <f t="shared" si="1"/>
        <v>42</v>
      </c>
      <c r="D47" s="117">
        <f t="shared" si="2"/>
        <v>-97783.752298695108</v>
      </c>
      <c r="E47" s="117">
        <f t="shared" si="10"/>
        <v>-4411.1546210189636</v>
      </c>
      <c r="F47" s="117">
        <f t="shared" si="11"/>
        <v>-93372.597677676138</v>
      </c>
      <c r="G47" s="118">
        <f t="shared" si="12"/>
        <v>13177602.635168562</v>
      </c>
      <c r="H47" s="112"/>
      <c r="I47" s="108"/>
      <c r="J47" s="113"/>
      <c r="K47" s="108">
        <f t="shared" si="4"/>
        <v>42</v>
      </c>
      <c r="L47" s="117">
        <f t="shared" si="5"/>
        <v>-22937.83540771644</v>
      </c>
      <c r="M47" s="117">
        <f t="shared" si="6"/>
        <v>-1797.2727101533642</v>
      </c>
      <c r="N47" s="117">
        <f t="shared" si="7"/>
        <v>-21140.562697563077</v>
      </c>
      <c r="O47" s="118">
        <f t="shared" si="13"/>
        <v>13272509.307892531</v>
      </c>
    </row>
    <row r="48" spans="1:15" x14ac:dyDescent="0.2">
      <c r="A48" s="108"/>
      <c r="B48" s="113"/>
      <c r="C48" s="108">
        <f t="shared" si="1"/>
        <v>43</v>
      </c>
      <c r="D48" s="117">
        <f t="shared" si="2"/>
        <v>-97783.752298695108</v>
      </c>
      <c r="E48" s="117">
        <f t="shared" si="10"/>
        <v>-4442.4002995845158</v>
      </c>
      <c r="F48" s="117">
        <f t="shared" si="11"/>
        <v>-93341.351999110586</v>
      </c>
      <c r="G48" s="118">
        <f t="shared" si="12"/>
        <v>13173160.234868977</v>
      </c>
      <c r="H48" s="112"/>
      <c r="I48" s="108"/>
      <c r="J48" s="113"/>
      <c r="K48" s="108">
        <f t="shared" si="4"/>
        <v>43</v>
      </c>
      <c r="L48" s="117">
        <f t="shared" si="5"/>
        <v>-22937.83540771644</v>
      </c>
      <c r="M48" s="117">
        <f t="shared" si="6"/>
        <v>-1809.389323674314</v>
      </c>
      <c r="N48" s="117">
        <f t="shared" si="7"/>
        <v>-21128.446084042127</v>
      </c>
      <c r="O48" s="118">
        <f t="shared" si="13"/>
        <v>13270699.918568857</v>
      </c>
    </row>
    <row r="49" spans="1:15" x14ac:dyDescent="0.2">
      <c r="A49" s="108"/>
      <c r="B49" s="113"/>
      <c r="C49" s="108">
        <f t="shared" si="1"/>
        <v>44</v>
      </c>
      <c r="D49" s="117">
        <f t="shared" si="2"/>
        <v>-97783.752298695108</v>
      </c>
      <c r="E49" s="117">
        <f t="shared" si="10"/>
        <v>-4473.8673017065721</v>
      </c>
      <c r="F49" s="117">
        <f t="shared" si="11"/>
        <v>-93309.884996988534</v>
      </c>
      <c r="G49" s="118">
        <f t="shared" si="12"/>
        <v>13168686.367567271</v>
      </c>
      <c r="H49" s="112"/>
      <c r="I49" s="108"/>
      <c r="J49" s="113"/>
      <c r="K49" s="108">
        <f t="shared" si="4"/>
        <v>44</v>
      </c>
      <c r="L49" s="117">
        <f t="shared" si="5"/>
        <v>-22937.83540771644</v>
      </c>
      <c r="M49" s="117">
        <f t="shared" si="6"/>
        <v>-1821.5876233647516</v>
      </c>
      <c r="N49" s="117">
        <f t="shared" si="7"/>
        <v>-21116.24778435169</v>
      </c>
      <c r="O49" s="118">
        <f t="shared" si="13"/>
        <v>13268878.330945492</v>
      </c>
    </row>
    <row r="50" spans="1:15" x14ac:dyDescent="0.2">
      <c r="A50" s="108"/>
      <c r="B50" s="113"/>
      <c r="C50" s="108">
        <f t="shared" si="1"/>
        <v>45</v>
      </c>
      <c r="D50" s="117">
        <f t="shared" si="2"/>
        <v>-97783.752298695108</v>
      </c>
      <c r="E50" s="117">
        <f t="shared" si="10"/>
        <v>-4505.5571950936601</v>
      </c>
      <c r="F50" s="117">
        <f t="shared" si="11"/>
        <v>-93278.195103601451</v>
      </c>
      <c r="G50" s="118">
        <f t="shared" si="12"/>
        <v>13164180.810372178</v>
      </c>
      <c r="H50" s="112"/>
      <c r="I50" s="108"/>
      <c r="J50" s="113"/>
      <c r="K50" s="108">
        <f t="shared" si="4"/>
        <v>45</v>
      </c>
      <c r="L50" s="117">
        <f t="shared" si="5"/>
        <v>-22937.83540771644</v>
      </c>
      <c r="M50" s="117">
        <f t="shared" si="6"/>
        <v>-1833.8681599256029</v>
      </c>
      <c r="N50" s="117">
        <f t="shared" si="7"/>
        <v>-21103.967247790839</v>
      </c>
      <c r="O50" s="118">
        <f t="shared" si="13"/>
        <v>13267044.462785566</v>
      </c>
    </row>
    <row r="51" spans="1:15" x14ac:dyDescent="0.2">
      <c r="A51" s="108"/>
      <c r="B51" s="113"/>
      <c r="C51" s="108">
        <f t="shared" si="1"/>
        <v>46</v>
      </c>
      <c r="D51" s="117">
        <f t="shared" si="2"/>
        <v>-97783.752298695108</v>
      </c>
      <c r="E51" s="117">
        <f t="shared" si="10"/>
        <v>-4537.4715585589056</v>
      </c>
      <c r="F51" s="117">
        <f t="shared" si="11"/>
        <v>-93246.280740136208</v>
      </c>
      <c r="G51" s="118">
        <f t="shared" si="12"/>
        <v>13159643.338813618</v>
      </c>
      <c r="H51" s="112"/>
      <c r="I51" s="108"/>
      <c r="J51" s="113"/>
      <c r="K51" s="108">
        <f t="shared" si="4"/>
        <v>46</v>
      </c>
      <c r="L51" s="117">
        <f t="shared" si="5"/>
        <v>-22937.83540771644</v>
      </c>
      <c r="M51" s="117">
        <f t="shared" si="6"/>
        <v>-1846.2314877704348</v>
      </c>
      <c r="N51" s="117">
        <f t="shared" si="7"/>
        <v>-21091.603919946006</v>
      </c>
      <c r="O51" s="118">
        <f t="shared" si="13"/>
        <v>13265198.231297797</v>
      </c>
    </row>
    <row r="52" spans="1:15" x14ac:dyDescent="0.2">
      <c r="A52" s="108"/>
      <c r="B52" s="113"/>
      <c r="C52" s="108">
        <f t="shared" si="1"/>
        <v>47</v>
      </c>
      <c r="D52" s="117">
        <f t="shared" si="2"/>
        <v>-97783.752298695108</v>
      </c>
      <c r="E52" s="117">
        <f t="shared" si="10"/>
        <v>-4569.6119820986996</v>
      </c>
      <c r="F52" s="117">
        <f t="shared" si="11"/>
        <v>-93214.140316596415</v>
      </c>
      <c r="G52" s="118">
        <f t="shared" si="12"/>
        <v>13155073.72683152</v>
      </c>
      <c r="H52" s="112"/>
      <c r="I52" s="108"/>
      <c r="J52" s="113"/>
      <c r="K52" s="108">
        <f t="shared" si="4"/>
        <v>47</v>
      </c>
      <c r="L52" s="117">
        <f t="shared" si="5"/>
        <v>-22937.83540771644</v>
      </c>
      <c r="M52" s="117">
        <f t="shared" si="6"/>
        <v>-1858.6781650504872</v>
      </c>
      <c r="N52" s="117">
        <f t="shared" si="7"/>
        <v>-21079.157242665955</v>
      </c>
      <c r="O52" s="118">
        <f t="shared" si="13"/>
        <v>13263339.553132746</v>
      </c>
    </row>
    <row r="53" spans="1:15" x14ac:dyDescent="0.2">
      <c r="A53" s="108"/>
      <c r="B53" s="113">
        <f>SUM(D42:D53)</f>
        <v>-1173405.0275843414</v>
      </c>
      <c r="C53" s="108">
        <f t="shared" si="1"/>
        <v>48</v>
      </c>
      <c r="D53" s="117">
        <f t="shared" si="2"/>
        <v>-97783.752298695108</v>
      </c>
      <c r="E53" s="117">
        <f t="shared" si="10"/>
        <v>-4601.9800669718979</v>
      </c>
      <c r="F53" s="117">
        <f t="shared" si="11"/>
        <v>-93181.772231723211</v>
      </c>
      <c r="G53" s="118">
        <f t="shared" si="12"/>
        <v>13150471.746764548</v>
      </c>
      <c r="H53" s="112"/>
      <c r="I53" s="108"/>
      <c r="J53" s="113">
        <f>SUM(L42:L53)</f>
        <v>-275254.02489259734</v>
      </c>
      <c r="K53" s="108">
        <f t="shared" si="4"/>
        <v>48</v>
      </c>
      <c r="L53" s="117">
        <f t="shared" si="5"/>
        <v>-22937.83540771644</v>
      </c>
      <c r="M53" s="117">
        <f t="shared" si="6"/>
        <v>-1871.2087536798695</v>
      </c>
      <c r="N53" s="117">
        <f t="shared" si="7"/>
        <v>-21066.626654036572</v>
      </c>
      <c r="O53" s="118">
        <f t="shared" si="13"/>
        <v>13261468.344379067</v>
      </c>
    </row>
    <row r="54" spans="1:15" x14ac:dyDescent="0.2">
      <c r="A54" s="108"/>
      <c r="B54" s="113"/>
      <c r="C54" s="108">
        <f t="shared" si="1"/>
        <v>49</v>
      </c>
      <c r="D54" s="117">
        <f t="shared" si="2"/>
        <v>-97783.752298695108</v>
      </c>
      <c r="E54" s="117">
        <f t="shared" si="10"/>
        <v>-4634.5774257796165</v>
      </c>
      <c r="F54" s="117">
        <f t="shared" si="11"/>
        <v>-93149.174872915493</v>
      </c>
      <c r="G54" s="118">
        <f t="shared" si="12"/>
        <v>13145837.169338768</v>
      </c>
      <c r="H54" s="112"/>
      <c r="I54" s="108"/>
      <c r="J54" s="113"/>
      <c r="K54" s="108">
        <f t="shared" si="4"/>
        <v>49</v>
      </c>
      <c r="L54" s="117">
        <f t="shared" si="5"/>
        <v>-22937.83540771644</v>
      </c>
      <c r="M54" s="117">
        <f t="shared" si="6"/>
        <v>-1883.823819360927</v>
      </c>
      <c r="N54" s="117">
        <f t="shared" si="7"/>
        <v>-21054.011588355512</v>
      </c>
      <c r="O54" s="118">
        <f t="shared" si="13"/>
        <v>13259584.520559706</v>
      </c>
    </row>
    <row r="55" spans="1:15" x14ac:dyDescent="0.2">
      <c r="A55" s="108"/>
      <c r="B55" s="113"/>
      <c r="C55" s="108">
        <f t="shared" si="1"/>
        <v>50</v>
      </c>
      <c r="D55" s="117">
        <f t="shared" si="2"/>
        <v>-97783.752298695108</v>
      </c>
      <c r="E55" s="117">
        <f t="shared" si="10"/>
        <v>-4667.4056825455546</v>
      </c>
      <c r="F55" s="117">
        <f t="shared" si="11"/>
        <v>-93116.34661614956</v>
      </c>
      <c r="G55" s="118">
        <f t="shared" si="12"/>
        <v>13141169.763656223</v>
      </c>
      <c r="H55" s="112"/>
      <c r="I55" s="108"/>
      <c r="J55" s="113"/>
      <c r="K55" s="108">
        <f t="shared" si="4"/>
        <v>50</v>
      </c>
      <c r="L55" s="117">
        <f t="shared" si="5"/>
        <v>-22937.83540771644</v>
      </c>
      <c r="M55" s="117">
        <f t="shared" si="6"/>
        <v>-1896.5239316097854</v>
      </c>
      <c r="N55" s="117">
        <f t="shared" si="7"/>
        <v>-21041.311476106654</v>
      </c>
      <c r="O55" s="118">
        <f t="shared" si="13"/>
        <v>13257687.996628096</v>
      </c>
    </row>
    <row r="56" spans="1:15" x14ac:dyDescent="0.2">
      <c r="A56" s="108"/>
      <c r="B56" s="113"/>
      <c r="C56" s="108">
        <f t="shared" si="1"/>
        <v>51</v>
      </c>
      <c r="D56" s="117">
        <f t="shared" si="2"/>
        <v>-97783.752298695108</v>
      </c>
      <c r="E56" s="117">
        <f t="shared" si="10"/>
        <v>-4700.4664727969193</v>
      </c>
      <c r="F56" s="117">
        <f t="shared" si="11"/>
        <v>-93083.285825898187</v>
      </c>
      <c r="G56" s="118">
        <f t="shared" si="12"/>
        <v>13136469.297183426</v>
      </c>
      <c r="H56" s="112"/>
      <c r="I56" s="108"/>
      <c r="J56" s="113"/>
      <c r="K56" s="108">
        <f t="shared" si="4"/>
        <v>51</v>
      </c>
      <c r="L56" s="117">
        <f t="shared" si="5"/>
        <v>-22937.83540771644</v>
      </c>
      <c r="M56" s="117">
        <f t="shared" si="6"/>
        <v>-1909.3096637820549</v>
      </c>
      <c r="N56" s="117">
        <f t="shared" si="7"/>
        <v>-21028.525743934384</v>
      </c>
      <c r="O56" s="118">
        <f t="shared" si="13"/>
        <v>13255778.686964314</v>
      </c>
    </row>
    <row r="57" spans="1:15" x14ac:dyDescent="0.2">
      <c r="A57" s="108"/>
      <c r="B57" s="113"/>
      <c r="C57" s="108">
        <f t="shared" si="1"/>
        <v>52</v>
      </c>
      <c r="D57" s="117">
        <f t="shared" si="2"/>
        <v>-97783.752298695108</v>
      </c>
      <c r="E57" s="117">
        <f t="shared" si="10"/>
        <v>-4733.761443645898</v>
      </c>
      <c r="F57" s="117">
        <f t="shared" si="11"/>
        <v>-93049.990855049211</v>
      </c>
      <c r="G57" s="118">
        <f t="shared" si="12"/>
        <v>13131735.535739779</v>
      </c>
      <c r="H57" s="112"/>
      <c r="I57" s="108"/>
      <c r="J57" s="113"/>
      <c r="K57" s="108">
        <f t="shared" si="4"/>
        <v>52</v>
      </c>
      <c r="L57" s="117">
        <f t="shared" si="5"/>
        <v>-22937.83540771644</v>
      </c>
      <c r="M57" s="117">
        <f t="shared" si="6"/>
        <v>-1922.1815930987191</v>
      </c>
      <c r="N57" s="117">
        <f t="shared" si="7"/>
        <v>-21015.653814617723</v>
      </c>
      <c r="O57" s="118">
        <f t="shared" si="13"/>
        <v>13253856.505371215</v>
      </c>
    </row>
    <row r="58" spans="1:15" x14ac:dyDescent="0.2">
      <c r="A58" s="108"/>
      <c r="B58" s="113"/>
      <c r="C58" s="108">
        <f t="shared" si="1"/>
        <v>53</v>
      </c>
      <c r="D58" s="117">
        <f t="shared" si="2"/>
        <v>-97783.752298695108</v>
      </c>
      <c r="E58" s="117">
        <f t="shared" si="10"/>
        <v>-4767.2922538717221</v>
      </c>
      <c r="F58" s="117">
        <f t="shared" si="11"/>
        <v>-93016.460044823383</v>
      </c>
      <c r="G58" s="118">
        <f t="shared" si="12"/>
        <v>13126968.243485907</v>
      </c>
      <c r="H58" s="112"/>
      <c r="I58" s="108"/>
      <c r="J58" s="113"/>
      <c r="K58" s="108">
        <f t="shared" si="4"/>
        <v>53</v>
      </c>
      <c r="L58" s="117">
        <f t="shared" si="5"/>
        <v>-22937.83540771644</v>
      </c>
      <c r="M58" s="117">
        <f t="shared" si="6"/>
        <v>-1935.140300672193</v>
      </c>
      <c r="N58" s="117">
        <f t="shared" si="7"/>
        <v>-21002.695107044248</v>
      </c>
      <c r="O58" s="118">
        <f t="shared" si="13"/>
        <v>13251921.365070542</v>
      </c>
    </row>
    <row r="59" spans="1:15" x14ac:dyDescent="0.2">
      <c r="A59" s="108"/>
      <c r="B59" s="113"/>
      <c r="C59" s="108">
        <f t="shared" si="1"/>
        <v>54</v>
      </c>
      <c r="D59" s="117">
        <f t="shared" si="2"/>
        <v>-97783.752298695108</v>
      </c>
      <c r="E59" s="117">
        <f t="shared" si="10"/>
        <v>-4801.0605740033152</v>
      </c>
      <c r="F59" s="117">
        <f t="shared" si="11"/>
        <v>-92982.691724691787</v>
      </c>
      <c r="G59" s="118">
        <f t="shared" si="12"/>
        <v>13122167.182911905</v>
      </c>
      <c r="H59" s="112"/>
      <c r="I59" s="108"/>
      <c r="J59" s="113"/>
      <c r="K59" s="108">
        <f t="shared" si="4"/>
        <v>54</v>
      </c>
      <c r="L59" s="117">
        <f t="shared" si="5"/>
        <v>-22937.83540771644</v>
      </c>
      <c r="M59" s="117">
        <f t="shared" si="6"/>
        <v>-1948.186371532558</v>
      </c>
      <c r="N59" s="117">
        <f t="shared" si="7"/>
        <v>-20989.649036183881</v>
      </c>
      <c r="O59" s="118">
        <f t="shared" si="13"/>
        <v>13249973.178699009</v>
      </c>
    </row>
    <row r="60" spans="1:15" x14ac:dyDescent="0.2">
      <c r="A60" s="108"/>
      <c r="B60" s="113"/>
      <c r="C60" s="108">
        <f t="shared" si="1"/>
        <v>55</v>
      </c>
      <c r="D60" s="117">
        <f t="shared" si="2"/>
        <v>-97783.752298695108</v>
      </c>
      <c r="E60" s="117">
        <f t="shared" si="10"/>
        <v>-4835.0680864025035</v>
      </c>
      <c r="F60" s="117">
        <f t="shared" si="11"/>
        <v>-92948.684212292603</v>
      </c>
      <c r="G60" s="118">
        <f t="shared" si="12"/>
        <v>13117332.114825502</v>
      </c>
      <c r="H60" s="112"/>
      <c r="I60" s="108"/>
      <c r="J60" s="113"/>
      <c r="K60" s="108">
        <f t="shared" si="4"/>
        <v>55</v>
      </c>
      <c r="L60" s="117">
        <f t="shared" si="5"/>
        <v>-22937.83540771644</v>
      </c>
      <c r="M60" s="117">
        <f t="shared" si="6"/>
        <v>-1961.3203946539732</v>
      </c>
      <c r="N60" s="117">
        <f t="shared" si="7"/>
        <v>-20976.515013062468</v>
      </c>
      <c r="O60" s="118">
        <f t="shared" si="13"/>
        <v>13248011.858304355</v>
      </c>
    </row>
    <row r="61" spans="1:15" x14ac:dyDescent="0.2">
      <c r="A61" s="108"/>
      <c r="B61" s="113"/>
      <c r="C61" s="108">
        <f t="shared" si="1"/>
        <v>56</v>
      </c>
      <c r="D61" s="117">
        <f t="shared" si="2"/>
        <v>-97783.752298695108</v>
      </c>
      <c r="E61" s="117">
        <f t="shared" si="10"/>
        <v>-4869.3164853478556</v>
      </c>
      <c r="F61" s="117">
        <f t="shared" si="11"/>
        <v>-92914.435813347256</v>
      </c>
      <c r="G61" s="118">
        <f t="shared" si="12"/>
        <v>13112462.798340155</v>
      </c>
      <c r="H61" s="112"/>
      <c r="I61" s="108"/>
      <c r="J61" s="113"/>
      <c r="K61" s="108">
        <f t="shared" si="4"/>
        <v>56</v>
      </c>
      <c r="L61" s="117">
        <f t="shared" si="5"/>
        <v>-22937.83540771644</v>
      </c>
      <c r="M61" s="117">
        <f t="shared" si="6"/>
        <v>-1974.5429629812652</v>
      </c>
      <c r="N61" s="117">
        <f t="shared" si="7"/>
        <v>-20963.292444735176</v>
      </c>
      <c r="O61" s="118">
        <f t="shared" si="13"/>
        <v>13246037.315341374</v>
      </c>
    </row>
    <row r="62" spans="1:15" x14ac:dyDescent="0.2">
      <c r="A62" s="108"/>
      <c r="B62" s="113"/>
      <c r="C62" s="108">
        <f t="shared" si="1"/>
        <v>57</v>
      </c>
      <c r="D62" s="117">
        <f t="shared" si="2"/>
        <v>-97783.752298695108</v>
      </c>
      <c r="E62" s="117">
        <f t="shared" si="10"/>
        <v>-4903.8074771190686</v>
      </c>
      <c r="F62" s="117">
        <f t="shared" si="11"/>
        <v>-92879.944821576035</v>
      </c>
      <c r="G62" s="118">
        <f t="shared" si="12"/>
        <v>13107558.990863036</v>
      </c>
      <c r="H62" s="112"/>
      <c r="I62" s="108"/>
      <c r="J62" s="113"/>
      <c r="K62" s="108">
        <f t="shared" si="4"/>
        <v>57</v>
      </c>
      <c r="L62" s="117">
        <f t="shared" si="5"/>
        <v>-22937.83540771644</v>
      </c>
      <c r="M62" s="117">
        <f t="shared" si="6"/>
        <v>-1987.8546734566976</v>
      </c>
      <c r="N62" s="117">
        <f t="shared" si="7"/>
        <v>-20949.980734259741</v>
      </c>
      <c r="O62" s="118">
        <f t="shared" si="13"/>
        <v>13244049.460667918</v>
      </c>
    </row>
    <row r="63" spans="1:15" x14ac:dyDescent="0.2">
      <c r="A63" s="108"/>
      <c r="B63" s="113"/>
      <c r="C63" s="108">
        <f t="shared" si="1"/>
        <v>58</v>
      </c>
      <c r="D63" s="117">
        <f t="shared" si="2"/>
        <v>-97783.752298695108</v>
      </c>
      <c r="E63" s="117">
        <f t="shared" si="10"/>
        <v>-4938.5427800819962</v>
      </c>
      <c r="F63" s="117">
        <f t="shared" si="11"/>
        <v>-92845.209518613119</v>
      </c>
      <c r="G63" s="118">
        <f t="shared" si="12"/>
        <v>13102620.448082954</v>
      </c>
      <c r="H63" s="112"/>
      <c r="I63" s="108"/>
      <c r="J63" s="113"/>
      <c r="K63" s="108">
        <f t="shared" si="4"/>
        <v>58</v>
      </c>
      <c r="L63" s="117">
        <f t="shared" si="5"/>
        <v>-22937.83540771644</v>
      </c>
      <c r="M63" s="117">
        <f t="shared" si="6"/>
        <v>-2001.256127046918</v>
      </c>
      <c r="N63" s="117">
        <f t="shared" si="7"/>
        <v>-20936.579280669521</v>
      </c>
      <c r="O63" s="118">
        <f t="shared" si="13"/>
        <v>13242048.204540871</v>
      </c>
    </row>
    <row r="64" spans="1:15" x14ac:dyDescent="0.2">
      <c r="A64" s="108"/>
      <c r="B64" s="113"/>
      <c r="C64" s="108">
        <f t="shared" si="1"/>
        <v>59</v>
      </c>
      <c r="D64" s="117">
        <f t="shared" si="2"/>
        <v>-97783.752298695108</v>
      </c>
      <c r="E64" s="117">
        <f t="shared" si="10"/>
        <v>-4973.5241247742424</v>
      </c>
      <c r="F64" s="117">
        <f t="shared" si="11"/>
        <v>-92810.22817392087</v>
      </c>
      <c r="G64" s="118">
        <f t="shared" si="12"/>
        <v>13097646.923958179</v>
      </c>
      <c r="H64" s="112"/>
      <c r="I64" s="108"/>
      <c r="J64" s="113"/>
      <c r="K64" s="108">
        <f t="shared" si="4"/>
        <v>59</v>
      </c>
      <c r="L64" s="117">
        <f t="shared" si="5"/>
        <v>-22937.83540771644</v>
      </c>
      <c r="M64" s="117">
        <f t="shared" si="6"/>
        <v>-2014.7479287700928</v>
      </c>
      <c r="N64" s="117">
        <f t="shared" si="7"/>
        <v>-20923.087478946349</v>
      </c>
      <c r="O64" s="118">
        <f t="shared" si="13"/>
        <v>13240033.456612101</v>
      </c>
    </row>
    <row r="65" spans="1:15" x14ac:dyDescent="0.2">
      <c r="A65" s="114">
        <f>B65+B53+B41+B29+B17</f>
        <v>-5867025.1379217068</v>
      </c>
      <c r="B65" s="113">
        <f>SUM(D54:D65)</f>
        <v>-1173405.0275843414</v>
      </c>
      <c r="C65" s="108">
        <f t="shared" si="1"/>
        <v>60</v>
      </c>
      <c r="D65" s="117">
        <f t="shared" si="2"/>
        <v>-97783.752298695108</v>
      </c>
      <c r="E65" s="117">
        <f t="shared" si="10"/>
        <v>-5008.7532539913946</v>
      </c>
      <c r="F65" s="117">
        <f t="shared" si="11"/>
        <v>-92774.999044703713</v>
      </c>
      <c r="G65" s="118">
        <f t="shared" si="12"/>
        <v>13092638.170704188</v>
      </c>
      <c r="H65" s="112"/>
      <c r="I65" s="114">
        <f>J65+J53+J41+J29+J17</f>
        <v>-1376270.1244629868</v>
      </c>
      <c r="J65" s="113">
        <f>SUM(L54:L65)</f>
        <v>-275254.02489259734</v>
      </c>
      <c r="K65" s="108">
        <f t="shared" si="4"/>
        <v>60</v>
      </c>
      <c r="L65" s="117">
        <f t="shared" si="5"/>
        <v>-22937.83540771644</v>
      </c>
      <c r="M65" s="117">
        <f t="shared" si="6"/>
        <v>-2028.3306877232178</v>
      </c>
      <c r="N65" s="117">
        <f t="shared" si="7"/>
        <v>-20909.504719993223</v>
      </c>
      <c r="O65" s="118">
        <f t="shared" si="13"/>
        <v>13238005.125924377</v>
      </c>
    </row>
    <row r="66" spans="1:15" x14ac:dyDescent="0.2">
      <c r="A66" s="108"/>
      <c r="B66" s="113"/>
      <c r="C66" s="108">
        <f t="shared" si="1"/>
        <v>61</v>
      </c>
      <c r="D66" s="117">
        <f t="shared" si="2"/>
        <v>-97783.752298695108</v>
      </c>
      <c r="E66" s="117">
        <f t="shared" si="10"/>
        <v>-5044.2319228738324</v>
      </c>
      <c r="F66" s="117">
        <f t="shared" si="11"/>
        <v>-92739.520375821274</v>
      </c>
      <c r="G66" s="118">
        <f t="shared" si="12"/>
        <v>13087593.938781314</v>
      </c>
      <c r="H66" s="112"/>
      <c r="I66" s="108"/>
      <c r="J66" s="113"/>
      <c r="K66" s="108">
        <f t="shared" si="4"/>
        <v>61</v>
      </c>
      <c r="L66" s="117">
        <f t="shared" si="5"/>
        <v>-22937.83540771644</v>
      </c>
      <c r="M66" s="117">
        <f t="shared" si="6"/>
        <v>-2042.0050171096179</v>
      </c>
      <c r="N66" s="117">
        <f t="shared" si="7"/>
        <v>-20895.830390606821</v>
      </c>
      <c r="O66" s="118">
        <f t="shared" si="13"/>
        <v>13235963.120907268</v>
      </c>
    </row>
    <row r="67" spans="1:15" x14ac:dyDescent="0.2">
      <c r="A67" s="108"/>
      <c r="B67" s="113"/>
      <c r="C67" s="108">
        <f t="shared" si="1"/>
        <v>62</v>
      </c>
      <c r="D67" s="117">
        <f t="shared" si="2"/>
        <v>-97783.752298695108</v>
      </c>
      <c r="E67" s="117">
        <f t="shared" si="10"/>
        <v>-5079.9618989941891</v>
      </c>
      <c r="F67" s="117">
        <f t="shared" si="11"/>
        <v>-92703.790399700913</v>
      </c>
      <c r="G67" s="118">
        <f t="shared" si="12"/>
        <v>13082513.97688232</v>
      </c>
      <c r="H67" s="112"/>
      <c r="I67" s="108"/>
      <c r="J67" s="113"/>
      <c r="K67" s="108">
        <f t="shared" si="4"/>
        <v>62</v>
      </c>
      <c r="L67" s="117">
        <f t="shared" si="5"/>
        <v>-22937.83540771644</v>
      </c>
      <c r="M67" s="117">
        <f t="shared" si="6"/>
        <v>-2055.771534266632</v>
      </c>
      <c r="N67" s="117">
        <f t="shared" si="7"/>
        <v>-20882.06387344981</v>
      </c>
      <c r="O67" s="118">
        <f t="shared" si="13"/>
        <v>13233907.349373002</v>
      </c>
    </row>
    <row r="68" spans="1:15" x14ac:dyDescent="0.2">
      <c r="A68" s="108"/>
      <c r="B68" s="113"/>
      <c r="C68" s="108">
        <f t="shared" si="1"/>
        <v>63</v>
      </c>
      <c r="D68" s="117">
        <f t="shared" si="2"/>
        <v>-97783.752298695108</v>
      </c>
      <c r="E68" s="117">
        <f t="shared" si="10"/>
        <v>-5115.9449624454001</v>
      </c>
      <c r="F68" s="117">
        <f t="shared" si="11"/>
        <v>-92667.807336249709</v>
      </c>
      <c r="G68" s="118">
        <f t="shared" si="12"/>
        <v>13077398.031919874</v>
      </c>
      <c r="H68" s="112"/>
      <c r="I68" s="108"/>
      <c r="J68" s="113"/>
      <c r="K68" s="108">
        <f t="shared" si="4"/>
        <v>63</v>
      </c>
      <c r="L68" s="117">
        <f t="shared" si="5"/>
        <v>-22937.83540771644</v>
      </c>
      <c r="M68" s="117">
        <f t="shared" si="6"/>
        <v>-2069.6308606934799</v>
      </c>
      <c r="N68" s="117">
        <f t="shared" si="7"/>
        <v>-20868.20454702296</v>
      </c>
      <c r="O68" s="118">
        <f t="shared" si="13"/>
        <v>13231837.718512308</v>
      </c>
    </row>
    <row r="69" spans="1:15" x14ac:dyDescent="0.2">
      <c r="A69" s="108"/>
      <c r="B69" s="113"/>
      <c r="C69" s="108">
        <f t="shared" si="1"/>
        <v>64</v>
      </c>
      <c r="D69" s="117">
        <f t="shared" si="2"/>
        <v>-97783.752298695108</v>
      </c>
      <c r="E69" s="117">
        <f t="shared" si="10"/>
        <v>-5152.1829059293859</v>
      </c>
      <c r="F69" s="117">
        <f t="shared" si="11"/>
        <v>-92631.569392765727</v>
      </c>
      <c r="G69" s="118">
        <f t="shared" si="12"/>
        <v>13072245.849013945</v>
      </c>
      <c r="H69" s="112"/>
      <c r="I69" s="108"/>
      <c r="J69" s="113"/>
      <c r="K69" s="108">
        <f t="shared" si="4"/>
        <v>64</v>
      </c>
      <c r="L69" s="117">
        <f t="shared" si="5"/>
        <v>-22937.83540771644</v>
      </c>
      <c r="M69" s="117">
        <f t="shared" si="6"/>
        <v>-2083.5836220793221</v>
      </c>
      <c r="N69" s="117">
        <f t="shared" si="7"/>
        <v>-20854.25178563712</v>
      </c>
      <c r="O69" s="118">
        <f t="shared" si="13"/>
        <v>13229754.134890229</v>
      </c>
    </row>
    <row r="70" spans="1:15" x14ac:dyDescent="0.2">
      <c r="A70" s="108"/>
      <c r="B70" s="113"/>
      <c r="C70" s="108">
        <f t="shared" si="1"/>
        <v>65</v>
      </c>
      <c r="D70" s="117">
        <f t="shared" si="2"/>
        <v>-97783.752298695108</v>
      </c>
      <c r="E70" s="117">
        <f t="shared" si="10"/>
        <v>-5188.6775348463871</v>
      </c>
      <c r="F70" s="117">
        <f t="shared" si="11"/>
        <v>-92595.074763848723</v>
      </c>
      <c r="G70" s="118">
        <f t="shared" si="12"/>
        <v>13067057.171479098</v>
      </c>
      <c r="H70" s="112"/>
      <c r="I70" s="108"/>
      <c r="J70" s="113"/>
      <c r="K70" s="108">
        <f t="shared" si="4"/>
        <v>65</v>
      </c>
      <c r="L70" s="117">
        <f t="shared" si="5"/>
        <v>-22937.83540771644</v>
      </c>
      <c r="M70" s="117">
        <f t="shared" si="6"/>
        <v>-2097.6304483315066</v>
      </c>
      <c r="N70" s="117">
        <f t="shared" si="7"/>
        <v>-20840.204959384933</v>
      </c>
      <c r="O70" s="118">
        <f t="shared" si="13"/>
        <v>13227656.504441896</v>
      </c>
    </row>
    <row r="71" spans="1:15" x14ac:dyDescent="0.2">
      <c r="A71" s="108"/>
      <c r="B71" s="113"/>
      <c r="C71" s="108">
        <f t="shared" si="1"/>
        <v>66</v>
      </c>
      <c r="D71" s="117">
        <f t="shared" si="2"/>
        <v>-97783.752298695108</v>
      </c>
      <c r="E71" s="117">
        <f t="shared" si="10"/>
        <v>-5225.4306673848814</v>
      </c>
      <c r="F71" s="117">
        <f t="shared" si="11"/>
        <v>-92558.321631310231</v>
      </c>
      <c r="G71" s="118">
        <f t="shared" si="12"/>
        <v>13061831.740811713</v>
      </c>
      <c r="H71" s="112"/>
      <c r="I71" s="108"/>
      <c r="J71" s="113"/>
      <c r="K71" s="108">
        <f t="shared" si="4"/>
        <v>66</v>
      </c>
      <c r="L71" s="117">
        <f t="shared" si="5"/>
        <v>-22937.83540771644</v>
      </c>
      <c r="M71" s="117">
        <f t="shared" si="6"/>
        <v>-2111.771973604009</v>
      </c>
      <c r="N71" s="117">
        <f t="shared" si="7"/>
        <v>-20826.063434112431</v>
      </c>
      <c r="O71" s="118">
        <f t="shared" si="13"/>
        <v>13225544.732468292</v>
      </c>
    </row>
    <row r="72" spans="1:15" x14ac:dyDescent="0.2">
      <c r="A72" s="108"/>
      <c r="B72" s="113"/>
      <c r="C72" s="108">
        <f t="shared" ref="C72:C135" si="14">SUM(C71+1)</f>
        <v>67</v>
      </c>
      <c r="D72" s="117">
        <f t="shared" ref="D72:D135" si="15">PMT($B$3/12,$B$2,$B$1)</f>
        <v>-97783.752298695108</v>
      </c>
      <c r="E72" s="117">
        <f t="shared" si="10"/>
        <v>-5262.4441346121921</v>
      </c>
      <c r="F72" s="117">
        <f t="shared" si="11"/>
        <v>-92521.308164082919</v>
      </c>
      <c r="G72" s="118">
        <f t="shared" si="12"/>
        <v>13056569.296677101</v>
      </c>
      <c r="H72" s="112"/>
      <c r="I72" s="108"/>
      <c r="J72" s="113"/>
      <c r="K72" s="108">
        <f t="shared" ref="K72:K135" si="16">SUM(K71+1)</f>
        <v>67</v>
      </c>
      <c r="L72" s="117">
        <f t="shared" ref="L72:L135" si="17">PMT($J$3/12,$J$2,$J$1)</f>
        <v>-22937.83540771644</v>
      </c>
      <c r="M72" s="117">
        <f t="shared" ref="M72:M135" si="18">PPMT($J$3/12,K72,$J$2,$J$1)</f>
        <v>-2126.0088363260547</v>
      </c>
      <c r="N72" s="117">
        <f t="shared" ref="N72:N135" si="19">SUM(L72-M72)</f>
        <v>-20811.826571390386</v>
      </c>
      <c r="O72" s="118">
        <f t="shared" si="13"/>
        <v>13223418.723631967</v>
      </c>
    </row>
    <row r="73" spans="1:15" x14ac:dyDescent="0.2">
      <c r="A73" s="108"/>
      <c r="B73" s="113"/>
      <c r="C73" s="108">
        <f t="shared" si="14"/>
        <v>68</v>
      </c>
      <c r="D73" s="117">
        <f t="shared" si="15"/>
        <v>-97783.752298695108</v>
      </c>
      <c r="E73" s="117">
        <f t="shared" si="10"/>
        <v>-5299.7197805656933</v>
      </c>
      <c r="F73" s="117">
        <f t="shared" si="11"/>
        <v>-92484.032518129417</v>
      </c>
      <c r="G73" s="118">
        <f t="shared" si="12"/>
        <v>13051269.576896535</v>
      </c>
      <c r="H73" s="112"/>
      <c r="I73" s="108"/>
      <c r="J73" s="113"/>
      <c r="K73" s="108">
        <f t="shared" si="16"/>
        <v>68</v>
      </c>
      <c r="L73" s="117">
        <f t="shared" si="17"/>
        <v>-22937.83540771644</v>
      </c>
      <c r="M73" s="117">
        <f t="shared" si="18"/>
        <v>-2140.3416792309531</v>
      </c>
      <c r="N73" s="117">
        <f t="shared" si="19"/>
        <v>-20797.493728485486</v>
      </c>
      <c r="O73" s="118">
        <f t="shared" si="13"/>
        <v>13221278.381952737</v>
      </c>
    </row>
    <row r="74" spans="1:15" x14ac:dyDescent="0.2">
      <c r="A74" s="108"/>
      <c r="B74" s="113"/>
      <c r="C74" s="108">
        <f t="shared" si="14"/>
        <v>69</v>
      </c>
      <c r="D74" s="117">
        <f t="shared" si="15"/>
        <v>-97783.752298695108</v>
      </c>
      <c r="E74" s="117">
        <f t="shared" si="10"/>
        <v>-5337.2594623447012</v>
      </c>
      <c r="F74" s="117">
        <f t="shared" si="11"/>
        <v>-92446.4928363504</v>
      </c>
      <c r="G74" s="118">
        <f t="shared" si="12"/>
        <v>13045932.31743419</v>
      </c>
      <c r="H74" s="112"/>
      <c r="I74" s="108"/>
      <c r="J74" s="113"/>
      <c r="K74" s="108">
        <f t="shared" si="16"/>
        <v>69</v>
      </c>
      <c r="L74" s="117">
        <f t="shared" si="17"/>
        <v>-22937.83540771644</v>
      </c>
      <c r="M74" s="117">
        <f t="shared" si="18"/>
        <v>-2154.771149385102</v>
      </c>
      <c r="N74" s="117">
        <f t="shared" si="19"/>
        <v>-20783.064258331338</v>
      </c>
      <c r="O74" s="118">
        <f t="shared" si="13"/>
        <v>13219123.610803351</v>
      </c>
    </row>
    <row r="75" spans="1:15" x14ac:dyDescent="0.2">
      <c r="A75" s="108"/>
      <c r="B75" s="113"/>
      <c r="C75" s="108">
        <f t="shared" si="14"/>
        <v>70</v>
      </c>
      <c r="D75" s="117">
        <f t="shared" si="15"/>
        <v>-97783.752298695108</v>
      </c>
      <c r="E75" s="117">
        <f t="shared" si="10"/>
        <v>-5375.0650502029757</v>
      </c>
      <c r="F75" s="117">
        <f t="shared" si="11"/>
        <v>-92408.687248492133</v>
      </c>
      <c r="G75" s="118">
        <f t="shared" si="12"/>
        <v>13040557.252383986</v>
      </c>
      <c r="H75" s="112"/>
      <c r="I75" s="108"/>
      <c r="J75" s="113"/>
      <c r="K75" s="108">
        <f t="shared" si="16"/>
        <v>70</v>
      </c>
      <c r="L75" s="117">
        <f t="shared" si="17"/>
        <v>-22937.83540771644</v>
      </c>
      <c r="M75" s="117">
        <f t="shared" si="18"/>
        <v>-2169.2978982172067</v>
      </c>
      <c r="N75" s="117">
        <f t="shared" si="19"/>
        <v>-20768.537509499234</v>
      </c>
      <c r="O75" s="118">
        <f t="shared" si="13"/>
        <v>13216954.312905133</v>
      </c>
    </row>
    <row r="76" spans="1:15" x14ac:dyDescent="0.2">
      <c r="A76" s="108"/>
      <c r="B76" s="113"/>
      <c r="C76" s="108">
        <f t="shared" si="14"/>
        <v>71</v>
      </c>
      <c r="D76" s="117">
        <f t="shared" si="15"/>
        <v>-97783.752298695108</v>
      </c>
      <c r="E76" s="117">
        <f t="shared" si="10"/>
        <v>-5413.1384276419139</v>
      </c>
      <c r="F76" s="117">
        <f t="shared" si="11"/>
        <v>-92370.613871053196</v>
      </c>
      <c r="G76" s="118">
        <f t="shared" si="12"/>
        <v>13035144.113956345</v>
      </c>
      <c r="H76" s="112"/>
      <c r="I76" s="108"/>
      <c r="J76" s="113"/>
      <c r="K76" s="108">
        <f t="shared" si="16"/>
        <v>71</v>
      </c>
      <c r="L76" s="117">
        <f t="shared" si="17"/>
        <v>-22937.83540771644</v>
      </c>
      <c r="M76" s="117">
        <f t="shared" si="18"/>
        <v>-2183.922581547688</v>
      </c>
      <c r="N76" s="117">
        <f t="shared" si="19"/>
        <v>-20753.912826168751</v>
      </c>
      <c r="O76" s="118">
        <f t="shared" si="13"/>
        <v>13214770.390323585</v>
      </c>
    </row>
    <row r="77" spans="1:15" x14ac:dyDescent="0.2">
      <c r="A77" s="108"/>
      <c r="B77" s="113">
        <f>SUM(D66:D77)</f>
        <v>-1173405.0275843414</v>
      </c>
      <c r="C77" s="108">
        <f t="shared" si="14"/>
        <v>72</v>
      </c>
      <c r="D77" s="117">
        <f t="shared" si="15"/>
        <v>-97783.752298695108</v>
      </c>
      <c r="E77" s="117">
        <f t="shared" si="10"/>
        <v>-5451.4814915043789</v>
      </c>
      <c r="F77" s="117">
        <f t="shared" si="11"/>
        <v>-92332.270807190725</v>
      </c>
      <c r="G77" s="118">
        <f t="shared" si="12"/>
        <v>13029692.632464841</v>
      </c>
      <c r="H77" s="112"/>
      <c r="I77" s="108"/>
      <c r="J77" s="113">
        <f>SUM(L66:L77)</f>
        <v>-275254.02489259734</v>
      </c>
      <c r="K77" s="108">
        <f t="shared" si="16"/>
        <v>72</v>
      </c>
      <c r="L77" s="117">
        <f t="shared" si="17"/>
        <v>-22937.83540771644</v>
      </c>
      <c r="M77" s="117">
        <f t="shared" si="18"/>
        <v>-2198.6458596182893</v>
      </c>
      <c r="N77" s="117">
        <f t="shared" si="19"/>
        <v>-20739.189548098151</v>
      </c>
      <c r="O77" s="118">
        <f t="shared" si="13"/>
        <v>13212571.744463967</v>
      </c>
    </row>
    <row r="78" spans="1:15" x14ac:dyDescent="0.2">
      <c r="A78" s="108"/>
      <c r="B78" s="113"/>
      <c r="C78" s="108">
        <f t="shared" si="14"/>
        <v>73</v>
      </c>
      <c r="D78" s="117">
        <f t="shared" si="15"/>
        <v>-97783.752298695108</v>
      </c>
      <c r="E78" s="117">
        <f t="shared" si="10"/>
        <v>-5490.0961520691999</v>
      </c>
      <c r="F78" s="117">
        <f t="shared" si="11"/>
        <v>-92293.656146625901</v>
      </c>
      <c r="G78" s="118">
        <f t="shared" si="12"/>
        <v>13024202.536312772</v>
      </c>
      <c r="H78" s="112"/>
      <c r="I78" s="108"/>
      <c r="J78" s="113"/>
      <c r="K78" s="108">
        <f t="shared" si="16"/>
        <v>73</v>
      </c>
      <c r="L78" s="117">
        <f t="shared" si="17"/>
        <v>-22937.83540771644</v>
      </c>
      <c r="M78" s="117">
        <f t="shared" si="18"/>
        <v>-2213.4683971218815</v>
      </c>
      <c r="N78" s="117">
        <f t="shared" si="19"/>
        <v>-20724.36701059456</v>
      </c>
      <c r="O78" s="118">
        <f t="shared" si="13"/>
        <v>13210358.276066845</v>
      </c>
    </row>
    <row r="79" spans="1:15" x14ac:dyDescent="0.2">
      <c r="A79" s="108"/>
      <c r="B79" s="113"/>
      <c r="C79" s="108">
        <f t="shared" si="14"/>
        <v>74</v>
      </c>
      <c r="D79" s="117">
        <f t="shared" si="15"/>
        <v>-97783.752298695108</v>
      </c>
      <c r="E79" s="117">
        <f t="shared" si="10"/>
        <v>-5528.984333146358</v>
      </c>
      <c r="F79" s="117">
        <f t="shared" si="11"/>
        <v>-92254.767965548745</v>
      </c>
      <c r="G79" s="118">
        <f t="shared" si="12"/>
        <v>13018673.551979626</v>
      </c>
      <c r="H79" s="112"/>
      <c r="I79" s="108"/>
      <c r="J79" s="113"/>
      <c r="K79" s="108">
        <f t="shared" si="16"/>
        <v>74</v>
      </c>
      <c r="L79" s="117">
        <f t="shared" si="17"/>
        <v>-22937.83540771644</v>
      </c>
      <c r="M79" s="117">
        <f t="shared" si="18"/>
        <v>-2228.3908632324778</v>
      </c>
      <c r="N79" s="117">
        <f t="shared" si="19"/>
        <v>-20709.444544483962</v>
      </c>
      <c r="O79" s="118">
        <f t="shared" si="13"/>
        <v>13208129.885203613</v>
      </c>
    </row>
    <row r="80" spans="1:15" x14ac:dyDescent="0.2">
      <c r="A80" s="108"/>
      <c r="B80" s="113"/>
      <c r="C80" s="108">
        <f t="shared" si="14"/>
        <v>75</v>
      </c>
      <c r="D80" s="117">
        <f t="shared" si="15"/>
        <v>-97783.752298695108</v>
      </c>
      <c r="E80" s="117">
        <f t="shared" si="10"/>
        <v>-5568.1479721728092</v>
      </c>
      <c r="F80" s="117">
        <f t="shared" si="11"/>
        <v>-92215.604326522298</v>
      </c>
      <c r="G80" s="118">
        <f t="shared" si="12"/>
        <v>13013105.404007453</v>
      </c>
      <c r="H80" s="112"/>
      <c r="I80" s="108"/>
      <c r="J80" s="113"/>
      <c r="K80" s="108">
        <f t="shared" si="16"/>
        <v>75</v>
      </c>
      <c r="L80" s="117">
        <f t="shared" si="17"/>
        <v>-22937.83540771644</v>
      </c>
      <c r="M80" s="117">
        <f t="shared" si="18"/>
        <v>-2243.4139316354372</v>
      </c>
      <c r="N80" s="117">
        <f t="shared" si="19"/>
        <v>-20694.421476081003</v>
      </c>
      <c r="O80" s="118">
        <f t="shared" si="13"/>
        <v>13205886.471271977</v>
      </c>
    </row>
    <row r="81" spans="1:15" x14ac:dyDescent="0.2">
      <c r="A81" s="108"/>
      <c r="B81" s="113"/>
      <c r="C81" s="108">
        <f t="shared" si="14"/>
        <v>76</v>
      </c>
      <c r="D81" s="117">
        <f t="shared" si="15"/>
        <v>-97783.752298695108</v>
      </c>
      <c r="E81" s="117">
        <f t="shared" si="10"/>
        <v>-5607.5890203090357</v>
      </c>
      <c r="F81" s="117">
        <f t="shared" si="11"/>
        <v>-92176.16327838607</v>
      </c>
      <c r="G81" s="118">
        <f t="shared" si="12"/>
        <v>13007497.814987145</v>
      </c>
      <c r="H81" s="112"/>
      <c r="I81" s="108"/>
      <c r="J81" s="113"/>
      <c r="K81" s="108">
        <f t="shared" si="16"/>
        <v>76</v>
      </c>
      <c r="L81" s="117">
        <f t="shared" si="17"/>
        <v>-22937.83540771644</v>
      </c>
      <c r="M81" s="117">
        <f t="shared" si="18"/>
        <v>-2258.5382805578797</v>
      </c>
      <c r="N81" s="117">
        <f t="shared" si="19"/>
        <v>-20679.297127158559</v>
      </c>
      <c r="O81" s="118">
        <f t="shared" si="13"/>
        <v>13203627.932991419</v>
      </c>
    </row>
    <row r="82" spans="1:15" x14ac:dyDescent="0.2">
      <c r="A82" s="108"/>
      <c r="B82" s="113"/>
      <c r="C82" s="108">
        <f t="shared" si="14"/>
        <v>77</v>
      </c>
      <c r="D82" s="117">
        <f t="shared" si="15"/>
        <v>-97783.752298695108</v>
      </c>
      <c r="E82" s="117">
        <f t="shared" si="10"/>
        <v>-5647.3094425362233</v>
      </c>
      <c r="F82" s="117">
        <f t="shared" si="11"/>
        <v>-92136.442856158887</v>
      </c>
      <c r="G82" s="118">
        <f t="shared" si="12"/>
        <v>13001850.505544608</v>
      </c>
      <c r="H82" s="112"/>
      <c r="I82" s="108"/>
      <c r="J82" s="113"/>
      <c r="K82" s="108">
        <f t="shared" si="16"/>
        <v>77</v>
      </c>
      <c r="L82" s="117">
        <f t="shared" si="17"/>
        <v>-22937.83540771644</v>
      </c>
      <c r="M82" s="117">
        <f t="shared" si="18"/>
        <v>-2273.7645927993071</v>
      </c>
      <c r="N82" s="117">
        <f t="shared" si="19"/>
        <v>-20664.070814917133</v>
      </c>
      <c r="O82" s="118">
        <f t="shared" si="13"/>
        <v>13201354.168398621</v>
      </c>
    </row>
    <row r="83" spans="1:15" x14ac:dyDescent="0.2">
      <c r="A83" s="108"/>
      <c r="B83" s="113"/>
      <c r="C83" s="108">
        <f t="shared" si="14"/>
        <v>78</v>
      </c>
      <c r="D83" s="117">
        <f t="shared" si="15"/>
        <v>-97783.752298695108</v>
      </c>
      <c r="E83" s="117">
        <f t="shared" si="10"/>
        <v>-5687.3112177541889</v>
      </c>
      <c r="F83" s="117">
        <f t="shared" si="11"/>
        <v>-92096.441080940916</v>
      </c>
      <c r="G83" s="118">
        <f t="shared" si="12"/>
        <v>12996163.194326853</v>
      </c>
      <c r="H83" s="112"/>
      <c r="I83" s="108"/>
      <c r="J83" s="113"/>
      <c r="K83" s="108">
        <f t="shared" si="16"/>
        <v>78</v>
      </c>
      <c r="L83" s="117">
        <f t="shared" si="17"/>
        <v>-22937.83540771644</v>
      </c>
      <c r="M83" s="117">
        <f t="shared" si="18"/>
        <v>-2289.0935557624293</v>
      </c>
      <c r="N83" s="117">
        <f t="shared" si="19"/>
        <v>-20648.741851954012</v>
      </c>
      <c r="O83" s="118">
        <f t="shared" si="13"/>
        <v>13199065.074842859</v>
      </c>
    </row>
    <row r="84" spans="1:15" x14ac:dyDescent="0.2">
      <c r="A84" s="108"/>
      <c r="B84" s="113"/>
      <c r="C84" s="108">
        <f t="shared" si="14"/>
        <v>79</v>
      </c>
      <c r="D84" s="117">
        <f t="shared" si="15"/>
        <v>-97783.752298695108</v>
      </c>
      <c r="E84" s="117">
        <f t="shared" si="10"/>
        <v>-5727.5963388799464</v>
      </c>
      <c r="F84" s="117">
        <f t="shared" si="11"/>
        <v>-92056.155959815165</v>
      </c>
      <c r="G84" s="118">
        <f t="shared" si="12"/>
        <v>12990435.597987974</v>
      </c>
      <c r="H84" s="112"/>
      <c r="I84" s="108"/>
      <c r="J84" s="113"/>
      <c r="K84" s="108">
        <f t="shared" si="16"/>
        <v>79</v>
      </c>
      <c r="L84" s="117">
        <f t="shared" si="17"/>
        <v>-22937.83540771644</v>
      </c>
      <c r="M84" s="117">
        <f t="shared" si="18"/>
        <v>-2304.5258614841937</v>
      </c>
      <c r="N84" s="117">
        <f t="shared" si="19"/>
        <v>-20633.309546232245</v>
      </c>
      <c r="O84" s="118">
        <f t="shared" si="13"/>
        <v>13196760.548981374</v>
      </c>
    </row>
    <row r="85" spans="1:15" x14ac:dyDescent="0.2">
      <c r="A85" s="108"/>
      <c r="B85" s="113"/>
      <c r="C85" s="108">
        <f t="shared" si="14"/>
        <v>80</v>
      </c>
      <c r="D85" s="117">
        <f t="shared" si="15"/>
        <v>-97783.752298695108</v>
      </c>
      <c r="E85" s="117">
        <f t="shared" si="10"/>
        <v>-5768.1668129470136</v>
      </c>
      <c r="F85" s="117">
        <f t="shared" si="11"/>
        <v>-92015.585485748088</v>
      </c>
      <c r="G85" s="118">
        <f t="shared" si="12"/>
        <v>12984667.431175027</v>
      </c>
      <c r="H85" s="112"/>
      <c r="I85" s="108"/>
      <c r="J85" s="113"/>
      <c r="K85" s="108">
        <f t="shared" si="16"/>
        <v>80</v>
      </c>
      <c r="L85" s="117">
        <f t="shared" si="17"/>
        <v>-22937.83540771644</v>
      </c>
      <c r="M85" s="117">
        <f t="shared" si="18"/>
        <v>-2320.0622066670335</v>
      </c>
      <c r="N85" s="117">
        <f t="shared" si="19"/>
        <v>-20617.773201049407</v>
      </c>
      <c r="O85" s="118">
        <f t="shared" si="13"/>
        <v>13194440.486774707</v>
      </c>
    </row>
    <row r="86" spans="1:15" x14ac:dyDescent="0.2">
      <c r="A86" s="108"/>
      <c r="B86" s="113"/>
      <c r="C86" s="108">
        <f t="shared" si="14"/>
        <v>81</v>
      </c>
      <c r="D86" s="117">
        <f t="shared" si="15"/>
        <v>-97783.752298695108</v>
      </c>
      <c r="E86" s="117">
        <f t="shared" si="10"/>
        <v>-5809.024661205387</v>
      </c>
      <c r="F86" s="117">
        <f t="shared" si="11"/>
        <v>-91974.727637489719</v>
      </c>
      <c r="G86" s="118">
        <f t="shared" si="12"/>
        <v>12978858.406513821</v>
      </c>
      <c r="H86" s="112"/>
      <c r="I86" s="108"/>
      <c r="J86" s="113"/>
      <c r="K86" s="108">
        <f t="shared" si="16"/>
        <v>81</v>
      </c>
      <c r="L86" s="117">
        <f t="shared" si="17"/>
        <v>-22937.83540771644</v>
      </c>
      <c r="M86" s="117">
        <f t="shared" si="18"/>
        <v>-2335.7032927103141</v>
      </c>
      <c r="N86" s="117">
        <f t="shared" si="19"/>
        <v>-20602.132115006127</v>
      </c>
      <c r="O86" s="118">
        <f t="shared" si="13"/>
        <v>13192104.783481997</v>
      </c>
    </row>
    <row r="87" spans="1:15" x14ac:dyDescent="0.2">
      <c r="A87" s="108"/>
      <c r="B87" s="113"/>
      <c r="C87" s="108">
        <f t="shared" si="14"/>
        <v>82</v>
      </c>
      <c r="D87" s="117">
        <f t="shared" si="15"/>
        <v>-97783.752298695108</v>
      </c>
      <c r="E87" s="117">
        <f t="shared" si="10"/>
        <v>-5850.1719192222599</v>
      </c>
      <c r="F87" s="117">
        <f t="shared" si="11"/>
        <v>-91933.580379472842</v>
      </c>
      <c r="G87" s="118">
        <f t="shared" si="12"/>
        <v>12973008.234594598</v>
      </c>
      <c r="H87" s="112"/>
      <c r="I87" s="108"/>
      <c r="J87" s="113"/>
      <c r="K87" s="108">
        <f t="shared" si="16"/>
        <v>82</v>
      </c>
      <c r="L87" s="117">
        <f t="shared" si="17"/>
        <v>-22937.83540771644</v>
      </c>
      <c r="M87" s="117">
        <f t="shared" si="18"/>
        <v>-2351.4498257420028</v>
      </c>
      <c r="N87" s="117">
        <f t="shared" si="19"/>
        <v>-20586.385581974439</v>
      </c>
      <c r="O87" s="118">
        <f t="shared" si="13"/>
        <v>13189753.333656255</v>
      </c>
    </row>
    <row r="88" spans="1:15" x14ac:dyDescent="0.2">
      <c r="A88" s="108"/>
      <c r="B88" s="113"/>
      <c r="C88" s="108">
        <f t="shared" si="14"/>
        <v>83</v>
      </c>
      <c r="D88" s="117">
        <f t="shared" si="15"/>
        <v>-97783.752298695108</v>
      </c>
      <c r="E88" s="117">
        <f t="shared" si="10"/>
        <v>-5891.6106369834188</v>
      </c>
      <c r="F88" s="117">
        <f t="shared" si="11"/>
        <v>-91892.141661711692</v>
      </c>
      <c r="G88" s="118">
        <f t="shared" si="12"/>
        <v>12967116.623957615</v>
      </c>
      <c r="H88" s="112"/>
      <c r="I88" s="108"/>
      <c r="J88" s="113"/>
      <c r="K88" s="108">
        <f t="shared" si="16"/>
        <v>83</v>
      </c>
      <c r="L88" s="117">
        <f t="shared" si="17"/>
        <v>-22937.83540771644</v>
      </c>
      <c r="M88" s="117">
        <f t="shared" si="18"/>
        <v>-2367.3025166505467</v>
      </c>
      <c r="N88" s="117">
        <f t="shared" si="19"/>
        <v>-20570.532891065894</v>
      </c>
      <c r="O88" s="118">
        <f t="shared" si="13"/>
        <v>13187386.031139605</v>
      </c>
    </row>
    <row r="89" spans="1:15" x14ac:dyDescent="0.2">
      <c r="A89" s="108"/>
      <c r="B89" s="113">
        <f>SUM(D78:D89)</f>
        <v>-1173405.0275843414</v>
      </c>
      <c r="C89" s="108">
        <f t="shared" si="14"/>
        <v>84</v>
      </c>
      <c r="D89" s="117">
        <f t="shared" si="15"/>
        <v>-97783.752298695108</v>
      </c>
      <c r="E89" s="117">
        <f t="shared" si="10"/>
        <v>-5933.3428789953832</v>
      </c>
      <c r="F89" s="117">
        <f t="shared" si="11"/>
        <v>-91850.409419699718</v>
      </c>
      <c r="G89" s="118">
        <f t="shared" si="12"/>
        <v>12961183.28107862</v>
      </c>
      <c r="H89" s="112"/>
      <c r="I89" s="108"/>
      <c r="J89" s="113">
        <f>SUM(L78:L89)</f>
        <v>-275254.02489259734</v>
      </c>
      <c r="K89" s="108">
        <f t="shared" si="16"/>
        <v>84</v>
      </c>
      <c r="L89" s="117">
        <f t="shared" si="17"/>
        <v>-22937.83540771644</v>
      </c>
      <c r="M89" s="117">
        <f t="shared" si="18"/>
        <v>-2383.2620811169663</v>
      </c>
      <c r="N89" s="117">
        <f t="shared" si="19"/>
        <v>-20554.573326599475</v>
      </c>
      <c r="O89" s="118">
        <f t="shared" si="13"/>
        <v>13185002.769058488</v>
      </c>
    </row>
    <row r="90" spans="1:15" x14ac:dyDescent="0.2">
      <c r="A90" s="108"/>
      <c r="B90" s="113"/>
      <c r="C90" s="108">
        <f t="shared" si="14"/>
        <v>85</v>
      </c>
      <c r="D90" s="117">
        <f t="shared" si="15"/>
        <v>-97783.752298695108</v>
      </c>
      <c r="E90" s="117">
        <f t="shared" si="10"/>
        <v>-5975.3707243882673</v>
      </c>
      <c r="F90" s="117">
        <f t="shared" si="11"/>
        <v>-91808.381574306841</v>
      </c>
      <c r="G90" s="118">
        <f t="shared" si="12"/>
        <v>12955207.910354232</v>
      </c>
      <c r="H90" s="112"/>
      <c r="I90" s="108"/>
      <c r="J90" s="113"/>
      <c r="K90" s="108">
        <f t="shared" si="16"/>
        <v>85</v>
      </c>
      <c r="L90" s="117">
        <f t="shared" si="17"/>
        <v>-22937.83540771644</v>
      </c>
      <c r="M90" s="117">
        <f t="shared" si="18"/>
        <v>-2399.329239647162</v>
      </c>
      <c r="N90" s="117">
        <f t="shared" si="19"/>
        <v>-20538.506168069278</v>
      </c>
      <c r="O90" s="118">
        <f t="shared" si="13"/>
        <v>13182603.43981884</v>
      </c>
    </row>
    <row r="91" spans="1:15" x14ac:dyDescent="0.2">
      <c r="A91" s="108"/>
      <c r="B91" s="113"/>
      <c r="C91" s="108">
        <f t="shared" si="14"/>
        <v>86</v>
      </c>
      <c r="D91" s="117">
        <f t="shared" si="15"/>
        <v>-97783.752298695108</v>
      </c>
      <c r="E91" s="117">
        <f t="shared" si="10"/>
        <v>-6017.6962670193507</v>
      </c>
      <c r="F91" s="117">
        <f t="shared" si="11"/>
        <v>-91766.056031675762</v>
      </c>
      <c r="G91" s="118">
        <f t="shared" si="12"/>
        <v>12949190.214087212</v>
      </c>
      <c r="H91" s="112"/>
      <c r="I91" s="108"/>
      <c r="J91" s="113"/>
      <c r="K91" s="108">
        <f t="shared" si="16"/>
        <v>86</v>
      </c>
      <c r="L91" s="117">
        <f t="shared" si="17"/>
        <v>-22937.83540771644</v>
      </c>
      <c r="M91" s="117">
        <f t="shared" si="18"/>
        <v>-2415.50471760445</v>
      </c>
      <c r="N91" s="117">
        <f t="shared" si="19"/>
        <v>-20522.33069011199</v>
      </c>
      <c r="O91" s="118">
        <f t="shared" si="13"/>
        <v>13180187.935101235</v>
      </c>
    </row>
    <row r="92" spans="1:15" x14ac:dyDescent="0.2">
      <c r="A92" s="108"/>
      <c r="B92" s="113"/>
      <c r="C92" s="108">
        <f t="shared" si="14"/>
        <v>87</v>
      </c>
      <c r="D92" s="117">
        <f t="shared" si="15"/>
        <v>-97783.752298695108</v>
      </c>
      <c r="E92" s="117">
        <f t="shared" si="10"/>
        <v>-6060.3216155774053</v>
      </c>
      <c r="F92" s="117">
        <f t="shared" si="11"/>
        <v>-91723.430683117709</v>
      </c>
      <c r="G92" s="118">
        <f t="shared" si="12"/>
        <v>12943129.892471636</v>
      </c>
      <c r="H92" s="112"/>
      <c r="I92" s="108"/>
      <c r="J92" s="113"/>
      <c r="K92" s="108">
        <f t="shared" si="16"/>
        <v>87</v>
      </c>
      <c r="L92" s="117">
        <f t="shared" si="17"/>
        <v>-22937.83540771644</v>
      </c>
      <c r="M92" s="117">
        <f t="shared" si="18"/>
        <v>-2431.7892452423002</v>
      </c>
      <c r="N92" s="117">
        <f t="shared" si="19"/>
        <v>-20506.04616247414</v>
      </c>
      <c r="O92" s="118">
        <f t="shared" si="13"/>
        <v>13177756.145855993</v>
      </c>
    </row>
    <row r="93" spans="1:15" x14ac:dyDescent="0.2">
      <c r="A93" s="108"/>
      <c r="B93" s="113"/>
      <c r="C93" s="108">
        <f t="shared" si="14"/>
        <v>88</v>
      </c>
      <c r="D93" s="117">
        <f t="shared" si="15"/>
        <v>-97783.752298695108</v>
      </c>
      <c r="E93" s="117">
        <f t="shared" si="10"/>
        <v>-6103.2488936877435</v>
      </c>
      <c r="F93" s="117">
        <f t="shared" si="11"/>
        <v>-91680.503405007359</v>
      </c>
      <c r="G93" s="118">
        <f t="shared" si="12"/>
        <v>12937026.643577948</v>
      </c>
      <c r="H93" s="112"/>
      <c r="I93" s="108"/>
      <c r="J93" s="113"/>
      <c r="K93" s="108">
        <f t="shared" si="16"/>
        <v>88</v>
      </c>
      <c r="L93" s="117">
        <f t="shared" si="17"/>
        <v>-22937.83540771644</v>
      </c>
      <c r="M93" s="117">
        <f t="shared" si="18"/>
        <v>-2448.183557737309</v>
      </c>
      <c r="N93" s="117">
        <f t="shared" si="19"/>
        <v>-20489.651849979131</v>
      </c>
      <c r="O93" s="118">
        <f t="shared" si="13"/>
        <v>13175307.962298255</v>
      </c>
    </row>
    <row r="94" spans="1:15" x14ac:dyDescent="0.2">
      <c r="A94" s="108"/>
      <c r="B94" s="113"/>
      <c r="C94" s="108">
        <f t="shared" si="14"/>
        <v>89</v>
      </c>
      <c r="D94" s="117">
        <f t="shared" si="15"/>
        <v>-97783.752298695108</v>
      </c>
      <c r="E94" s="117">
        <f t="shared" si="10"/>
        <v>-6146.4802400180324</v>
      </c>
      <c r="F94" s="117">
        <f t="shared" si="11"/>
        <v>-91637.272058677074</v>
      </c>
      <c r="G94" s="118">
        <f t="shared" si="12"/>
        <v>12930880.163337931</v>
      </c>
      <c r="H94" s="112"/>
      <c r="I94" s="108"/>
      <c r="J94" s="113"/>
      <c r="K94" s="108">
        <f t="shared" si="16"/>
        <v>89</v>
      </c>
      <c r="L94" s="117">
        <f t="shared" si="17"/>
        <v>-22937.83540771644</v>
      </c>
      <c r="M94" s="117">
        <f t="shared" si="18"/>
        <v>-2464.688395222388</v>
      </c>
      <c r="N94" s="117">
        <f t="shared" si="19"/>
        <v>-20473.147012494053</v>
      </c>
      <c r="O94" s="118">
        <f t="shared" si="13"/>
        <v>13172843.273903033</v>
      </c>
    </row>
    <row r="95" spans="1:15" x14ac:dyDescent="0.2">
      <c r="A95" s="108"/>
      <c r="B95" s="113"/>
      <c r="C95" s="108">
        <f t="shared" si="14"/>
        <v>90</v>
      </c>
      <c r="D95" s="117">
        <f t="shared" si="15"/>
        <v>-97783.752298695108</v>
      </c>
      <c r="E95" s="117">
        <f t="shared" si="10"/>
        <v>-6190.0178083848259</v>
      </c>
      <c r="F95" s="117">
        <f t="shared" si="11"/>
        <v>-91593.734490310278</v>
      </c>
      <c r="G95" s="118">
        <f t="shared" si="12"/>
        <v>12924690.145529546</v>
      </c>
      <c r="H95" s="112"/>
      <c r="I95" s="108"/>
      <c r="J95" s="113"/>
      <c r="K95" s="108">
        <f t="shared" si="16"/>
        <v>90</v>
      </c>
      <c r="L95" s="117">
        <f t="shared" si="17"/>
        <v>-22937.83540771644</v>
      </c>
      <c r="M95" s="117">
        <f t="shared" si="18"/>
        <v>-2481.3045028201796</v>
      </c>
      <c r="N95" s="117">
        <f t="shared" si="19"/>
        <v>-20456.530904896259</v>
      </c>
      <c r="O95" s="118">
        <f t="shared" si="13"/>
        <v>13170361.969400212</v>
      </c>
    </row>
    <row r="96" spans="1:15" x14ac:dyDescent="0.2">
      <c r="A96" s="108"/>
      <c r="B96" s="113"/>
      <c r="C96" s="108">
        <f t="shared" si="14"/>
        <v>91</v>
      </c>
      <c r="D96" s="117">
        <f t="shared" si="15"/>
        <v>-97783.752298695108</v>
      </c>
      <c r="E96" s="117">
        <f t="shared" si="10"/>
        <v>-6233.8637678608866</v>
      </c>
      <c r="F96" s="117">
        <f t="shared" si="11"/>
        <v>-91549.888530834229</v>
      </c>
      <c r="G96" s="118">
        <f t="shared" si="12"/>
        <v>12918456.281761685</v>
      </c>
      <c r="H96" s="112"/>
      <c r="I96" s="108"/>
      <c r="J96" s="113"/>
      <c r="K96" s="108">
        <f t="shared" si="16"/>
        <v>91</v>
      </c>
      <c r="L96" s="117">
        <f t="shared" si="17"/>
        <v>-22937.83540771644</v>
      </c>
      <c r="M96" s="117">
        <f t="shared" si="18"/>
        <v>-2498.032630676691</v>
      </c>
      <c r="N96" s="117">
        <f t="shared" si="19"/>
        <v>-20439.802777039749</v>
      </c>
      <c r="O96" s="118">
        <f t="shared" si="13"/>
        <v>13167863.936769536</v>
      </c>
    </row>
    <row r="97" spans="1:15" x14ac:dyDescent="0.2">
      <c r="A97" s="108"/>
      <c r="B97" s="113"/>
      <c r="C97" s="108">
        <f t="shared" si="14"/>
        <v>92</v>
      </c>
      <c r="D97" s="117">
        <f t="shared" si="15"/>
        <v>-97783.752298695108</v>
      </c>
      <c r="E97" s="117">
        <f t="shared" si="10"/>
        <v>-6278.0203028832357</v>
      </c>
      <c r="F97" s="117">
        <f t="shared" si="11"/>
        <v>-91505.731995811875</v>
      </c>
      <c r="G97" s="118">
        <f t="shared" si="12"/>
        <v>12912178.261458803</v>
      </c>
      <c r="H97" s="112"/>
      <c r="I97" s="108"/>
      <c r="J97" s="113"/>
      <c r="K97" s="108">
        <f t="shared" si="16"/>
        <v>92</v>
      </c>
      <c r="L97" s="117">
        <f t="shared" si="17"/>
        <v>-22937.83540771644</v>
      </c>
      <c r="M97" s="117">
        <f t="shared" si="18"/>
        <v>-2514.8735339951704</v>
      </c>
      <c r="N97" s="117">
        <f t="shared" si="19"/>
        <v>-20422.96187372127</v>
      </c>
      <c r="O97" s="118">
        <f t="shared" si="13"/>
        <v>13165349.06323554</v>
      </c>
    </row>
    <row r="98" spans="1:15" x14ac:dyDescent="0.2">
      <c r="A98" s="108"/>
      <c r="B98" s="113"/>
      <c r="C98" s="108">
        <f t="shared" si="14"/>
        <v>93</v>
      </c>
      <c r="D98" s="117">
        <f t="shared" si="15"/>
        <v>-97783.752298695108</v>
      </c>
      <c r="E98" s="117">
        <f t="shared" si="10"/>
        <v>-6322.4896133619905</v>
      </c>
      <c r="F98" s="117">
        <f t="shared" si="11"/>
        <v>-91461.262685333117</v>
      </c>
      <c r="G98" s="118">
        <f t="shared" si="12"/>
        <v>12905855.771845441</v>
      </c>
      <c r="H98" s="112"/>
      <c r="I98" s="108"/>
      <c r="J98" s="113"/>
      <c r="K98" s="108">
        <f t="shared" si="16"/>
        <v>93</v>
      </c>
      <c r="L98" s="117">
        <f t="shared" si="17"/>
        <v>-22937.83540771644</v>
      </c>
      <c r="M98" s="117">
        <f t="shared" si="18"/>
        <v>-2531.8279730701875</v>
      </c>
      <c r="N98" s="117">
        <f t="shared" si="19"/>
        <v>-20406.007434646253</v>
      </c>
      <c r="O98" s="118">
        <f t="shared" si="13"/>
        <v>13162817.23526247</v>
      </c>
    </row>
    <row r="99" spans="1:15" x14ac:dyDescent="0.2">
      <c r="A99" s="108"/>
      <c r="B99" s="113"/>
      <c r="C99" s="108">
        <f t="shared" si="14"/>
        <v>94</v>
      </c>
      <c r="D99" s="117">
        <f t="shared" si="15"/>
        <v>-97783.752298695108</v>
      </c>
      <c r="E99" s="117">
        <f t="shared" si="10"/>
        <v>-6367.273914789972</v>
      </c>
      <c r="F99" s="117">
        <f t="shared" si="11"/>
        <v>-91416.478383905138</v>
      </c>
      <c r="G99" s="118">
        <f t="shared" si="12"/>
        <v>12899488.497930652</v>
      </c>
      <c r="H99" s="112"/>
      <c r="I99" s="108"/>
      <c r="J99" s="113"/>
      <c r="K99" s="108">
        <f t="shared" si="16"/>
        <v>94</v>
      </c>
      <c r="L99" s="117">
        <f t="shared" si="17"/>
        <v>-22937.83540771644</v>
      </c>
      <c r="M99" s="117">
        <f t="shared" si="18"/>
        <v>-2548.8967133219694</v>
      </c>
      <c r="N99" s="117">
        <f t="shared" si="19"/>
        <v>-20388.93869439447</v>
      </c>
      <c r="O99" s="118">
        <f t="shared" si="13"/>
        <v>13160268.338549148</v>
      </c>
    </row>
    <row r="100" spans="1:15" x14ac:dyDescent="0.2">
      <c r="A100" s="108"/>
      <c r="B100" s="113"/>
      <c r="C100" s="108">
        <f t="shared" si="14"/>
        <v>95</v>
      </c>
      <c r="D100" s="117">
        <f t="shared" si="15"/>
        <v>-97783.752298695108</v>
      </c>
      <c r="E100" s="117">
        <f t="shared" si="10"/>
        <v>-6412.3754383530659</v>
      </c>
      <c r="F100" s="117">
        <f t="shared" si="11"/>
        <v>-91371.376860342047</v>
      </c>
      <c r="G100" s="118">
        <f t="shared" si="12"/>
        <v>12893076.122492298</v>
      </c>
      <c r="H100" s="112"/>
      <c r="I100" s="108"/>
      <c r="J100" s="113"/>
      <c r="K100" s="108">
        <f t="shared" si="16"/>
        <v>95</v>
      </c>
      <c r="L100" s="117">
        <f t="shared" si="17"/>
        <v>-22937.83540771644</v>
      </c>
      <c r="M100" s="117">
        <f t="shared" si="18"/>
        <v>-2566.0805253309486</v>
      </c>
      <c r="N100" s="117">
        <f t="shared" si="19"/>
        <v>-20371.754882385492</v>
      </c>
      <c r="O100" s="118">
        <f t="shared" si="13"/>
        <v>13157702.258023817</v>
      </c>
    </row>
    <row r="101" spans="1:15" x14ac:dyDescent="0.2">
      <c r="A101" s="108"/>
      <c r="B101" s="113">
        <f>SUM(D90:D101)</f>
        <v>-1173405.0275843414</v>
      </c>
      <c r="C101" s="108">
        <f t="shared" si="14"/>
        <v>96</v>
      </c>
      <c r="D101" s="117">
        <f t="shared" si="15"/>
        <v>-97783.752298695108</v>
      </c>
      <c r="E101" s="117">
        <f t="shared" si="10"/>
        <v>-6457.7964310414027</v>
      </c>
      <c r="F101" s="117">
        <f t="shared" si="11"/>
        <v>-91325.955867653713</v>
      </c>
      <c r="G101" s="118">
        <f t="shared" si="12"/>
        <v>12886618.326061256</v>
      </c>
      <c r="H101" s="112"/>
      <c r="I101" s="108"/>
      <c r="J101" s="113">
        <f>SUM(L90:L101)</f>
        <v>-275254.02489259734</v>
      </c>
      <c r="K101" s="108">
        <f t="shared" si="16"/>
        <v>96</v>
      </c>
      <c r="L101" s="117">
        <f t="shared" si="17"/>
        <v>-22937.83540771644</v>
      </c>
      <c r="M101" s="117">
        <f t="shared" si="18"/>
        <v>-2583.3801848725552</v>
      </c>
      <c r="N101" s="117">
        <f t="shared" si="19"/>
        <v>-20354.455222843884</v>
      </c>
      <c r="O101" s="118">
        <f t="shared" si="13"/>
        <v>13155118.877838945</v>
      </c>
    </row>
    <row r="102" spans="1:15" x14ac:dyDescent="0.2">
      <c r="A102" s="108"/>
      <c r="B102" s="113"/>
      <c r="C102" s="108">
        <f t="shared" si="14"/>
        <v>97</v>
      </c>
      <c r="D102" s="117">
        <f t="shared" si="15"/>
        <v>-97783.752298695108</v>
      </c>
      <c r="E102" s="117">
        <f t="shared" si="10"/>
        <v>-6503.5391557612766</v>
      </c>
      <c r="F102" s="117">
        <f t="shared" si="11"/>
        <v>-91280.213142933833</v>
      </c>
      <c r="G102" s="118">
        <f t="shared" si="12"/>
        <v>12880114.786905495</v>
      </c>
      <c r="H102" s="112"/>
      <c r="I102" s="108"/>
      <c r="J102" s="113"/>
      <c r="K102" s="108">
        <f t="shared" si="16"/>
        <v>97</v>
      </c>
      <c r="L102" s="117">
        <f t="shared" si="17"/>
        <v>-22937.83540771644</v>
      </c>
      <c r="M102" s="117">
        <f t="shared" si="18"/>
        <v>-2600.7964729522369</v>
      </c>
      <c r="N102" s="117">
        <f t="shared" si="19"/>
        <v>-20337.038934764205</v>
      </c>
      <c r="O102" s="118">
        <f t="shared" si="13"/>
        <v>13152518.081365993</v>
      </c>
    </row>
    <row r="103" spans="1:15" x14ac:dyDescent="0.2">
      <c r="A103" s="108"/>
      <c r="B103" s="113"/>
      <c r="C103" s="108">
        <f t="shared" si="14"/>
        <v>98</v>
      </c>
      <c r="D103" s="117">
        <f t="shared" si="15"/>
        <v>-97783.752298695108</v>
      </c>
      <c r="E103" s="117">
        <f t="shared" si="10"/>
        <v>-6549.6058914479208</v>
      </c>
      <c r="F103" s="117">
        <f t="shared" si="11"/>
        <v>-91234.146407247186</v>
      </c>
      <c r="G103" s="118">
        <f t="shared" si="12"/>
        <v>12873565.181014048</v>
      </c>
      <c r="H103" s="112"/>
      <c r="I103" s="108"/>
      <c r="J103" s="113"/>
      <c r="K103" s="108">
        <f t="shared" si="16"/>
        <v>98</v>
      </c>
      <c r="L103" s="117">
        <f t="shared" si="17"/>
        <v>-22937.83540771644</v>
      </c>
      <c r="M103" s="117">
        <f t="shared" si="18"/>
        <v>-2618.3301758407229</v>
      </c>
      <c r="N103" s="117">
        <f t="shared" si="19"/>
        <v>-20319.505231875719</v>
      </c>
      <c r="O103" s="118">
        <f t="shared" si="13"/>
        <v>13149899.751190152</v>
      </c>
    </row>
    <row r="104" spans="1:15" x14ac:dyDescent="0.2">
      <c r="A104" s="108"/>
      <c r="B104" s="113"/>
      <c r="C104" s="108">
        <f t="shared" si="14"/>
        <v>99</v>
      </c>
      <c r="D104" s="117">
        <f t="shared" si="15"/>
        <v>-97783.752298695108</v>
      </c>
      <c r="E104" s="117">
        <f t="shared" si="10"/>
        <v>-6595.9989331790075</v>
      </c>
      <c r="F104" s="117">
        <f t="shared" si="11"/>
        <v>-91187.753365516095</v>
      </c>
      <c r="G104" s="118">
        <f t="shared" si="12"/>
        <v>12866969.182080869</v>
      </c>
      <c r="H104" s="112"/>
      <c r="I104" s="108"/>
      <c r="J104" s="113"/>
      <c r="K104" s="108">
        <f t="shared" si="16"/>
        <v>99</v>
      </c>
      <c r="L104" s="117">
        <f t="shared" si="17"/>
        <v>-22937.83540771644</v>
      </c>
      <c r="M104" s="117">
        <f t="shared" si="18"/>
        <v>-2635.982085109516</v>
      </c>
      <c r="N104" s="117">
        <f t="shared" si="19"/>
        <v>-20301.853322606923</v>
      </c>
      <c r="O104" s="118">
        <f t="shared" si="13"/>
        <v>13147263.769105043</v>
      </c>
    </row>
    <row r="105" spans="1:15" x14ac:dyDescent="0.2">
      <c r="A105" s="108"/>
      <c r="B105" s="113"/>
      <c r="C105" s="108">
        <f t="shared" si="14"/>
        <v>100</v>
      </c>
      <c r="D105" s="117">
        <f t="shared" si="15"/>
        <v>-97783.752298695108</v>
      </c>
      <c r="E105" s="117">
        <f t="shared" si="10"/>
        <v>-6642.7205922890271</v>
      </c>
      <c r="F105" s="117">
        <f t="shared" si="11"/>
        <v>-91141.03170640608</v>
      </c>
      <c r="G105" s="118">
        <f t="shared" si="12"/>
        <v>12860326.46148858</v>
      </c>
      <c r="H105" s="112"/>
      <c r="I105" s="108"/>
      <c r="J105" s="113"/>
      <c r="K105" s="108">
        <f t="shared" si="16"/>
        <v>100</v>
      </c>
      <c r="L105" s="117">
        <f t="shared" si="17"/>
        <v>-22937.83540771644</v>
      </c>
      <c r="M105" s="117">
        <f t="shared" si="18"/>
        <v>-2653.7529976666292</v>
      </c>
      <c r="N105" s="117">
        <f t="shared" si="19"/>
        <v>-20284.08241004981</v>
      </c>
      <c r="O105" s="118">
        <f t="shared" si="13"/>
        <v>13144610.016107377</v>
      </c>
    </row>
    <row r="106" spans="1:15" x14ac:dyDescent="0.2">
      <c r="A106" s="108"/>
      <c r="B106" s="113"/>
      <c r="C106" s="108">
        <f t="shared" si="14"/>
        <v>101</v>
      </c>
      <c r="D106" s="117">
        <f t="shared" si="15"/>
        <v>-97783.752298695108</v>
      </c>
      <c r="E106" s="117">
        <f t="shared" ref="E106:E169" si="20">PPMT($B$3/12,C106,$B$2,$B$1)</f>
        <v>-6689.773196484407</v>
      </c>
      <c r="F106" s="117">
        <f t="shared" ref="F106:F169" si="21">SUM(D106-E106)</f>
        <v>-91093.979102210695</v>
      </c>
      <c r="G106" s="118">
        <f t="shared" ref="G106:G169" si="22">SUM(G105+E106)</f>
        <v>12853636.688292095</v>
      </c>
      <c r="H106" s="112"/>
      <c r="I106" s="108"/>
      <c r="J106" s="113"/>
      <c r="K106" s="108">
        <f t="shared" si="16"/>
        <v>101</v>
      </c>
      <c r="L106" s="117">
        <f t="shared" si="17"/>
        <v>-22937.83540771644</v>
      </c>
      <c r="M106" s="117">
        <f t="shared" si="18"/>
        <v>-2671.6437157925652</v>
      </c>
      <c r="N106" s="117">
        <f t="shared" si="19"/>
        <v>-20266.191691923876</v>
      </c>
      <c r="O106" s="118">
        <f t="shared" ref="O106:O169" si="23">SUM(O105+M106)</f>
        <v>13141938.372391583</v>
      </c>
    </row>
    <row r="107" spans="1:15" x14ac:dyDescent="0.2">
      <c r="A107" s="108"/>
      <c r="B107" s="113"/>
      <c r="C107" s="108">
        <f t="shared" si="14"/>
        <v>102</v>
      </c>
      <c r="D107" s="117">
        <f t="shared" si="15"/>
        <v>-97783.752298695108</v>
      </c>
      <c r="E107" s="117">
        <f t="shared" si="20"/>
        <v>-6737.1590899595058</v>
      </c>
      <c r="F107" s="117">
        <f t="shared" si="21"/>
        <v>-91046.593208735605</v>
      </c>
      <c r="G107" s="118">
        <f t="shared" si="22"/>
        <v>12846899.529202135</v>
      </c>
      <c r="H107" s="112"/>
      <c r="I107" s="108"/>
      <c r="J107" s="113"/>
      <c r="K107" s="108">
        <f t="shared" si="16"/>
        <v>102</v>
      </c>
      <c r="L107" s="117">
        <f t="shared" si="17"/>
        <v>-22937.83540771644</v>
      </c>
      <c r="M107" s="117">
        <f t="shared" si="18"/>
        <v>-2689.655047176534</v>
      </c>
      <c r="N107" s="117">
        <f t="shared" si="19"/>
        <v>-20248.180360539907</v>
      </c>
      <c r="O107" s="118">
        <f t="shared" si="23"/>
        <v>13139248.717344407</v>
      </c>
    </row>
    <row r="108" spans="1:15" x14ac:dyDescent="0.2">
      <c r="A108" s="108"/>
      <c r="B108" s="113"/>
      <c r="C108" s="108">
        <f t="shared" si="14"/>
        <v>103</v>
      </c>
      <c r="D108" s="117">
        <f t="shared" si="15"/>
        <v>-97783.752298695108</v>
      </c>
      <c r="E108" s="117">
        <f t="shared" si="20"/>
        <v>-6784.8806335133868</v>
      </c>
      <c r="F108" s="117">
        <f t="shared" si="21"/>
        <v>-90998.871665181723</v>
      </c>
      <c r="G108" s="118">
        <f t="shared" si="22"/>
        <v>12840114.648568623</v>
      </c>
      <c r="H108" s="112"/>
      <c r="I108" s="108"/>
      <c r="J108" s="113"/>
      <c r="K108" s="108">
        <f t="shared" si="16"/>
        <v>103</v>
      </c>
      <c r="L108" s="117">
        <f t="shared" si="17"/>
        <v>-22937.83540771644</v>
      </c>
      <c r="M108" s="117">
        <f t="shared" si="18"/>
        <v>-2707.7878049529145</v>
      </c>
      <c r="N108" s="117">
        <f t="shared" si="19"/>
        <v>-20230.047602763527</v>
      </c>
      <c r="O108" s="118">
        <f t="shared" si="23"/>
        <v>13136540.929539453</v>
      </c>
    </row>
    <row r="109" spans="1:15" x14ac:dyDescent="0.2">
      <c r="A109" s="108"/>
      <c r="B109" s="113"/>
      <c r="C109" s="108">
        <f t="shared" si="14"/>
        <v>104</v>
      </c>
      <c r="D109" s="117">
        <f t="shared" si="15"/>
        <v>-97783.752298695108</v>
      </c>
      <c r="E109" s="117">
        <f t="shared" si="20"/>
        <v>-6832.9402046674386</v>
      </c>
      <c r="F109" s="117">
        <f t="shared" si="21"/>
        <v>-90950.812094027671</v>
      </c>
      <c r="G109" s="118">
        <f t="shared" si="22"/>
        <v>12833281.708363956</v>
      </c>
      <c r="H109" s="112"/>
      <c r="I109" s="108"/>
      <c r="J109" s="113"/>
      <c r="K109" s="108">
        <f t="shared" si="16"/>
        <v>104</v>
      </c>
      <c r="L109" s="117">
        <f t="shared" si="17"/>
        <v>-22937.83540771644</v>
      </c>
      <c r="M109" s="117">
        <f t="shared" si="18"/>
        <v>-2726.0428077379729</v>
      </c>
      <c r="N109" s="117">
        <f t="shared" si="19"/>
        <v>-20211.792599978467</v>
      </c>
      <c r="O109" s="118">
        <f t="shared" si="23"/>
        <v>13133814.886731716</v>
      </c>
    </row>
    <row r="110" spans="1:15" x14ac:dyDescent="0.2">
      <c r="A110" s="108"/>
      <c r="B110" s="113"/>
      <c r="C110" s="108">
        <f t="shared" si="14"/>
        <v>105</v>
      </c>
      <c r="D110" s="117">
        <f t="shared" si="15"/>
        <v>-97783.752298695108</v>
      </c>
      <c r="E110" s="117">
        <f t="shared" si="20"/>
        <v>-6881.3401977838339</v>
      </c>
      <c r="F110" s="117">
        <f t="shared" si="21"/>
        <v>-90902.412100911271</v>
      </c>
      <c r="G110" s="118">
        <f t="shared" si="22"/>
        <v>12826400.368166173</v>
      </c>
      <c r="H110" s="112"/>
      <c r="I110" s="108"/>
      <c r="J110" s="113"/>
      <c r="K110" s="108">
        <f t="shared" si="16"/>
        <v>105</v>
      </c>
      <c r="L110" s="117">
        <f t="shared" si="17"/>
        <v>-22937.83540771644</v>
      </c>
      <c r="M110" s="117">
        <f t="shared" si="18"/>
        <v>-2744.4208796668063</v>
      </c>
      <c r="N110" s="117">
        <f t="shared" si="19"/>
        <v>-20193.414528049634</v>
      </c>
      <c r="O110" s="118">
        <f t="shared" si="23"/>
        <v>13131070.465852048</v>
      </c>
    </row>
    <row r="111" spans="1:15" x14ac:dyDescent="0.2">
      <c r="A111" s="108"/>
      <c r="B111" s="113"/>
      <c r="C111" s="108">
        <f t="shared" si="14"/>
        <v>106</v>
      </c>
      <c r="D111" s="117">
        <f t="shared" si="15"/>
        <v>-97783.752298695108</v>
      </c>
      <c r="E111" s="117">
        <f t="shared" si="20"/>
        <v>-6930.0830241848007</v>
      </c>
      <c r="F111" s="117">
        <f t="shared" si="21"/>
        <v>-90853.669274510306</v>
      </c>
      <c r="G111" s="118">
        <f t="shared" si="22"/>
        <v>12819470.285141988</v>
      </c>
      <c r="H111" s="112"/>
      <c r="I111" s="108"/>
      <c r="J111" s="113"/>
      <c r="K111" s="108">
        <f t="shared" si="16"/>
        <v>106</v>
      </c>
      <c r="L111" s="117">
        <f t="shared" si="17"/>
        <v>-22937.83540771644</v>
      </c>
      <c r="M111" s="117">
        <f t="shared" si="18"/>
        <v>-2762.9228504305602</v>
      </c>
      <c r="N111" s="117">
        <f t="shared" si="19"/>
        <v>-20174.912557285879</v>
      </c>
      <c r="O111" s="118">
        <f t="shared" si="23"/>
        <v>13128307.543001618</v>
      </c>
    </row>
    <row r="112" spans="1:15" x14ac:dyDescent="0.2">
      <c r="A112" s="108"/>
      <c r="B112" s="113"/>
      <c r="C112" s="108">
        <f t="shared" si="14"/>
        <v>107</v>
      </c>
      <c r="D112" s="117">
        <f t="shared" si="15"/>
        <v>-97783.752298695108</v>
      </c>
      <c r="E112" s="117">
        <f t="shared" si="20"/>
        <v>-6979.1711122727784</v>
      </c>
      <c r="F112" s="117">
        <f t="shared" si="21"/>
        <v>-90804.581186422336</v>
      </c>
      <c r="G112" s="118">
        <f t="shared" si="22"/>
        <v>12812491.114029715</v>
      </c>
      <c r="H112" s="112"/>
      <c r="I112" s="108"/>
      <c r="J112" s="113"/>
      <c r="K112" s="108">
        <f t="shared" si="16"/>
        <v>107</v>
      </c>
      <c r="L112" s="117">
        <f t="shared" si="17"/>
        <v>-22937.83540771644</v>
      </c>
      <c r="M112" s="117">
        <f t="shared" si="18"/>
        <v>-2781.5495553138799</v>
      </c>
      <c r="N112" s="117">
        <f t="shared" si="19"/>
        <v>-20156.285852402561</v>
      </c>
      <c r="O112" s="118">
        <f t="shared" si="23"/>
        <v>13125525.993446304</v>
      </c>
    </row>
    <row r="113" spans="1:15" x14ac:dyDescent="0.2">
      <c r="A113" s="108"/>
      <c r="B113" s="113">
        <f>SUM(D102:D113)</f>
        <v>-1173405.0275843414</v>
      </c>
      <c r="C113" s="108">
        <f t="shared" si="14"/>
        <v>108</v>
      </c>
      <c r="D113" s="117">
        <f t="shared" si="15"/>
        <v>-97783.752298695108</v>
      </c>
      <c r="E113" s="117">
        <f t="shared" si="20"/>
        <v>-7028.606907651375</v>
      </c>
      <c r="F113" s="117">
        <f t="shared" si="21"/>
        <v>-90755.145391043727</v>
      </c>
      <c r="G113" s="118">
        <f t="shared" si="22"/>
        <v>12805462.507122064</v>
      </c>
      <c r="H113" s="112"/>
      <c r="I113" s="108"/>
      <c r="J113" s="113">
        <f>SUM(L102:L113)</f>
        <v>-275254.02489259734</v>
      </c>
      <c r="K113" s="108">
        <f t="shared" si="16"/>
        <v>108</v>
      </c>
      <c r="L113" s="117">
        <f t="shared" si="17"/>
        <v>-22937.83540771644</v>
      </c>
      <c r="M113" s="117">
        <f t="shared" si="18"/>
        <v>-2800.3018352326208</v>
      </c>
      <c r="N113" s="117">
        <f t="shared" si="19"/>
        <v>-20137.533572483819</v>
      </c>
      <c r="O113" s="118">
        <f t="shared" si="23"/>
        <v>13122725.69161107</v>
      </c>
    </row>
    <row r="114" spans="1:15" x14ac:dyDescent="0.2">
      <c r="A114" s="108"/>
      <c r="B114" s="113"/>
      <c r="C114" s="108">
        <f t="shared" si="14"/>
        <v>109</v>
      </c>
      <c r="D114" s="117">
        <f t="shared" si="15"/>
        <v>-97783.752298695108</v>
      </c>
      <c r="E114" s="117">
        <f t="shared" si="20"/>
        <v>-7078.3928732472414</v>
      </c>
      <c r="F114" s="117">
        <f t="shared" si="21"/>
        <v>-90705.359425447867</v>
      </c>
      <c r="G114" s="118">
        <f t="shared" si="22"/>
        <v>12798384.114248816</v>
      </c>
      <c r="H114" s="112"/>
      <c r="I114" s="108"/>
      <c r="J114" s="113"/>
      <c r="K114" s="108">
        <f t="shared" si="16"/>
        <v>109</v>
      </c>
      <c r="L114" s="117">
        <f t="shared" si="17"/>
        <v>-22937.83540771644</v>
      </c>
      <c r="M114" s="117">
        <f t="shared" si="18"/>
        <v>-2819.1805367718134</v>
      </c>
      <c r="N114" s="117">
        <f t="shared" si="19"/>
        <v>-20118.654870944629</v>
      </c>
      <c r="O114" s="118">
        <f t="shared" si="23"/>
        <v>13119906.511074299</v>
      </c>
    </row>
    <row r="115" spans="1:15" x14ac:dyDescent="0.2">
      <c r="A115" s="108"/>
      <c r="B115" s="113"/>
      <c r="C115" s="108">
        <f t="shared" si="14"/>
        <v>110</v>
      </c>
      <c r="D115" s="117">
        <f t="shared" si="15"/>
        <v>-97783.752298695108</v>
      </c>
      <c r="E115" s="117">
        <f t="shared" si="20"/>
        <v>-7128.5314894327403</v>
      </c>
      <c r="F115" s="117">
        <f t="shared" si="21"/>
        <v>-90655.220809262362</v>
      </c>
      <c r="G115" s="118">
        <f t="shared" si="22"/>
        <v>12791255.582759384</v>
      </c>
      <c r="H115" s="112"/>
      <c r="I115" s="108"/>
      <c r="J115" s="113"/>
      <c r="K115" s="108">
        <f t="shared" si="16"/>
        <v>110</v>
      </c>
      <c r="L115" s="117">
        <f t="shared" si="17"/>
        <v>-22937.83540771644</v>
      </c>
      <c r="M115" s="117">
        <f t="shared" si="18"/>
        <v>-2838.1865122238833</v>
      </c>
      <c r="N115" s="117">
        <f t="shared" si="19"/>
        <v>-20099.648895492559</v>
      </c>
      <c r="O115" s="118">
        <f t="shared" si="23"/>
        <v>13117068.324562075</v>
      </c>
    </row>
    <row r="116" spans="1:15" x14ac:dyDescent="0.2">
      <c r="A116" s="108"/>
      <c r="B116" s="113"/>
      <c r="C116" s="108">
        <f t="shared" si="14"/>
        <v>111</v>
      </c>
      <c r="D116" s="117">
        <f t="shared" si="15"/>
        <v>-97783.752298695108</v>
      </c>
      <c r="E116" s="117">
        <f t="shared" si="20"/>
        <v>-7179.0252541495565</v>
      </c>
      <c r="F116" s="117">
        <f t="shared" si="21"/>
        <v>-90604.727044545551</v>
      </c>
      <c r="G116" s="118">
        <f t="shared" si="22"/>
        <v>12784076.557505235</v>
      </c>
      <c r="H116" s="112"/>
      <c r="I116" s="108"/>
      <c r="J116" s="113"/>
      <c r="K116" s="108">
        <f t="shared" si="16"/>
        <v>111</v>
      </c>
      <c r="L116" s="117">
        <f t="shared" si="17"/>
        <v>-22937.83540771644</v>
      </c>
      <c r="M116" s="117">
        <f t="shared" si="18"/>
        <v>-2857.3206196271262</v>
      </c>
      <c r="N116" s="117">
        <f t="shared" si="19"/>
        <v>-20080.514788089313</v>
      </c>
      <c r="O116" s="118">
        <f t="shared" si="23"/>
        <v>13114211.003942447</v>
      </c>
    </row>
    <row r="117" spans="1:15" x14ac:dyDescent="0.2">
      <c r="A117" s="108"/>
      <c r="B117" s="113"/>
      <c r="C117" s="108">
        <f t="shared" si="14"/>
        <v>112</v>
      </c>
      <c r="D117" s="117">
        <f t="shared" si="15"/>
        <v>-97783.752298695108</v>
      </c>
      <c r="E117" s="117">
        <f t="shared" si="20"/>
        <v>-7229.8766830331142</v>
      </c>
      <c r="F117" s="117">
        <f t="shared" si="21"/>
        <v>-90553.875615661993</v>
      </c>
      <c r="G117" s="118">
        <f t="shared" si="22"/>
        <v>12776846.680822201</v>
      </c>
      <c r="H117" s="112"/>
      <c r="I117" s="108"/>
      <c r="J117" s="113"/>
      <c r="K117" s="108">
        <f t="shared" si="16"/>
        <v>112</v>
      </c>
      <c r="L117" s="117">
        <f t="shared" si="17"/>
        <v>-22937.83540771644</v>
      </c>
      <c r="M117" s="117">
        <f t="shared" si="18"/>
        <v>-2876.5837228044456</v>
      </c>
      <c r="N117" s="117">
        <f t="shared" si="19"/>
        <v>-20061.251684911993</v>
      </c>
      <c r="O117" s="118">
        <f t="shared" si="23"/>
        <v>13111334.420219643</v>
      </c>
    </row>
    <row r="118" spans="1:15" x14ac:dyDescent="0.2">
      <c r="A118" s="108"/>
      <c r="B118" s="113"/>
      <c r="C118" s="108">
        <f t="shared" si="14"/>
        <v>113</v>
      </c>
      <c r="D118" s="117">
        <f t="shared" si="15"/>
        <v>-97783.752298695108</v>
      </c>
      <c r="E118" s="117">
        <f t="shared" si="20"/>
        <v>-7281.088309537934</v>
      </c>
      <c r="F118" s="117">
        <f t="shared" si="21"/>
        <v>-90502.663989157169</v>
      </c>
      <c r="G118" s="118">
        <f t="shared" si="22"/>
        <v>12769565.592512663</v>
      </c>
      <c r="H118" s="112"/>
      <c r="I118" s="108"/>
      <c r="J118" s="113"/>
      <c r="K118" s="108">
        <f t="shared" si="16"/>
        <v>113</v>
      </c>
      <c r="L118" s="117">
        <f t="shared" si="17"/>
        <v>-22937.83540771644</v>
      </c>
      <c r="M118" s="117">
        <f t="shared" si="18"/>
        <v>-2895.976691402353</v>
      </c>
      <c r="N118" s="117">
        <f t="shared" si="19"/>
        <v>-20041.858716314087</v>
      </c>
      <c r="O118" s="118">
        <f t="shared" si="23"/>
        <v>13108438.443528241</v>
      </c>
    </row>
    <row r="119" spans="1:15" x14ac:dyDescent="0.2">
      <c r="A119" s="108"/>
      <c r="B119" s="113"/>
      <c r="C119" s="108">
        <f t="shared" si="14"/>
        <v>114</v>
      </c>
      <c r="D119" s="117">
        <f t="shared" si="15"/>
        <v>-97783.752298695108</v>
      </c>
      <c r="E119" s="117">
        <f t="shared" si="20"/>
        <v>-7332.6626850638295</v>
      </c>
      <c r="F119" s="117">
        <f t="shared" si="21"/>
        <v>-90451.08961363128</v>
      </c>
      <c r="G119" s="118">
        <f t="shared" si="22"/>
        <v>12762232.929827599</v>
      </c>
      <c r="H119" s="112"/>
      <c r="I119" s="108"/>
      <c r="J119" s="113"/>
      <c r="K119" s="108">
        <f t="shared" si="16"/>
        <v>114</v>
      </c>
      <c r="L119" s="117">
        <f t="shared" si="17"/>
        <v>-22937.83540771644</v>
      </c>
      <c r="M119" s="117">
        <f t="shared" si="18"/>
        <v>-2915.5004009302238</v>
      </c>
      <c r="N119" s="117">
        <f t="shared" si="19"/>
        <v>-20022.335006786216</v>
      </c>
      <c r="O119" s="118">
        <f t="shared" si="23"/>
        <v>13105522.94312731</v>
      </c>
    </row>
    <row r="120" spans="1:15" x14ac:dyDescent="0.2">
      <c r="A120" s="108"/>
      <c r="B120" s="113"/>
      <c r="C120" s="108">
        <f t="shared" si="14"/>
        <v>115</v>
      </c>
      <c r="D120" s="117">
        <f t="shared" si="15"/>
        <v>-97783.752298695108</v>
      </c>
      <c r="E120" s="117">
        <f t="shared" si="20"/>
        <v>-7384.6023790830295</v>
      </c>
      <c r="F120" s="117">
        <f t="shared" si="21"/>
        <v>-90399.149919612071</v>
      </c>
      <c r="G120" s="118">
        <f t="shared" si="22"/>
        <v>12754848.327448515</v>
      </c>
      <c r="H120" s="112"/>
      <c r="I120" s="108"/>
      <c r="J120" s="113"/>
      <c r="K120" s="108">
        <f t="shared" si="16"/>
        <v>115</v>
      </c>
      <c r="L120" s="117">
        <f t="shared" si="17"/>
        <v>-22937.83540771644</v>
      </c>
      <c r="M120" s="117">
        <f t="shared" si="18"/>
        <v>-2935.1557327998275</v>
      </c>
      <c r="N120" s="117">
        <f t="shared" si="19"/>
        <v>-20002.679674916613</v>
      </c>
      <c r="O120" s="118">
        <f t="shared" si="23"/>
        <v>13102587.787394511</v>
      </c>
    </row>
    <row r="121" spans="1:15" x14ac:dyDescent="0.2">
      <c r="A121" s="108"/>
      <c r="B121" s="113"/>
      <c r="C121" s="108">
        <f t="shared" si="14"/>
        <v>116</v>
      </c>
      <c r="D121" s="117">
        <f t="shared" si="15"/>
        <v>-97783.752298695108</v>
      </c>
      <c r="E121" s="117">
        <f t="shared" si="20"/>
        <v>-7436.9099792682027</v>
      </c>
      <c r="F121" s="117">
        <f t="shared" si="21"/>
        <v>-90346.842319426913</v>
      </c>
      <c r="G121" s="118">
        <f t="shared" si="22"/>
        <v>12747411.417469246</v>
      </c>
      <c r="H121" s="112"/>
      <c r="I121" s="108"/>
      <c r="J121" s="113"/>
      <c r="K121" s="108">
        <f t="shared" si="16"/>
        <v>116</v>
      </c>
      <c r="L121" s="117">
        <f t="shared" si="17"/>
        <v>-22937.83540771644</v>
      </c>
      <c r="M121" s="117">
        <f t="shared" si="18"/>
        <v>-2954.9435743651197</v>
      </c>
      <c r="N121" s="117">
        <f t="shared" si="19"/>
        <v>-19982.891833351321</v>
      </c>
      <c r="O121" s="118">
        <f t="shared" si="23"/>
        <v>13099632.843820145</v>
      </c>
    </row>
    <row r="122" spans="1:15" x14ac:dyDescent="0.2">
      <c r="A122" s="108"/>
      <c r="B122" s="113"/>
      <c r="C122" s="108">
        <f t="shared" si="14"/>
        <v>117</v>
      </c>
      <c r="D122" s="117">
        <f t="shared" si="15"/>
        <v>-97783.752298695108</v>
      </c>
      <c r="E122" s="117">
        <f t="shared" si="20"/>
        <v>-7489.5880916213509</v>
      </c>
      <c r="F122" s="117">
        <f t="shared" si="21"/>
        <v>-90294.164207073758</v>
      </c>
      <c r="G122" s="118">
        <f t="shared" si="22"/>
        <v>12739921.829377625</v>
      </c>
      <c r="H122" s="112"/>
      <c r="I122" s="108"/>
      <c r="J122" s="113"/>
      <c r="K122" s="108">
        <f t="shared" si="16"/>
        <v>117</v>
      </c>
      <c r="L122" s="117">
        <f t="shared" si="17"/>
        <v>-22937.83540771644</v>
      </c>
      <c r="M122" s="117">
        <f t="shared" si="18"/>
        <v>-2974.8648189622982</v>
      </c>
      <c r="N122" s="117">
        <f t="shared" si="19"/>
        <v>-19962.970588754142</v>
      </c>
      <c r="O122" s="118">
        <f t="shared" si="23"/>
        <v>13096657.979001183</v>
      </c>
    </row>
    <row r="123" spans="1:15" x14ac:dyDescent="0.2">
      <c r="A123" s="108"/>
      <c r="B123" s="113"/>
      <c r="C123" s="108">
        <f t="shared" si="14"/>
        <v>118</v>
      </c>
      <c r="D123" s="117">
        <f t="shared" si="15"/>
        <v>-97783.752298695108</v>
      </c>
      <c r="E123" s="117">
        <f t="shared" si="20"/>
        <v>-7542.6393406036696</v>
      </c>
      <c r="F123" s="117">
        <f t="shared" si="21"/>
        <v>-90241.112958091442</v>
      </c>
      <c r="G123" s="118">
        <f t="shared" si="22"/>
        <v>12732379.190037021</v>
      </c>
      <c r="H123" s="112"/>
      <c r="I123" s="108"/>
      <c r="J123" s="113"/>
      <c r="K123" s="108">
        <f t="shared" si="16"/>
        <v>118</v>
      </c>
      <c r="L123" s="117">
        <f t="shared" si="17"/>
        <v>-22937.83540771644</v>
      </c>
      <c r="M123" s="117">
        <f t="shared" si="18"/>
        <v>-2994.9203659501359</v>
      </c>
      <c r="N123" s="117">
        <f t="shared" si="19"/>
        <v>-19942.915041766304</v>
      </c>
      <c r="O123" s="118">
        <f t="shared" si="23"/>
        <v>13093663.058635233</v>
      </c>
    </row>
    <row r="124" spans="1:15" x14ac:dyDescent="0.2">
      <c r="A124" s="108"/>
      <c r="B124" s="113"/>
      <c r="C124" s="108">
        <f t="shared" si="14"/>
        <v>119</v>
      </c>
      <c r="D124" s="117">
        <f t="shared" si="15"/>
        <v>-97783.752298695108</v>
      </c>
      <c r="E124" s="117">
        <f t="shared" si="20"/>
        <v>-7596.0663692662774</v>
      </c>
      <c r="F124" s="117">
        <f t="shared" si="21"/>
        <v>-90187.68592942883</v>
      </c>
      <c r="G124" s="118">
        <f t="shared" si="22"/>
        <v>12724783.123667754</v>
      </c>
      <c r="H124" s="112"/>
      <c r="I124" s="108"/>
      <c r="J124" s="113"/>
      <c r="K124" s="108">
        <f t="shared" si="16"/>
        <v>119</v>
      </c>
      <c r="L124" s="117">
        <f t="shared" si="17"/>
        <v>-22937.83540771644</v>
      </c>
      <c r="M124" s="117">
        <f t="shared" si="18"/>
        <v>-3015.1111207505833</v>
      </c>
      <c r="N124" s="117">
        <f t="shared" si="19"/>
        <v>-19922.724286965858</v>
      </c>
      <c r="O124" s="118">
        <f t="shared" si="23"/>
        <v>13090647.947514482</v>
      </c>
    </row>
    <row r="125" spans="1:15" x14ac:dyDescent="0.2">
      <c r="A125" s="108"/>
      <c r="B125" s="113">
        <f>SUM(D114:D125)</f>
        <v>-1173405.0275843414</v>
      </c>
      <c r="C125" s="108">
        <f t="shared" si="14"/>
        <v>120</v>
      </c>
      <c r="D125" s="117">
        <f t="shared" si="15"/>
        <v>-97783.752298695108</v>
      </c>
      <c r="E125" s="117">
        <f t="shared" si="20"/>
        <v>-7649.8718393819154</v>
      </c>
      <c r="F125" s="117">
        <f t="shared" si="21"/>
        <v>-90133.880459313194</v>
      </c>
      <c r="G125" s="118">
        <f t="shared" si="22"/>
        <v>12717133.251828372</v>
      </c>
      <c r="H125" s="112"/>
      <c r="I125" s="108"/>
      <c r="J125" s="113">
        <f>SUM(L114:L125)</f>
        <v>-275254.02489259734</v>
      </c>
      <c r="K125" s="108">
        <f t="shared" si="16"/>
        <v>120</v>
      </c>
      <c r="L125" s="117">
        <f t="shared" si="17"/>
        <v>-22937.83540771644</v>
      </c>
      <c r="M125" s="117">
        <f t="shared" si="18"/>
        <v>-3035.437994889644</v>
      </c>
      <c r="N125" s="117">
        <f t="shared" si="19"/>
        <v>-19902.397412826795</v>
      </c>
      <c r="O125" s="118">
        <f t="shared" si="23"/>
        <v>13087612.509519592</v>
      </c>
    </row>
    <row r="126" spans="1:15" x14ac:dyDescent="0.2">
      <c r="A126" s="108"/>
      <c r="B126" s="113"/>
      <c r="C126" s="108">
        <f t="shared" si="14"/>
        <v>121</v>
      </c>
      <c r="D126" s="117">
        <f t="shared" si="15"/>
        <v>-97783.752298695108</v>
      </c>
      <c r="E126" s="117">
        <f t="shared" si="20"/>
        <v>-7704.0584315775359</v>
      </c>
      <c r="F126" s="117">
        <f t="shared" si="21"/>
        <v>-90079.693867117574</v>
      </c>
      <c r="G126" s="118">
        <f t="shared" si="22"/>
        <v>12709429.193396796</v>
      </c>
      <c r="H126" s="112"/>
      <c r="I126" s="108"/>
      <c r="J126" s="113"/>
      <c r="K126" s="108">
        <f t="shared" si="16"/>
        <v>121</v>
      </c>
      <c r="L126" s="117">
        <f t="shared" si="17"/>
        <v>-22937.83540771644</v>
      </c>
      <c r="M126" s="117">
        <f t="shared" si="18"/>
        <v>-3055.901906038524</v>
      </c>
      <c r="N126" s="117">
        <f t="shared" si="19"/>
        <v>-19881.933501677915</v>
      </c>
      <c r="O126" s="118">
        <f t="shared" si="23"/>
        <v>13084556.607613554</v>
      </c>
    </row>
    <row r="127" spans="1:15" x14ac:dyDescent="0.2">
      <c r="A127" s="108"/>
      <c r="B127" s="113"/>
      <c r="C127" s="108">
        <f t="shared" si="14"/>
        <v>122</v>
      </c>
      <c r="D127" s="117">
        <f t="shared" si="15"/>
        <v>-97783.752298695108</v>
      </c>
      <c r="E127" s="117">
        <f t="shared" si="20"/>
        <v>-7758.6288454678779</v>
      </c>
      <c r="F127" s="117">
        <f t="shared" si="21"/>
        <v>-90025.123453227236</v>
      </c>
      <c r="G127" s="118">
        <f t="shared" si="22"/>
        <v>12701670.564551327</v>
      </c>
      <c r="H127" s="112"/>
      <c r="I127" s="108"/>
      <c r="J127" s="113"/>
      <c r="K127" s="108">
        <f t="shared" si="16"/>
        <v>122</v>
      </c>
      <c r="L127" s="117">
        <f t="shared" si="17"/>
        <v>-22937.83540771644</v>
      </c>
      <c r="M127" s="117">
        <f t="shared" si="18"/>
        <v>-3076.5037780550665</v>
      </c>
      <c r="N127" s="117">
        <f t="shared" si="19"/>
        <v>-19861.331629661374</v>
      </c>
      <c r="O127" s="118">
        <f t="shared" si="23"/>
        <v>13081480.103835499</v>
      </c>
    </row>
    <row r="128" spans="1:15" x14ac:dyDescent="0.2">
      <c r="A128" s="108"/>
      <c r="B128" s="113"/>
      <c r="C128" s="108">
        <f t="shared" si="14"/>
        <v>123</v>
      </c>
      <c r="D128" s="117">
        <f t="shared" si="15"/>
        <v>-97783.752298695108</v>
      </c>
      <c r="E128" s="117">
        <f t="shared" si="20"/>
        <v>-7813.5857997899438</v>
      </c>
      <c r="F128" s="117">
        <f t="shared" si="21"/>
        <v>-89970.166498905164</v>
      </c>
      <c r="G128" s="118">
        <f t="shared" si="22"/>
        <v>12693856.978751538</v>
      </c>
      <c r="H128" s="112"/>
      <c r="I128" s="108"/>
      <c r="J128" s="113"/>
      <c r="K128" s="108">
        <f t="shared" si="16"/>
        <v>123</v>
      </c>
      <c r="L128" s="117">
        <f t="shared" si="17"/>
        <v>-22937.83540771644</v>
      </c>
      <c r="M128" s="117">
        <f t="shared" si="18"/>
        <v>-3097.244541025455</v>
      </c>
      <c r="N128" s="117">
        <f t="shared" si="19"/>
        <v>-19840.590866690985</v>
      </c>
      <c r="O128" s="118">
        <f t="shared" si="23"/>
        <v>13078382.859294474</v>
      </c>
    </row>
    <row r="129" spans="1:15" x14ac:dyDescent="0.2">
      <c r="A129" s="108"/>
      <c r="B129" s="113"/>
      <c r="C129" s="108">
        <f t="shared" si="14"/>
        <v>124</v>
      </c>
      <c r="D129" s="117">
        <f t="shared" si="15"/>
        <v>-97783.752298695108</v>
      </c>
      <c r="E129" s="117">
        <f t="shared" si="20"/>
        <v>-7868.9320325384542</v>
      </c>
      <c r="F129" s="117">
        <f t="shared" si="21"/>
        <v>-89914.820266156661</v>
      </c>
      <c r="G129" s="118">
        <f t="shared" si="22"/>
        <v>12685988.046719</v>
      </c>
      <c r="H129" s="112"/>
      <c r="I129" s="108"/>
      <c r="J129" s="113"/>
      <c r="K129" s="108">
        <f t="shared" si="16"/>
        <v>124</v>
      </c>
      <c r="L129" s="117">
        <f t="shared" si="17"/>
        <v>-22937.83540771644</v>
      </c>
      <c r="M129" s="117">
        <f t="shared" si="18"/>
        <v>-3118.1251313062021</v>
      </c>
      <c r="N129" s="117">
        <f t="shared" si="19"/>
        <v>-19819.710276410238</v>
      </c>
      <c r="O129" s="118">
        <f t="shared" si="23"/>
        <v>13075264.734163169</v>
      </c>
    </row>
    <row r="130" spans="1:15" x14ac:dyDescent="0.2">
      <c r="A130" s="108"/>
      <c r="B130" s="113"/>
      <c r="C130" s="108">
        <f t="shared" si="14"/>
        <v>125</v>
      </c>
      <c r="D130" s="117">
        <f t="shared" si="15"/>
        <v>-97783.752298695108</v>
      </c>
      <c r="E130" s="117">
        <f t="shared" si="20"/>
        <v>-7924.6703011022691</v>
      </c>
      <c r="F130" s="117">
        <f t="shared" si="21"/>
        <v>-89859.081997592846</v>
      </c>
      <c r="G130" s="118">
        <f t="shared" si="22"/>
        <v>12678063.376417898</v>
      </c>
      <c r="H130" s="112"/>
      <c r="I130" s="108"/>
      <c r="J130" s="113"/>
      <c r="K130" s="108">
        <f t="shared" si="16"/>
        <v>125</v>
      </c>
      <c r="L130" s="117">
        <f t="shared" si="17"/>
        <v>-22937.83540771644</v>
      </c>
      <c r="M130" s="117">
        <f t="shared" si="18"/>
        <v>-3139.1464915664246</v>
      </c>
      <c r="N130" s="117">
        <f t="shared" si="19"/>
        <v>-19798.688916150015</v>
      </c>
      <c r="O130" s="118">
        <f t="shared" si="23"/>
        <v>13072125.587671602</v>
      </c>
    </row>
    <row r="131" spans="1:15" x14ac:dyDescent="0.2">
      <c r="A131" s="108"/>
      <c r="B131" s="113"/>
      <c r="C131" s="108">
        <f t="shared" si="14"/>
        <v>126</v>
      </c>
      <c r="D131" s="117">
        <f t="shared" si="15"/>
        <v>-97783.752298695108</v>
      </c>
      <c r="E131" s="117">
        <f t="shared" si="20"/>
        <v>-7980.8033824017411</v>
      </c>
      <c r="F131" s="117">
        <f t="shared" si="21"/>
        <v>-89802.948916293361</v>
      </c>
      <c r="G131" s="118">
        <f t="shared" si="22"/>
        <v>12670082.573035495</v>
      </c>
      <c r="H131" s="112"/>
      <c r="I131" s="108"/>
      <c r="J131" s="113"/>
      <c r="K131" s="108">
        <f t="shared" si="16"/>
        <v>126</v>
      </c>
      <c r="L131" s="117">
        <f t="shared" si="17"/>
        <v>-22937.83540771644</v>
      </c>
      <c r="M131" s="117">
        <f t="shared" si="18"/>
        <v>-3160.3095708304013</v>
      </c>
      <c r="N131" s="117">
        <f t="shared" si="19"/>
        <v>-19777.525836886038</v>
      </c>
      <c r="O131" s="118">
        <f t="shared" si="23"/>
        <v>13068965.278100772</v>
      </c>
    </row>
    <row r="132" spans="1:15" x14ac:dyDescent="0.2">
      <c r="A132" s="108"/>
      <c r="B132" s="113"/>
      <c r="C132" s="108">
        <f t="shared" si="14"/>
        <v>127</v>
      </c>
      <c r="D132" s="117">
        <f t="shared" si="15"/>
        <v>-97783.752298695108</v>
      </c>
      <c r="E132" s="117">
        <f t="shared" si="20"/>
        <v>-8037.3340730270884</v>
      </c>
      <c r="F132" s="117">
        <f t="shared" si="21"/>
        <v>-89746.418225668021</v>
      </c>
      <c r="G132" s="118">
        <f t="shared" si="22"/>
        <v>12662045.238962468</v>
      </c>
      <c r="H132" s="112"/>
      <c r="I132" s="108"/>
      <c r="J132" s="113"/>
      <c r="K132" s="108">
        <f t="shared" si="16"/>
        <v>127</v>
      </c>
      <c r="L132" s="117">
        <f t="shared" si="17"/>
        <v>-22937.83540771644</v>
      </c>
      <c r="M132" s="117">
        <f t="shared" si="18"/>
        <v>-3181.6153245204164</v>
      </c>
      <c r="N132" s="117">
        <f t="shared" si="19"/>
        <v>-19756.220083196025</v>
      </c>
      <c r="O132" s="118">
        <f t="shared" si="23"/>
        <v>13065783.662776252</v>
      </c>
    </row>
    <row r="133" spans="1:15" x14ac:dyDescent="0.2">
      <c r="A133" s="108"/>
      <c r="B133" s="113"/>
      <c r="C133" s="108">
        <f t="shared" si="14"/>
        <v>128</v>
      </c>
      <c r="D133" s="117">
        <f t="shared" si="15"/>
        <v>-97783.752298695108</v>
      </c>
      <c r="E133" s="117">
        <f t="shared" si="20"/>
        <v>-8094.2651893776947</v>
      </c>
      <c r="F133" s="117">
        <f t="shared" si="21"/>
        <v>-89689.487109317415</v>
      </c>
      <c r="G133" s="118">
        <f t="shared" si="22"/>
        <v>12653950.97377309</v>
      </c>
      <c r="H133" s="112"/>
      <c r="I133" s="108"/>
      <c r="J133" s="113"/>
      <c r="K133" s="108">
        <f t="shared" si="16"/>
        <v>128</v>
      </c>
      <c r="L133" s="117">
        <f t="shared" si="17"/>
        <v>-22937.83540771644</v>
      </c>
      <c r="M133" s="117">
        <f t="shared" si="18"/>
        <v>-3203.0647144998911</v>
      </c>
      <c r="N133" s="117">
        <f t="shared" si="19"/>
        <v>-19734.770693216549</v>
      </c>
      <c r="O133" s="118">
        <f t="shared" si="23"/>
        <v>13062580.598061752</v>
      </c>
    </row>
    <row r="134" spans="1:15" x14ac:dyDescent="0.2">
      <c r="A134" s="108"/>
      <c r="B134" s="113"/>
      <c r="C134" s="108">
        <f t="shared" si="14"/>
        <v>129</v>
      </c>
      <c r="D134" s="117">
        <f t="shared" si="15"/>
        <v>-97783.752298695108</v>
      </c>
      <c r="E134" s="117">
        <f t="shared" si="20"/>
        <v>-8151.5995678024556</v>
      </c>
      <c r="F134" s="117">
        <f t="shared" si="21"/>
        <v>-89632.152730892645</v>
      </c>
      <c r="G134" s="118">
        <f t="shared" si="22"/>
        <v>12645799.374205288</v>
      </c>
      <c r="H134" s="112"/>
      <c r="I134" s="108"/>
      <c r="J134" s="113"/>
      <c r="K134" s="108">
        <f t="shared" si="16"/>
        <v>129</v>
      </c>
      <c r="L134" s="117">
        <f t="shared" si="17"/>
        <v>-22937.83540771644</v>
      </c>
      <c r="M134" s="117">
        <f t="shared" si="18"/>
        <v>-3224.6587091168112</v>
      </c>
      <c r="N134" s="117">
        <f t="shared" si="19"/>
        <v>-19713.176698599629</v>
      </c>
      <c r="O134" s="118">
        <f t="shared" si="23"/>
        <v>13059355.939352635</v>
      </c>
    </row>
    <row r="135" spans="1:15" x14ac:dyDescent="0.2">
      <c r="A135" s="108"/>
      <c r="B135" s="113"/>
      <c r="C135" s="108">
        <f t="shared" si="14"/>
        <v>130</v>
      </c>
      <c r="D135" s="117">
        <f t="shared" si="15"/>
        <v>-97783.752298695108</v>
      </c>
      <c r="E135" s="117">
        <f t="shared" si="20"/>
        <v>-8209.3400647410544</v>
      </c>
      <c r="F135" s="117">
        <f t="shared" si="21"/>
        <v>-89574.412233954048</v>
      </c>
      <c r="G135" s="118">
        <f t="shared" si="22"/>
        <v>12637590.034140546</v>
      </c>
      <c r="H135" s="112"/>
      <c r="I135" s="108"/>
      <c r="J135" s="113"/>
      <c r="K135" s="108">
        <f t="shared" si="16"/>
        <v>130</v>
      </c>
      <c r="L135" s="117">
        <f t="shared" si="17"/>
        <v>-22937.83540771644</v>
      </c>
      <c r="M135" s="117">
        <f t="shared" si="18"/>
        <v>-3246.3982832474408</v>
      </c>
      <c r="N135" s="117">
        <f t="shared" si="19"/>
        <v>-19691.437124469001</v>
      </c>
      <c r="O135" s="118">
        <f t="shared" si="23"/>
        <v>13056109.541069388</v>
      </c>
    </row>
    <row r="136" spans="1:15" x14ac:dyDescent="0.2">
      <c r="A136" s="108"/>
      <c r="B136" s="113"/>
      <c r="C136" s="108">
        <f t="shared" ref="C136:C199" si="24">SUM(C135+1)</f>
        <v>131</v>
      </c>
      <c r="D136" s="117">
        <f t="shared" ref="D136:D199" si="25">PMT($B$3/12,$B$2,$B$1)</f>
        <v>-97783.752298695108</v>
      </c>
      <c r="E136" s="117">
        <f t="shared" si="20"/>
        <v>-8267.4895568663051</v>
      </c>
      <c r="F136" s="117">
        <f t="shared" si="21"/>
        <v>-89516.262741828803</v>
      </c>
      <c r="G136" s="118">
        <f t="shared" si="22"/>
        <v>12629322.54458368</v>
      </c>
      <c r="H136" s="112"/>
      <c r="I136" s="108"/>
      <c r="J136" s="113"/>
      <c r="K136" s="108">
        <f t="shared" ref="K136:K199" si="26">SUM(K135+1)</f>
        <v>131</v>
      </c>
      <c r="L136" s="117">
        <f t="shared" ref="L136:L199" si="27">PMT($J$3/12,$J$2,$J$1)</f>
        <v>-22937.83540771644</v>
      </c>
      <c r="M136" s="117">
        <f t="shared" ref="M136:M199" si="28">PPMT($J$3/12,K136,$J$2,$J$1)</f>
        <v>-3268.284418340334</v>
      </c>
      <c r="N136" s="117">
        <f t="shared" ref="N136:N199" si="29">SUM(L136-M136)</f>
        <v>-19669.550989376105</v>
      </c>
      <c r="O136" s="118">
        <f t="shared" si="23"/>
        <v>13052841.256651048</v>
      </c>
    </row>
    <row r="137" spans="1:15" x14ac:dyDescent="0.2">
      <c r="A137" s="108"/>
      <c r="B137" s="113">
        <f>SUM(D126:D137)</f>
        <v>-1173405.0275843414</v>
      </c>
      <c r="C137" s="108">
        <f t="shared" si="24"/>
        <v>132</v>
      </c>
      <c r="D137" s="117">
        <f t="shared" si="25"/>
        <v>-97783.752298695108</v>
      </c>
      <c r="E137" s="117">
        <f t="shared" si="20"/>
        <v>-8326.0509412274387</v>
      </c>
      <c r="F137" s="117">
        <f t="shared" si="21"/>
        <v>-89457.701357467668</v>
      </c>
      <c r="G137" s="118">
        <f t="shared" si="22"/>
        <v>12620996.493642453</v>
      </c>
      <c r="H137" s="112"/>
      <c r="I137" s="108"/>
      <c r="J137" s="113">
        <f>SUM(L126:L137)</f>
        <v>-275254.02489259734</v>
      </c>
      <c r="K137" s="108">
        <f t="shared" si="26"/>
        <v>132</v>
      </c>
      <c r="L137" s="117">
        <f t="shared" si="27"/>
        <v>-22937.83540771644</v>
      </c>
      <c r="M137" s="117">
        <f t="shared" si="28"/>
        <v>-3290.3181024606452</v>
      </c>
      <c r="N137" s="117">
        <f t="shared" si="29"/>
        <v>-19647.517305255795</v>
      </c>
      <c r="O137" s="118">
        <f t="shared" si="23"/>
        <v>13049550.938548587</v>
      </c>
    </row>
    <row r="138" spans="1:15" x14ac:dyDescent="0.2">
      <c r="A138" s="108"/>
      <c r="B138" s="113"/>
      <c r="C138" s="108">
        <f t="shared" si="24"/>
        <v>133</v>
      </c>
      <c r="D138" s="117">
        <f t="shared" si="25"/>
        <v>-97783.752298695108</v>
      </c>
      <c r="E138" s="117">
        <f t="shared" si="20"/>
        <v>-8385.02713539447</v>
      </c>
      <c r="F138" s="117">
        <f t="shared" si="21"/>
        <v>-89398.725163300638</v>
      </c>
      <c r="G138" s="118">
        <f t="shared" si="22"/>
        <v>12612611.466507059</v>
      </c>
      <c r="H138" s="112"/>
      <c r="I138" s="108"/>
      <c r="J138" s="113"/>
      <c r="K138" s="108">
        <f t="shared" si="26"/>
        <v>133</v>
      </c>
      <c r="L138" s="117">
        <f t="shared" si="27"/>
        <v>-22937.83540771644</v>
      </c>
      <c r="M138" s="117">
        <f t="shared" si="28"/>
        <v>-3312.5003303347344</v>
      </c>
      <c r="N138" s="117">
        <f t="shared" si="29"/>
        <v>-19625.335077381707</v>
      </c>
      <c r="O138" s="118">
        <f t="shared" si="23"/>
        <v>13046238.438218253</v>
      </c>
    </row>
    <row r="139" spans="1:15" x14ac:dyDescent="0.2">
      <c r="A139" s="108"/>
      <c r="B139" s="113"/>
      <c r="C139" s="108">
        <f t="shared" si="24"/>
        <v>134</v>
      </c>
      <c r="D139" s="117">
        <f t="shared" si="25"/>
        <v>-97783.752298695108</v>
      </c>
      <c r="E139" s="117">
        <f t="shared" si="20"/>
        <v>-8444.4210776035143</v>
      </c>
      <c r="F139" s="117">
        <f t="shared" si="21"/>
        <v>-89339.33122109159</v>
      </c>
      <c r="G139" s="118">
        <f t="shared" si="22"/>
        <v>12604167.045429455</v>
      </c>
      <c r="H139" s="112"/>
      <c r="I139" s="108"/>
      <c r="J139" s="113"/>
      <c r="K139" s="108">
        <f t="shared" si="26"/>
        <v>134</v>
      </c>
      <c r="L139" s="117">
        <f t="shared" si="27"/>
        <v>-22937.83540771644</v>
      </c>
      <c r="M139" s="117">
        <f t="shared" si="28"/>
        <v>-3334.8321033950738</v>
      </c>
      <c r="N139" s="117">
        <f t="shared" si="29"/>
        <v>-19603.003304321366</v>
      </c>
      <c r="O139" s="118">
        <f t="shared" si="23"/>
        <v>13042903.606114857</v>
      </c>
    </row>
    <row r="140" spans="1:15" x14ac:dyDescent="0.2">
      <c r="A140" s="108"/>
      <c r="B140" s="113"/>
      <c r="C140" s="108">
        <f t="shared" si="24"/>
        <v>135</v>
      </c>
      <c r="D140" s="117">
        <f t="shared" si="25"/>
        <v>-97783.752298695108</v>
      </c>
      <c r="E140" s="117">
        <f t="shared" si="20"/>
        <v>-8504.2357269032036</v>
      </c>
      <c r="F140" s="117">
        <f t="shared" si="21"/>
        <v>-89279.516571791901</v>
      </c>
      <c r="G140" s="118">
        <f t="shared" si="22"/>
        <v>12595662.809702551</v>
      </c>
      <c r="H140" s="112"/>
      <c r="I140" s="108"/>
      <c r="J140" s="113"/>
      <c r="K140" s="108">
        <f t="shared" si="26"/>
        <v>135</v>
      </c>
      <c r="L140" s="117">
        <f t="shared" si="27"/>
        <v>-22937.83540771644</v>
      </c>
      <c r="M140" s="117">
        <f t="shared" si="28"/>
        <v>-3357.3144298254624</v>
      </c>
      <c r="N140" s="117">
        <f t="shared" si="29"/>
        <v>-19580.520977890978</v>
      </c>
      <c r="O140" s="118">
        <f t="shared" si="23"/>
        <v>13039546.291685032</v>
      </c>
    </row>
    <row r="141" spans="1:15" x14ac:dyDescent="0.2">
      <c r="A141" s="108"/>
      <c r="B141" s="113"/>
      <c r="C141" s="108">
        <f t="shared" si="24"/>
        <v>136</v>
      </c>
      <c r="D141" s="117">
        <f t="shared" si="25"/>
        <v>-97783.752298695108</v>
      </c>
      <c r="E141" s="117">
        <f t="shared" si="20"/>
        <v>-8564.4740633021029</v>
      </c>
      <c r="F141" s="117">
        <f t="shared" si="21"/>
        <v>-89219.278235393009</v>
      </c>
      <c r="G141" s="118">
        <f t="shared" si="22"/>
        <v>12587098.33563925</v>
      </c>
      <c r="H141" s="112"/>
      <c r="I141" s="108"/>
      <c r="J141" s="113"/>
      <c r="K141" s="108">
        <f t="shared" si="26"/>
        <v>136</v>
      </c>
      <c r="L141" s="117">
        <f t="shared" si="27"/>
        <v>-22937.83540771644</v>
      </c>
      <c r="M141" s="117">
        <f t="shared" si="28"/>
        <v>-3379.9483246065361</v>
      </c>
      <c r="N141" s="117">
        <f t="shared" si="29"/>
        <v>-19557.887083109905</v>
      </c>
      <c r="O141" s="118">
        <f t="shared" si="23"/>
        <v>13036166.343360426</v>
      </c>
    </row>
    <row r="142" spans="1:15" x14ac:dyDescent="0.2">
      <c r="A142" s="108"/>
      <c r="B142" s="113"/>
      <c r="C142" s="108">
        <f t="shared" si="24"/>
        <v>137</v>
      </c>
      <c r="D142" s="117">
        <f t="shared" si="25"/>
        <v>-97783.752298695108</v>
      </c>
      <c r="E142" s="117">
        <f t="shared" si="20"/>
        <v>-8625.1390879171577</v>
      </c>
      <c r="F142" s="117">
        <f t="shared" si="21"/>
        <v>-89158.613210777956</v>
      </c>
      <c r="G142" s="118">
        <f t="shared" si="22"/>
        <v>12578473.196551332</v>
      </c>
      <c r="H142" s="112"/>
      <c r="I142" s="108"/>
      <c r="J142" s="113"/>
      <c r="K142" s="108">
        <f t="shared" si="26"/>
        <v>137</v>
      </c>
      <c r="L142" s="117">
        <f t="shared" si="27"/>
        <v>-22937.83540771644</v>
      </c>
      <c r="M142" s="117">
        <f t="shared" si="28"/>
        <v>-3402.7348095615912</v>
      </c>
      <c r="N142" s="117">
        <f t="shared" si="29"/>
        <v>-19535.100598154848</v>
      </c>
      <c r="O142" s="118">
        <f t="shared" si="23"/>
        <v>13032763.608550865</v>
      </c>
    </row>
    <row r="143" spans="1:15" x14ac:dyDescent="0.2">
      <c r="A143" s="108"/>
      <c r="B143" s="113"/>
      <c r="C143" s="108">
        <f t="shared" si="24"/>
        <v>138</v>
      </c>
      <c r="D143" s="117">
        <f t="shared" si="25"/>
        <v>-97783.752298695108</v>
      </c>
      <c r="E143" s="117">
        <f t="shared" si="20"/>
        <v>-8686.2338231232388</v>
      </c>
      <c r="F143" s="117">
        <f t="shared" si="21"/>
        <v>-89097.518475571866</v>
      </c>
      <c r="G143" s="118">
        <f t="shared" si="22"/>
        <v>12569786.96272821</v>
      </c>
      <c r="H143" s="112"/>
      <c r="I143" s="108"/>
      <c r="J143" s="113"/>
      <c r="K143" s="108">
        <f t="shared" si="26"/>
        <v>138</v>
      </c>
      <c r="L143" s="117">
        <f t="shared" si="27"/>
        <v>-22937.83540771644</v>
      </c>
      <c r="M143" s="117">
        <f t="shared" si="28"/>
        <v>-3425.6749134027191</v>
      </c>
      <c r="N143" s="117">
        <f t="shared" si="29"/>
        <v>-19512.160494313721</v>
      </c>
      <c r="O143" s="118">
        <f t="shared" si="23"/>
        <v>13029337.933637463</v>
      </c>
    </row>
    <row r="144" spans="1:15" x14ac:dyDescent="0.2">
      <c r="A144" s="108"/>
      <c r="B144" s="113"/>
      <c r="C144" s="108">
        <f t="shared" si="24"/>
        <v>139</v>
      </c>
      <c r="D144" s="117">
        <f t="shared" si="25"/>
        <v>-97783.752298695108</v>
      </c>
      <c r="E144" s="117">
        <f t="shared" si="20"/>
        <v>-8747.761312703693</v>
      </c>
      <c r="F144" s="117">
        <f t="shared" si="21"/>
        <v>-89035.990985991419</v>
      </c>
      <c r="G144" s="118">
        <f t="shared" si="22"/>
        <v>12561039.201415505</v>
      </c>
      <c r="H144" s="112"/>
      <c r="I144" s="108"/>
      <c r="J144" s="113"/>
      <c r="K144" s="108">
        <f t="shared" si="26"/>
        <v>139</v>
      </c>
      <c r="L144" s="117">
        <f t="shared" si="27"/>
        <v>-22937.83540771644</v>
      </c>
      <c r="M144" s="117">
        <f t="shared" si="28"/>
        <v>-3448.7696717772428</v>
      </c>
      <c r="N144" s="117">
        <f t="shared" si="29"/>
        <v>-19489.065735939199</v>
      </c>
      <c r="O144" s="118">
        <f t="shared" si="23"/>
        <v>13025889.163965685</v>
      </c>
    </row>
    <row r="145" spans="1:15" x14ac:dyDescent="0.2">
      <c r="A145" s="108"/>
      <c r="B145" s="113"/>
      <c r="C145" s="108">
        <f t="shared" si="24"/>
        <v>140</v>
      </c>
      <c r="D145" s="117">
        <f t="shared" si="25"/>
        <v>-97783.752298695108</v>
      </c>
      <c r="E145" s="117">
        <f t="shared" si="20"/>
        <v>-8809.7246220020133</v>
      </c>
      <c r="F145" s="117">
        <f t="shared" si="21"/>
        <v>-88974.027676693091</v>
      </c>
      <c r="G145" s="118">
        <f t="shared" si="22"/>
        <v>12552229.476793503</v>
      </c>
      <c r="H145" s="112"/>
      <c r="I145" s="108"/>
      <c r="J145" s="113"/>
      <c r="K145" s="108">
        <f t="shared" si="26"/>
        <v>140</v>
      </c>
      <c r="L145" s="117">
        <f t="shared" si="27"/>
        <v>-22937.83540771644</v>
      </c>
      <c r="M145" s="117">
        <f t="shared" si="28"/>
        <v>-3472.0201273144739</v>
      </c>
      <c r="N145" s="117">
        <f t="shared" si="29"/>
        <v>-19465.815280401966</v>
      </c>
      <c r="O145" s="118">
        <f t="shared" si="23"/>
        <v>13022417.14383837</v>
      </c>
    </row>
    <row r="146" spans="1:15" x14ac:dyDescent="0.2">
      <c r="A146" s="108"/>
      <c r="B146" s="113"/>
      <c r="C146" s="108">
        <f t="shared" si="24"/>
        <v>141</v>
      </c>
      <c r="D146" s="117">
        <f t="shared" si="25"/>
        <v>-97783.752298695108</v>
      </c>
      <c r="E146" s="117">
        <f t="shared" si="20"/>
        <v>-8872.1268380745259</v>
      </c>
      <c r="F146" s="117">
        <f t="shared" si="21"/>
        <v>-88911.625460620577</v>
      </c>
      <c r="G146" s="118">
        <f t="shared" si="22"/>
        <v>12543357.349955428</v>
      </c>
      <c r="H146" s="112"/>
      <c r="I146" s="108"/>
      <c r="J146" s="113"/>
      <c r="K146" s="108">
        <f t="shared" si="26"/>
        <v>141</v>
      </c>
      <c r="L146" s="117">
        <f t="shared" si="27"/>
        <v>-22937.83540771644</v>
      </c>
      <c r="M146" s="117">
        <f t="shared" si="28"/>
        <v>-3495.4273296727856</v>
      </c>
      <c r="N146" s="117">
        <f t="shared" si="29"/>
        <v>-19442.408078043656</v>
      </c>
      <c r="O146" s="118">
        <f t="shared" si="23"/>
        <v>13018921.716508698</v>
      </c>
    </row>
    <row r="147" spans="1:15" x14ac:dyDescent="0.2">
      <c r="A147" s="108"/>
      <c r="B147" s="113"/>
      <c r="C147" s="108">
        <f t="shared" si="24"/>
        <v>142</v>
      </c>
      <c r="D147" s="117">
        <f t="shared" si="25"/>
        <v>-97783.752298695108</v>
      </c>
      <c r="E147" s="117">
        <f t="shared" si="20"/>
        <v>-8934.9710698442213</v>
      </c>
      <c r="F147" s="117">
        <f t="shared" si="21"/>
        <v>-88848.781228850887</v>
      </c>
      <c r="G147" s="118">
        <f t="shared" si="22"/>
        <v>12534422.378885584</v>
      </c>
      <c r="H147" s="112"/>
      <c r="I147" s="108"/>
      <c r="J147" s="113"/>
      <c r="K147" s="108">
        <f t="shared" si="26"/>
        <v>142</v>
      </c>
      <c r="L147" s="117">
        <f t="shared" si="27"/>
        <v>-22937.83540771644</v>
      </c>
      <c r="M147" s="117">
        <f t="shared" si="28"/>
        <v>-3518.9923355869969</v>
      </c>
      <c r="N147" s="117">
        <f t="shared" si="29"/>
        <v>-19418.843072129443</v>
      </c>
      <c r="O147" s="118">
        <f t="shared" si="23"/>
        <v>13015402.72417311</v>
      </c>
    </row>
    <row r="148" spans="1:15" x14ac:dyDescent="0.2">
      <c r="A148" s="108"/>
      <c r="B148" s="113"/>
      <c r="C148" s="108">
        <f t="shared" si="24"/>
        <v>143</v>
      </c>
      <c r="D148" s="117">
        <f t="shared" si="25"/>
        <v>-97783.752298695108</v>
      </c>
      <c r="E148" s="117">
        <f t="shared" si="20"/>
        <v>-8998.2604482556162</v>
      </c>
      <c r="F148" s="117">
        <f t="shared" si="21"/>
        <v>-88785.491850439488</v>
      </c>
      <c r="G148" s="118">
        <f t="shared" si="22"/>
        <v>12525424.118437327</v>
      </c>
      <c r="H148" s="112"/>
      <c r="I148" s="108"/>
      <c r="J148" s="113"/>
      <c r="K148" s="108">
        <f t="shared" si="26"/>
        <v>143</v>
      </c>
      <c r="L148" s="117">
        <f t="shared" si="27"/>
        <v>-22937.83540771644</v>
      </c>
      <c r="M148" s="117">
        <f t="shared" si="28"/>
        <v>-3542.7162089160788</v>
      </c>
      <c r="N148" s="117">
        <f t="shared" si="29"/>
        <v>-19395.119198800363</v>
      </c>
      <c r="O148" s="118">
        <f t="shared" si="23"/>
        <v>13011860.007964194</v>
      </c>
    </row>
    <row r="149" spans="1:15" x14ac:dyDescent="0.2">
      <c r="A149" s="108"/>
      <c r="B149" s="113">
        <f>SUM(D138:D149)</f>
        <v>-1173405.0275843414</v>
      </c>
      <c r="C149" s="108">
        <f t="shared" si="24"/>
        <v>144</v>
      </c>
      <c r="D149" s="117">
        <f t="shared" si="25"/>
        <v>-97783.752298695108</v>
      </c>
      <c r="E149" s="117">
        <f t="shared" si="20"/>
        <v>-9061.9981264307626</v>
      </c>
      <c r="F149" s="117">
        <f t="shared" si="21"/>
        <v>-88721.754172264351</v>
      </c>
      <c r="G149" s="118">
        <f t="shared" si="22"/>
        <v>12516362.120310897</v>
      </c>
      <c r="H149" s="112"/>
      <c r="I149" s="108"/>
      <c r="J149" s="113">
        <f>SUM(L138:L149)</f>
        <v>-275254.02489259734</v>
      </c>
      <c r="K149" s="108">
        <f t="shared" si="26"/>
        <v>144</v>
      </c>
      <c r="L149" s="117">
        <f t="shared" si="27"/>
        <v>-22937.83540771644</v>
      </c>
      <c r="M149" s="117">
        <f t="shared" si="28"/>
        <v>-3566.6000206911885</v>
      </c>
      <c r="N149" s="117">
        <f t="shared" si="29"/>
        <v>-19371.235387025252</v>
      </c>
      <c r="O149" s="118">
        <f t="shared" si="23"/>
        <v>13008293.407943502</v>
      </c>
    </row>
    <row r="150" spans="1:15" x14ac:dyDescent="0.2">
      <c r="A150" s="108"/>
      <c r="B150" s="113"/>
      <c r="C150" s="108">
        <f t="shared" si="24"/>
        <v>145</v>
      </c>
      <c r="D150" s="117">
        <f t="shared" si="25"/>
        <v>-97783.752298695108</v>
      </c>
      <c r="E150" s="117">
        <f t="shared" si="20"/>
        <v>-9126.1872798263139</v>
      </c>
      <c r="F150" s="117">
        <f t="shared" si="21"/>
        <v>-88657.565018868801</v>
      </c>
      <c r="G150" s="118">
        <f t="shared" si="22"/>
        <v>12507235.933031071</v>
      </c>
      <c r="H150" s="112"/>
      <c r="I150" s="108"/>
      <c r="J150" s="113"/>
      <c r="K150" s="108">
        <f t="shared" si="26"/>
        <v>145</v>
      </c>
      <c r="L150" s="117">
        <f t="shared" si="27"/>
        <v>-22937.83540771644</v>
      </c>
      <c r="M150" s="117">
        <f t="shared" si="28"/>
        <v>-3590.6448491640149</v>
      </c>
      <c r="N150" s="117">
        <f t="shared" si="29"/>
        <v>-19347.190558552426</v>
      </c>
      <c r="O150" s="118">
        <f t="shared" si="23"/>
        <v>13004702.763094338</v>
      </c>
    </row>
    <row r="151" spans="1:15" x14ac:dyDescent="0.2">
      <c r="A151" s="108"/>
      <c r="B151" s="113"/>
      <c r="C151" s="108">
        <f t="shared" si="24"/>
        <v>146</v>
      </c>
      <c r="D151" s="117">
        <f t="shared" si="25"/>
        <v>-97783.752298695108</v>
      </c>
      <c r="E151" s="117">
        <f t="shared" si="20"/>
        <v>-9190.8311063917481</v>
      </c>
      <c r="F151" s="117">
        <f t="shared" si="21"/>
        <v>-88592.921192303358</v>
      </c>
      <c r="G151" s="118">
        <f t="shared" si="22"/>
        <v>12498045.101924678</v>
      </c>
      <c r="H151" s="112"/>
      <c r="I151" s="108"/>
      <c r="J151" s="113"/>
      <c r="K151" s="108">
        <f t="shared" si="26"/>
        <v>146</v>
      </c>
      <c r="L151" s="117">
        <f t="shared" si="27"/>
        <v>-22937.83540771644</v>
      </c>
      <c r="M151" s="117">
        <f t="shared" si="28"/>
        <v>-3614.8517798554617</v>
      </c>
      <c r="N151" s="117">
        <f t="shared" si="29"/>
        <v>-19322.98362786098</v>
      </c>
      <c r="O151" s="118">
        <f t="shared" si="23"/>
        <v>13001087.911314482</v>
      </c>
    </row>
    <row r="152" spans="1:15" x14ac:dyDescent="0.2">
      <c r="A152" s="108"/>
      <c r="B152" s="113"/>
      <c r="C152" s="108">
        <f t="shared" si="24"/>
        <v>147</v>
      </c>
      <c r="D152" s="117">
        <f t="shared" si="25"/>
        <v>-97783.752298695108</v>
      </c>
      <c r="E152" s="117">
        <f t="shared" si="20"/>
        <v>-9255.932826728691</v>
      </c>
      <c r="F152" s="117">
        <f t="shared" si="21"/>
        <v>-88527.819471966417</v>
      </c>
      <c r="G152" s="118">
        <f t="shared" si="22"/>
        <v>12488789.169097949</v>
      </c>
      <c r="H152" s="112"/>
      <c r="I152" s="108"/>
      <c r="J152" s="113"/>
      <c r="K152" s="108">
        <f t="shared" si="26"/>
        <v>147</v>
      </c>
      <c r="L152" s="117">
        <f t="shared" si="27"/>
        <v>-22937.83540771644</v>
      </c>
      <c r="M152" s="117">
        <f t="shared" si="28"/>
        <v>-3639.2219056046538</v>
      </c>
      <c r="N152" s="117">
        <f t="shared" si="29"/>
        <v>-19298.613502111788</v>
      </c>
      <c r="O152" s="118">
        <f t="shared" si="23"/>
        <v>12997448.689408878</v>
      </c>
    </row>
    <row r="153" spans="1:15" x14ac:dyDescent="0.2">
      <c r="A153" s="108"/>
      <c r="B153" s="113"/>
      <c r="C153" s="108">
        <f t="shared" si="24"/>
        <v>148</v>
      </c>
      <c r="D153" s="117">
        <f t="shared" si="25"/>
        <v>-97783.752298695108</v>
      </c>
      <c r="E153" s="117">
        <f t="shared" si="20"/>
        <v>-9321.4956842513529</v>
      </c>
      <c r="F153" s="117">
        <f t="shared" si="21"/>
        <v>-88462.256614443759</v>
      </c>
      <c r="G153" s="118">
        <f t="shared" si="22"/>
        <v>12479467.673413698</v>
      </c>
      <c r="H153" s="112"/>
      <c r="I153" s="108"/>
      <c r="J153" s="113"/>
      <c r="K153" s="108">
        <f t="shared" si="26"/>
        <v>148</v>
      </c>
      <c r="L153" s="117">
        <f t="shared" si="27"/>
        <v>-22937.83540771644</v>
      </c>
      <c r="M153" s="117">
        <f t="shared" si="28"/>
        <v>-3663.7563266182724</v>
      </c>
      <c r="N153" s="117">
        <f t="shared" si="29"/>
        <v>-19274.079081098167</v>
      </c>
      <c r="O153" s="118">
        <f t="shared" si="23"/>
        <v>12993784.93308226</v>
      </c>
    </row>
    <row r="154" spans="1:15" x14ac:dyDescent="0.2">
      <c r="A154" s="108"/>
      <c r="B154" s="113"/>
      <c r="C154" s="108">
        <f t="shared" si="24"/>
        <v>149</v>
      </c>
      <c r="D154" s="117">
        <f t="shared" si="25"/>
        <v>-97783.752298695108</v>
      </c>
      <c r="E154" s="117">
        <f t="shared" si="20"/>
        <v>-9387.5229453481334</v>
      </c>
      <c r="F154" s="117">
        <f t="shared" si="21"/>
        <v>-88396.229353346978</v>
      </c>
      <c r="G154" s="118">
        <f t="shared" si="22"/>
        <v>12470080.150468349</v>
      </c>
      <c r="H154" s="112"/>
      <c r="I154" s="108"/>
      <c r="J154" s="113"/>
      <c r="K154" s="108">
        <f t="shared" si="26"/>
        <v>149</v>
      </c>
      <c r="L154" s="117">
        <f t="shared" si="27"/>
        <v>-22937.83540771644</v>
      </c>
      <c r="M154" s="117">
        <f t="shared" si="28"/>
        <v>-3688.4561505202237</v>
      </c>
      <c r="N154" s="117">
        <f t="shared" si="29"/>
        <v>-19249.379257196219</v>
      </c>
      <c r="O154" s="118">
        <f t="shared" si="23"/>
        <v>12990096.47693174</v>
      </c>
    </row>
    <row r="155" spans="1:15" x14ac:dyDescent="0.2">
      <c r="A155" s="108"/>
      <c r="B155" s="113"/>
      <c r="C155" s="108">
        <f t="shared" si="24"/>
        <v>150</v>
      </c>
      <c r="D155" s="117">
        <f t="shared" si="25"/>
        <v>-97783.752298695108</v>
      </c>
      <c r="E155" s="117">
        <f t="shared" si="20"/>
        <v>-9454.0178995443475</v>
      </c>
      <c r="F155" s="117">
        <f t="shared" si="21"/>
        <v>-88329.734399150766</v>
      </c>
      <c r="G155" s="118">
        <f t="shared" si="22"/>
        <v>12460626.132568805</v>
      </c>
      <c r="H155" s="112"/>
      <c r="I155" s="108"/>
      <c r="J155" s="113"/>
      <c r="K155" s="108">
        <f t="shared" si="26"/>
        <v>150</v>
      </c>
      <c r="L155" s="117">
        <f t="shared" si="27"/>
        <v>-22937.83540771644</v>
      </c>
      <c r="M155" s="117">
        <f t="shared" si="28"/>
        <v>-3713.3224924016477</v>
      </c>
      <c r="N155" s="117">
        <f t="shared" si="29"/>
        <v>-19224.512915314794</v>
      </c>
      <c r="O155" s="118">
        <f t="shared" si="23"/>
        <v>12986383.154439338</v>
      </c>
    </row>
    <row r="156" spans="1:15" x14ac:dyDescent="0.2">
      <c r="A156" s="108"/>
      <c r="B156" s="113"/>
      <c r="C156" s="108">
        <f t="shared" si="24"/>
        <v>151</v>
      </c>
      <c r="D156" s="117">
        <f t="shared" si="25"/>
        <v>-97783.752298695108</v>
      </c>
      <c r="E156" s="117">
        <f t="shared" si="20"/>
        <v>-9520.983859666123</v>
      </c>
      <c r="F156" s="117">
        <f t="shared" si="21"/>
        <v>-88262.76843902898</v>
      </c>
      <c r="G156" s="118">
        <f t="shared" si="22"/>
        <v>12451105.148709139</v>
      </c>
      <c r="H156" s="112"/>
      <c r="I156" s="108"/>
      <c r="J156" s="113"/>
      <c r="K156" s="108">
        <f t="shared" si="26"/>
        <v>151</v>
      </c>
      <c r="L156" s="117">
        <f t="shared" si="27"/>
        <v>-22937.83540771644</v>
      </c>
      <c r="M156" s="117">
        <f t="shared" si="28"/>
        <v>-3738.3564748712556</v>
      </c>
      <c r="N156" s="117">
        <f t="shared" si="29"/>
        <v>-19199.478932845184</v>
      </c>
      <c r="O156" s="118">
        <f t="shared" si="23"/>
        <v>12982644.797964467</v>
      </c>
    </row>
    <row r="157" spans="1:15" x14ac:dyDescent="0.2">
      <c r="A157" s="108"/>
      <c r="B157" s="113"/>
      <c r="C157" s="108">
        <f t="shared" si="24"/>
        <v>152</v>
      </c>
      <c r="D157" s="117">
        <f t="shared" si="25"/>
        <v>-97783.752298695108</v>
      </c>
      <c r="E157" s="117">
        <f t="shared" si="20"/>
        <v>-9588.4241620054217</v>
      </c>
      <c r="F157" s="117">
        <f t="shared" si="21"/>
        <v>-88195.328136689684</v>
      </c>
      <c r="G157" s="118">
        <f t="shared" si="22"/>
        <v>12441516.724547133</v>
      </c>
      <c r="H157" s="112"/>
      <c r="I157" s="108"/>
      <c r="J157" s="113"/>
      <c r="K157" s="108">
        <f t="shared" si="26"/>
        <v>152</v>
      </c>
      <c r="L157" s="117">
        <f t="shared" si="27"/>
        <v>-22937.83540771644</v>
      </c>
      <c r="M157" s="117">
        <f t="shared" si="28"/>
        <v>-3763.5592281060121</v>
      </c>
      <c r="N157" s="117">
        <f t="shared" si="29"/>
        <v>-19174.276179610428</v>
      </c>
      <c r="O157" s="118">
        <f t="shared" si="23"/>
        <v>12978881.238736361</v>
      </c>
    </row>
    <row r="158" spans="1:15" x14ac:dyDescent="0.2">
      <c r="A158" s="108"/>
      <c r="B158" s="113"/>
      <c r="C158" s="108">
        <f t="shared" si="24"/>
        <v>153</v>
      </c>
      <c r="D158" s="117">
        <f t="shared" si="25"/>
        <v>-97783.752298695108</v>
      </c>
      <c r="E158" s="117">
        <f t="shared" si="20"/>
        <v>-9656.3421664862944</v>
      </c>
      <c r="F158" s="117">
        <f t="shared" si="21"/>
        <v>-88127.41013220881</v>
      </c>
      <c r="G158" s="118">
        <f t="shared" si="22"/>
        <v>12431860.382380646</v>
      </c>
      <c r="H158" s="112"/>
      <c r="I158" s="108"/>
      <c r="J158" s="113"/>
      <c r="K158" s="108">
        <f t="shared" si="26"/>
        <v>153</v>
      </c>
      <c r="L158" s="117">
        <f t="shared" si="27"/>
        <v>-22937.83540771644</v>
      </c>
      <c r="M158" s="117">
        <f t="shared" si="28"/>
        <v>-3788.9318899021605</v>
      </c>
      <c r="N158" s="117">
        <f t="shared" si="29"/>
        <v>-19148.90351781428</v>
      </c>
      <c r="O158" s="118">
        <f t="shared" si="23"/>
        <v>12975092.306846458</v>
      </c>
    </row>
    <row r="159" spans="1:15" x14ac:dyDescent="0.2">
      <c r="A159" s="108"/>
      <c r="B159" s="113"/>
      <c r="C159" s="108">
        <f t="shared" si="24"/>
        <v>154</v>
      </c>
      <c r="D159" s="117">
        <f t="shared" si="25"/>
        <v>-97783.752298695108</v>
      </c>
      <c r="E159" s="117">
        <f t="shared" si="20"/>
        <v>-9724.7412568322416</v>
      </c>
      <c r="F159" s="117">
        <f t="shared" si="21"/>
        <v>-88059.011041862861</v>
      </c>
      <c r="G159" s="118">
        <f t="shared" si="22"/>
        <v>12422135.641123813</v>
      </c>
      <c r="H159" s="112"/>
      <c r="I159" s="108"/>
      <c r="J159" s="113"/>
      <c r="K159" s="108">
        <f t="shared" si="26"/>
        <v>154</v>
      </c>
      <c r="L159" s="117">
        <f t="shared" si="27"/>
        <v>-22937.83540771644</v>
      </c>
      <c r="M159" s="117">
        <f t="shared" si="28"/>
        <v>-3814.4756057265845</v>
      </c>
      <c r="N159" s="117">
        <f t="shared" si="29"/>
        <v>-19123.359801989856</v>
      </c>
      <c r="O159" s="118">
        <f t="shared" si="23"/>
        <v>12971277.831240732</v>
      </c>
    </row>
    <row r="160" spans="1:15" x14ac:dyDescent="0.2">
      <c r="A160" s="108"/>
      <c r="B160" s="113"/>
      <c r="C160" s="108">
        <f t="shared" si="24"/>
        <v>155</v>
      </c>
      <c r="D160" s="117">
        <f t="shared" si="25"/>
        <v>-97783.752298695108</v>
      </c>
      <c r="E160" s="117">
        <f t="shared" si="20"/>
        <v>-9793.6248407347994</v>
      </c>
      <c r="F160" s="117">
        <f t="shared" si="21"/>
        <v>-87990.127457960305</v>
      </c>
      <c r="G160" s="118">
        <f t="shared" si="22"/>
        <v>12412342.016283078</v>
      </c>
      <c r="H160" s="112"/>
      <c r="I160" s="108"/>
      <c r="J160" s="113"/>
      <c r="K160" s="108">
        <f t="shared" si="26"/>
        <v>155</v>
      </c>
      <c r="L160" s="117">
        <f t="shared" si="27"/>
        <v>-22937.83540771644</v>
      </c>
      <c r="M160" s="117">
        <f t="shared" si="28"/>
        <v>-3840.1915287685238</v>
      </c>
      <c r="N160" s="117">
        <f t="shared" si="29"/>
        <v>-19097.643878947918</v>
      </c>
      <c r="O160" s="118">
        <f t="shared" si="23"/>
        <v>12967437.639711963</v>
      </c>
    </row>
    <row r="161" spans="1:15" x14ac:dyDescent="0.2">
      <c r="A161" s="108"/>
      <c r="B161" s="113">
        <f>SUM(D150:D161)</f>
        <v>-1173405.0275843414</v>
      </c>
      <c r="C161" s="108">
        <f t="shared" si="24"/>
        <v>156</v>
      </c>
      <c r="D161" s="117">
        <f t="shared" si="25"/>
        <v>-97783.752298695108</v>
      </c>
      <c r="E161" s="117">
        <f t="shared" si="20"/>
        <v>-9862.9963500233407</v>
      </c>
      <c r="F161" s="117">
        <f t="shared" si="21"/>
        <v>-87920.755948671766</v>
      </c>
      <c r="G161" s="118">
        <f t="shared" si="22"/>
        <v>12402479.019933054</v>
      </c>
      <c r="H161" s="112"/>
      <c r="I161" s="108"/>
      <c r="J161" s="113">
        <f>SUM(L150:L161)</f>
        <v>-275254.02489259734</v>
      </c>
      <c r="K161" s="108">
        <f t="shared" si="26"/>
        <v>156</v>
      </c>
      <c r="L161" s="117">
        <f t="shared" si="27"/>
        <v>-22937.83540771644</v>
      </c>
      <c r="M161" s="117">
        <f t="shared" si="28"/>
        <v>-3866.0808199916391</v>
      </c>
      <c r="N161" s="117">
        <f t="shared" si="29"/>
        <v>-19071.754587724801</v>
      </c>
      <c r="O161" s="118">
        <f t="shared" si="23"/>
        <v>12963571.558891971</v>
      </c>
    </row>
    <row r="162" spans="1:15" x14ac:dyDescent="0.2">
      <c r="A162" s="108"/>
      <c r="B162" s="113"/>
      <c r="C162" s="108">
        <f t="shared" si="24"/>
        <v>157</v>
      </c>
      <c r="D162" s="117">
        <f t="shared" si="25"/>
        <v>-97783.752298695108</v>
      </c>
      <c r="E162" s="117">
        <f t="shared" si="20"/>
        <v>-9932.8592408360018</v>
      </c>
      <c r="F162" s="117">
        <f t="shared" si="21"/>
        <v>-87850.89305785911</v>
      </c>
      <c r="G162" s="118">
        <f t="shared" si="22"/>
        <v>12392546.160692219</v>
      </c>
      <c r="H162" s="112"/>
      <c r="I162" s="108"/>
      <c r="J162" s="113"/>
      <c r="K162" s="108">
        <f t="shared" si="26"/>
        <v>157</v>
      </c>
      <c r="L162" s="117">
        <f t="shared" si="27"/>
        <v>-22937.83540771644</v>
      </c>
      <c r="M162" s="117">
        <f t="shared" si="28"/>
        <v>-3892.1446481864164</v>
      </c>
      <c r="N162" s="117">
        <f t="shared" si="29"/>
        <v>-19045.690759530025</v>
      </c>
      <c r="O162" s="118">
        <f t="shared" si="23"/>
        <v>12959679.414243784</v>
      </c>
    </row>
    <row r="163" spans="1:15" x14ac:dyDescent="0.2">
      <c r="A163" s="108"/>
      <c r="B163" s="113"/>
      <c r="C163" s="108">
        <f t="shared" si="24"/>
        <v>158</v>
      </c>
      <c r="D163" s="117">
        <f t="shared" si="25"/>
        <v>-97783.752298695108</v>
      </c>
      <c r="E163" s="117">
        <f t="shared" si="20"/>
        <v>-10003.216993791928</v>
      </c>
      <c r="F163" s="117">
        <f t="shared" si="21"/>
        <v>-87780.535304903184</v>
      </c>
      <c r="G163" s="118">
        <f t="shared" si="22"/>
        <v>12382542.943698427</v>
      </c>
      <c r="H163" s="112"/>
      <c r="I163" s="108"/>
      <c r="J163" s="113"/>
      <c r="K163" s="108">
        <f t="shared" si="26"/>
        <v>158</v>
      </c>
      <c r="L163" s="117">
        <f t="shared" si="27"/>
        <v>-22937.83540771644</v>
      </c>
      <c r="M163" s="117">
        <f t="shared" si="28"/>
        <v>-3918.3841900229395</v>
      </c>
      <c r="N163" s="117">
        <f t="shared" si="29"/>
        <v>-19019.451217693502</v>
      </c>
      <c r="O163" s="118">
        <f t="shared" si="23"/>
        <v>12955761.030053761</v>
      </c>
    </row>
    <row r="164" spans="1:15" x14ac:dyDescent="0.2">
      <c r="A164" s="108"/>
      <c r="B164" s="113"/>
      <c r="C164" s="108">
        <f t="shared" si="24"/>
        <v>159</v>
      </c>
      <c r="D164" s="117">
        <f t="shared" si="25"/>
        <v>-97783.752298695108</v>
      </c>
      <c r="E164" s="117">
        <f t="shared" si="20"/>
        <v>-10074.073114164619</v>
      </c>
      <c r="F164" s="117">
        <f t="shared" si="21"/>
        <v>-87709.679184530483</v>
      </c>
      <c r="G164" s="118">
        <f t="shared" si="22"/>
        <v>12372468.870584263</v>
      </c>
      <c r="H164" s="112"/>
      <c r="I164" s="108"/>
      <c r="J164" s="113"/>
      <c r="K164" s="108">
        <f t="shared" si="26"/>
        <v>159</v>
      </c>
      <c r="L164" s="117">
        <f t="shared" si="27"/>
        <v>-22937.83540771644</v>
      </c>
      <c r="M164" s="117">
        <f t="shared" si="28"/>
        <v>-3944.8006301040109</v>
      </c>
      <c r="N164" s="117">
        <f t="shared" si="29"/>
        <v>-18993.034777612429</v>
      </c>
      <c r="O164" s="118">
        <f t="shared" si="23"/>
        <v>12951816.229423657</v>
      </c>
    </row>
    <row r="165" spans="1:15" x14ac:dyDescent="0.2">
      <c r="A165" s="108"/>
      <c r="B165" s="113"/>
      <c r="C165" s="108">
        <f t="shared" si="24"/>
        <v>160</v>
      </c>
      <c r="D165" s="117">
        <f t="shared" si="25"/>
        <v>-97783.752298695108</v>
      </c>
      <c r="E165" s="117">
        <f t="shared" si="20"/>
        <v>-10145.431132056618</v>
      </c>
      <c r="F165" s="117">
        <f t="shared" si="21"/>
        <v>-87638.321166638489</v>
      </c>
      <c r="G165" s="118">
        <f t="shared" si="22"/>
        <v>12362323.439452207</v>
      </c>
      <c r="H165" s="112"/>
      <c r="I165" s="108"/>
      <c r="J165" s="113"/>
      <c r="K165" s="108">
        <f t="shared" si="26"/>
        <v>160</v>
      </c>
      <c r="L165" s="117">
        <f t="shared" si="27"/>
        <v>-22937.83540771644</v>
      </c>
      <c r="M165" s="117">
        <f t="shared" si="28"/>
        <v>-3971.3951610186286</v>
      </c>
      <c r="N165" s="117">
        <f t="shared" si="29"/>
        <v>-18966.440246697814</v>
      </c>
      <c r="O165" s="118">
        <f t="shared" si="23"/>
        <v>12947844.834262639</v>
      </c>
    </row>
    <row r="166" spans="1:15" x14ac:dyDescent="0.2">
      <c r="A166" s="108"/>
      <c r="B166" s="113"/>
      <c r="C166" s="108">
        <f t="shared" si="24"/>
        <v>161</v>
      </c>
      <c r="D166" s="117">
        <f t="shared" si="25"/>
        <v>-97783.752298695108</v>
      </c>
      <c r="E166" s="117">
        <f t="shared" si="20"/>
        <v>-10217.29460257535</v>
      </c>
      <c r="F166" s="117">
        <f t="shared" si="21"/>
        <v>-87566.45769611976</v>
      </c>
      <c r="G166" s="118">
        <f t="shared" si="22"/>
        <v>12352106.144849632</v>
      </c>
      <c r="H166" s="112"/>
      <c r="I166" s="108"/>
      <c r="J166" s="113"/>
      <c r="K166" s="108">
        <f t="shared" si="26"/>
        <v>161</v>
      </c>
      <c r="L166" s="117">
        <f t="shared" si="27"/>
        <v>-22937.83540771644</v>
      </c>
      <c r="M166" s="117">
        <f t="shared" si="28"/>
        <v>-3998.1689833958289</v>
      </c>
      <c r="N166" s="117">
        <f t="shared" si="29"/>
        <v>-18939.666424320611</v>
      </c>
      <c r="O166" s="118">
        <f t="shared" si="23"/>
        <v>12943846.665279243</v>
      </c>
    </row>
    <row r="167" spans="1:15" x14ac:dyDescent="0.2">
      <c r="A167" s="108"/>
      <c r="B167" s="113"/>
      <c r="C167" s="108">
        <f t="shared" si="24"/>
        <v>162</v>
      </c>
      <c r="D167" s="117">
        <f t="shared" si="25"/>
        <v>-97783.752298695108</v>
      </c>
      <c r="E167" s="117">
        <f t="shared" si="20"/>
        <v>-10289.667106010262</v>
      </c>
      <c r="F167" s="117">
        <f t="shared" si="21"/>
        <v>-87494.085192684841</v>
      </c>
      <c r="G167" s="118">
        <f t="shared" si="22"/>
        <v>12341816.477743622</v>
      </c>
      <c r="H167" s="112"/>
      <c r="I167" s="108"/>
      <c r="J167" s="113"/>
      <c r="K167" s="108">
        <f t="shared" si="26"/>
        <v>162</v>
      </c>
      <c r="L167" s="117">
        <f t="shared" si="27"/>
        <v>-22937.83540771644</v>
      </c>
      <c r="M167" s="117">
        <f t="shared" si="28"/>
        <v>-4025.123305958889</v>
      </c>
      <c r="N167" s="117">
        <f t="shared" si="29"/>
        <v>-18912.712101757552</v>
      </c>
      <c r="O167" s="118">
        <f t="shared" si="23"/>
        <v>12939821.541973284</v>
      </c>
    </row>
    <row r="168" spans="1:15" x14ac:dyDescent="0.2">
      <c r="A168" s="108"/>
      <c r="B168" s="113"/>
      <c r="C168" s="108">
        <f t="shared" si="24"/>
        <v>163</v>
      </c>
      <c r="D168" s="117">
        <f t="shared" si="25"/>
        <v>-97783.752298695108</v>
      </c>
      <c r="E168" s="117">
        <f t="shared" si="20"/>
        <v>-10362.552248011167</v>
      </c>
      <c r="F168" s="117">
        <f t="shared" si="21"/>
        <v>-87421.200050683939</v>
      </c>
      <c r="G168" s="118">
        <f t="shared" si="22"/>
        <v>12331453.925495612</v>
      </c>
      <c r="H168" s="112"/>
      <c r="I168" s="108"/>
      <c r="J168" s="113"/>
      <c r="K168" s="108">
        <f t="shared" si="26"/>
        <v>163</v>
      </c>
      <c r="L168" s="117">
        <f t="shared" si="27"/>
        <v>-22937.83540771644</v>
      </c>
      <c r="M168" s="117">
        <f t="shared" si="28"/>
        <v>-4052.2593455798956</v>
      </c>
      <c r="N168" s="117">
        <f t="shared" si="29"/>
        <v>-18885.576062136544</v>
      </c>
      <c r="O168" s="118">
        <f t="shared" si="23"/>
        <v>12935769.282627704</v>
      </c>
    </row>
    <row r="169" spans="1:15" x14ac:dyDescent="0.2">
      <c r="A169" s="108"/>
      <c r="B169" s="113"/>
      <c r="C169" s="108">
        <f t="shared" si="24"/>
        <v>164</v>
      </c>
      <c r="D169" s="117">
        <f t="shared" si="25"/>
        <v>-97783.752298695108</v>
      </c>
      <c r="E169" s="117">
        <f t="shared" si="20"/>
        <v>-10435.953659767913</v>
      </c>
      <c r="F169" s="117">
        <f t="shared" si="21"/>
        <v>-87347.798638927197</v>
      </c>
      <c r="G169" s="118">
        <f t="shared" si="22"/>
        <v>12321017.971835844</v>
      </c>
      <c r="H169" s="112"/>
      <c r="I169" s="108"/>
      <c r="J169" s="113"/>
      <c r="K169" s="108">
        <f t="shared" si="26"/>
        <v>164</v>
      </c>
      <c r="L169" s="117">
        <f t="shared" si="27"/>
        <v>-22937.83540771644</v>
      </c>
      <c r="M169" s="117">
        <f t="shared" si="28"/>
        <v>-4079.5783273346801</v>
      </c>
      <c r="N169" s="117">
        <f t="shared" si="29"/>
        <v>-18858.257080381762</v>
      </c>
      <c r="O169" s="118">
        <f t="shared" si="23"/>
        <v>12931689.704300368</v>
      </c>
    </row>
    <row r="170" spans="1:15" x14ac:dyDescent="0.2">
      <c r="A170" s="108"/>
      <c r="B170" s="113"/>
      <c r="C170" s="108">
        <f t="shared" si="24"/>
        <v>165</v>
      </c>
      <c r="D170" s="117">
        <f t="shared" si="25"/>
        <v>-97783.752298695108</v>
      </c>
      <c r="E170" s="117">
        <f t="shared" ref="E170:E233" si="30">PPMT($B$3/12,C170,$B$2,$B$1)</f>
        <v>-10509.874998191272</v>
      </c>
      <c r="F170" s="117">
        <f t="shared" ref="F170:F233" si="31">SUM(D170-E170)</f>
        <v>-87273.877300503838</v>
      </c>
      <c r="G170" s="118">
        <f t="shared" ref="G170:G233" si="32">SUM(G169+E170)</f>
        <v>12310508.096837653</v>
      </c>
      <c r="H170" s="112"/>
      <c r="I170" s="108"/>
      <c r="J170" s="113"/>
      <c r="K170" s="108">
        <f t="shared" si="26"/>
        <v>165</v>
      </c>
      <c r="L170" s="117">
        <f t="shared" si="27"/>
        <v>-22937.83540771644</v>
      </c>
      <c r="M170" s="117">
        <f t="shared" si="28"/>
        <v>-4107.0814845581272</v>
      </c>
      <c r="N170" s="117">
        <f t="shared" si="29"/>
        <v>-18830.753923158314</v>
      </c>
      <c r="O170" s="118">
        <f t="shared" ref="O170:O233" si="33">SUM(O169+M170)</f>
        <v>12927582.62281581</v>
      </c>
    </row>
    <row r="171" spans="1:15" x14ac:dyDescent="0.2">
      <c r="A171" s="108"/>
      <c r="B171" s="113"/>
      <c r="C171" s="108">
        <f t="shared" si="24"/>
        <v>166</v>
      </c>
      <c r="D171" s="117">
        <f t="shared" si="25"/>
        <v>-97783.752298695108</v>
      </c>
      <c r="E171" s="117">
        <f t="shared" si="30"/>
        <v>-10584.319946095124</v>
      </c>
      <c r="F171" s="117">
        <f t="shared" si="31"/>
        <v>-87199.432352599979</v>
      </c>
      <c r="G171" s="118">
        <f t="shared" si="32"/>
        <v>12299923.776891557</v>
      </c>
      <c r="H171" s="112"/>
      <c r="I171" s="108"/>
      <c r="J171" s="113"/>
      <c r="K171" s="108">
        <f t="shared" si="26"/>
        <v>166</v>
      </c>
      <c r="L171" s="117">
        <f t="shared" si="27"/>
        <v>-22937.83540771644</v>
      </c>
      <c r="M171" s="117">
        <f t="shared" si="28"/>
        <v>-4134.7700588998578</v>
      </c>
      <c r="N171" s="117">
        <f t="shared" si="29"/>
        <v>-18803.065348816584</v>
      </c>
      <c r="O171" s="118">
        <f t="shared" si="33"/>
        <v>12923447.85275691</v>
      </c>
    </row>
    <row r="172" spans="1:15" x14ac:dyDescent="0.2">
      <c r="A172" s="108"/>
      <c r="B172" s="113"/>
      <c r="C172" s="108">
        <f t="shared" si="24"/>
        <v>167</v>
      </c>
      <c r="D172" s="117">
        <f t="shared" si="25"/>
        <v>-97783.752298695108</v>
      </c>
      <c r="E172" s="117">
        <f t="shared" si="30"/>
        <v>-10659.292212379965</v>
      </c>
      <c r="F172" s="117">
        <f t="shared" si="31"/>
        <v>-87124.460086315143</v>
      </c>
      <c r="G172" s="118">
        <f t="shared" si="32"/>
        <v>12289264.484679177</v>
      </c>
      <c r="H172" s="112"/>
      <c r="I172" s="108"/>
      <c r="J172" s="113"/>
      <c r="K172" s="108">
        <f t="shared" si="26"/>
        <v>167</v>
      </c>
      <c r="L172" s="117">
        <f t="shared" si="27"/>
        <v>-22937.83540771644</v>
      </c>
      <c r="M172" s="117">
        <f t="shared" si="28"/>
        <v>-4162.6453003802735</v>
      </c>
      <c r="N172" s="117">
        <f t="shared" si="29"/>
        <v>-18775.190107336166</v>
      </c>
      <c r="O172" s="118">
        <f t="shared" si="33"/>
        <v>12919285.207456529</v>
      </c>
    </row>
    <row r="173" spans="1:15" x14ac:dyDescent="0.2">
      <c r="A173" s="108"/>
      <c r="B173" s="113">
        <f>SUM(D162:D173)</f>
        <v>-1173405.0275843414</v>
      </c>
      <c r="C173" s="108">
        <f t="shared" si="24"/>
        <v>168</v>
      </c>
      <c r="D173" s="117">
        <f t="shared" si="25"/>
        <v>-97783.752298695108</v>
      </c>
      <c r="E173" s="117">
        <f t="shared" si="30"/>
        <v>-10734.795532217655</v>
      </c>
      <c r="F173" s="117">
        <f t="shared" si="31"/>
        <v>-87048.956766477451</v>
      </c>
      <c r="G173" s="118">
        <f t="shared" si="32"/>
        <v>12278529.68914696</v>
      </c>
      <c r="H173" s="112"/>
      <c r="I173" s="108"/>
      <c r="J173" s="113">
        <f>SUM(L162:L173)</f>
        <v>-275254.02489259734</v>
      </c>
      <c r="K173" s="108">
        <f t="shared" si="26"/>
        <v>168</v>
      </c>
      <c r="L173" s="117">
        <f t="shared" si="27"/>
        <v>-22937.83540771644</v>
      </c>
      <c r="M173" s="117">
        <f t="shared" si="28"/>
        <v>-4190.7084674470043</v>
      </c>
      <c r="N173" s="117">
        <f t="shared" si="29"/>
        <v>-18747.126940269438</v>
      </c>
      <c r="O173" s="118">
        <f t="shared" si="33"/>
        <v>12915094.498989083</v>
      </c>
    </row>
    <row r="174" spans="1:15" x14ac:dyDescent="0.2">
      <c r="A174" s="108"/>
      <c r="B174" s="113"/>
      <c r="C174" s="108">
        <f t="shared" si="24"/>
        <v>169</v>
      </c>
      <c r="D174" s="117">
        <f t="shared" si="25"/>
        <v>-97783.752298695108</v>
      </c>
      <c r="E174" s="117">
        <f t="shared" si="30"/>
        <v>-10810.833667237532</v>
      </c>
      <c r="F174" s="117">
        <f t="shared" si="31"/>
        <v>-86972.918631457578</v>
      </c>
      <c r="G174" s="118">
        <f t="shared" si="32"/>
        <v>12267718.855479723</v>
      </c>
      <c r="H174" s="112"/>
      <c r="I174" s="108"/>
      <c r="J174" s="113"/>
      <c r="K174" s="108">
        <f t="shared" si="26"/>
        <v>169</v>
      </c>
      <c r="L174" s="117">
        <f t="shared" si="27"/>
        <v>-22937.83540771644</v>
      </c>
      <c r="M174" s="117">
        <f t="shared" si="28"/>
        <v>-4218.9608270317094</v>
      </c>
      <c r="N174" s="117">
        <f t="shared" si="29"/>
        <v>-18718.874580684729</v>
      </c>
      <c r="O174" s="118">
        <f t="shared" si="33"/>
        <v>12910875.538162051</v>
      </c>
    </row>
    <row r="175" spans="1:15" x14ac:dyDescent="0.2">
      <c r="A175" s="108"/>
      <c r="B175" s="113"/>
      <c r="C175" s="108">
        <f t="shared" si="24"/>
        <v>170</v>
      </c>
      <c r="D175" s="117">
        <f t="shared" si="25"/>
        <v>-97783.752298695108</v>
      </c>
      <c r="E175" s="117">
        <f t="shared" si="30"/>
        <v>-10887.410405713796</v>
      </c>
      <c r="F175" s="117">
        <f t="shared" si="31"/>
        <v>-86896.34189298132</v>
      </c>
      <c r="G175" s="118">
        <f t="shared" si="32"/>
        <v>12256831.445074009</v>
      </c>
      <c r="H175" s="112"/>
      <c r="I175" s="108"/>
      <c r="J175" s="113"/>
      <c r="K175" s="108">
        <f t="shared" si="26"/>
        <v>170</v>
      </c>
      <c r="L175" s="117">
        <f t="shared" si="27"/>
        <v>-22937.83540771644</v>
      </c>
      <c r="M175" s="117">
        <f t="shared" si="28"/>
        <v>-4247.4036546072812</v>
      </c>
      <c r="N175" s="117">
        <f t="shared" si="29"/>
        <v>-18690.431753109158</v>
      </c>
      <c r="O175" s="118">
        <f t="shared" si="33"/>
        <v>12906628.134507444</v>
      </c>
    </row>
    <row r="176" spans="1:15" x14ac:dyDescent="0.2">
      <c r="A176" s="108"/>
      <c r="B176" s="113"/>
      <c r="C176" s="108">
        <f t="shared" si="24"/>
        <v>171</v>
      </c>
      <c r="D176" s="117">
        <f t="shared" si="25"/>
        <v>-97783.752298695108</v>
      </c>
      <c r="E176" s="117">
        <f t="shared" si="30"/>
        <v>-10964.529562754269</v>
      </c>
      <c r="F176" s="117">
        <f t="shared" si="31"/>
        <v>-86819.222735940843</v>
      </c>
      <c r="G176" s="118">
        <f t="shared" si="32"/>
        <v>12245866.915511254</v>
      </c>
      <c r="H176" s="112"/>
      <c r="I176" s="108"/>
      <c r="J176" s="113"/>
      <c r="K176" s="108">
        <f t="shared" si="26"/>
        <v>171</v>
      </c>
      <c r="L176" s="117">
        <f t="shared" si="27"/>
        <v>-22937.83540771644</v>
      </c>
      <c r="M176" s="117">
        <f t="shared" si="28"/>
        <v>-4276.0382342454259</v>
      </c>
      <c r="N176" s="117">
        <f t="shared" si="29"/>
        <v>-18661.797173471015</v>
      </c>
      <c r="O176" s="118">
        <f t="shared" si="33"/>
        <v>12902352.096273199</v>
      </c>
    </row>
    <row r="177" spans="1:15" x14ac:dyDescent="0.2">
      <c r="A177" s="108"/>
      <c r="B177" s="113"/>
      <c r="C177" s="108">
        <f t="shared" si="24"/>
        <v>172</v>
      </c>
      <c r="D177" s="117">
        <f t="shared" si="25"/>
        <v>-97783.752298695108</v>
      </c>
      <c r="E177" s="117">
        <f t="shared" si="30"/>
        <v>-11042.194980490443</v>
      </c>
      <c r="F177" s="117">
        <f t="shared" si="31"/>
        <v>-86741.557318204665</v>
      </c>
      <c r="G177" s="118">
        <f t="shared" si="32"/>
        <v>12234824.720530763</v>
      </c>
      <c r="H177" s="112"/>
      <c r="I177" s="108"/>
      <c r="J177" s="113"/>
      <c r="K177" s="108">
        <f t="shared" si="26"/>
        <v>172</v>
      </c>
      <c r="L177" s="117">
        <f t="shared" si="27"/>
        <v>-22937.83540771644</v>
      </c>
      <c r="M177" s="117">
        <f t="shared" si="28"/>
        <v>-4304.8658586746305</v>
      </c>
      <c r="N177" s="117">
        <f t="shared" si="29"/>
        <v>-18632.969549041809</v>
      </c>
      <c r="O177" s="118">
        <f t="shared" si="33"/>
        <v>12898047.230414525</v>
      </c>
    </row>
    <row r="178" spans="1:15" x14ac:dyDescent="0.2">
      <c r="A178" s="108"/>
      <c r="B178" s="113"/>
      <c r="C178" s="108">
        <f t="shared" si="24"/>
        <v>173</v>
      </c>
      <c r="D178" s="117">
        <f t="shared" si="25"/>
        <v>-97783.752298695108</v>
      </c>
      <c r="E178" s="117">
        <f t="shared" si="30"/>
        <v>-11120.41052826892</v>
      </c>
      <c r="F178" s="117">
        <f t="shared" si="31"/>
        <v>-86663.341770426196</v>
      </c>
      <c r="G178" s="118">
        <f t="shared" si="32"/>
        <v>12223704.310002495</v>
      </c>
      <c r="H178" s="112"/>
      <c r="I178" s="108"/>
      <c r="J178" s="113"/>
      <c r="K178" s="108">
        <f t="shared" si="26"/>
        <v>173</v>
      </c>
      <c r="L178" s="117">
        <f t="shared" si="27"/>
        <v>-22937.83540771644</v>
      </c>
      <c r="M178" s="117">
        <f t="shared" si="28"/>
        <v>-4333.8878293385278</v>
      </c>
      <c r="N178" s="117">
        <f t="shared" si="29"/>
        <v>-18603.947578377913</v>
      </c>
      <c r="O178" s="118">
        <f t="shared" si="33"/>
        <v>12893713.342585186</v>
      </c>
    </row>
    <row r="179" spans="1:15" x14ac:dyDescent="0.2">
      <c r="A179" s="108"/>
      <c r="B179" s="113"/>
      <c r="C179" s="108">
        <f t="shared" si="24"/>
        <v>174</v>
      </c>
      <c r="D179" s="117">
        <f t="shared" si="25"/>
        <v>-97783.752298695108</v>
      </c>
      <c r="E179" s="117">
        <f t="shared" si="30"/>
        <v>-11199.180102844159</v>
      </c>
      <c r="F179" s="117">
        <f t="shared" si="31"/>
        <v>-86584.572195850953</v>
      </c>
      <c r="G179" s="118">
        <f t="shared" si="32"/>
        <v>12212505.129899651</v>
      </c>
      <c r="H179" s="112"/>
      <c r="I179" s="108"/>
      <c r="J179" s="113"/>
      <c r="K179" s="108">
        <f t="shared" si="26"/>
        <v>174</v>
      </c>
      <c r="L179" s="117">
        <f t="shared" si="27"/>
        <v>-22937.83540771644</v>
      </c>
      <c r="M179" s="117">
        <f t="shared" si="28"/>
        <v>-4363.1054564546521</v>
      </c>
      <c r="N179" s="117">
        <f t="shared" si="29"/>
        <v>-18574.72995126179</v>
      </c>
      <c r="O179" s="118">
        <f t="shared" si="33"/>
        <v>12889350.237128731</v>
      </c>
    </row>
    <row r="180" spans="1:15" x14ac:dyDescent="0.2">
      <c r="A180" s="108"/>
      <c r="B180" s="113"/>
      <c r="C180" s="108">
        <f t="shared" si="24"/>
        <v>175</v>
      </c>
      <c r="D180" s="117">
        <f t="shared" si="25"/>
        <v>-97783.752298695108</v>
      </c>
      <c r="E180" s="117">
        <f t="shared" si="30"/>
        <v>-11278.507628572637</v>
      </c>
      <c r="F180" s="117">
        <f t="shared" si="31"/>
        <v>-86505.244670122469</v>
      </c>
      <c r="G180" s="118">
        <f t="shared" si="32"/>
        <v>12201226.622271078</v>
      </c>
      <c r="H180" s="112"/>
      <c r="I180" s="108"/>
      <c r="J180" s="113"/>
      <c r="K180" s="108">
        <f t="shared" si="26"/>
        <v>175</v>
      </c>
      <c r="L180" s="117">
        <f t="shared" si="27"/>
        <v>-22937.83540771644</v>
      </c>
      <c r="M180" s="117">
        <f t="shared" si="28"/>
        <v>-4392.520059073584</v>
      </c>
      <c r="N180" s="117">
        <f t="shared" si="29"/>
        <v>-18545.315348642856</v>
      </c>
      <c r="O180" s="118">
        <f t="shared" si="33"/>
        <v>12884957.717069658</v>
      </c>
    </row>
    <row r="181" spans="1:15" x14ac:dyDescent="0.2">
      <c r="A181" s="108"/>
      <c r="B181" s="113"/>
      <c r="C181" s="108">
        <f t="shared" si="24"/>
        <v>176</v>
      </c>
      <c r="D181" s="117">
        <f t="shared" si="25"/>
        <v>-97783.752298695108</v>
      </c>
      <c r="E181" s="117">
        <f t="shared" si="30"/>
        <v>-11358.397057608363</v>
      </c>
      <c r="F181" s="117">
        <f t="shared" si="31"/>
        <v>-86425.355241086741</v>
      </c>
      <c r="G181" s="118">
        <f t="shared" si="32"/>
        <v>12189868.22521347</v>
      </c>
      <c r="H181" s="112"/>
      <c r="I181" s="108"/>
      <c r="J181" s="113"/>
      <c r="K181" s="108">
        <f t="shared" si="26"/>
        <v>176</v>
      </c>
      <c r="L181" s="117">
        <f t="shared" si="27"/>
        <v>-22937.83540771644</v>
      </c>
      <c r="M181" s="117">
        <f t="shared" si="28"/>
        <v>-4422.132965138504</v>
      </c>
      <c r="N181" s="117">
        <f t="shared" si="29"/>
        <v>-18515.702442577938</v>
      </c>
      <c r="O181" s="118">
        <f t="shared" si="33"/>
        <v>12880535.584104519</v>
      </c>
    </row>
    <row r="182" spans="1:15" x14ac:dyDescent="0.2">
      <c r="A182" s="108"/>
      <c r="B182" s="113"/>
      <c r="C182" s="108">
        <f t="shared" si="24"/>
        <v>177</v>
      </c>
      <c r="D182" s="117">
        <f t="shared" si="25"/>
        <v>-97783.752298695108</v>
      </c>
      <c r="E182" s="117">
        <f t="shared" si="30"/>
        <v>-11438.85237009975</v>
      </c>
      <c r="F182" s="117">
        <f t="shared" si="31"/>
        <v>-86344.899928595361</v>
      </c>
      <c r="G182" s="118">
        <f t="shared" si="32"/>
        <v>12178429.37284337</v>
      </c>
      <c r="H182" s="112"/>
      <c r="I182" s="108"/>
      <c r="J182" s="113"/>
      <c r="K182" s="108">
        <f t="shared" si="26"/>
        <v>177</v>
      </c>
      <c r="L182" s="117">
        <f t="shared" si="27"/>
        <v>-22937.83540771644</v>
      </c>
      <c r="M182" s="117">
        <f t="shared" si="28"/>
        <v>-4451.9455115451474</v>
      </c>
      <c r="N182" s="117">
        <f t="shared" si="29"/>
        <v>-18485.889896171291</v>
      </c>
      <c r="O182" s="118">
        <f t="shared" si="33"/>
        <v>12876083.638592973</v>
      </c>
    </row>
    <row r="183" spans="1:15" x14ac:dyDescent="0.2">
      <c r="A183" s="108"/>
      <c r="B183" s="113"/>
      <c r="C183" s="108">
        <f t="shared" si="24"/>
        <v>178</v>
      </c>
      <c r="D183" s="117">
        <f t="shared" si="25"/>
        <v>-97783.752298695108</v>
      </c>
      <c r="E183" s="117">
        <f t="shared" si="30"/>
        <v>-11519.87757438796</v>
      </c>
      <c r="F183" s="117">
        <f t="shared" si="31"/>
        <v>-86263.874724307156</v>
      </c>
      <c r="G183" s="118">
        <f t="shared" si="32"/>
        <v>12166909.495268982</v>
      </c>
      <c r="H183" s="112"/>
      <c r="I183" s="108"/>
      <c r="J183" s="113"/>
      <c r="K183" s="108">
        <f t="shared" si="26"/>
        <v>178</v>
      </c>
      <c r="L183" s="117">
        <f t="shared" si="27"/>
        <v>-22937.83540771644</v>
      </c>
      <c r="M183" s="117">
        <f t="shared" si="28"/>
        <v>-4481.9590442021481</v>
      </c>
      <c r="N183" s="117">
        <f t="shared" si="29"/>
        <v>-18455.876363514293</v>
      </c>
      <c r="O183" s="118">
        <f t="shared" si="33"/>
        <v>12871601.679548772</v>
      </c>
    </row>
    <row r="184" spans="1:15" x14ac:dyDescent="0.2">
      <c r="A184" s="108"/>
      <c r="B184" s="113"/>
      <c r="C184" s="108">
        <f t="shared" si="24"/>
        <v>179</v>
      </c>
      <c r="D184" s="117">
        <f t="shared" si="25"/>
        <v>-97783.752298695108</v>
      </c>
      <c r="E184" s="117">
        <f t="shared" si="30"/>
        <v>-11601.476707206539</v>
      </c>
      <c r="F184" s="117">
        <f t="shared" si="31"/>
        <v>-86182.275591488564</v>
      </c>
      <c r="G184" s="118">
        <f t="shared" si="32"/>
        <v>12155308.018561775</v>
      </c>
      <c r="H184" s="112"/>
      <c r="I184" s="108"/>
      <c r="J184" s="113"/>
      <c r="K184" s="108">
        <f t="shared" si="26"/>
        <v>179</v>
      </c>
      <c r="L184" s="117">
        <f t="shared" si="27"/>
        <v>-22937.83540771644</v>
      </c>
      <c r="M184" s="117">
        <f t="shared" si="28"/>
        <v>-4512.1749180918096</v>
      </c>
      <c r="N184" s="117">
        <f t="shared" si="29"/>
        <v>-18425.660489624632</v>
      </c>
      <c r="O184" s="118">
        <f t="shared" si="33"/>
        <v>12867089.504630681</v>
      </c>
    </row>
    <row r="185" spans="1:15" x14ac:dyDescent="0.2">
      <c r="A185" s="108"/>
      <c r="B185" s="113">
        <f>SUM(D174:D185)</f>
        <v>-1173405.0275843414</v>
      </c>
      <c r="C185" s="108">
        <f t="shared" si="24"/>
        <v>180</v>
      </c>
      <c r="D185" s="117">
        <f t="shared" si="25"/>
        <v>-97783.752298695108</v>
      </c>
      <c r="E185" s="117">
        <f t="shared" si="30"/>
        <v>-11683.653833882589</v>
      </c>
      <c r="F185" s="117">
        <f t="shared" si="31"/>
        <v>-86100.098464812516</v>
      </c>
      <c r="G185" s="118">
        <f t="shared" si="32"/>
        <v>12143624.364727892</v>
      </c>
      <c r="H185" s="112"/>
      <c r="I185" s="108"/>
      <c r="J185" s="113">
        <f>SUM(L174:L185)</f>
        <v>-275254.02489259734</v>
      </c>
      <c r="K185" s="108">
        <f t="shared" si="26"/>
        <v>180</v>
      </c>
      <c r="L185" s="117">
        <f t="shared" si="27"/>
        <v>-22937.83540771644</v>
      </c>
      <c r="M185" s="117">
        <f t="shared" si="28"/>
        <v>-4542.5944973312799</v>
      </c>
      <c r="N185" s="117">
        <f t="shared" si="29"/>
        <v>-18395.240910385161</v>
      </c>
      <c r="O185" s="118">
        <f t="shared" si="33"/>
        <v>12862546.910133351</v>
      </c>
    </row>
    <row r="186" spans="1:15" x14ac:dyDescent="0.2">
      <c r="A186" s="108"/>
      <c r="B186" s="113"/>
      <c r="C186" s="108">
        <f t="shared" si="24"/>
        <v>181</v>
      </c>
      <c r="D186" s="117">
        <f t="shared" si="25"/>
        <v>-97783.752298695108</v>
      </c>
      <c r="E186" s="117">
        <f t="shared" si="30"/>
        <v>-11766.413048539252</v>
      </c>
      <c r="F186" s="117">
        <f t="shared" si="31"/>
        <v>-86017.339250155856</v>
      </c>
      <c r="G186" s="118">
        <f t="shared" si="32"/>
        <v>12131857.951679353</v>
      </c>
      <c r="H186" s="112"/>
      <c r="I186" s="108"/>
      <c r="J186" s="113"/>
      <c r="K186" s="108">
        <f t="shared" si="26"/>
        <v>181</v>
      </c>
      <c r="L186" s="117">
        <f t="shared" si="27"/>
        <v>-22937.83540771644</v>
      </c>
      <c r="M186" s="117">
        <f t="shared" si="28"/>
        <v>-4573.2191552341219</v>
      </c>
      <c r="N186" s="117">
        <f t="shared" si="29"/>
        <v>-18364.616252482319</v>
      </c>
      <c r="O186" s="118">
        <f t="shared" si="33"/>
        <v>12857973.690978117</v>
      </c>
    </row>
    <row r="187" spans="1:15" x14ac:dyDescent="0.2">
      <c r="A187" s="108"/>
      <c r="B187" s="113"/>
      <c r="C187" s="108">
        <f t="shared" si="24"/>
        <v>182</v>
      </c>
      <c r="D187" s="117">
        <f t="shared" si="25"/>
        <v>-97783.752298695108</v>
      </c>
      <c r="E187" s="117">
        <f t="shared" si="30"/>
        <v>-11849.758474299742</v>
      </c>
      <c r="F187" s="117">
        <f t="shared" si="31"/>
        <v>-85933.993824395366</v>
      </c>
      <c r="G187" s="118">
        <f t="shared" si="32"/>
        <v>12120008.193205053</v>
      </c>
      <c r="H187" s="112"/>
      <c r="I187" s="108"/>
      <c r="J187" s="113"/>
      <c r="K187" s="108">
        <f t="shared" si="26"/>
        <v>182</v>
      </c>
      <c r="L187" s="117">
        <f t="shared" si="27"/>
        <v>-22937.83540771644</v>
      </c>
      <c r="M187" s="117">
        <f t="shared" si="28"/>
        <v>-4604.0502743723246</v>
      </c>
      <c r="N187" s="117">
        <f t="shared" si="29"/>
        <v>-18333.785133344114</v>
      </c>
      <c r="O187" s="118">
        <f t="shared" si="33"/>
        <v>12853369.640703745</v>
      </c>
    </row>
    <row r="188" spans="1:15" x14ac:dyDescent="0.2">
      <c r="A188" s="108"/>
      <c r="B188" s="113"/>
      <c r="C188" s="108">
        <f t="shared" si="24"/>
        <v>183</v>
      </c>
      <c r="D188" s="117">
        <f t="shared" si="25"/>
        <v>-97783.752298695108</v>
      </c>
      <c r="E188" s="117">
        <f t="shared" si="30"/>
        <v>-11933.694263492695</v>
      </c>
      <c r="F188" s="117">
        <f t="shared" si="31"/>
        <v>-85850.058035202412</v>
      </c>
      <c r="G188" s="118">
        <f t="shared" si="32"/>
        <v>12108074.498941561</v>
      </c>
      <c r="H188" s="112"/>
      <c r="I188" s="108"/>
      <c r="J188" s="113"/>
      <c r="K188" s="108">
        <f t="shared" si="26"/>
        <v>183</v>
      </c>
      <c r="L188" s="117">
        <f t="shared" si="27"/>
        <v>-22937.83540771644</v>
      </c>
      <c r="M188" s="117">
        <f t="shared" si="28"/>
        <v>-4635.0892466387177</v>
      </c>
      <c r="N188" s="117">
        <f t="shared" si="29"/>
        <v>-18302.746161077725</v>
      </c>
      <c r="O188" s="118">
        <f t="shared" si="33"/>
        <v>12848734.551457107</v>
      </c>
    </row>
    <row r="189" spans="1:15" x14ac:dyDescent="0.2">
      <c r="A189" s="108"/>
      <c r="B189" s="113"/>
      <c r="C189" s="108">
        <f t="shared" si="24"/>
        <v>184</v>
      </c>
      <c r="D189" s="117">
        <f t="shared" si="25"/>
        <v>-97783.752298695108</v>
      </c>
      <c r="E189" s="117">
        <f t="shared" si="30"/>
        <v>-12018.224597859104</v>
      </c>
      <c r="F189" s="117">
        <f t="shared" si="31"/>
        <v>-85765.527700835999</v>
      </c>
      <c r="G189" s="118">
        <f t="shared" si="32"/>
        <v>12096056.274343703</v>
      </c>
      <c r="H189" s="112"/>
      <c r="I189" s="108"/>
      <c r="J189" s="113"/>
      <c r="K189" s="108">
        <f t="shared" si="26"/>
        <v>184</v>
      </c>
      <c r="L189" s="117">
        <f t="shared" si="27"/>
        <v>-22937.83540771644</v>
      </c>
      <c r="M189" s="117">
        <f t="shared" si="28"/>
        <v>-4666.337473309808</v>
      </c>
      <c r="N189" s="117">
        <f t="shared" si="29"/>
        <v>-18271.497934406631</v>
      </c>
      <c r="O189" s="118">
        <f t="shared" si="33"/>
        <v>12844068.213983797</v>
      </c>
    </row>
    <row r="190" spans="1:15" x14ac:dyDescent="0.2">
      <c r="A190" s="108"/>
      <c r="B190" s="113"/>
      <c r="C190" s="108">
        <f t="shared" si="24"/>
        <v>185</v>
      </c>
      <c r="D190" s="117">
        <f t="shared" si="25"/>
        <v>-97783.752298695108</v>
      </c>
      <c r="E190" s="117">
        <f t="shared" si="30"/>
        <v>-12103.35368876061</v>
      </c>
      <c r="F190" s="117">
        <f t="shared" si="31"/>
        <v>-85680.398609934491</v>
      </c>
      <c r="G190" s="118">
        <f t="shared" si="32"/>
        <v>12083952.920654943</v>
      </c>
      <c r="H190" s="112"/>
      <c r="I190" s="108"/>
      <c r="J190" s="113"/>
      <c r="K190" s="108">
        <f t="shared" si="26"/>
        <v>185</v>
      </c>
      <c r="L190" s="117">
        <f t="shared" si="27"/>
        <v>-22937.83540771644</v>
      </c>
      <c r="M190" s="117">
        <f t="shared" si="28"/>
        <v>-4697.7963651090367</v>
      </c>
      <c r="N190" s="117">
        <f t="shared" si="29"/>
        <v>-18240.039042607405</v>
      </c>
      <c r="O190" s="118">
        <f t="shared" si="33"/>
        <v>12839370.417618688</v>
      </c>
    </row>
    <row r="191" spans="1:15" x14ac:dyDescent="0.2">
      <c r="A191" s="108"/>
      <c r="B191" s="113"/>
      <c r="C191" s="108">
        <f t="shared" si="24"/>
        <v>186</v>
      </c>
      <c r="D191" s="117">
        <f t="shared" si="25"/>
        <v>-97783.752298695108</v>
      </c>
      <c r="E191" s="117">
        <f t="shared" si="30"/>
        <v>-12189.085777389328</v>
      </c>
      <c r="F191" s="117">
        <f t="shared" si="31"/>
        <v>-85594.666521305786</v>
      </c>
      <c r="G191" s="118">
        <f t="shared" si="32"/>
        <v>12071763.834877554</v>
      </c>
      <c r="H191" s="112"/>
      <c r="I191" s="108"/>
      <c r="J191" s="113"/>
      <c r="K191" s="108">
        <f t="shared" si="26"/>
        <v>186</v>
      </c>
      <c r="L191" s="117">
        <f t="shared" si="27"/>
        <v>-22937.83540771644</v>
      </c>
      <c r="M191" s="117">
        <f t="shared" si="28"/>
        <v>-4729.4673422704809</v>
      </c>
      <c r="N191" s="117">
        <f t="shared" si="29"/>
        <v>-18208.36806544596</v>
      </c>
      <c r="O191" s="118">
        <f t="shared" si="33"/>
        <v>12834640.950276418</v>
      </c>
    </row>
    <row r="192" spans="1:15" x14ac:dyDescent="0.2">
      <c r="A192" s="108"/>
      <c r="B192" s="113"/>
      <c r="C192" s="108">
        <f t="shared" si="24"/>
        <v>187</v>
      </c>
      <c r="D192" s="117">
        <f t="shared" si="25"/>
        <v>-97783.752298695108</v>
      </c>
      <c r="E192" s="117">
        <f t="shared" si="30"/>
        <v>-12275.42513497917</v>
      </c>
      <c r="F192" s="117">
        <f t="shared" si="31"/>
        <v>-85508.327163715934</v>
      </c>
      <c r="G192" s="118">
        <f t="shared" si="32"/>
        <v>12059488.409742575</v>
      </c>
      <c r="H192" s="112"/>
      <c r="I192" s="108"/>
      <c r="J192" s="113"/>
      <c r="K192" s="108">
        <f t="shared" si="26"/>
        <v>187</v>
      </c>
      <c r="L192" s="117">
        <f t="shared" si="27"/>
        <v>-22937.83540771644</v>
      </c>
      <c r="M192" s="117">
        <f t="shared" si="28"/>
        <v>-4761.351834602955</v>
      </c>
      <c r="N192" s="117">
        <f t="shared" si="29"/>
        <v>-18176.483573113484</v>
      </c>
      <c r="O192" s="118">
        <f t="shared" si="33"/>
        <v>12829879.598441815</v>
      </c>
    </row>
    <row r="193" spans="1:15" x14ac:dyDescent="0.2">
      <c r="A193" s="108"/>
      <c r="B193" s="113"/>
      <c r="C193" s="108">
        <f t="shared" si="24"/>
        <v>188</v>
      </c>
      <c r="D193" s="117">
        <f t="shared" si="25"/>
        <v>-97783.752298695108</v>
      </c>
      <c r="E193" s="117">
        <f t="shared" si="30"/>
        <v>-12362.376063018604</v>
      </c>
      <c r="F193" s="117">
        <f t="shared" si="31"/>
        <v>-85421.376235676507</v>
      </c>
      <c r="G193" s="118">
        <f t="shared" si="32"/>
        <v>12047126.033679556</v>
      </c>
      <c r="H193" s="112"/>
      <c r="I193" s="108"/>
      <c r="J193" s="113"/>
      <c r="K193" s="108">
        <f t="shared" si="26"/>
        <v>188</v>
      </c>
      <c r="L193" s="117">
        <f t="shared" si="27"/>
        <v>-22937.83540771644</v>
      </c>
      <c r="M193" s="117">
        <f t="shared" si="28"/>
        <v>-4793.4512815545686</v>
      </c>
      <c r="N193" s="117">
        <f t="shared" si="29"/>
        <v>-18144.384126161873</v>
      </c>
      <c r="O193" s="118">
        <f t="shared" si="33"/>
        <v>12825086.14716026</v>
      </c>
    </row>
    <row r="194" spans="1:15" x14ac:dyDescent="0.2">
      <c r="A194" s="108"/>
      <c r="B194" s="113"/>
      <c r="C194" s="108">
        <f t="shared" si="24"/>
        <v>189</v>
      </c>
      <c r="D194" s="117">
        <f t="shared" si="25"/>
        <v>-97783.752298695108</v>
      </c>
      <c r="E194" s="117">
        <f t="shared" si="30"/>
        <v>-12449.942893464988</v>
      </c>
      <c r="F194" s="117">
        <f t="shared" si="31"/>
        <v>-85333.809405230117</v>
      </c>
      <c r="G194" s="118">
        <f t="shared" si="32"/>
        <v>12034676.090786092</v>
      </c>
      <c r="H194" s="112"/>
      <c r="I194" s="108"/>
      <c r="J194" s="113"/>
      <c r="K194" s="108">
        <f t="shared" si="26"/>
        <v>189</v>
      </c>
      <c r="L194" s="117">
        <f t="shared" si="27"/>
        <v>-22937.83540771644</v>
      </c>
      <c r="M194" s="117">
        <f t="shared" si="28"/>
        <v>-4825.7671322777169</v>
      </c>
      <c r="N194" s="117">
        <f t="shared" si="29"/>
        <v>-18112.068275438724</v>
      </c>
      <c r="O194" s="118">
        <f t="shared" si="33"/>
        <v>12820260.380027981</v>
      </c>
    </row>
    <row r="195" spans="1:15" x14ac:dyDescent="0.2">
      <c r="A195" s="108"/>
      <c r="B195" s="113"/>
      <c r="C195" s="108">
        <f t="shared" si="24"/>
        <v>190</v>
      </c>
      <c r="D195" s="117">
        <f t="shared" si="25"/>
        <v>-97783.752298695108</v>
      </c>
      <c r="E195" s="117">
        <f t="shared" si="30"/>
        <v>-12538.129988960362</v>
      </c>
      <c r="F195" s="117">
        <f t="shared" si="31"/>
        <v>-85245.622309734754</v>
      </c>
      <c r="G195" s="118">
        <f t="shared" si="32"/>
        <v>12022137.960797131</v>
      </c>
      <c r="H195" s="112"/>
      <c r="I195" s="108"/>
      <c r="J195" s="113"/>
      <c r="K195" s="108">
        <f t="shared" si="26"/>
        <v>190</v>
      </c>
      <c r="L195" s="117">
        <f t="shared" si="27"/>
        <v>-22937.83540771644</v>
      </c>
      <c r="M195" s="117">
        <f t="shared" si="28"/>
        <v>-4858.300845694489</v>
      </c>
      <c r="N195" s="117">
        <f t="shared" si="29"/>
        <v>-18079.534562021952</v>
      </c>
      <c r="O195" s="118">
        <f t="shared" si="33"/>
        <v>12815402.079182288</v>
      </c>
    </row>
    <row r="196" spans="1:15" x14ac:dyDescent="0.2">
      <c r="A196" s="108"/>
      <c r="B196" s="113"/>
      <c r="C196" s="108">
        <f t="shared" si="24"/>
        <v>191</v>
      </c>
      <c r="D196" s="117">
        <f t="shared" si="25"/>
        <v>-97783.752298695108</v>
      </c>
      <c r="E196" s="117">
        <f t="shared" si="30"/>
        <v>-12626.941743048832</v>
      </c>
      <c r="F196" s="117">
        <f t="shared" si="31"/>
        <v>-85156.810555646283</v>
      </c>
      <c r="G196" s="118">
        <f t="shared" si="32"/>
        <v>12009511.019054083</v>
      </c>
      <c r="H196" s="112"/>
      <c r="I196" s="108"/>
      <c r="J196" s="113"/>
      <c r="K196" s="108">
        <f t="shared" si="26"/>
        <v>191</v>
      </c>
      <c r="L196" s="117">
        <f t="shared" si="27"/>
        <v>-22937.83540771644</v>
      </c>
      <c r="M196" s="117">
        <f t="shared" si="28"/>
        <v>-4891.0538905625453</v>
      </c>
      <c r="N196" s="117">
        <f t="shared" si="29"/>
        <v>-18046.781517153897</v>
      </c>
      <c r="O196" s="118">
        <f t="shared" si="33"/>
        <v>12810511.025291726</v>
      </c>
    </row>
    <row r="197" spans="1:15" x14ac:dyDescent="0.2">
      <c r="A197" s="117">
        <f>SUM(F186:F197)</f>
        <v>-1026575.2993301331</v>
      </c>
      <c r="B197" s="113">
        <f>SUM(D186:D197)</f>
        <v>-1173405.0275843414</v>
      </c>
      <c r="C197" s="108">
        <f t="shared" si="24"/>
        <v>192</v>
      </c>
      <c r="D197" s="117">
        <f t="shared" si="25"/>
        <v>-97783.752298695108</v>
      </c>
      <c r="E197" s="117">
        <f t="shared" si="30"/>
        <v>-12716.382580395428</v>
      </c>
      <c r="F197" s="117">
        <f t="shared" si="31"/>
        <v>-85067.369718299684</v>
      </c>
      <c r="G197" s="118">
        <f t="shared" si="32"/>
        <v>11996794.636473687</v>
      </c>
      <c r="H197" s="112"/>
      <c r="I197" s="108"/>
      <c r="J197" s="113">
        <f>SUM(L186:L197)</f>
        <v>-275254.02489259734</v>
      </c>
      <c r="K197" s="108">
        <f t="shared" si="26"/>
        <v>192</v>
      </c>
      <c r="L197" s="117">
        <f t="shared" si="27"/>
        <v>-22937.83540771644</v>
      </c>
      <c r="M197" s="117">
        <f t="shared" si="28"/>
        <v>-4924.0277455414207</v>
      </c>
      <c r="N197" s="117">
        <f t="shared" si="29"/>
        <v>-18013.807662175019</v>
      </c>
      <c r="O197" s="118">
        <f t="shared" si="33"/>
        <v>12805586.997546185</v>
      </c>
    </row>
    <row r="198" spans="1:15" x14ac:dyDescent="0.2">
      <c r="A198" s="117">
        <f>SUM(E186:E197)</f>
        <v>-146829.72825420814</v>
      </c>
      <c r="B198" s="113"/>
      <c r="C198" s="108">
        <f t="shared" si="24"/>
        <v>193</v>
      </c>
      <c r="D198" s="117">
        <f t="shared" si="25"/>
        <v>-97783.752298695108</v>
      </c>
      <c r="E198" s="117">
        <f t="shared" si="30"/>
        <v>-12806.456957006563</v>
      </c>
      <c r="F198" s="117">
        <f t="shared" si="31"/>
        <v>-84977.295341688543</v>
      </c>
      <c r="G198" s="118">
        <f t="shared" si="32"/>
        <v>11983988.179516681</v>
      </c>
      <c r="H198" s="112"/>
      <c r="I198" s="108"/>
      <c r="J198" s="113"/>
      <c r="K198" s="108">
        <f t="shared" si="26"/>
        <v>193</v>
      </c>
      <c r="L198" s="117">
        <f t="shared" si="27"/>
        <v>-22937.83540771644</v>
      </c>
      <c r="M198" s="117">
        <f t="shared" si="28"/>
        <v>-4957.2238992592802</v>
      </c>
      <c r="N198" s="117">
        <f t="shared" si="29"/>
        <v>-17980.611508457161</v>
      </c>
      <c r="O198" s="118">
        <f t="shared" si="33"/>
        <v>12800629.773646925</v>
      </c>
    </row>
    <row r="199" spans="1:15" x14ac:dyDescent="0.2">
      <c r="A199" s="108"/>
      <c r="B199" s="113"/>
      <c r="C199" s="108">
        <f t="shared" si="24"/>
        <v>194</v>
      </c>
      <c r="D199" s="117">
        <f t="shared" si="25"/>
        <v>-97783.752298695108</v>
      </c>
      <c r="E199" s="117">
        <f t="shared" si="30"/>
        <v>-12897.169360452022</v>
      </c>
      <c r="F199" s="117">
        <f t="shared" si="31"/>
        <v>-84886.582938243082</v>
      </c>
      <c r="G199" s="118">
        <f t="shared" si="32"/>
        <v>11971091.010156229</v>
      </c>
      <c r="H199" s="112"/>
      <c r="I199" s="108"/>
      <c r="J199" s="113"/>
      <c r="K199" s="108">
        <f t="shared" si="26"/>
        <v>194</v>
      </c>
      <c r="L199" s="117">
        <f t="shared" si="27"/>
        <v>-22937.83540771644</v>
      </c>
      <c r="M199" s="117">
        <f t="shared" si="28"/>
        <v>-4990.6438503801191</v>
      </c>
      <c r="N199" s="117">
        <f t="shared" si="29"/>
        <v>-17947.191557336322</v>
      </c>
      <c r="O199" s="118">
        <f t="shared" si="33"/>
        <v>12795639.129796544</v>
      </c>
    </row>
    <row r="200" spans="1:15" x14ac:dyDescent="0.2">
      <c r="A200" s="108"/>
      <c r="B200" s="113"/>
      <c r="C200" s="108">
        <f t="shared" ref="C200:C263" si="34">SUM(C199+1)</f>
        <v>195</v>
      </c>
      <c r="D200" s="117">
        <f t="shared" ref="D200:D263" si="35">PMT($B$3/12,$B$2,$B$1)</f>
        <v>-97783.752298695108</v>
      </c>
      <c r="E200" s="117">
        <f t="shared" si="30"/>
        <v>-12988.524310088562</v>
      </c>
      <c r="F200" s="117">
        <f t="shared" si="31"/>
        <v>-84795.227988606552</v>
      </c>
      <c r="G200" s="118">
        <f t="shared" si="32"/>
        <v>11958102.485846141</v>
      </c>
      <c r="H200" s="112"/>
      <c r="I200" s="108"/>
      <c r="J200" s="113"/>
      <c r="K200" s="108">
        <f t="shared" ref="K200:K263" si="36">SUM(K199+1)</f>
        <v>195</v>
      </c>
      <c r="L200" s="117">
        <f t="shared" ref="L200:L263" si="37">PMT($J$3/12,$J$2,$J$1)</f>
        <v>-22937.83540771644</v>
      </c>
      <c r="M200" s="117">
        <f t="shared" ref="M200:M263" si="38">PPMT($J$3/12,K200,$J$2,$J$1)</f>
        <v>-5024.2891076714322</v>
      </c>
      <c r="N200" s="117">
        <f t="shared" ref="N200:N263" si="39">SUM(L200-M200)</f>
        <v>-17913.546300045007</v>
      </c>
      <c r="O200" s="118">
        <f t="shared" si="33"/>
        <v>12790614.840688873</v>
      </c>
    </row>
    <row r="201" spans="1:15" x14ac:dyDescent="0.2">
      <c r="A201" s="108"/>
      <c r="B201" s="113"/>
      <c r="C201" s="108">
        <f t="shared" si="34"/>
        <v>196</v>
      </c>
      <c r="D201" s="117">
        <f t="shared" si="35"/>
        <v>-97783.752298695108</v>
      </c>
      <c r="E201" s="117">
        <f t="shared" si="30"/>
        <v>-13080.526357285024</v>
      </c>
      <c r="F201" s="117">
        <f t="shared" si="31"/>
        <v>-84703.225941410084</v>
      </c>
      <c r="G201" s="118">
        <f t="shared" si="32"/>
        <v>11945021.959488856</v>
      </c>
      <c r="H201" s="112"/>
      <c r="I201" s="108"/>
      <c r="J201" s="113"/>
      <c r="K201" s="108">
        <f t="shared" si="36"/>
        <v>196</v>
      </c>
      <c r="L201" s="117">
        <f t="shared" si="37"/>
        <v>-22937.83540771644</v>
      </c>
      <c r="M201" s="117">
        <f t="shared" si="38"/>
        <v>-5058.1611900723183</v>
      </c>
      <c r="N201" s="117">
        <f t="shared" si="39"/>
        <v>-17879.674217644122</v>
      </c>
      <c r="O201" s="118">
        <f t="shared" si="33"/>
        <v>12785556.679498801</v>
      </c>
    </row>
    <row r="202" spans="1:15" x14ac:dyDescent="0.2">
      <c r="A202" s="108"/>
      <c r="B202" s="113"/>
      <c r="C202" s="108">
        <f t="shared" si="34"/>
        <v>197</v>
      </c>
      <c r="D202" s="117">
        <f t="shared" si="35"/>
        <v>-97783.752298695108</v>
      </c>
      <c r="E202" s="117">
        <f t="shared" si="30"/>
        <v>-13173.180085649123</v>
      </c>
      <c r="F202" s="117">
        <f t="shared" si="31"/>
        <v>-84610.572213045991</v>
      </c>
      <c r="G202" s="118">
        <f t="shared" si="32"/>
        <v>11931848.779403206</v>
      </c>
      <c r="H202" s="112"/>
      <c r="I202" s="108"/>
      <c r="J202" s="113"/>
      <c r="K202" s="108">
        <f t="shared" si="36"/>
        <v>197</v>
      </c>
      <c r="L202" s="117">
        <f t="shared" si="37"/>
        <v>-22937.83540771644</v>
      </c>
      <c r="M202" s="117">
        <f t="shared" si="38"/>
        <v>-5092.2616267620533</v>
      </c>
      <c r="N202" s="117">
        <f t="shared" si="39"/>
        <v>-17845.573780954386</v>
      </c>
      <c r="O202" s="118">
        <f t="shared" si="33"/>
        <v>12780464.41787204</v>
      </c>
    </row>
    <row r="203" spans="1:15" x14ac:dyDescent="0.2">
      <c r="A203" s="108"/>
      <c r="B203" s="113"/>
      <c r="C203" s="108">
        <f t="shared" si="34"/>
        <v>198</v>
      </c>
      <c r="D203" s="117">
        <f t="shared" si="35"/>
        <v>-97783.752298695108</v>
      </c>
      <c r="E203" s="117">
        <f t="shared" si="30"/>
        <v>-13266.490111255804</v>
      </c>
      <c r="F203" s="117">
        <f t="shared" si="31"/>
        <v>-84517.262187439308</v>
      </c>
      <c r="G203" s="118">
        <f t="shared" si="32"/>
        <v>11918582.28929195</v>
      </c>
      <c r="H203" s="112"/>
      <c r="I203" s="108"/>
      <c r="J203" s="113"/>
      <c r="K203" s="108">
        <f t="shared" si="36"/>
        <v>198</v>
      </c>
      <c r="L203" s="117">
        <f t="shared" si="37"/>
        <v>-22937.83540771644</v>
      </c>
      <c r="M203" s="117">
        <f t="shared" si="38"/>
        <v>-5126.5919572291414</v>
      </c>
      <c r="N203" s="117">
        <f t="shared" si="39"/>
        <v>-17811.243450487298</v>
      </c>
      <c r="O203" s="118">
        <f t="shared" si="33"/>
        <v>12775337.825914811</v>
      </c>
    </row>
    <row r="204" spans="1:15" x14ac:dyDescent="0.2">
      <c r="A204" s="108"/>
      <c r="B204" s="113"/>
      <c r="C204" s="108">
        <f t="shared" si="34"/>
        <v>199</v>
      </c>
      <c r="D204" s="117">
        <f t="shared" si="35"/>
        <v>-97783.752298695108</v>
      </c>
      <c r="E204" s="117">
        <f t="shared" si="30"/>
        <v>-13360.461082877198</v>
      </c>
      <c r="F204" s="117">
        <f t="shared" si="31"/>
        <v>-84423.29121581791</v>
      </c>
      <c r="G204" s="118">
        <f t="shared" si="32"/>
        <v>11905221.828209072</v>
      </c>
      <c r="H204" s="112"/>
      <c r="I204" s="108"/>
      <c r="J204" s="113"/>
      <c r="K204" s="108">
        <f t="shared" si="36"/>
        <v>199</v>
      </c>
      <c r="L204" s="117">
        <f t="shared" si="37"/>
        <v>-22937.83540771644</v>
      </c>
      <c r="M204" s="117">
        <f t="shared" si="38"/>
        <v>-5161.1537313407962</v>
      </c>
      <c r="N204" s="117">
        <f t="shared" si="39"/>
        <v>-17776.681676375643</v>
      </c>
      <c r="O204" s="118">
        <f t="shared" si="33"/>
        <v>12770176.672183471</v>
      </c>
    </row>
    <row r="205" spans="1:15" x14ac:dyDescent="0.2">
      <c r="A205" s="108"/>
      <c r="B205" s="113"/>
      <c r="C205" s="108">
        <f t="shared" si="34"/>
        <v>200</v>
      </c>
      <c r="D205" s="117">
        <f t="shared" si="35"/>
        <v>-97783.752298695108</v>
      </c>
      <c r="E205" s="117">
        <f t="shared" si="30"/>
        <v>-13455.097682214249</v>
      </c>
      <c r="F205" s="117">
        <f t="shared" si="31"/>
        <v>-84328.654616480853</v>
      </c>
      <c r="G205" s="118">
        <f t="shared" si="32"/>
        <v>11891766.730526859</v>
      </c>
      <c r="H205" s="112"/>
      <c r="I205" s="108"/>
      <c r="J205" s="113"/>
      <c r="K205" s="108">
        <f t="shared" si="36"/>
        <v>200</v>
      </c>
      <c r="L205" s="117">
        <f t="shared" si="37"/>
        <v>-22937.83540771644</v>
      </c>
      <c r="M205" s="117">
        <f t="shared" si="38"/>
        <v>-5195.9485094129177</v>
      </c>
      <c r="N205" s="117">
        <f t="shared" si="39"/>
        <v>-17741.886898303521</v>
      </c>
      <c r="O205" s="118">
        <f t="shared" si="33"/>
        <v>12764980.723674057</v>
      </c>
    </row>
    <row r="206" spans="1:15" x14ac:dyDescent="0.2">
      <c r="A206" s="108"/>
      <c r="B206" s="113"/>
      <c r="C206" s="108">
        <f t="shared" si="34"/>
        <v>201</v>
      </c>
      <c r="D206" s="117">
        <f t="shared" si="35"/>
        <v>-97783.752298695108</v>
      </c>
      <c r="E206" s="117">
        <f t="shared" si="30"/>
        <v>-13550.404624129933</v>
      </c>
      <c r="F206" s="117">
        <f t="shared" si="31"/>
        <v>-84233.347674565171</v>
      </c>
      <c r="G206" s="118">
        <f t="shared" si="32"/>
        <v>11878216.325902728</v>
      </c>
      <c r="H206" s="112"/>
      <c r="I206" s="108"/>
      <c r="J206" s="113"/>
      <c r="K206" s="108">
        <f t="shared" si="36"/>
        <v>201</v>
      </c>
      <c r="L206" s="117">
        <f t="shared" si="37"/>
        <v>-22937.83540771644</v>
      </c>
      <c r="M206" s="117">
        <f t="shared" si="38"/>
        <v>-5230.9778622805434</v>
      </c>
      <c r="N206" s="117">
        <f t="shared" si="39"/>
        <v>-17706.857545435898</v>
      </c>
      <c r="O206" s="118">
        <f t="shared" si="33"/>
        <v>12759749.745811777</v>
      </c>
    </row>
    <row r="207" spans="1:15" x14ac:dyDescent="0.2">
      <c r="A207" s="108"/>
      <c r="B207" s="113"/>
      <c r="C207" s="108">
        <f t="shared" si="34"/>
        <v>202</v>
      </c>
      <c r="D207" s="117">
        <f t="shared" si="35"/>
        <v>-97783.752298695108</v>
      </c>
      <c r="E207" s="117">
        <f t="shared" si="30"/>
        <v>-13646.386656884186</v>
      </c>
      <c r="F207" s="117">
        <f t="shared" si="31"/>
        <v>-84137.365641810917</v>
      </c>
      <c r="G207" s="118">
        <f t="shared" si="32"/>
        <v>11864569.939245844</v>
      </c>
      <c r="H207" s="112"/>
      <c r="I207" s="108"/>
      <c r="J207" s="113"/>
      <c r="K207" s="108">
        <f t="shared" si="36"/>
        <v>202</v>
      </c>
      <c r="L207" s="117">
        <f t="shared" si="37"/>
        <v>-22937.83540771644</v>
      </c>
      <c r="M207" s="117">
        <f t="shared" si="38"/>
        <v>-5266.2433713687515</v>
      </c>
      <c r="N207" s="117">
        <f t="shared" si="39"/>
        <v>-17671.592036347691</v>
      </c>
      <c r="O207" s="118">
        <f t="shared" si="33"/>
        <v>12754483.502440408</v>
      </c>
    </row>
    <row r="208" spans="1:15" x14ac:dyDescent="0.2">
      <c r="A208" s="108"/>
      <c r="B208" s="113"/>
      <c r="C208" s="108">
        <f t="shared" si="34"/>
        <v>203</v>
      </c>
      <c r="D208" s="117">
        <f t="shared" si="35"/>
        <v>-97783.752298695108</v>
      </c>
      <c r="E208" s="117">
        <f t="shared" si="30"/>
        <v>-13743.04856237045</v>
      </c>
      <c r="F208" s="117">
        <f t="shared" si="31"/>
        <v>-84040.703736324664</v>
      </c>
      <c r="G208" s="118">
        <f t="shared" si="32"/>
        <v>11850826.890683474</v>
      </c>
      <c r="H208" s="112"/>
      <c r="I208" s="108"/>
      <c r="J208" s="113"/>
      <c r="K208" s="108">
        <f t="shared" si="36"/>
        <v>203</v>
      </c>
      <c r="L208" s="117">
        <f t="shared" si="37"/>
        <v>-22937.83540771644</v>
      </c>
      <c r="M208" s="117">
        <f t="shared" si="38"/>
        <v>-5301.7466287640618</v>
      </c>
      <c r="N208" s="117">
        <f t="shared" si="39"/>
        <v>-17636.088778952377</v>
      </c>
      <c r="O208" s="118">
        <f t="shared" si="33"/>
        <v>12749181.755811645</v>
      </c>
    </row>
    <row r="209" spans="1:15" x14ac:dyDescent="0.2">
      <c r="A209" s="108"/>
      <c r="B209" s="113">
        <f>SUM(D198:D209)</f>
        <v>-1173405.0275843414</v>
      </c>
      <c r="C209" s="108">
        <f t="shared" si="34"/>
        <v>204</v>
      </c>
      <c r="D209" s="117">
        <f t="shared" si="35"/>
        <v>-97783.752298695108</v>
      </c>
      <c r="E209" s="117">
        <f t="shared" si="30"/>
        <v>-13840.395156353905</v>
      </c>
      <c r="F209" s="117">
        <f t="shared" si="31"/>
        <v>-83943.357142341207</v>
      </c>
      <c r="G209" s="118">
        <f t="shared" si="32"/>
        <v>11836986.49552712</v>
      </c>
      <c r="H209" s="112"/>
      <c r="I209" s="108"/>
      <c r="J209" s="113">
        <f>SUM(L198:L209)</f>
        <v>-275254.02489259734</v>
      </c>
      <c r="K209" s="108">
        <f t="shared" si="36"/>
        <v>204</v>
      </c>
      <c r="L209" s="117">
        <f t="shared" si="37"/>
        <v>-22937.83540771644</v>
      </c>
      <c r="M209" s="117">
        <f t="shared" si="38"/>
        <v>-5337.4892372863133</v>
      </c>
      <c r="N209" s="117">
        <f t="shared" si="39"/>
        <v>-17600.346170430126</v>
      </c>
      <c r="O209" s="118">
        <f t="shared" si="33"/>
        <v>12743844.266574359</v>
      </c>
    </row>
    <row r="210" spans="1:15" x14ac:dyDescent="0.2">
      <c r="A210" s="108"/>
      <c r="B210" s="113"/>
      <c r="C210" s="108">
        <f t="shared" si="34"/>
        <v>205</v>
      </c>
      <c r="D210" s="117">
        <f t="shared" si="35"/>
        <v>-97783.752298695108</v>
      </c>
      <c r="E210" s="117">
        <f t="shared" si="30"/>
        <v>-13938.431288711414</v>
      </c>
      <c r="F210" s="117">
        <f t="shared" si="31"/>
        <v>-83845.321009983687</v>
      </c>
      <c r="G210" s="118">
        <f t="shared" si="32"/>
        <v>11823048.064238409</v>
      </c>
      <c r="H210" s="112"/>
      <c r="I210" s="108"/>
      <c r="J210" s="113"/>
      <c r="K210" s="108">
        <f t="shared" si="36"/>
        <v>205</v>
      </c>
      <c r="L210" s="117">
        <f t="shared" si="37"/>
        <v>-22937.83540771644</v>
      </c>
      <c r="M210" s="117">
        <f t="shared" si="38"/>
        <v>-5373.4728105610193</v>
      </c>
      <c r="N210" s="117">
        <f t="shared" si="39"/>
        <v>-17564.362597155421</v>
      </c>
      <c r="O210" s="118">
        <f t="shared" si="33"/>
        <v>12738470.793763798</v>
      </c>
    </row>
    <row r="211" spans="1:15" x14ac:dyDescent="0.2">
      <c r="A211" s="108"/>
      <c r="B211" s="113"/>
      <c r="C211" s="108">
        <f t="shared" si="34"/>
        <v>206</v>
      </c>
      <c r="D211" s="117">
        <f t="shared" si="35"/>
        <v>-97783.752298695108</v>
      </c>
      <c r="E211" s="117">
        <f t="shared" si="30"/>
        <v>-14037.161843673117</v>
      </c>
      <c r="F211" s="117">
        <f t="shared" si="31"/>
        <v>-83746.590455021986</v>
      </c>
      <c r="G211" s="118">
        <f t="shared" si="32"/>
        <v>11809010.902394736</v>
      </c>
      <c r="H211" s="112"/>
      <c r="I211" s="108"/>
      <c r="J211" s="113"/>
      <c r="K211" s="108">
        <f t="shared" si="36"/>
        <v>206</v>
      </c>
      <c r="L211" s="117">
        <f t="shared" si="37"/>
        <v>-22937.83540771644</v>
      </c>
      <c r="M211" s="117">
        <f t="shared" si="38"/>
        <v>-5409.6989730922178</v>
      </c>
      <c r="N211" s="117">
        <f t="shared" si="39"/>
        <v>-17528.136434624223</v>
      </c>
      <c r="O211" s="118">
        <f t="shared" si="33"/>
        <v>12733061.094790706</v>
      </c>
    </row>
    <row r="212" spans="1:15" x14ac:dyDescent="0.2">
      <c r="A212" s="108"/>
      <c r="B212" s="113"/>
      <c r="C212" s="108">
        <f t="shared" si="34"/>
        <v>207</v>
      </c>
      <c r="D212" s="117">
        <f t="shared" si="35"/>
        <v>-97783.752298695108</v>
      </c>
      <c r="E212" s="117">
        <f t="shared" si="30"/>
        <v>-14136.591740065802</v>
      </c>
      <c r="F212" s="117">
        <f t="shared" si="31"/>
        <v>-83647.160558629301</v>
      </c>
      <c r="G212" s="118">
        <f t="shared" si="32"/>
        <v>11794874.31065467</v>
      </c>
      <c r="H212" s="112"/>
      <c r="I212" s="108"/>
      <c r="J212" s="113"/>
      <c r="K212" s="108">
        <f t="shared" si="36"/>
        <v>207</v>
      </c>
      <c r="L212" s="117">
        <f t="shared" si="37"/>
        <v>-22937.83540771644</v>
      </c>
      <c r="M212" s="117">
        <f t="shared" si="38"/>
        <v>-5446.1693603358144</v>
      </c>
      <c r="N212" s="117">
        <f t="shared" si="39"/>
        <v>-17491.666047380626</v>
      </c>
      <c r="O212" s="118">
        <f t="shared" si="33"/>
        <v>12727614.92543037</v>
      </c>
    </row>
    <row r="213" spans="1:15" x14ac:dyDescent="0.2">
      <c r="A213" s="108"/>
      <c r="B213" s="113"/>
      <c r="C213" s="108">
        <f t="shared" si="34"/>
        <v>208</v>
      </c>
      <c r="D213" s="117">
        <f t="shared" si="35"/>
        <v>-97783.752298695108</v>
      </c>
      <c r="E213" s="117">
        <f t="shared" si="30"/>
        <v>-14236.725931557936</v>
      </c>
      <c r="F213" s="117">
        <f t="shared" si="31"/>
        <v>-83547.026367137179</v>
      </c>
      <c r="G213" s="118">
        <f t="shared" si="32"/>
        <v>11780637.584723111</v>
      </c>
      <c r="H213" s="112"/>
      <c r="I213" s="108"/>
      <c r="J213" s="113"/>
      <c r="K213" s="108">
        <f t="shared" si="36"/>
        <v>208</v>
      </c>
      <c r="L213" s="117">
        <f t="shared" si="37"/>
        <v>-22937.83540771644</v>
      </c>
      <c r="M213" s="117">
        <f t="shared" si="38"/>
        <v>-5482.8856187734118</v>
      </c>
      <c r="N213" s="117">
        <f t="shared" si="39"/>
        <v>-17454.949788943028</v>
      </c>
      <c r="O213" s="118">
        <f t="shared" si="33"/>
        <v>12722132.039811596</v>
      </c>
    </row>
    <row r="214" spans="1:15" x14ac:dyDescent="0.2">
      <c r="A214" s="108"/>
      <c r="B214" s="113"/>
      <c r="C214" s="108">
        <f t="shared" si="34"/>
        <v>209</v>
      </c>
      <c r="D214" s="117">
        <f t="shared" si="35"/>
        <v>-97783.752298695108</v>
      </c>
      <c r="E214" s="117">
        <f t="shared" si="30"/>
        <v>-14337.56940690647</v>
      </c>
      <c r="F214" s="117">
        <f t="shared" si="31"/>
        <v>-83446.182891788631</v>
      </c>
      <c r="G214" s="118">
        <f t="shared" si="32"/>
        <v>11766300.015316205</v>
      </c>
      <c r="H214" s="112"/>
      <c r="I214" s="108"/>
      <c r="J214" s="113"/>
      <c r="K214" s="108">
        <f t="shared" si="36"/>
        <v>209</v>
      </c>
      <c r="L214" s="117">
        <f t="shared" si="37"/>
        <v>-22937.83540771644</v>
      </c>
      <c r="M214" s="117">
        <f t="shared" si="38"/>
        <v>-5519.8494059866425</v>
      </c>
      <c r="N214" s="117">
        <f t="shared" si="39"/>
        <v>-17417.986001729798</v>
      </c>
      <c r="O214" s="118">
        <f t="shared" si="33"/>
        <v>12716612.190405609</v>
      </c>
    </row>
    <row r="215" spans="1:15" x14ac:dyDescent="0.2">
      <c r="A215" s="108"/>
      <c r="B215" s="113"/>
      <c r="C215" s="108">
        <f t="shared" si="34"/>
        <v>210</v>
      </c>
      <c r="D215" s="117">
        <f t="shared" si="35"/>
        <v>-97783.752298695108</v>
      </c>
      <c r="E215" s="117">
        <f t="shared" si="30"/>
        <v>-14439.127190205394</v>
      </c>
      <c r="F215" s="117">
        <f t="shared" si="31"/>
        <v>-83344.625108489709</v>
      </c>
      <c r="G215" s="118">
        <f t="shared" si="32"/>
        <v>11751860.888125999</v>
      </c>
      <c r="H215" s="112"/>
      <c r="I215" s="108"/>
      <c r="J215" s="113"/>
      <c r="K215" s="108">
        <f t="shared" si="36"/>
        <v>210</v>
      </c>
      <c r="L215" s="117">
        <f t="shared" si="37"/>
        <v>-22937.83540771644</v>
      </c>
      <c r="M215" s="117">
        <f t="shared" si="38"/>
        <v>-5557.0623907320023</v>
      </c>
      <c r="N215" s="117">
        <f t="shared" si="39"/>
        <v>-17380.773016984436</v>
      </c>
      <c r="O215" s="118">
        <f t="shared" si="33"/>
        <v>12711055.128014877</v>
      </c>
    </row>
    <row r="216" spans="1:15" x14ac:dyDescent="0.2">
      <c r="A216" s="108"/>
      <c r="B216" s="113"/>
      <c r="C216" s="108">
        <f t="shared" si="34"/>
        <v>211</v>
      </c>
      <c r="D216" s="117">
        <f t="shared" si="35"/>
        <v>-97783.752298695108</v>
      </c>
      <c r="E216" s="117">
        <f t="shared" si="30"/>
        <v>-14541.404341136016</v>
      </c>
      <c r="F216" s="117">
        <f t="shared" si="31"/>
        <v>-83242.34795755909</v>
      </c>
      <c r="G216" s="118">
        <f t="shared" si="32"/>
        <v>11737319.483784864</v>
      </c>
      <c r="H216" s="112"/>
      <c r="I216" s="108"/>
      <c r="J216" s="113"/>
      <c r="K216" s="108">
        <f t="shared" si="36"/>
        <v>211</v>
      </c>
      <c r="L216" s="117">
        <f t="shared" si="37"/>
        <v>-22937.83540771644</v>
      </c>
      <c r="M216" s="117">
        <f t="shared" si="38"/>
        <v>-5594.5262530161872</v>
      </c>
      <c r="N216" s="117">
        <f t="shared" si="39"/>
        <v>-17343.309154700255</v>
      </c>
      <c r="O216" s="118">
        <f t="shared" si="33"/>
        <v>12705460.601761861</v>
      </c>
    </row>
    <row r="217" spans="1:15" x14ac:dyDescent="0.2">
      <c r="A217" s="108"/>
      <c r="B217" s="113"/>
      <c r="C217" s="108">
        <f t="shared" si="34"/>
        <v>212</v>
      </c>
      <c r="D217" s="117">
        <f t="shared" si="35"/>
        <v>-97783.752298695108</v>
      </c>
      <c r="E217" s="117">
        <f t="shared" si="30"/>
        <v>-14644.405955219059</v>
      </c>
      <c r="F217" s="117">
        <f t="shared" si="31"/>
        <v>-83139.346343476049</v>
      </c>
      <c r="G217" s="118">
        <f t="shared" si="32"/>
        <v>11722675.077829644</v>
      </c>
      <c r="H217" s="112"/>
      <c r="I217" s="108"/>
      <c r="J217" s="113"/>
      <c r="K217" s="108">
        <f t="shared" si="36"/>
        <v>212</v>
      </c>
      <c r="L217" s="117">
        <f t="shared" si="37"/>
        <v>-22937.83540771644</v>
      </c>
      <c r="M217" s="117">
        <f t="shared" si="38"/>
        <v>-5632.242684171938</v>
      </c>
      <c r="N217" s="117">
        <f t="shared" si="39"/>
        <v>-17305.592723544501</v>
      </c>
      <c r="O217" s="118">
        <f t="shared" si="33"/>
        <v>12699828.359077688</v>
      </c>
    </row>
    <row r="218" spans="1:15" x14ac:dyDescent="0.2">
      <c r="A218" s="108"/>
      <c r="B218" s="113"/>
      <c r="C218" s="108">
        <f t="shared" si="34"/>
        <v>213</v>
      </c>
      <c r="D218" s="117">
        <f t="shared" si="35"/>
        <v>-97783.752298695108</v>
      </c>
      <c r="E218" s="117">
        <f t="shared" si="30"/>
        <v>-14748.137164068528</v>
      </c>
      <c r="F218" s="117">
        <f t="shared" si="31"/>
        <v>-83035.615134626583</v>
      </c>
      <c r="G218" s="118">
        <f t="shared" si="32"/>
        <v>11707926.940665575</v>
      </c>
      <c r="H218" s="112"/>
      <c r="I218" s="108"/>
      <c r="J218" s="113"/>
      <c r="K218" s="108">
        <f t="shared" si="36"/>
        <v>213</v>
      </c>
      <c r="L218" s="117">
        <f t="shared" si="37"/>
        <v>-22937.83540771644</v>
      </c>
      <c r="M218" s="117">
        <f t="shared" si="38"/>
        <v>-5670.2133869343961</v>
      </c>
      <c r="N218" s="117">
        <f t="shared" si="39"/>
        <v>-17267.622020782044</v>
      </c>
      <c r="O218" s="118">
        <f t="shared" si="33"/>
        <v>12694158.145690754</v>
      </c>
    </row>
    <row r="219" spans="1:15" x14ac:dyDescent="0.2">
      <c r="A219" s="108"/>
      <c r="B219" s="113"/>
      <c r="C219" s="108">
        <f t="shared" si="34"/>
        <v>214</v>
      </c>
      <c r="D219" s="117">
        <f t="shared" si="35"/>
        <v>-97783.752298695108</v>
      </c>
      <c r="E219" s="117">
        <f t="shared" si="30"/>
        <v>-14852.603135647347</v>
      </c>
      <c r="F219" s="117">
        <f t="shared" si="31"/>
        <v>-82931.149163047754</v>
      </c>
      <c r="G219" s="118">
        <f t="shared" si="32"/>
        <v>11693074.337529927</v>
      </c>
      <c r="H219" s="112"/>
      <c r="I219" s="108"/>
      <c r="J219" s="113"/>
      <c r="K219" s="108">
        <f t="shared" si="36"/>
        <v>214</v>
      </c>
      <c r="L219" s="117">
        <f t="shared" si="37"/>
        <v>-22937.83540771644</v>
      </c>
      <c r="M219" s="117">
        <f t="shared" si="38"/>
        <v>-5708.4400755179795</v>
      </c>
      <c r="N219" s="117">
        <f t="shared" si="39"/>
        <v>-17229.395332198459</v>
      </c>
      <c r="O219" s="118">
        <f t="shared" si="33"/>
        <v>12688449.705615235</v>
      </c>
    </row>
    <row r="220" spans="1:15" x14ac:dyDescent="0.2">
      <c r="A220" s="108"/>
      <c r="B220" s="113"/>
      <c r="C220" s="108">
        <f t="shared" si="34"/>
        <v>215</v>
      </c>
      <c r="D220" s="117">
        <f t="shared" si="35"/>
        <v>-97783.752298695108</v>
      </c>
      <c r="E220" s="117">
        <f t="shared" si="30"/>
        <v>-14957.80907452485</v>
      </c>
      <c r="F220" s="117">
        <f t="shared" si="31"/>
        <v>-82825.94322417026</v>
      </c>
      <c r="G220" s="118">
        <f t="shared" si="32"/>
        <v>11678116.528455403</v>
      </c>
      <c r="H220" s="112"/>
      <c r="I220" s="108"/>
      <c r="J220" s="113"/>
      <c r="K220" s="108">
        <f t="shared" si="36"/>
        <v>215</v>
      </c>
      <c r="L220" s="117">
        <f t="shared" si="37"/>
        <v>-22937.83540771644</v>
      </c>
      <c r="M220" s="117">
        <f t="shared" si="38"/>
        <v>-5746.9244756937633</v>
      </c>
      <c r="N220" s="117">
        <f t="shared" si="39"/>
        <v>-17190.910932022678</v>
      </c>
      <c r="O220" s="118">
        <f t="shared" si="33"/>
        <v>12682702.781139541</v>
      </c>
    </row>
    <row r="221" spans="1:15" x14ac:dyDescent="0.2">
      <c r="A221" s="108"/>
      <c r="B221" s="113">
        <f>SUM(D210:D221)</f>
        <v>-1173405.0275843414</v>
      </c>
      <c r="C221" s="108">
        <f t="shared" si="34"/>
        <v>216</v>
      </c>
      <c r="D221" s="117">
        <f t="shared" si="35"/>
        <v>-97783.752298695108</v>
      </c>
      <c r="E221" s="117">
        <f t="shared" si="30"/>
        <v>-15063.760222136065</v>
      </c>
      <c r="F221" s="117">
        <f t="shared" si="31"/>
        <v>-82719.99207655905</v>
      </c>
      <c r="G221" s="118">
        <f t="shared" si="32"/>
        <v>11663052.768233266</v>
      </c>
      <c r="H221" s="112"/>
      <c r="I221" s="108"/>
      <c r="J221" s="113">
        <f>SUM(L210:L221)</f>
        <v>-275254.02489259734</v>
      </c>
      <c r="K221" s="108">
        <f t="shared" si="36"/>
        <v>216</v>
      </c>
      <c r="L221" s="117">
        <f t="shared" si="37"/>
        <v>-22937.83540771644</v>
      </c>
      <c r="M221" s="117">
        <f t="shared" si="38"/>
        <v>-5785.668324867399</v>
      </c>
      <c r="N221" s="117">
        <f t="shared" si="39"/>
        <v>-17152.167082849042</v>
      </c>
      <c r="O221" s="118">
        <f t="shared" si="33"/>
        <v>12676917.112814674</v>
      </c>
    </row>
    <row r="222" spans="1:15" x14ac:dyDescent="0.2">
      <c r="A222" s="108"/>
      <c r="B222" s="113"/>
      <c r="C222" s="108">
        <f t="shared" si="34"/>
        <v>217</v>
      </c>
      <c r="D222" s="117">
        <f t="shared" si="35"/>
        <v>-97783.752298695108</v>
      </c>
      <c r="E222" s="117">
        <f t="shared" si="30"/>
        <v>-15170.461857042865</v>
      </c>
      <c r="F222" s="117">
        <f t="shared" si="31"/>
        <v>-82613.290441652236</v>
      </c>
      <c r="G222" s="118">
        <f t="shared" si="32"/>
        <v>11647882.306376223</v>
      </c>
      <c r="H222" s="112"/>
      <c r="I222" s="108"/>
      <c r="J222" s="113"/>
      <c r="K222" s="108">
        <f t="shared" si="36"/>
        <v>217</v>
      </c>
      <c r="L222" s="117">
        <f t="shared" si="37"/>
        <v>-22937.83540771644</v>
      </c>
      <c r="M222" s="117">
        <f t="shared" si="38"/>
        <v>-5824.6733721575474</v>
      </c>
      <c r="N222" s="117">
        <f t="shared" si="39"/>
        <v>-17113.162035558893</v>
      </c>
      <c r="O222" s="118">
        <f t="shared" si="33"/>
        <v>12671092.439442517</v>
      </c>
    </row>
    <row r="223" spans="1:15" x14ac:dyDescent="0.2">
      <c r="A223" s="108"/>
      <c r="B223" s="113"/>
      <c r="C223" s="108">
        <f t="shared" si="34"/>
        <v>218</v>
      </c>
      <c r="D223" s="117">
        <f t="shared" si="35"/>
        <v>-97783.752298695108</v>
      </c>
      <c r="E223" s="117">
        <f t="shared" si="30"/>
        <v>-15277.919295196916</v>
      </c>
      <c r="F223" s="117">
        <f t="shared" si="31"/>
        <v>-82505.833003498192</v>
      </c>
      <c r="G223" s="118">
        <f t="shared" si="32"/>
        <v>11632604.387081025</v>
      </c>
      <c r="H223" s="112"/>
      <c r="I223" s="108"/>
      <c r="J223" s="113"/>
      <c r="K223" s="108">
        <f t="shared" si="36"/>
        <v>218</v>
      </c>
      <c r="L223" s="117">
        <f t="shared" si="37"/>
        <v>-22937.83540771644</v>
      </c>
      <c r="M223" s="117">
        <f t="shared" si="38"/>
        <v>-5863.9413784748413</v>
      </c>
      <c r="N223" s="117">
        <f t="shared" si="39"/>
        <v>-17073.894029241601</v>
      </c>
      <c r="O223" s="118">
        <f t="shared" si="33"/>
        <v>12665228.498064043</v>
      </c>
    </row>
    <row r="224" spans="1:15" x14ac:dyDescent="0.2">
      <c r="A224" s="108"/>
      <c r="B224" s="113"/>
      <c r="C224" s="108">
        <f t="shared" si="34"/>
        <v>219</v>
      </c>
      <c r="D224" s="117">
        <f t="shared" si="35"/>
        <v>-97783.752298695108</v>
      </c>
      <c r="E224" s="117">
        <f t="shared" si="30"/>
        <v>-15386.137890204562</v>
      </c>
      <c r="F224" s="117">
        <f t="shared" si="31"/>
        <v>-82397.614408490539</v>
      </c>
      <c r="G224" s="118">
        <f t="shared" si="32"/>
        <v>11617218.24919082</v>
      </c>
      <c r="H224" s="112"/>
      <c r="I224" s="108"/>
      <c r="J224" s="113"/>
      <c r="K224" s="108">
        <f t="shared" si="36"/>
        <v>219</v>
      </c>
      <c r="L224" s="117">
        <f t="shared" si="37"/>
        <v>-22937.83540771644</v>
      </c>
      <c r="M224" s="117">
        <f t="shared" si="38"/>
        <v>-5903.4741166013928</v>
      </c>
      <c r="N224" s="117">
        <f t="shared" si="39"/>
        <v>-17034.361291115049</v>
      </c>
      <c r="O224" s="118">
        <f t="shared" si="33"/>
        <v>12659325.023947442</v>
      </c>
    </row>
    <row r="225" spans="1:15" x14ac:dyDescent="0.2">
      <c r="A225" s="108"/>
      <c r="B225" s="113"/>
      <c r="C225" s="108">
        <f t="shared" si="34"/>
        <v>220</v>
      </c>
      <c r="D225" s="117">
        <f t="shared" si="35"/>
        <v>-97783.752298695108</v>
      </c>
      <c r="E225" s="117">
        <f t="shared" si="30"/>
        <v>-15495.123033593512</v>
      </c>
      <c r="F225" s="117">
        <f t="shared" si="31"/>
        <v>-82288.629265101597</v>
      </c>
      <c r="G225" s="118">
        <f t="shared" si="32"/>
        <v>11601723.126157226</v>
      </c>
      <c r="H225" s="112"/>
      <c r="I225" s="108"/>
      <c r="J225" s="113"/>
      <c r="K225" s="108">
        <f t="shared" si="36"/>
        <v>220</v>
      </c>
      <c r="L225" s="117">
        <f t="shared" si="37"/>
        <v>-22937.83540771644</v>
      </c>
      <c r="M225" s="117">
        <f t="shared" si="38"/>
        <v>-5943.273371270815</v>
      </c>
      <c r="N225" s="117">
        <f t="shared" si="39"/>
        <v>-16994.562036445626</v>
      </c>
      <c r="O225" s="118">
        <f t="shared" si="33"/>
        <v>12653381.750576172</v>
      </c>
    </row>
    <row r="226" spans="1:15" x14ac:dyDescent="0.2">
      <c r="A226" s="108"/>
      <c r="B226" s="113"/>
      <c r="C226" s="108">
        <f t="shared" si="34"/>
        <v>221</v>
      </c>
      <c r="D226" s="117">
        <f t="shared" si="35"/>
        <v>-97783.752298695108</v>
      </c>
      <c r="E226" s="117">
        <f t="shared" si="30"/>
        <v>-15604.880155081466</v>
      </c>
      <c r="F226" s="117">
        <f t="shared" si="31"/>
        <v>-82178.87214361364</v>
      </c>
      <c r="G226" s="118">
        <f t="shared" si="32"/>
        <v>11586118.246002145</v>
      </c>
      <c r="H226" s="112"/>
      <c r="I226" s="108"/>
      <c r="J226" s="113"/>
      <c r="K226" s="108">
        <f t="shared" si="36"/>
        <v>221</v>
      </c>
      <c r="L226" s="117">
        <f t="shared" si="37"/>
        <v>-22937.83540771644</v>
      </c>
      <c r="M226" s="117">
        <f t="shared" si="38"/>
        <v>-5983.3409392487983</v>
      </c>
      <c r="N226" s="117">
        <f t="shared" si="39"/>
        <v>-16954.494468467641</v>
      </c>
      <c r="O226" s="118">
        <f t="shared" si="33"/>
        <v>12647398.409636924</v>
      </c>
    </row>
    <row r="227" spans="1:15" x14ac:dyDescent="0.2">
      <c r="A227" s="108"/>
      <c r="B227" s="113"/>
      <c r="C227" s="108">
        <f t="shared" si="34"/>
        <v>222</v>
      </c>
      <c r="D227" s="117">
        <f t="shared" si="35"/>
        <v>-97783.752298695108</v>
      </c>
      <c r="E227" s="117">
        <f t="shared" si="30"/>
        <v>-15715.414722846626</v>
      </c>
      <c r="F227" s="117">
        <f t="shared" si="31"/>
        <v>-82068.337575848476</v>
      </c>
      <c r="G227" s="118">
        <f t="shared" si="32"/>
        <v>11570402.831279298</v>
      </c>
      <c r="H227" s="112"/>
      <c r="I227" s="108"/>
      <c r="J227" s="113"/>
      <c r="K227" s="108">
        <f t="shared" si="36"/>
        <v>222</v>
      </c>
      <c r="L227" s="117">
        <f t="shared" si="37"/>
        <v>-22937.83540771644</v>
      </c>
      <c r="M227" s="117">
        <f t="shared" si="38"/>
        <v>-6023.6786294142339</v>
      </c>
      <c r="N227" s="117">
        <f t="shared" si="39"/>
        <v>-16914.156778302207</v>
      </c>
      <c r="O227" s="118">
        <f t="shared" si="33"/>
        <v>12641374.731007509</v>
      </c>
    </row>
    <row r="228" spans="1:15" x14ac:dyDescent="0.2">
      <c r="A228" s="108"/>
      <c r="B228" s="113"/>
      <c r="C228" s="108">
        <f t="shared" si="34"/>
        <v>223</v>
      </c>
      <c r="D228" s="117">
        <f t="shared" si="35"/>
        <v>-97783.752298695108</v>
      </c>
      <c r="E228" s="117">
        <f t="shared" si="30"/>
        <v>-15826.732243800125</v>
      </c>
      <c r="F228" s="117">
        <f t="shared" si="31"/>
        <v>-81957.02005489498</v>
      </c>
      <c r="G228" s="118">
        <f t="shared" si="32"/>
        <v>11554576.099035498</v>
      </c>
      <c r="H228" s="112"/>
      <c r="I228" s="108"/>
      <c r="J228" s="113"/>
      <c r="K228" s="108">
        <f t="shared" si="36"/>
        <v>223</v>
      </c>
      <c r="L228" s="117">
        <f t="shared" si="37"/>
        <v>-22937.83540771644</v>
      </c>
      <c r="M228" s="117">
        <f t="shared" si="38"/>
        <v>-6064.2882628408679</v>
      </c>
      <c r="N228" s="117">
        <f t="shared" si="39"/>
        <v>-16873.547144875571</v>
      </c>
      <c r="O228" s="118">
        <f t="shared" si="33"/>
        <v>12635310.442744669</v>
      </c>
    </row>
    <row r="229" spans="1:15" x14ac:dyDescent="0.2">
      <c r="A229" s="108"/>
      <c r="B229" s="113"/>
      <c r="C229" s="108">
        <f t="shared" si="34"/>
        <v>224</v>
      </c>
      <c r="D229" s="117">
        <f t="shared" si="35"/>
        <v>-97783.752298695108</v>
      </c>
      <c r="E229" s="117">
        <f t="shared" si="30"/>
        <v>-15938.838263860374</v>
      </c>
      <c r="F229" s="117">
        <f t="shared" si="31"/>
        <v>-81844.914034834728</v>
      </c>
      <c r="G229" s="118">
        <f t="shared" si="32"/>
        <v>11538637.260771638</v>
      </c>
      <c r="H229" s="112"/>
      <c r="I229" s="108"/>
      <c r="J229" s="113"/>
      <c r="K229" s="108">
        <f t="shared" si="36"/>
        <v>224</v>
      </c>
      <c r="L229" s="117">
        <f t="shared" si="37"/>
        <v>-22937.83540771644</v>
      </c>
      <c r="M229" s="117">
        <f t="shared" si="38"/>
        <v>-6105.1716728795209</v>
      </c>
      <c r="N229" s="117">
        <f t="shared" si="39"/>
        <v>-16832.663734836919</v>
      </c>
      <c r="O229" s="118">
        <f t="shared" si="33"/>
        <v>12629205.27107179</v>
      </c>
    </row>
    <row r="230" spans="1:15" x14ac:dyDescent="0.2">
      <c r="A230" s="108"/>
      <c r="B230" s="113"/>
      <c r="C230" s="108">
        <f t="shared" si="34"/>
        <v>225</v>
      </c>
      <c r="D230" s="117">
        <f t="shared" si="35"/>
        <v>-97783.752298695108</v>
      </c>
      <c r="E230" s="117">
        <f t="shared" si="30"/>
        <v>-16051.738368229386</v>
      </c>
      <c r="F230" s="117">
        <f t="shared" si="31"/>
        <v>-81732.01393046572</v>
      </c>
      <c r="G230" s="118">
        <f t="shared" si="32"/>
        <v>11522585.522403408</v>
      </c>
      <c r="H230" s="112"/>
      <c r="I230" s="108"/>
      <c r="J230" s="113"/>
      <c r="K230" s="108">
        <f t="shared" si="36"/>
        <v>225</v>
      </c>
      <c r="L230" s="117">
        <f t="shared" si="37"/>
        <v>-22937.83540771644</v>
      </c>
      <c r="M230" s="117">
        <f t="shared" si="38"/>
        <v>-6146.33070524085</v>
      </c>
      <c r="N230" s="117">
        <f t="shared" si="39"/>
        <v>-16791.504702475591</v>
      </c>
      <c r="O230" s="118">
        <f t="shared" si="33"/>
        <v>12623058.940366549</v>
      </c>
    </row>
    <row r="231" spans="1:15" x14ac:dyDescent="0.2">
      <c r="A231" s="108"/>
      <c r="B231" s="113"/>
      <c r="C231" s="108">
        <f t="shared" si="34"/>
        <v>226</v>
      </c>
      <c r="D231" s="117">
        <f t="shared" si="35"/>
        <v>-97783.752298695108</v>
      </c>
      <c r="E231" s="117">
        <f t="shared" si="30"/>
        <v>-16165.438181671008</v>
      </c>
      <c r="F231" s="117">
        <f t="shared" si="31"/>
        <v>-81618.3141170241</v>
      </c>
      <c r="G231" s="118">
        <f t="shared" si="32"/>
        <v>11506420.084221737</v>
      </c>
      <c r="H231" s="112"/>
      <c r="I231" s="108"/>
      <c r="J231" s="113"/>
      <c r="K231" s="108">
        <f t="shared" si="36"/>
        <v>226</v>
      </c>
      <c r="L231" s="117">
        <f t="shared" si="37"/>
        <v>-22937.83540771644</v>
      </c>
      <c r="M231" s="117">
        <f t="shared" si="38"/>
        <v>-6187.7672180786831</v>
      </c>
      <c r="N231" s="117">
        <f t="shared" si="39"/>
        <v>-16750.068189637757</v>
      </c>
      <c r="O231" s="118">
        <f t="shared" si="33"/>
        <v>12616871.17314847</v>
      </c>
    </row>
    <row r="232" spans="1:15" x14ac:dyDescent="0.2">
      <c r="A232" s="108"/>
      <c r="B232" s="113"/>
      <c r="C232" s="108">
        <f t="shared" si="34"/>
        <v>227</v>
      </c>
      <c r="D232" s="117">
        <f t="shared" si="35"/>
        <v>-97783.752298695108</v>
      </c>
      <c r="E232" s="117">
        <f t="shared" si="30"/>
        <v>-16279.943368791177</v>
      </c>
      <c r="F232" s="117">
        <f t="shared" si="31"/>
        <v>-81503.808929903927</v>
      </c>
      <c r="G232" s="118">
        <f t="shared" si="32"/>
        <v>11490140.140852947</v>
      </c>
      <c r="H232" s="112"/>
      <c r="I232" s="108"/>
      <c r="J232" s="113"/>
      <c r="K232" s="108">
        <f t="shared" si="36"/>
        <v>227</v>
      </c>
      <c r="L232" s="117">
        <f t="shared" si="37"/>
        <v>-22937.83540771644</v>
      </c>
      <c r="M232" s="117">
        <f t="shared" si="38"/>
        <v>-6229.4830820738962</v>
      </c>
      <c r="N232" s="117">
        <f t="shared" si="39"/>
        <v>-16708.352325642543</v>
      </c>
      <c r="O232" s="118">
        <f t="shared" si="33"/>
        <v>12610641.690066395</v>
      </c>
    </row>
    <row r="233" spans="1:15" x14ac:dyDescent="0.2">
      <c r="A233" s="108"/>
      <c r="B233" s="113">
        <f>SUM(D222:D233)</f>
        <v>-1173405.0275843414</v>
      </c>
      <c r="C233" s="108">
        <f t="shared" si="34"/>
        <v>228</v>
      </c>
      <c r="D233" s="117">
        <f t="shared" si="35"/>
        <v>-97783.752298695108</v>
      </c>
      <c r="E233" s="117">
        <f t="shared" si="30"/>
        <v>-16395.259634320118</v>
      </c>
      <c r="F233" s="117">
        <f t="shared" si="31"/>
        <v>-81388.492664374993</v>
      </c>
      <c r="G233" s="118">
        <f t="shared" si="32"/>
        <v>11473744.881218627</v>
      </c>
      <c r="H233" s="112"/>
      <c r="I233" s="108"/>
      <c r="J233" s="113">
        <f>SUM(L222:L233)</f>
        <v>-275254.02489259734</v>
      </c>
      <c r="K233" s="108">
        <f t="shared" si="36"/>
        <v>228</v>
      </c>
      <c r="L233" s="117">
        <f t="shared" si="37"/>
        <v>-22937.83540771644</v>
      </c>
      <c r="M233" s="117">
        <f t="shared" si="38"/>
        <v>-6271.4801805188772</v>
      </c>
      <c r="N233" s="117">
        <f t="shared" si="39"/>
        <v>-16666.355227197564</v>
      </c>
      <c r="O233" s="118">
        <f t="shared" si="33"/>
        <v>12604370.209885877</v>
      </c>
    </row>
    <row r="234" spans="1:15" x14ac:dyDescent="0.2">
      <c r="A234" s="108"/>
      <c r="B234" s="113"/>
      <c r="C234" s="108">
        <f t="shared" si="34"/>
        <v>229</v>
      </c>
      <c r="D234" s="117">
        <f t="shared" si="35"/>
        <v>-97783.752298695108</v>
      </c>
      <c r="E234" s="117">
        <f t="shared" ref="E234:E297" si="40">PPMT($B$3/12,C234,$B$2,$B$1)</f>
        <v>-16511.392723396551</v>
      </c>
      <c r="F234" s="117">
        <f t="shared" ref="F234:F297" si="41">SUM(D234-E234)</f>
        <v>-81272.359575298557</v>
      </c>
      <c r="G234" s="118">
        <f t="shared" ref="G234:G297" si="42">SUM(G233+E234)</f>
        <v>11457233.488495231</v>
      </c>
      <c r="H234" s="112"/>
      <c r="I234" s="108"/>
      <c r="J234" s="113"/>
      <c r="K234" s="108">
        <f t="shared" si="36"/>
        <v>229</v>
      </c>
      <c r="L234" s="117">
        <f t="shared" si="37"/>
        <v>-22937.83540771644</v>
      </c>
      <c r="M234" s="117">
        <f t="shared" si="38"/>
        <v>-6313.7604094025419</v>
      </c>
      <c r="N234" s="117">
        <f t="shared" si="39"/>
        <v>-16624.074998313899</v>
      </c>
      <c r="O234" s="118">
        <f t="shared" ref="O234:O297" si="43">SUM(O233+M234)</f>
        <v>12598056.449476475</v>
      </c>
    </row>
    <row r="235" spans="1:15" x14ac:dyDescent="0.2">
      <c r="A235" s="108"/>
      <c r="B235" s="113"/>
      <c r="C235" s="108">
        <f t="shared" si="34"/>
        <v>230</v>
      </c>
      <c r="D235" s="117">
        <f t="shared" si="35"/>
        <v>-97783.752298695108</v>
      </c>
      <c r="E235" s="117">
        <f t="shared" si="40"/>
        <v>-16628.348421853938</v>
      </c>
      <c r="F235" s="117">
        <f t="shared" si="41"/>
        <v>-81155.40387684117</v>
      </c>
      <c r="G235" s="118">
        <f t="shared" si="42"/>
        <v>11440605.140073378</v>
      </c>
      <c r="H235" s="112"/>
      <c r="I235" s="108"/>
      <c r="J235" s="113"/>
      <c r="K235" s="108">
        <f t="shared" si="36"/>
        <v>230</v>
      </c>
      <c r="L235" s="117">
        <f t="shared" si="37"/>
        <v>-22937.83540771644</v>
      </c>
      <c r="M235" s="117">
        <f t="shared" si="38"/>
        <v>-6356.3256774959309</v>
      </c>
      <c r="N235" s="117">
        <f t="shared" si="39"/>
        <v>-16581.50973022051</v>
      </c>
      <c r="O235" s="118">
        <f t="shared" si="43"/>
        <v>12591700.123798979</v>
      </c>
    </row>
    <row r="236" spans="1:15" x14ac:dyDescent="0.2">
      <c r="A236" s="108"/>
      <c r="B236" s="113"/>
      <c r="C236" s="108">
        <f t="shared" si="34"/>
        <v>231</v>
      </c>
      <c r="D236" s="117">
        <f t="shared" si="35"/>
        <v>-97783.752298695108</v>
      </c>
      <c r="E236" s="117">
        <f t="shared" si="40"/>
        <v>-16746.132556508746</v>
      </c>
      <c r="F236" s="117">
        <f t="shared" si="41"/>
        <v>-81037.619742186362</v>
      </c>
      <c r="G236" s="118">
        <f t="shared" si="42"/>
        <v>11423859.007516868</v>
      </c>
      <c r="H236" s="112"/>
      <c r="I236" s="108"/>
      <c r="J236" s="113"/>
      <c r="K236" s="108">
        <f t="shared" si="36"/>
        <v>231</v>
      </c>
      <c r="L236" s="117">
        <f t="shared" si="37"/>
        <v>-22937.83540771644</v>
      </c>
      <c r="M236" s="117">
        <f t="shared" si="38"/>
        <v>-6399.1779064383836</v>
      </c>
      <c r="N236" s="117">
        <f t="shared" si="39"/>
        <v>-16538.657501278056</v>
      </c>
      <c r="O236" s="118">
        <f t="shared" si="43"/>
        <v>12585300.945892541</v>
      </c>
    </row>
    <row r="237" spans="1:15" x14ac:dyDescent="0.2">
      <c r="A237" s="108"/>
      <c r="B237" s="113"/>
      <c r="C237" s="108">
        <f t="shared" si="34"/>
        <v>232</v>
      </c>
      <c r="D237" s="117">
        <f t="shared" si="35"/>
        <v>-97783.752298695108</v>
      </c>
      <c r="E237" s="117">
        <f t="shared" si="40"/>
        <v>-16864.750995450679</v>
      </c>
      <c r="F237" s="117">
        <f t="shared" si="41"/>
        <v>-80919.001303244426</v>
      </c>
      <c r="G237" s="118">
        <f t="shared" si="42"/>
        <v>11406994.256521417</v>
      </c>
      <c r="H237" s="112"/>
      <c r="I237" s="108"/>
      <c r="J237" s="113"/>
      <c r="K237" s="108">
        <f t="shared" si="36"/>
        <v>232</v>
      </c>
      <c r="L237" s="117">
        <f t="shared" si="37"/>
        <v>-22937.83540771644</v>
      </c>
      <c r="M237" s="117">
        <f t="shared" si="38"/>
        <v>-6442.3190308242874</v>
      </c>
      <c r="N237" s="117">
        <f t="shared" si="39"/>
        <v>-16495.516376892152</v>
      </c>
      <c r="O237" s="118">
        <f t="shared" si="43"/>
        <v>12578858.626861716</v>
      </c>
    </row>
    <row r="238" spans="1:15" x14ac:dyDescent="0.2">
      <c r="A238" s="108"/>
      <c r="B238" s="113"/>
      <c r="C238" s="108">
        <f t="shared" si="34"/>
        <v>233</v>
      </c>
      <c r="D238" s="117">
        <f t="shared" si="35"/>
        <v>-97783.752298695108</v>
      </c>
      <c r="E238" s="117">
        <f t="shared" si="40"/>
        <v>-16984.20964833512</v>
      </c>
      <c r="F238" s="117">
        <f t="shared" si="41"/>
        <v>-80799.542650359988</v>
      </c>
      <c r="G238" s="118">
        <f t="shared" si="42"/>
        <v>11390010.046873081</v>
      </c>
      <c r="H238" s="112"/>
      <c r="I238" s="108"/>
      <c r="J238" s="113"/>
      <c r="K238" s="108">
        <f t="shared" si="36"/>
        <v>233</v>
      </c>
      <c r="L238" s="117">
        <f t="shared" si="37"/>
        <v>-22937.83540771644</v>
      </c>
      <c r="M238" s="117">
        <f t="shared" si="38"/>
        <v>-6485.7509982904285</v>
      </c>
      <c r="N238" s="117">
        <f t="shared" si="39"/>
        <v>-16452.08440942601</v>
      </c>
      <c r="O238" s="118">
        <f t="shared" si="43"/>
        <v>12572372.875863425</v>
      </c>
    </row>
    <row r="239" spans="1:15" x14ac:dyDescent="0.2">
      <c r="A239" s="108"/>
      <c r="B239" s="113"/>
      <c r="C239" s="108">
        <f t="shared" si="34"/>
        <v>234</v>
      </c>
      <c r="D239" s="117">
        <f t="shared" si="35"/>
        <v>-97783.752298695108</v>
      </c>
      <c r="E239" s="117">
        <f t="shared" si="40"/>
        <v>-17104.514466677498</v>
      </c>
      <c r="F239" s="117">
        <f t="shared" si="41"/>
        <v>-80679.237832017607</v>
      </c>
      <c r="G239" s="118">
        <f t="shared" si="42"/>
        <v>11372905.532406405</v>
      </c>
      <c r="H239" s="112"/>
      <c r="I239" s="108"/>
      <c r="J239" s="113"/>
      <c r="K239" s="108">
        <f t="shared" si="36"/>
        <v>234</v>
      </c>
      <c r="L239" s="117">
        <f t="shared" si="37"/>
        <v>-22937.83540771644</v>
      </c>
      <c r="M239" s="117">
        <f t="shared" si="38"/>
        <v>-6529.4757696039032</v>
      </c>
      <c r="N239" s="117">
        <f t="shared" si="39"/>
        <v>-16408.359638112539</v>
      </c>
      <c r="O239" s="118">
        <f t="shared" si="43"/>
        <v>12565843.400093822</v>
      </c>
    </row>
    <row r="240" spans="1:15" x14ac:dyDescent="0.2">
      <c r="A240" s="108"/>
      <c r="B240" s="113"/>
      <c r="C240" s="108">
        <f t="shared" si="34"/>
        <v>235</v>
      </c>
      <c r="D240" s="117">
        <f t="shared" si="35"/>
        <v>-97783.752298695108</v>
      </c>
      <c r="E240" s="117">
        <f t="shared" si="40"/>
        <v>-17225.671444149793</v>
      </c>
      <c r="F240" s="117">
        <f t="shared" si="41"/>
        <v>-80558.080854545318</v>
      </c>
      <c r="G240" s="118">
        <f t="shared" si="42"/>
        <v>11355679.860962255</v>
      </c>
      <c r="H240" s="112"/>
      <c r="I240" s="108"/>
      <c r="J240" s="113"/>
      <c r="K240" s="108">
        <f t="shared" si="36"/>
        <v>235</v>
      </c>
      <c r="L240" s="117">
        <f t="shared" si="37"/>
        <v>-22937.83540771644</v>
      </c>
      <c r="M240" s="117">
        <f t="shared" si="38"/>
        <v>-6573.4953187506489</v>
      </c>
      <c r="N240" s="117">
        <f t="shared" si="39"/>
        <v>-16364.340088965791</v>
      </c>
      <c r="O240" s="118">
        <f t="shared" si="43"/>
        <v>12559269.904775072</v>
      </c>
    </row>
    <row r="241" spans="1:15" x14ac:dyDescent="0.2">
      <c r="A241" s="108"/>
      <c r="B241" s="113"/>
      <c r="C241" s="108">
        <f t="shared" si="34"/>
        <v>236</v>
      </c>
      <c r="D241" s="117">
        <f t="shared" si="35"/>
        <v>-97783.752298695108</v>
      </c>
      <c r="E241" s="117">
        <f t="shared" si="40"/>
        <v>-17347.686616879189</v>
      </c>
      <c r="F241" s="117">
        <f t="shared" si="41"/>
        <v>-80436.065681815919</v>
      </c>
      <c r="G241" s="118">
        <f t="shared" si="42"/>
        <v>11338332.174345376</v>
      </c>
      <c r="H241" s="112"/>
      <c r="I241" s="108"/>
      <c r="J241" s="113"/>
      <c r="K241" s="108">
        <f t="shared" si="36"/>
        <v>236</v>
      </c>
      <c r="L241" s="117">
        <f t="shared" si="37"/>
        <v>-22937.83540771644</v>
      </c>
      <c r="M241" s="117">
        <f t="shared" si="38"/>
        <v>-6617.8116330245593</v>
      </c>
      <c r="N241" s="117">
        <f t="shared" si="39"/>
        <v>-16320.023774691881</v>
      </c>
      <c r="O241" s="118">
        <f t="shared" si="43"/>
        <v>12552652.093142048</v>
      </c>
    </row>
    <row r="242" spans="1:15" x14ac:dyDescent="0.2">
      <c r="A242" s="108"/>
      <c r="B242" s="113"/>
      <c r="C242" s="108">
        <f t="shared" si="34"/>
        <v>237</v>
      </c>
      <c r="D242" s="117">
        <f t="shared" si="35"/>
        <v>-97783.752298695108</v>
      </c>
      <c r="E242" s="117">
        <f t="shared" si="40"/>
        <v>-17470.566063748745</v>
      </c>
      <c r="F242" s="117">
        <f t="shared" si="41"/>
        <v>-80313.186234946363</v>
      </c>
      <c r="G242" s="118">
        <f t="shared" si="42"/>
        <v>11320861.608281627</v>
      </c>
      <c r="H242" s="112"/>
      <c r="I242" s="108"/>
      <c r="J242" s="113"/>
      <c r="K242" s="108">
        <f t="shared" si="36"/>
        <v>237</v>
      </c>
      <c r="L242" s="117">
        <f t="shared" si="37"/>
        <v>-22937.83540771644</v>
      </c>
      <c r="M242" s="117">
        <f t="shared" si="38"/>
        <v>-6662.426713117201</v>
      </c>
      <c r="N242" s="117">
        <f t="shared" si="39"/>
        <v>-16275.408694599239</v>
      </c>
      <c r="O242" s="118">
        <f t="shared" si="43"/>
        <v>12545989.666428931</v>
      </c>
    </row>
    <row r="243" spans="1:15" x14ac:dyDescent="0.2">
      <c r="A243" s="108"/>
      <c r="B243" s="113"/>
      <c r="C243" s="108">
        <f t="shared" si="34"/>
        <v>238</v>
      </c>
      <c r="D243" s="117">
        <f t="shared" si="35"/>
        <v>-97783.752298695108</v>
      </c>
      <c r="E243" s="117">
        <f t="shared" si="40"/>
        <v>-17594.3159067003</v>
      </c>
      <c r="F243" s="117">
        <f t="shared" si="41"/>
        <v>-80189.436391994808</v>
      </c>
      <c r="G243" s="118">
        <f t="shared" si="42"/>
        <v>11303267.292374928</v>
      </c>
      <c r="H243" s="112"/>
      <c r="I243" s="108"/>
      <c r="J243" s="113"/>
      <c r="K243" s="108">
        <f t="shared" si="36"/>
        <v>238</v>
      </c>
      <c r="L243" s="117">
        <f t="shared" si="37"/>
        <v>-22937.83540771644</v>
      </c>
      <c r="M243" s="117">
        <f t="shared" si="38"/>
        <v>-6707.3425732081314</v>
      </c>
      <c r="N243" s="117">
        <f t="shared" si="39"/>
        <v>-16230.49283450831</v>
      </c>
      <c r="O243" s="118">
        <f t="shared" si="43"/>
        <v>12539282.323855722</v>
      </c>
    </row>
    <row r="244" spans="1:15" x14ac:dyDescent="0.2">
      <c r="A244" s="108"/>
      <c r="B244" s="113"/>
      <c r="C244" s="108">
        <f t="shared" si="34"/>
        <v>239</v>
      </c>
      <c r="D244" s="117">
        <f t="shared" si="35"/>
        <v>-97783.752298695108</v>
      </c>
      <c r="E244" s="117">
        <f t="shared" si="40"/>
        <v>-17718.942311039431</v>
      </c>
      <c r="F244" s="117">
        <f t="shared" si="41"/>
        <v>-80064.809987655681</v>
      </c>
      <c r="G244" s="118">
        <f t="shared" si="42"/>
        <v>11285548.350063888</v>
      </c>
      <c r="H244" s="112"/>
      <c r="I244" s="108"/>
      <c r="J244" s="113"/>
      <c r="K244" s="108">
        <f t="shared" si="36"/>
        <v>239</v>
      </c>
      <c r="L244" s="117">
        <f t="shared" si="37"/>
        <v>-22937.83540771644</v>
      </c>
      <c r="M244" s="117">
        <f t="shared" si="38"/>
        <v>-6752.5612410558433</v>
      </c>
      <c r="N244" s="117">
        <f t="shared" si="39"/>
        <v>-16185.274166660598</v>
      </c>
      <c r="O244" s="118">
        <f t="shared" si="43"/>
        <v>12532529.762614666</v>
      </c>
    </row>
    <row r="245" spans="1:15" x14ac:dyDescent="0.2">
      <c r="A245" s="108"/>
      <c r="B245" s="113">
        <f>SUM(D234:D245)</f>
        <v>-1173405.0275843414</v>
      </c>
      <c r="C245" s="108">
        <f t="shared" si="34"/>
        <v>240</v>
      </c>
      <c r="D245" s="117">
        <f t="shared" si="35"/>
        <v>-97783.752298695108</v>
      </c>
      <c r="E245" s="117">
        <f t="shared" si="40"/>
        <v>-17844.451485742626</v>
      </c>
      <c r="F245" s="117">
        <f t="shared" si="41"/>
        <v>-79939.300812952482</v>
      </c>
      <c r="G245" s="118">
        <f t="shared" si="42"/>
        <v>11267703.898578146</v>
      </c>
      <c r="H245" s="112"/>
      <c r="I245" s="108"/>
      <c r="J245" s="113">
        <f>SUM(L234:L245)</f>
        <v>-275254.02489259734</v>
      </c>
      <c r="K245" s="108">
        <f t="shared" si="36"/>
        <v>240</v>
      </c>
      <c r="L245" s="117">
        <f t="shared" si="37"/>
        <v>-22937.83540771644</v>
      </c>
      <c r="M245" s="117">
        <f t="shared" si="38"/>
        <v>-6798.0847580892951</v>
      </c>
      <c r="N245" s="117">
        <f t="shared" si="39"/>
        <v>-16139.750649627145</v>
      </c>
      <c r="O245" s="118">
        <f t="shared" si="43"/>
        <v>12525731.677856576</v>
      </c>
    </row>
    <row r="246" spans="1:15" x14ac:dyDescent="0.2">
      <c r="A246" s="108"/>
      <c r="B246" s="113"/>
      <c r="C246" s="108">
        <f t="shared" si="34"/>
        <v>241</v>
      </c>
      <c r="D246" s="117">
        <f t="shared" si="35"/>
        <v>-97783.752298695108</v>
      </c>
      <c r="E246" s="117">
        <f t="shared" si="40"/>
        <v>-17970.849683766635</v>
      </c>
      <c r="F246" s="117">
        <f t="shared" si="41"/>
        <v>-79812.902614928476</v>
      </c>
      <c r="G246" s="118">
        <f t="shared" si="42"/>
        <v>11249733.048894379</v>
      </c>
      <c r="H246" s="112"/>
      <c r="I246" s="108"/>
      <c r="J246" s="113"/>
      <c r="K246" s="108">
        <f t="shared" si="36"/>
        <v>241</v>
      </c>
      <c r="L246" s="117">
        <f t="shared" si="37"/>
        <v>-22937.83540771644</v>
      </c>
      <c r="M246" s="117">
        <f t="shared" si="38"/>
        <v>-6843.9151795000798</v>
      </c>
      <c r="N246" s="117">
        <f t="shared" si="39"/>
        <v>-16093.920228216361</v>
      </c>
      <c r="O246" s="118">
        <f t="shared" si="43"/>
        <v>12518887.762677075</v>
      </c>
    </row>
    <row r="247" spans="1:15" x14ac:dyDescent="0.2">
      <c r="A247" s="108"/>
      <c r="B247" s="113"/>
      <c r="C247" s="108">
        <f t="shared" si="34"/>
        <v>242</v>
      </c>
      <c r="D247" s="117">
        <f t="shared" si="35"/>
        <v>-97783.752298695108</v>
      </c>
      <c r="E247" s="117">
        <f t="shared" si="40"/>
        <v>-18098.143202359985</v>
      </c>
      <c r="F247" s="117">
        <f t="shared" si="41"/>
        <v>-79685.609096335131</v>
      </c>
      <c r="G247" s="118">
        <f t="shared" si="42"/>
        <v>11231634.905692019</v>
      </c>
      <c r="H247" s="112"/>
      <c r="I247" s="108"/>
      <c r="J247" s="113"/>
      <c r="K247" s="108">
        <f t="shared" si="36"/>
        <v>242</v>
      </c>
      <c r="L247" s="117">
        <f t="shared" si="37"/>
        <v>-22937.83540771644</v>
      </c>
      <c r="M247" s="117">
        <f t="shared" si="38"/>
        <v>-6890.0545743352104</v>
      </c>
      <c r="N247" s="117">
        <f t="shared" si="39"/>
        <v>-16047.78083338123</v>
      </c>
      <c r="O247" s="118">
        <f t="shared" si="43"/>
        <v>12511997.70810274</v>
      </c>
    </row>
    <row r="248" spans="1:15" x14ac:dyDescent="0.2">
      <c r="A248" s="108"/>
      <c r="B248" s="113"/>
      <c r="C248" s="108">
        <f t="shared" si="34"/>
        <v>243</v>
      </c>
      <c r="D248" s="117">
        <f t="shared" si="35"/>
        <v>-97783.752298695108</v>
      </c>
      <c r="E248" s="117">
        <f t="shared" si="40"/>
        <v>-18226.3383833767</v>
      </c>
      <c r="F248" s="117">
        <f t="shared" si="41"/>
        <v>-79557.413915318408</v>
      </c>
      <c r="G248" s="118">
        <f t="shared" si="42"/>
        <v>11213408.567308642</v>
      </c>
      <c r="H248" s="112"/>
      <c r="I248" s="108"/>
      <c r="J248" s="113"/>
      <c r="K248" s="108">
        <f t="shared" si="36"/>
        <v>243</v>
      </c>
      <c r="L248" s="117">
        <f t="shared" si="37"/>
        <v>-22937.83540771644</v>
      </c>
      <c r="M248" s="117">
        <f t="shared" si="38"/>
        <v>-6936.5050255905207</v>
      </c>
      <c r="N248" s="117">
        <f t="shared" si="39"/>
        <v>-16001.33038212592</v>
      </c>
      <c r="O248" s="118">
        <f t="shared" si="43"/>
        <v>12505061.203077151</v>
      </c>
    </row>
    <row r="249" spans="1:15" x14ac:dyDescent="0.2">
      <c r="A249" s="108"/>
      <c r="B249" s="113"/>
      <c r="C249" s="108">
        <f t="shared" si="34"/>
        <v>244</v>
      </c>
      <c r="D249" s="117">
        <f t="shared" si="35"/>
        <v>-97783.752298695108</v>
      </c>
      <c r="E249" s="117">
        <f t="shared" si="40"/>
        <v>-18355.441613592287</v>
      </c>
      <c r="F249" s="117">
        <f t="shared" si="41"/>
        <v>-79428.310685102828</v>
      </c>
      <c r="G249" s="118">
        <f t="shared" si="42"/>
        <v>11195053.12569505</v>
      </c>
      <c r="H249" s="112"/>
      <c r="I249" s="108"/>
      <c r="J249" s="113"/>
      <c r="K249" s="108">
        <f t="shared" si="36"/>
        <v>244</v>
      </c>
      <c r="L249" s="117">
        <f t="shared" si="37"/>
        <v>-22937.83540771644</v>
      </c>
      <c r="M249" s="117">
        <f t="shared" si="38"/>
        <v>-6983.2686303047085</v>
      </c>
      <c r="N249" s="117">
        <f t="shared" si="39"/>
        <v>-15954.566777411732</v>
      </c>
      <c r="O249" s="118">
        <f t="shared" si="43"/>
        <v>12498077.934446845</v>
      </c>
    </row>
    <row r="250" spans="1:15" x14ac:dyDescent="0.2">
      <c r="A250" s="108"/>
      <c r="B250" s="113"/>
      <c r="C250" s="108">
        <f t="shared" si="34"/>
        <v>245</v>
      </c>
      <c r="D250" s="117">
        <f t="shared" si="35"/>
        <v>-97783.752298695108</v>
      </c>
      <c r="E250" s="117">
        <f t="shared" si="40"/>
        <v>-18485.459325021897</v>
      </c>
      <c r="F250" s="117">
        <f t="shared" si="41"/>
        <v>-79298.292973673204</v>
      </c>
      <c r="G250" s="118">
        <f t="shared" si="42"/>
        <v>11176567.666370029</v>
      </c>
      <c r="H250" s="112"/>
      <c r="I250" s="108"/>
      <c r="J250" s="113"/>
      <c r="K250" s="108">
        <f t="shared" si="36"/>
        <v>245</v>
      </c>
      <c r="L250" s="117">
        <f t="shared" si="37"/>
        <v>-22937.83540771644</v>
      </c>
      <c r="M250" s="117">
        <f t="shared" si="38"/>
        <v>-7030.3474996540144</v>
      </c>
      <c r="N250" s="117">
        <f t="shared" si="39"/>
        <v>-15907.487908062427</v>
      </c>
      <c r="O250" s="118">
        <f t="shared" si="43"/>
        <v>12491047.586947192</v>
      </c>
    </row>
    <row r="251" spans="1:15" x14ac:dyDescent="0.2">
      <c r="A251" s="108"/>
      <c r="B251" s="113"/>
      <c r="C251" s="108">
        <f t="shared" si="34"/>
        <v>246</v>
      </c>
      <c r="D251" s="117">
        <f t="shared" si="35"/>
        <v>-97783.752298695108</v>
      </c>
      <c r="E251" s="117">
        <f t="shared" si="40"/>
        <v>-18616.397995240801</v>
      </c>
      <c r="F251" s="117">
        <f t="shared" si="41"/>
        <v>-79167.354303454311</v>
      </c>
      <c r="G251" s="118">
        <f t="shared" si="42"/>
        <v>11157951.268374788</v>
      </c>
      <c r="H251" s="112"/>
      <c r="I251" s="108"/>
      <c r="J251" s="113"/>
      <c r="K251" s="108">
        <f t="shared" si="36"/>
        <v>246</v>
      </c>
      <c r="L251" s="117">
        <f t="shared" si="37"/>
        <v>-22937.83540771644</v>
      </c>
      <c r="M251" s="117">
        <f t="shared" si="38"/>
        <v>-7077.7437590475156</v>
      </c>
      <c r="N251" s="117">
        <f t="shared" si="39"/>
        <v>-15860.091648668924</v>
      </c>
      <c r="O251" s="118">
        <f t="shared" si="43"/>
        <v>12483969.843188144</v>
      </c>
    </row>
    <row r="252" spans="1:15" x14ac:dyDescent="0.2">
      <c r="A252" s="108"/>
      <c r="B252" s="113"/>
      <c r="C252" s="108">
        <f t="shared" si="34"/>
        <v>247</v>
      </c>
      <c r="D252" s="117">
        <f t="shared" si="35"/>
        <v>-97783.752298695108</v>
      </c>
      <c r="E252" s="117">
        <f t="shared" si="40"/>
        <v>-18748.264147707087</v>
      </c>
      <c r="F252" s="117">
        <f t="shared" si="41"/>
        <v>-79035.488150988022</v>
      </c>
      <c r="G252" s="118">
        <f t="shared" si="42"/>
        <v>11139203.004227081</v>
      </c>
      <c r="H252" s="112"/>
      <c r="I252" s="108"/>
      <c r="J252" s="113"/>
      <c r="K252" s="108">
        <f t="shared" si="36"/>
        <v>247</v>
      </c>
      <c r="L252" s="117">
        <f t="shared" si="37"/>
        <v>-22937.83540771644</v>
      </c>
      <c r="M252" s="117">
        <f t="shared" si="38"/>
        <v>-7125.4595482230925</v>
      </c>
      <c r="N252" s="117">
        <f t="shared" si="39"/>
        <v>-15812.375859493348</v>
      </c>
      <c r="O252" s="118">
        <f t="shared" si="43"/>
        <v>12476844.383639921</v>
      </c>
    </row>
    <row r="253" spans="1:15" x14ac:dyDescent="0.2">
      <c r="A253" s="108"/>
      <c r="B253" s="113"/>
      <c r="C253" s="108">
        <f t="shared" si="34"/>
        <v>248</v>
      </c>
      <c r="D253" s="117">
        <f t="shared" si="35"/>
        <v>-97783.752298695108</v>
      </c>
      <c r="E253" s="117">
        <f t="shared" si="40"/>
        <v>-18881.06435208668</v>
      </c>
      <c r="F253" s="117">
        <f t="shared" si="41"/>
        <v>-78902.687946608436</v>
      </c>
      <c r="G253" s="118">
        <f t="shared" si="42"/>
        <v>11120321.939874995</v>
      </c>
      <c r="H253" s="112"/>
      <c r="I253" s="108"/>
      <c r="J253" s="113"/>
      <c r="K253" s="108">
        <f t="shared" si="36"/>
        <v>248</v>
      </c>
      <c r="L253" s="117">
        <f t="shared" si="37"/>
        <v>-22937.83540771644</v>
      </c>
      <c r="M253" s="117">
        <f t="shared" si="38"/>
        <v>-7173.4970213440311</v>
      </c>
      <c r="N253" s="117">
        <f t="shared" si="39"/>
        <v>-15764.338386372408</v>
      </c>
      <c r="O253" s="118">
        <f t="shared" si="43"/>
        <v>12469670.886618577</v>
      </c>
    </row>
    <row r="254" spans="1:15" x14ac:dyDescent="0.2">
      <c r="A254" s="108"/>
      <c r="B254" s="113"/>
      <c r="C254" s="108">
        <f t="shared" si="34"/>
        <v>249</v>
      </c>
      <c r="D254" s="117">
        <f t="shared" si="35"/>
        <v>-97783.752298695108</v>
      </c>
      <c r="E254" s="117">
        <f t="shared" si="40"/>
        <v>-19014.805224580628</v>
      </c>
      <c r="F254" s="117">
        <f t="shared" si="41"/>
        <v>-78768.947074114476</v>
      </c>
      <c r="G254" s="118">
        <f t="shared" si="42"/>
        <v>11101307.134650415</v>
      </c>
      <c r="H254" s="112"/>
      <c r="I254" s="108"/>
      <c r="J254" s="113"/>
      <c r="K254" s="108">
        <f t="shared" si="36"/>
        <v>249</v>
      </c>
      <c r="L254" s="117">
        <f t="shared" si="37"/>
        <v>-22937.83540771644</v>
      </c>
      <c r="M254" s="117">
        <f t="shared" si="38"/>
        <v>-7221.8583470962585</v>
      </c>
      <c r="N254" s="117">
        <f t="shared" si="39"/>
        <v>-15715.977060620182</v>
      </c>
      <c r="O254" s="118">
        <f t="shared" si="43"/>
        <v>12462449.028271481</v>
      </c>
    </row>
    <row r="255" spans="1:15" x14ac:dyDescent="0.2">
      <c r="A255" s="108"/>
      <c r="B255" s="113"/>
      <c r="C255" s="108">
        <f t="shared" si="34"/>
        <v>250</v>
      </c>
      <c r="D255" s="117">
        <f t="shared" si="35"/>
        <v>-97783.752298695108</v>
      </c>
      <c r="E255" s="117">
        <f t="shared" si="40"/>
        <v>-19149.49342825474</v>
      </c>
      <c r="F255" s="117">
        <f t="shared" si="41"/>
        <v>-78634.258870440361</v>
      </c>
      <c r="G255" s="118">
        <f t="shared" si="42"/>
        <v>11082157.64122216</v>
      </c>
      <c r="H255" s="112"/>
      <c r="I255" s="108"/>
      <c r="J255" s="113"/>
      <c r="K255" s="108">
        <f t="shared" si="36"/>
        <v>250</v>
      </c>
      <c r="L255" s="117">
        <f t="shared" si="37"/>
        <v>-22937.83540771644</v>
      </c>
      <c r="M255" s="117">
        <f t="shared" si="38"/>
        <v>-7270.5457087862642</v>
      </c>
      <c r="N255" s="117">
        <f t="shared" si="39"/>
        <v>-15667.289698930177</v>
      </c>
      <c r="O255" s="118">
        <f t="shared" si="43"/>
        <v>12455178.482562695</v>
      </c>
    </row>
    <row r="256" spans="1:15" x14ac:dyDescent="0.2">
      <c r="A256" s="108"/>
      <c r="B256" s="113"/>
      <c r="C256" s="108">
        <f t="shared" si="34"/>
        <v>251</v>
      </c>
      <c r="D256" s="117">
        <f t="shared" si="35"/>
        <v>-97783.752298695108</v>
      </c>
      <c r="E256" s="117">
        <f t="shared" si="40"/>
        <v>-19285.135673371551</v>
      </c>
      <c r="F256" s="117">
        <f t="shared" si="41"/>
        <v>-78498.616625323557</v>
      </c>
      <c r="G256" s="118">
        <f t="shared" si="42"/>
        <v>11062872.505548788</v>
      </c>
      <c r="H256" s="112"/>
      <c r="I256" s="108"/>
      <c r="J256" s="113"/>
      <c r="K256" s="108">
        <f t="shared" si="36"/>
        <v>251</v>
      </c>
      <c r="L256" s="117">
        <f t="shared" si="37"/>
        <v>-22937.83540771644</v>
      </c>
      <c r="M256" s="117">
        <f t="shared" si="38"/>
        <v>-7319.5613044396659</v>
      </c>
      <c r="N256" s="117">
        <f t="shared" si="39"/>
        <v>-15618.274103276774</v>
      </c>
      <c r="O256" s="118">
        <f t="shared" si="43"/>
        <v>12447858.921258256</v>
      </c>
    </row>
    <row r="257" spans="1:15" x14ac:dyDescent="0.2">
      <c r="A257" s="108"/>
      <c r="B257" s="113">
        <f>SUM(D246:D257)</f>
        <v>-1173405.0275843414</v>
      </c>
      <c r="C257" s="108">
        <f t="shared" si="34"/>
        <v>252</v>
      </c>
      <c r="D257" s="117">
        <f t="shared" si="35"/>
        <v>-97783.752298695108</v>
      </c>
      <c r="E257" s="117">
        <f t="shared" si="40"/>
        <v>-19421.738717724598</v>
      </c>
      <c r="F257" s="117">
        <f t="shared" si="41"/>
        <v>-78362.01358097051</v>
      </c>
      <c r="G257" s="118">
        <f t="shared" si="42"/>
        <v>11043450.766831063</v>
      </c>
      <c r="H257" s="112"/>
      <c r="I257" s="108"/>
      <c r="J257" s="113">
        <f>SUM(L246:L257)</f>
        <v>-275254.02489259734</v>
      </c>
      <c r="K257" s="108">
        <f t="shared" si="36"/>
        <v>252</v>
      </c>
      <c r="L257" s="117">
        <f t="shared" si="37"/>
        <v>-22937.83540771644</v>
      </c>
      <c r="M257" s="117">
        <f t="shared" si="38"/>
        <v>-7368.9073469004306</v>
      </c>
      <c r="N257" s="117">
        <f t="shared" si="39"/>
        <v>-15568.92806081601</v>
      </c>
      <c r="O257" s="118">
        <f t="shared" si="43"/>
        <v>12440490.013911355</v>
      </c>
    </row>
    <row r="258" spans="1:15" x14ac:dyDescent="0.2">
      <c r="A258" s="108"/>
      <c r="B258" s="113"/>
      <c r="C258" s="108">
        <f t="shared" si="34"/>
        <v>253</v>
      </c>
      <c r="D258" s="117">
        <f t="shared" si="35"/>
        <v>-97783.752298695108</v>
      </c>
      <c r="E258" s="117">
        <f t="shared" si="40"/>
        <v>-19559.309366975147</v>
      </c>
      <c r="F258" s="117">
        <f t="shared" si="41"/>
        <v>-78224.442931719968</v>
      </c>
      <c r="G258" s="118">
        <f t="shared" si="42"/>
        <v>11023891.457464088</v>
      </c>
      <c r="H258" s="112"/>
      <c r="I258" s="108"/>
      <c r="J258" s="113"/>
      <c r="K258" s="108">
        <f t="shared" si="36"/>
        <v>253</v>
      </c>
      <c r="L258" s="117">
        <f t="shared" si="37"/>
        <v>-22937.83540771644</v>
      </c>
      <c r="M258" s="117">
        <f t="shared" si="38"/>
        <v>-7418.5860639307839</v>
      </c>
      <c r="N258" s="117">
        <f t="shared" si="39"/>
        <v>-15519.249343785657</v>
      </c>
      <c r="O258" s="118">
        <f t="shared" si="43"/>
        <v>12433071.427847425</v>
      </c>
    </row>
    <row r="259" spans="1:15" x14ac:dyDescent="0.2">
      <c r="A259" s="108"/>
      <c r="B259" s="113"/>
      <c r="C259" s="108">
        <f t="shared" si="34"/>
        <v>254</v>
      </c>
      <c r="D259" s="117">
        <f t="shared" si="35"/>
        <v>-97783.752298695108</v>
      </c>
      <c r="E259" s="117">
        <f t="shared" si="40"/>
        <v>-19697.854474991218</v>
      </c>
      <c r="F259" s="117">
        <f t="shared" si="41"/>
        <v>-78085.897823703883</v>
      </c>
      <c r="G259" s="118">
        <f t="shared" si="42"/>
        <v>11004193.602989096</v>
      </c>
      <c r="H259" s="112"/>
      <c r="I259" s="108"/>
      <c r="J259" s="113"/>
      <c r="K259" s="108">
        <f t="shared" si="36"/>
        <v>254</v>
      </c>
      <c r="L259" s="117">
        <f t="shared" si="37"/>
        <v>-22937.83540771644</v>
      </c>
      <c r="M259" s="117">
        <f t="shared" si="38"/>
        <v>-7468.5996983117839</v>
      </c>
      <c r="N259" s="117">
        <f t="shared" si="39"/>
        <v>-15469.235709404657</v>
      </c>
      <c r="O259" s="118">
        <f t="shared" si="43"/>
        <v>12425602.828149112</v>
      </c>
    </row>
    <row r="260" spans="1:15" x14ac:dyDescent="0.2">
      <c r="A260" s="108"/>
      <c r="B260" s="113"/>
      <c r="C260" s="108">
        <f t="shared" si="34"/>
        <v>255</v>
      </c>
      <c r="D260" s="117">
        <f t="shared" si="35"/>
        <v>-97783.752298695108</v>
      </c>
      <c r="E260" s="117">
        <f t="shared" si="40"/>
        <v>-19837.380944189073</v>
      </c>
      <c r="F260" s="117">
        <f t="shared" si="41"/>
        <v>-77946.371354506031</v>
      </c>
      <c r="G260" s="118">
        <f t="shared" si="42"/>
        <v>10984356.222044908</v>
      </c>
      <c r="H260" s="112"/>
      <c r="I260" s="108"/>
      <c r="J260" s="113"/>
      <c r="K260" s="108">
        <f t="shared" si="36"/>
        <v>255</v>
      </c>
      <c r="L260" s="117">
        <f t="shared" si="37"/>
        <v>-22937.83540771644</v>
      </c>
      <c r="M260" s="117">
        <f t="shared" si="38"/>
        <v>-7518.9505079445698</v>
      </c>
      <c r="N260" s="117">
        <f t="shared" si="39"/>
        <v>-15418.884899771871</v>
      </c>
      <c r="O260" s="118">
        <f t="shared" si="43"/>
        <v>12418083.877641167</v>
      </c>
    </row>
    <row r="261" spans="1:15" x14ac:dyDescent="0.2">
      <c r="A261" s="108"/>
      <c r="B261" s="113"/>
      <c r="C261" s="108">
        <f t="shared" si="34"/>
        <v>256</v>
      </c>
      <c r="D261" s="117">
        <f t="shared" si="35"/>
        <v>-97783.752298695108</v>
      </c>
      <c r="E261" s="117">
        <f t="shared" si="40"/>
        <v>-19977.895725877079</v>
      </c>
      <c r="F261" s="117">
        <f t="shared" si="41"/>
        <v>-77805.856572818026</v>
      </c>
      <c r="G261" s="118">
        <f t="shared" si="42"/>
        <v>10964378.32631903</v>
      </c>
      <c r="H261" s="112"/>
      <c r="I261" s="108"/>
      <c r="J261" s="113"/>
      <c r="K261" s="108">
        <f t="shared" si="36"/>
        <v>256</v>
      </c>
      <c r="L261" s="117">
        <f t="shared" si="37"/>
        <v>-22937.83540771644</v>
      </c>
      <c r="M261" s="117">
        <f t="shared" si="38"/>
        <v>-7569.6407659522956</v>
      </c>
      <c r="N261" s="117">
        <f t="shared" si="39"/>
        <v>-15368.194641764145</v>
      </c>
      <c r="O261" s="118">
        <f t="shared" si="43"/>
        <v>12410514.236875216</v>
      </c>
    </row>
    <row r="262" spans="1:15" x14ac:dyDescent="0.2">
      <c r="A262" s="108"/>
      <c r="B262" s="113"/>
      <c r="C262" s="108">
        <f t="shared" si="34"/>
        <v>257</v>
      </c>
      <c r="D262" s="117">
        <f t="shared" si="35"/>
        <v>-97783.752298695108</v>
      </c>
      <c r="E262" s="117">
        <f t="shared" si="40"/>
        <v>-20119.405820602042</v>
      </c>
      <c r="F262" s="117">
        <f t="shared" si="41"/>
        <v>-77664.346478093066</v>
      </c>
      <c r="G262" s="118">
        <f t="shared" si="42"/>
        <v>10944258.920498427</v>
      </c>
      <c r="H262" s="112"/>
      <c r="I262" s="108"/>
      <c r="J262" s="113"/>
      <c r="K262" s="108">
        <f t="shared" si="36"/>
        <v>257</v>
      </c>
      <c r="L262" s="117">
        <f t="shared" si="37"/>
        <v>-22937.83540771644</v>
      </c>
      <c r="M262" s="117">
        <f t="shared" si="38"/>
        <v>-7620.6727607827579</v>
      </c>
      <c r="N262" s="117">
        <f t="shared" si="39"/>
        <v>-15317.162646933682</v>
      </c>
      <c r="O262" s="118">
        <f t="shared" si="43"/>
        <v>12402893.564114433</v>
      </c>
    </row>
    <row r="263" spans="1:15" x14ac:dyDescent="0.2">
      <c r="A263" s="108"/>
      <c r="B263" s="113"/>
      <c r="C263" s="108">
        <f t="shared" si="34"/>
        <v>258</v>
      </c>
      <c r="D263" s="117">
        <f t="shared" si="35"/>
        <v>-97783.752298695108</v>
      </c>
      <c r="E263" s="117">
        <f t="shared" si="40"/>
        <v>-20261.918278497971</v>
      </c>
      <c r="F263" s="117">
        <f t="shared" si="41"/>
        <v>-77521.83402019713</v>
      </c>
      <c r="G263" s="118">
        <f t="shared" si="42"/>
        <v>10923997.002219928</v>
      </c>
      <c r="H263" s="112"/>
      <c r="I263" s="108"/>
      <c r="J263" s="113"/>
      <c r="K263" s="108">
        <f t="shared" si="36"/>
        <v>258</v>
      </c>
      <c r="L263" s="117">
        <f t="shared" si="37"/>
        <v>-22937.83540771644</v>
      </c>
      <c r="M263" s="117">
        <f t="shared" si="38"/>
        <v>-7672.0487963117021</v>
      </c>
      <c r="N263" s="117">
        <f t="shared" si="39"/>
        <v>-15265.786611404739</v>
      </c>
      <c r="O263" s="118">
        <f t="shared" si="43"/>
        <v>12395221.515318122</v>
      </c>
    </row>
    <row r="264" spans="1:15" x14ac:dyDescent="0.2">
      <c r="A264" s="108"/>
      <c r="B264" s="113"/>
      <c r="C264" s="108">
        <f t="shared" ref="C264:C327" si="44">SUM(C263+1)</f>
        <v>259</v>
      </c>
      <c r="D264" s="117">
        <f t="shared" ref="D264:D327" si="45">PMT($B$3/12,$B$2,$B$1)</f>
        <v>-97783.752298695108</v>
      </c>
      <c r="E264" s="117">
        <f t="shared" si="40"/>
        <v>-20405.440199637334</v>
      </c>
      <c r="F264" s="117">
        <f t="shared" si="41"/>
        <v>-77378.312099057774</v>
      </c>
      <c r="G264" s="118">
        <f t="shared" si="42"/>
        <v>10903591.562020291</v>
      </c>
      <c r="H264" s="112"/>
      <c r="I264" s="108"/>
      <c r="J264" s="113"/>
      <c r="K264" s="108">
        <f t="shared" ref="K264:K327" si="46">SUM(K263+1)</f>
        <v>259</v>
      </c>
      <c r="L264" s="117">
        <f t="shared" ref="L264:L327" si="47">PMT($J$3/12,$J$2,$J$1)</f>
        <v>-22937.83540771644</v>
      </c>
      <c r="M264" s="117">
        <f t="shared" ref="M264:M327" si="48">PPMT($J$3/12,K264,$J$2,$J$1)</f>
        <v>-7723.7711919468347</v>
      </c>
      <c r="N264" s="117">
        <f t="shared" ref="N264:N327" si="49">SUM(L264-M264)</f>
        <v>-15214.064215769606</v>
      </c>
      <c r="O264" s="118">
        <f t="shared" si="43"/>
        <v>12387497.744126175</v>
      </c>
    </row>
    <row r="265" spans="1:15" x14ac:dyDescent="0.2">
      <c r="A265" s="108"/>
      <c r="B265" s="113"/>
      <c r="C265" s="108">
        <f t="shared" si="44"/>
        <v>260</v>
      </c>
      <c r="D265" s="117">
        <f t="shared" si="45"/>
        <v>-97783.752298695108</v>
      </c>
      <c r="E265" s="117">
        <f t="shared" si="40"/>
        <v>-20549.97873438476</v>
      </c>
      <c r="F265" s="117">
        <f t="shared" si="41"/>
        <v>-77233.773564310352</v>
      </c>
      <c r="G265" s="118">
        <f t="shared" si="42"/>
        <v>10883041.583285905</v>
      </c>
      <c r="H265" s="112"/>
      <c r="I265" s="108"/>
      <c r="J265" s="113"/>
      <c r="K265" s="108">
        <f t="shared" si="46"/>
        <v>260</v>
      </c>
      <c r="L265" s="117">
        <f t="shared" si="47"/>
        <v>-22937.83540771644</v>
      </c>
      <c r="M265" s="117">
        <f t="shared" si="48"/>
        <v>-7775.8422827325439</v>
      </c>
      <c r="N265" s="117">
        <f t="shared" si="49"/>
        <v>-15161.993124983896</v>
      </c>
      <c r="O265" s="118">
        <f t="shared" si="43"/>
        <v>12379721.901843442</v>
      </c>
    </row>
    <row r="266" spans="1:15" x14ac:dyDescent="0.2">
      <c r="A266" s="108"/>
      <c r="B266" s="113"/>
      <c r="C266" s="108">
        <f t="shared" si="44"/>
        <v>261</v>
      </c>
      <c r="D266" s="117">
        <f t="shared" si="45"/>
        <v>-97783.752298695108</v>
      </c>
      <c r="E266" s="117">
        <f t="shared" si="40"/>
        <v>-20695.541083753327</v>
      </c>
      <c r="F266" s="117">
        <f t="shared" si="41"/>
        <v>-77088.211214941781</v>
      </c>
      <c r="G266" s="118">
        <f t="shared" si="42"/>
        <v>10862346.042202152</v>
      </c>
      <c r="H266" s="112"/>
      <c r="I266" s="108"/>
      <c r="J266" s="113"/>
      <c r="K266" s="108">
        <f t="shared" si="46"/>
        <v>261</v>
      </c>
      <c r="L266" s="117">
        <f t="shared" si="47"/>
        <v>-22937.83540771644</v>
      </c>
      <c r="M266" s="117">
        <f t="shared" si="48"/>
        <v>-7828.2644194553004</v>
      </c>
      <c r="N266" s="117">
        <f t="shared" si="49"/>
        <v>-15109.570988261141</v>
      </c>
      <c r="O266" s="118">
        <f t="shared" si="43"/>
        <v>12371893.637423987</v>
      </c>
    </row>
    <row r="267" spans="1:15" x14ac:dyDescent="0.2">
      <c r="A267" s="108"/>
      <c r="B267" s="113"/>
      <c r="C267" s="108">
        <f t="shared" si="44"/>
        <v>262</v>
      </c>
      <c r="D267" s="117">
        <f t="shared" si="45"/>
        <v>-97783.752298695108</v>
      </c>
      <c r="E267" s="117">
        <f t="shared" si="40"/>
        <v>-20842.134499763244</v>
      </c>
      <c r="F267" s="117">
        <f t="shared" si="41"/>
        <v>-76941.617798931868</v>
      </c>
      <c r="G267" s="118">
        <f t="shared" si="42"/>
        <v>10841503.907702388</v>
      </c>
      <c r="H267" s="112"/>
      <c r="I267" s="108"/>
      <c r="J267" s="113"/>
      <c r="K267" s="108">
        <f t="shared" si="46"/>
        <v>262</v>
      </c>
      <c r="L267" s="117">
        <f t="shared" si="47"/>
        <v>-22937.83540771644</v>
      </c>
      <c r="M267" s="117">
        <f t="shared" si="48"/>
        <v>-7881.0399687497929</v>
      </c>
      <c r="N267" s="117">
        <f t="shared" si="49"/>
        <v>-15056.795438966648</v>
      </c>
      <c r="O267" s="118">
        <f t="shared" si="43"/>
        <v>12364012.597455237</v>
      </c>
    </row>
    <row r="268" spans="1:15" x14ac:dyDescent="0.2">
      <c r="A268" s="108"/>
      <c r="B268" s="113"/>
      <c r="C268" s="108">
        <f t="shared" si="44"/>
        <v>263</v>
      </c>
      <c r="D268" s="117">
        <f t="shared" si="45"/>
        <v>-97783.752298695108</v>
      </c>
      <c r="E268" s="117">
        <f t="shared" si="40"/>
        <v>-20989.766285803234</v>
      </c>
      <c r="F268" s="117">
        <f t="shared" si="41"/>
        <v>-76793.986012891866</v>
      </c>
      <c r="G268" s="118">
        <f t="shared" si="42"/>
        <v>10820514.141416585</v>
      </c>
      <c r="H268" s="112"/>
      <c r="I268" s="108"/>
      <c r="J268" s="113"/>
      <c r="K268" s="108">
        <f t="shared" si="46"/>
        <v>263</v>
      </c>
      <c r="L268" s="117">
        <f t="shared" si="47"/>
        <v>-22937.83540771644</v>
      </c>
      <c r="M268" s="117">
        <f t="shared" si="48"/>
        <v>-7934.171313205783</v>
      </c>
      <c r="N268" s="117">
        <f t="shared" si="49"/>
        <v>-15003.664094510657</v>
      </c>
      <c r="O268" s="118">
        <f t="shared" si="43"/>
        <v>12356078.426142031</v>
      </c>
    </row>
    <row r="269" spans="1:15" x14ac:dyDescent="0.2">
      <c r="A269" s="108"/>
      <c r="B269" s="113">
        <f>SUM(D258:D269)</f>
        <v>-1173405.0275843414</v>
      </c>
      <c r="C269" s="108">
        <f t="shared" si="44"/>
        <v>264</v>
      </c>
      <c r="D269" s="117">
        <f t="shared" si="45"/>
        <v>-97783.752298695108</v>
      </c>
      <c r="E269" s="117">
        <f t="shared" si="40"/>
        <v>-21138.443796994339</v>
      </c>
      <c r="F269" s="117">
        <f t="shared" si="41"/>
        <v>-76645.308501700769</v>
      </c>
      <c r="G269" s="118">
        <f t="shared" si="42"/>
        <v>10799375.697619591</v>
      </c>
      <c r="H269" s="112"/>
      <c r="I269" s="108"/>
      <c r="J269" s="113">
        <f>SUM(L258:L269)</f>
        <v>-275254.02489259734</v>
      </c>
      <c r="K269" s="108">
        <f t="shared" si="46"/>
        <v>264</v>
      </c>
      <c r="L269" s="117">
        <f t="shared" si="47"/>
        <v>-22937.83540771644</v>
      </c>
      <c r="M269" s="117">
        <f t="shared" si="48"/>
        <v>-7987.6608514756463</v>
      </c>
      <c r="N269" s="117">
        <f t="shared" si="49"/>
        <v>-14950.174556240794</v>
      </c>
      <c r="O269" s="118">
        <f t="shared" si="43"/>
        <v>12348090.765290556</v>
      </c>
    </row>
    <row r="270" spans="1:15" x14ac:dyDescent="0.2">
      <c r="A270" s="108"/>
      <c r="B270" s="113"/>
      <c r="C270" s="108">
        <f t="shared" si="44"/>
        <v>265</v>
      </c>
      <c r="D270" s="117">
        <f t="shared" si="45"/>
        <v>-97783.752298695108</v>
      </c>
      <c r="E270" s="117">
        <f t="shared" si="40"/>
        <v>-21288.17444055638</v>
      </c>
      <c r="F270" s="117">
        <f t="shared" si="41"/>
        <v>-76495.577858138728</v>
      </c>
      <c r="G270" s="118">
        <f t="shared" si="42"/>
        <v>10778087.523179034</v>
      </c>
      <c r="H270" s="112"/>
      <c r="I270" s="108"/>
      <c r="J270" s="113"/>
      <c r="K270" s="108">
        <f t="shared" si="46"/>
        <v>265</v>
      </c>
      <c r="L270" s="117">
        <f t="shared" si="47"/>
        <v>-22937.83540771644</v>
      </c>
      <c r="M270" s="117">
        <f t="shared" si="48"/>
        <v>-8041.510998382676</v>
      </c>
      <c r="N270" s="117">
        <f t="shared" si="49"/>
        <v>-14896.324409333763</v>
      </c>
      <c r="O270" s="118">
        <f t="shared" si="43"/>
        <v>12340049.254292173</v>
      </c>
    </row>
    <row r="271" spans="1:15" x14ac:dyDescent="0.2">
      <c r="A271" s="108"/>
      <c r="B271" s="113"/>
      <c r="C271" s="108">
        <f t="shared" si="44"/>
        <v>266</v>
      </c>
      <c r="D271" s="117">
        <f t="shared" si="45"/>
        <v>-97783.752298695108</v>
      </c>
      <c r="E271" s="117">
        <f t="shared" si="40"/>
        <v>-21438.965676176987</v>
      </c>
      <c r="F271" s="117">
        <f t="shared" si="41"/>
        <v>-76344.786622518121</v>
      </c>
      <c r="G271" s="118">
        <f t="shared" si="42"/>
        <v>10756648.557502856</v>
      </c>
      <c r="H271" s="112"/>
      <c r="I271" s="108"/>
      <c r="J271" s="113"/>
      <c r="K271" s="108">
        <f t="shared" si="46"/>
        <v>266</v>
      </c>
      <c r="L271" s="117">
        <f t="shared" si="47"/>
        <v>-22937.83540771644</v>
      </c>
      <c r="M271" s="117">
        <f t="shared" si="48"/>
        <v>-8095.724185030107</v>
      </c>
      <c r="N271" s="117">
        <f t="shared" si="49"/>
        <v>-14842.111222686333</v>
      </c>
      <c r="O271" s="118">
        <f t="shared" si="43"/>
        <v>12331953.530107142</v>
      </c>
    </row>
    <row r="272" spans="1:15" x14ac:dyDescent="0.2">
      <c r="A272" s="108"/>
      <c r="B272" s="113"/>
      <c r="C272" s="108">
        <f t="shared" si="44"/>
        <v>267</v>
      </c>
      <c r="D272" s="117">
        <f t="shared" si="45"/>
        <v>-97783.752298695108</v>
      </c>
      <c r="E272" s="117">
        <f t="shared" si="40"/>
        <v>-21590.825016383245</v>
      </c>
      <c r="F272" s="117">
        <f t="shared" si="41"/>
        <v>-76192.927282311866</v>
      </c>
      <c r="G272" s="118">
        <f t="shared" si="42"/>
        <v>10735057.732486473</v>
      </c>
      <c r="H272" s="112"/>
      <c r="I272" s="108"/>
      <c r="J272" s="113"/>
      <c r="K272" s="108">
        <f t="shared" si="46"/>
        <v>267</v>
      </c>
      <c r="L272" s="117">
        <f t="shared" si="47"/>
        <v>-22937.83540771644</v>
      </c>
      <c r="M272" s="117">
        <f t="shared" si="48"/>
        <v>-8150.3028589108508</v>
      </c>
      <c r="N272" s="117">
        <f t="shared" si="49"/>
        <v>-14787.53254880559</v>
      </c>
      <c r="O272" s="118">
        <f t="shared" si="43"/>
        <v>12323803.227248231</v>
      </c>
    </row>
    <row r="273" spans="1:15" x14ac:dyDescent="0.2">
      <c r="A273" s="108"/>
      <c r="B273" s="113"/>
      <c r="C273" s="108">
        <f t="shared" si="44"/>
        <v>268</v>
      </c>
      <c r="D273" s="117">
        <f t="shared" si="45"/>
        <v>-97783.752298695108</v>
      </c>
      <c r="E273" s="117">
        <f t="shared" si="40"/>
        <v>-21743.760026915956</v>
      </c>
      <c r="F273" s="117">
        <f t="shared" si="41"/>
        <v>-76039.992271779149</v>
      </c>
      <c r="G273" s="118">
        <f t="shared" si="42"/>
        <v>10713313.972459557</v>
      </c>
      <c r="H273" s="112"/>
      <c r="I273" s="108"/>
      <c r="J273" s="113"/>
      <c r="K273" s="108">
        <f t="shared" si="46"/>
        <v>268</v>
      </c>
      <c r="L273" s="117">
        <f t="shared" si="47"/>
        <v>-22937.83540771644</v>
      </c>
      <c r="M273" s="117">
        <f t="shared" si="48"/>
        <v>-8205.2494840180079</v>
      </c>
      <c r="N273" s="117">
        <f t="shared" si="49"/>
        <v>-14732.585923698432</v>
      </c>
      <c r="O273" s="118">
        <f t="shared" si="43"/>
        <v>12315597.977764213</v>
      </c>
    </row>
    <row r="274" spans="1:15" x14ac:dyDescent="0.2">
      <c r="A274" s="108"/>
      <c r="B274" s="113"/>
      <c r="C274" s="108">
        <f t="shared" si="44"/>
        <v>269</v>
      </c>
      <c r="D274" s="117">
        <f t="shared" si="45"/>
        <v>-97783.752298695108</v>
      </c>
      <c r="E274" s="117">
        <f t="shared" si="40"/>
        <v>-21897.778327106611</v>
      </c>
      <c r="F274" s="117">
        <f t="shared" si="41"/>
        <v>-75885.973971588493</v>
      </c>
      <c r="G274" s="118">
        <f t="shared" si="42"/>
        <v>10691416.194132449</v>
      </c>
      <c r="H274" s="112"/>
      <c r="I274" s="108"/>
      <c r="J274" s="113"/>
      <c r="K274" s="108">
        <f t="shared" si="46"/>
        <v>269</v>
      </c>
      <c r="L274" s="117">
        <f t="shared" si="47"/>
        <v>-22937.83540771644</v>
      </c>
      <c r="M274" s="117">
        <f t="shared" si="48"/>
        <v>-8260.566540956097</v>
      </c>
      <c r="N274" s="117">
        <f t="shared" si="49"/>
        <v>-14677.268866760343</v>
      </c>
      <c r="O274" s="118">
        <f t="shared" si="43"/>
        <v>12307337.411223257</v>
      </c>
    </row>
    <row r="275" spans="1:15" x14ac:dyDescent="0.2">
      <c r="A275" s="108"/>
      <c r="B275" s="113"/>
      <c r="C275" s="108">
        <f t="shared" si="44"/>
        <v>270</v>
      </c>
      <c r="D275" s="117">
        <f t="shared" si="45"/>
        <v>-97783.752298695108</v>
      </c>
      <c r="E275" s="117">
        <f t="shared" si="40"/>
        <v>-22052.887590256945</v>
      </c>
      <c r="F275" s="117">
        <f t="shared" si="41"/>
        <v>-75730.864708438166</v>
      </c>
      <c r="G275" s="118">
        <f t="shared" si="42"/>
        <v>10669363.306542192</v>
      </c>
      <c r="H275" s="112"/>
      <c r="I275" s="108"/>
      <c r="J275" s="113"/>
      <c r="K275" s="108">
        <f t="shared" si="46"/>
        <v>270</v>
      </c>
      <c r="L275" s="117">
        <f t="shared" si="47"/>
        <v>-22937.83540771644</v>
      </c>
      <c r="M275" s="117">
        <f t="shared" si="48"/>
        <v>-8316.2565270530431</v>
      </c>
      <c r="N275" s="117">
        <f t="shared" si="49"/>
        <v>-14621.578880663397</v>
      </c>
      <c r="O275" s="118">
        <f t="shared" si="43"/>
        <v>12299021.154696204</v>
      </c>
    </row>
    <row r="276" spans="1:15" x14ac:dyDescent="0.2">
      <c r="A276" s="108"/>
      <c r="B276" s="113"/>
      <c r="C276" s="108">
        <f t="shared" si="44"/>
        <v>271</v>
      </c>
      <c r="D276" s="117">
        <f t="shared" si="45"/>
        <v>-97783.752298695108</v>
      </c>
      <c r="E276" s="117">
        <f t="shared" si="40"/>
        <v>-22209.095544021267</v>
      </c>
      <c r="F276" s="117">
        <f t="shared" si="41"/>
        <v>-75574.656754673837</v>
      </c>
      <c r="G276" s="118">
        <f t="shared" si="42"/>
        <v>10647154.21099817</v>
      </c>
      <c r="H276" s="112"/>
      <c r="I276" s="108"/>
      <c r="J276" s="113"/>
      <c r="K276" s="108">
        <f t="shared" si="46"/>
        <v>271</v>
      </c>
      <c r="L276" s="117">
        <f t="shared" si="47"/>
        <v>-22937.83540771644</v>
      </c>
      <c r="M276" s="117">
        <f t="shared" si="48"/>
        <v>-8372.3219564729225</v>
      </c>
      <c r="N276" s="117">
        <f t="shared" si="49"/>
        <v>-14565.513451243518</v>
      </c>
      <c r="O276" s="118">
        <f t="shared" si="43"/>
        <v>12290648.832739731</v>
      </c>
    </row>
    <row r="277" spans="1:15" x14ac:dyDescent="0.2">
      <c r="A277" s="108"/>
      <c r="B277" s="113"/>
      <c r="C277" s="108">
        <f t="shared" si="44"/>
        <v>272</v>
      </c>
      <c r="D277" s="117">
        <f t="shared" si="45"/>
        <v>-97783.752298695108</v>
      </c>
      <c r="E277" s="117">
        <f t="shared" si="40"/>
        <v>-22366.409970791421</v>
      </c>
      <c r="F277" s="117">
        <f t="shared" si="41"/>
        <v>-75417.342327903694</v>
      </c>
      <c r="G277" s="118">
        <f t="shared" si="42"/>
        <v>10624787.801027378</v>
      </c>
      <c r="H277" s="112"/>
      <c r="I277" s="108"/>
      <c r="J277" s="113"/>
      <c r="K277" s="108">
        <f t="shared" si="46"/>
        <v>272</v>
      </c>
      <c r="L277" s="117">
        <f t="shared" si="47"/>
        <v>-22937.83540771644</v>
      </c>
      <c r="M277" s="117">
        <f t="shared" si="48"/>
        <v>-8428.7653603294784</v>
      </c>
      <c r="N277" s="117">
        <f t="shared" si="49"/>
        <v>-14509.070047386962</v>
      </c>
      <c r="O277" s="118">
        <f t="shared" si="43"/>
        <v>12282220.067379402</v>
      </c>
    </row>
    <row r="278" spans="1:15" x14ac:dyDescent="0.2">
      <c r="A278" s="108"/>
      <c r="B278" s="113"/>
      <c r="C278" s="108">
        <f t="shared" si="44"/>
        <v>273</v>
      </c>
      <c r="D278" s="117">
        <f t="shared" si="45"/>
        <v>-97783.752298695108</v>
      </c>
      <c r="E278" s="117">
        <f t="shared" si="40"/>
        <v>-22524.838708084528</v>
      </c>
      <c r="F278" s="117">
        <f t="shared" si="41"/>
        <v>-75258.91359061058</v>
      </c>
      <c r="G278" s="118">
        <f t="shared" si="42"/>
        <v>10602262.962319294</v>
      </c>
      <c r="H278" s="112"/>
      <c r="I278" s="108"/>
      <c r="J278" s="113"/>
      <c r="K278" s="108">
        <f t="shared" si="46"/>
        <v>273</v>
      </c>
      <c r="L278" s="117">
        <f t="shared" si="47"/>
        <v>-22937.83540771644</v>
      </c>
      <c r="M278" s="117">
        <f t="shared" si="48"/>
        <v>-8485.5892868003684</v>
      </c>
      <c r="N278" s="117">
        <f t="shared" si="49"/>
        <v>-14452.246120916072</v>
      </c>
      <c r="O278" s="118">
        <f t="shared" si="43"/>
        <v>12273734.478092602</v>
      </c>
    </row>
    <row r="279" spans="1:15" x14ac:dyDescent="0.2">
      <c r="A279" s="108"/>
      <c r="B279" s="113"/>
      <c r="C279" s="108">
        <f t="shared" si="44"/>
        <v>274</v>
      </c>
      <c r="D279" s="117">
        <f t="shared" si="45"/>
        <v>-97783.752298695108</v>
      </c>
      <c r="E279" s="117">
        <f t="shared" si="40"/>
        <v>-22684.389648933458</v>
      </c>
      <c r="F279" s="117">
        <f t="shared" si="41"/>
        <v>-75099.36264976165</v>
      </c>
      <c r="G279" s="118">
        <f t="shared" si="42"/>
        <v>10579578.572670361</v>
      </c>
      <c r="H279" s="112"/>
      <c r="I279" s="108"/>
      <c r="J279" s="113"/>
      <c r="K279" s="108">
        <f t="shared" si="46"/>
        <v>274</v>
      </c>
      <c r="L279" s="117">
        <f t="shared" si="47"/>
        <v>-22937.83540771644</v>
      </c>
      <c r="M279" s="117">
        <f t="shared" si="48"/>
        <v>-8542.7963012422133</v>
      </c>
      <c r="N279" s="117">
        <f t="shared" si="49"/>
        <v>-14395.039106474227</v>
      </c>
      <c r="O279" s="118">
        <f t="shared" si="43"/>
        <v>12265191.68179136</v>
      </c>
    </row>
    <row r="280" spans="1:15" x14ac:dyDescent="0.2">
      <c r="A280" s="108"/>
      <c r="B280" s="113"/>
      <c r="C280" s="108">
        <f t="shared" si="44"/>
        <v>275</v>
      </c>
      <c r="D280" s="117">
        <f t="shared" si="45"/>
        <v>-97783.752298695108</v>
      </c>
      <c r="E280" s="117">
        <f t="shared" si="40"/>
        <v>-22845.07074228007</v>
      </c>
      <c r="F280" s="117">
        <f t="shared" si="41"/>
        <v>-74938.681556415046</v>
      </c>
      <c r="G280" s="118">
        <f t="shared" si="42"/>
        <v>10556733.501928082</v>
      </c>
      <c r="H280" s="112"/>
      <c r="I280" s="108"/>
      <c r="J280" s="113"/>
      <c r="K280" s="108">
        <f t="shared" si="46"/>
        <v>275</v>
      </c>
      <c r="L280" s="117">
        <f t="shared" si="47"/>
        <v>-22937.83540771644</v>
      </c>
      <c r="M280" s="117">
        <f t="shared" si="48"/>
        <v>-8600.3889863064196</v>
      </c>
      <c r="N280" s="117">
        <f t="shared" si="49"/>
        <v>-14337.446421410021</v>
      </c>
      <c r="O280" s="118">
        <f t="shared" si="43"/>
        <v>12256591.292805053</v>
      </c>
    </row>
    <row r="281" spans="1:15" x14ac:dyDescent="0.2">
      <c r="A281" s="108"/>
      <c r="B281" s="113">
        <f>SUM(D270:D281)</f>
        <v>-1173405.0275843414</v>
      </c>
      <c r="C281" s="108">
        <f t="shared" si="44"/>
        <v>276</v>
      </c>
      <c r="D281" s="117">
        <f t="shared" si="45"/>
        <v>-97783.752298695108</v>
      </c>
      <c r="E281" s="117">
        <f t="shared" si="40"/>
        <v>-23006.88999337122</v>
      </c>
      <c r="F281" s="117">
        <f t="shared" si="41"/>
        <v>-74776.862305323884</v>
      </c>
      <c r="G281" s="118">
        <f t="shared" si="42"/>
        <v>10533726.61193471</v>
      </c>
      <c r="H281" s="112"/>
      <c r="I281" s="108"/>
      <c r="J281" s="113">
        <f>SUM(L270:L281)</f>
        <v>-275254.02489259734</v>
      </c>
      <c r="K281" s="108">
        <f t="shared" si="46"/>
        <v>276</v>
      </c>
      <c r="L281" s="117">
        <f t="shared" si="47"/>
        <v>-22937.83540771644</v>
      </c>
      <c r="M281" s="117">
        <f t="shared" si="48"/>
        <v>-8658.3699420557696</v>
      </c>
      <c r="N281" s="117">
        <f t="shared" si="49"/>
        <v>-14279.465465660671</v>
      </c>
      <c r="O281" s="118">
        <f t="shared" si="43"/>
        <v>12247932.922862997</v>
      </c>
    </row>
    <row r="282" spans="1:15" x14ac:dyDescent="0.2">
      <c r="A282" s="108"/>
      <c r="B282" s="113"/>
      <c r="C282" s="108">
        <f t="shared" si="44"/>
        <v>277</v>
      </c>
      <c r="D282" s="117">
        <f t="shared" si="45"/>
        <v>-97783.752298695108</v>
      </c>
      <c r="E282" s="117">
        <f t="shared" si="40"/>
        <v>-23169.855464157601</v>
      </c>
      <c r="F282" s="117">
        <f t="shared" si="41"/>
        <v>-74613.896834537503</v>
      </c>
      <c r="G282" s="118">
        <f t="shared" si="42"/>
        <v>10510556.756470554</v>
      </c>
      <c r="H282" s="112"/>
      <c r="I282" s="108"/>
      <c r="J282" s="113"/>
      <c r="K282" s="108">
        <f t="shared" si="46"/>
        <v>277</v>
      </c>
      <c r="L282" s="117">
        <f t="shared" si="47"/>
        <v>-22937.83540771644</v>
      </c>
      <c r="M282" s="117">
        <f t="shared" si="48"/>
        <v>-8716.7417860817968</v>
      </c>
      <c r="N282" s="117">
        <f t="shared" si="49"/>
        <v>-14221.093621634644</v>
      </c>
      <c r="O282" s="118">
        <f t="shared" si="43"/>
        <v>12239216.181076916</v>
      </c>
    </row>
    <row r="283" spans="1:15" x14ac:dyDescent="0.2">
      <c r="A283" s="108"/>
      <c r="B283" s="113"/>
      <c r="C283" s="108">
        <f t="shared" si="44"/>
        <v>278</v>
      </c>
      <c r="D283" s="117">
        <f t="shared" si="45"/>
        <v>-97783.752298695108</v>
      </c>
      <c r="E283" s="117">
        <f t="shared" si="40"/>
        <v>-23333.975273695381</v>
      </c>
      <c r="F283" s="117">
        <f t="shared" si="41"/>
        <v>-74449.777024999727</v>
      </c>
      <c r="G283" s="118">
        <f t="shared" si="42"/>
        <v>10487222.781196859</v>
      </c>
      <c r="H283" s="112"/>
      <c r="I283" s="108"/>
      <c r="J283" s="113"/>
      <c r="K283" s="108">
        <f t="shared" si="46"/>
        <v>278</v>
      </c>
      <c r="L283" s="117">
        <f t="shared" si="47"/>
        <v>-22937.83540771644</v>
      </c>
      <c r="M283" s="117">
        <f t="shared" si="48"/>
        <v>-8775.5071536229643</v>
      </c>
      <c r="N283" s="117">
        <f t="shared" si="49"/>
        <v>-14162.328254093476</v>
      </c>
      <c r="O283" s="118">
        <f t="shared" si="43"/>
        <v>12230440.673923293</v>
      </c>
    </row>
    <row r="284" spans="1:15" x14ac:dyDescent="0.2">
      <c r="A284" s="108"/>
      <c r="B284" s="113"/>
      <c r="C284" s="108">
        <f t="shared" si="44"/>
        <v>279</v>
      </c>
      <c r="D284" s="117">
        <f t="shared" si="45"/>
        <v>-97783.752298695108</v>
      </c>
      <c r="E284" s="117">
        <f t="shared" si="40"/>
        <v>-23499.257598550725</v>
      </c>
      <c r="F284" s="117">
        <f t="shared" si="41"/>
        <v>-74284.49470014438</v>
      </c>
      <c r="G284" s="118">
        <f t="shared" si="42"/>
        <v>10463723.523598308</v>
      </c>
      <c r="H284" s="112"/>
      <c r="I284" s="108"/>
      <c r="J284" s="113"/>
      <c r="K284" s="108">
        <f t="shared" si="46"/>
        <v>279</v>
      </c>
      <c r="L284" s="117">
        <f t="shared" si="47"/>
        <v>-22937.83540771644</v>
      </c>
      <c r="M284" s="117">
        <f t="shared" si="48"/>
        <v>-8834.6686976836372</v>
      </c>
      <c r="N284" s="117">
        <f t="shared" si="49"/>
        <v>-14103.166710032803</v>
      </c>
      <c r="O284" s="118">
        <f t="shared" si="43"/>
        <v>12221606.00522561</v>
      </c>
    </row>
    <row r="285" spans="1:15" x14ac:dyDescent="0.2">
      <c r="A285" s="108"/>
      <c r="B285" s="113"/>
      <c r="C285" s="108">
        <f t="shared" si="44"/>
        <v>280</v>
      </c>
      <c r="D285" s="117">
        <f t="shared" si="45"/>
        <v>-97783.752298695108</v>
      </c>
      <c r="E285" s="117">
        <f t="shared" si="40"/>
        <v>-23665.710673207126</v>
      </c>
      <c r="F285" s="117">
        <f t="shared" si="41"/>
        <v>-74118.041625487982</v>
      </c>
      <c r="G285" s="118">
        <f t="shared" si="42"/>
        <v>10440057.8129251</v>
      </c>
      <c r="H285" s="112"/>
      <c r="I285" s="108"/>
      <c r="J285" s="113"/>
      <c r="K285" s="108">
        <f t="shared" si="46"/>
        <v>280</v>
      </c>
      <c r="L285" s="117">
        <f t="shared" si="47"/>
        <v>-22937.83540771644</v>
      </c>
      <c r="M285" s="117">
        <f t="shared" si="48"/>
        <v>-8894.229089153856</v>
      </c>
      <c r="N285" s="117">
        <f t="shared" si="49"/>
        <v>-14043.606318562584</v>
      </c>
      <c r="O285" s="118">
        <f t="shared" si="43"/>
        <v>12212711.776136456</v>
      </c>
    </row>
    <row r="286" spans="1:15" x14ac:dyDescent="0.2">
      <c r="A286" s="108"/>
      <c r="B286" s="113"/>
      <c r="C286" s="108">
        <f t="shared" si="44"/>
        <v>281</v>
      </c>
      <c r="D286" s="117">
        <f t="shared" si="45"/>
        <v>-97783.752298695108</v>
      </c>
      <c r="E286" s="117">
        <f t="shared" si="40"/>
        <v>-23833.342790475672</v>
      </c>
      <c r="F286" s="117">
        <f t="shared" si="41"/>
        <v>-73950.40950821944</v>
      </c>
      <c r="G286" s="118">
        <f t="shared" si="42"/>
        <v>10416224.470134625</v>
      </c>
      <c r="H286" s="112"/>
      <c r="I286" s="108"/>
      <c r="J286" s="113"/>
      <c r="K286" s="108">
        <f t="shared" si="46"/>
        <v>281</v>
      </c>
      <c r="L286" s="117">
        <f t="shared" si="47"/>
        <v>-22937.83540771644</v>
      </c>
      <c r="M286" s="117">
        <f t="shared" si="48"/>
        <v>-8954.1910169299026</v>
      </c>
      <c r="N286" s="117">
        <f t="shared" si="49"/>
        <v>-13983.644390786538</v>
      </c>
      <c r="O286" s="118">
        <f t="shared" si="43"/>
        <v>12203757.585119527</v>
      </c>
    </row>
    <row r="287" spans="1:15" x14ac:dyDescent="0.2">
      <c r="A287" s="108"/>
      <c r="B287" s="113"/>
      <c r="C287" s="108">
        <f t="shared" si="44"/>
        <v>282</v>
      </c>
      <c r="D287" s="117">
        <f t="shared" si="45"/>
        <v>-97783.752298695108</v>
      </c>
      <c r="E287" s="117">
        <f t="shared" si="40"/>
        <v>-24002.162301908214</v>
      </c>
      <c r="F287" s="117">
        <f t="shared" si="41"/>
        <v>-73781.58999678689</v>
      </c>
      <c r="G287" s="118">
        <f t="shared" si="42"/>
        <v>10392222.307832718</v>
      </c>
      <c r="H287" s="112"/>
      <c r="I287" s="108"/>
      <c r="J287" s="113"/>
      <c r="K287" s="108">
        <f t="shared" si="46"/>
        <v>282</v>
      </c>
      <c r="L287" s="117">
        <f t="shared" si="47"/>
        <v>-22937.83540771644</v>
      </c>
      <c r="M287" s="117">
        <f t="shared" si="48"/>
        <v>-9014.5571880357056</v>
      </c>
      <c r="N287" s="117">
        <f t="shared" si="49"/>
        <v>-13923.278219680735</v>
      </c>
      <c r="O287" s="118">
        <f t="shared" si="43"/>
        <v>12194743.027931491</v>
      </c>
    </row>
    <row r="288" spans="1:15" x14ac:dyDescent="0.2">
      <c r="A288" s="108"/>
      <c r="B288" s="113"/>
      <c r="C288" s="108">
        <f t="shared" si="44"/>
        <v>283</v>
      </c>
      <c r="D288" s="117">
        <f t="shared" si="45"/>
        <v>-97783.752298695108</v>
      </c>
      <c r="E288" s="117">
        <f t="shared" si="40"/>
        <v>-24172.177618213398</v>
      </c>
      <c r="F288" s="117">
        <f t="shared" si="41"/>
        <v>-73611.574680481717</v>
      </c>
      <c r="G288" s="118">
        <f t="shared" si="42"/>
        <v>10368050.130214505</v>
      </c>
      <c r="H288" s="112"/>
      <c r="I288" s="108"/>
      <c r="J288" s="113"/>
      <c r="K288" s="108">
        <f t="shared" si="46"/>
        <v>283</v>
      </c>
      <c r="L288" s="117">
        <f t="shared" si="47"/>
        <v>-22937.83540771644</v>
      </c>
      <c r="M288" s="117">
        <f t="shared" si="48"/>
        <v>-9075.330327745045</v>
      </c>
      <c r="N288" s="117">
        <f t="shared" si="49"/>
        <v>-13862.505079971395</v>
      </c>
      <c r="O288" s="118">
        <f t="shared" si="43"/>
        <v>12185667.697603745</v>
      </c>
    </row>
    <row r="289" spans="1:15" x14ac:dyDescent="0.2">
      <c r="A289" s="108"/>
      <c r="B289" s="113"/>
      <c r="C289" s="108">
        <f t="shared" si="44"/>
        <v>284</v>
      </c>
      <c r="D289" s="117">
        <f t="shared" si="45"/>
        <v>-97783.752298695108</v>
      </c>
      <c r="E289" s="117">
        <f t="shared" si="40"/>
        <v>-24343.397209675742</v>
      </c>
      <c r="F289" s="117">
        <f t="shared" si="41"/>
        <v>-73440.355089019373</v>
      </c>
      <c r="G289" s="118">
        <f t="shared" si="42"/>
        <v>10343706.733004829</v>
      </c>
      <c r="H289" s="112"/>
      <c r="I289" s="108"/>
      <c r="J289" s="113"/>
      <c r="K289" s="108">
        <f t="shared" si="46"/>
        <v>284</v>
      </c>
      <c r="L289" s="117">
        <f t="shared" si="47"/>
        <v>-22937.83540771644</v>
      </c>
      <c r="M289" s="117">
        <f t="shared" si="48"/>
        <v>-9136.5131797045924</v>
      </c>
      <c r="N289" s="117">
        <f t="shared" si="49"/>
        <v>-13801.322228011848</v>
      </c>
      <c r="O289" s="118">
        <f t="shared" si="43"/>
        <v>12176531.184424041</v>
      </c>
    </row>
    <row r="290" spans="1:15" x14ac:dyDescent="0.2">
      <c r="A290" s="108"/>
      <c r="B290" s="113"/>
      <c r="C290" s="108">
        <f t="shared" si="44"/>
        <v>285</v>
      </c>
      <c r="D290" s="117">
        <f t="shared" si="45"/>
        <v>-97783.752298695108</v>
      </c>
      <c r="E290" s="117">
        <f t="shared" si="40"/>
        <v>-24515.829606577612</v>
      </c>
      <c r="F290" s="117">
        <f t="shared" si="41"/>
        <v>-73267.9226921175</v>
      </c>
      <c r="G290" s="118">
        <f t="shared" si="42"/>
        <v>10319190.903398251</v>
      </c>
      <c r="H290" s="112"/>
      <c r="I290" s="108"/>
      <c r="J290" s="113"/>
      <c r="K290" s="108">
        <f t="shared" si="46"/>
        <v>285</v>
      </c>
      <c r="L290" s="117">
        <f t="shared" si="47"/>
        <v>-22937.83540771644</v>
      </c>
      <c r="M290" s="117">
        <f t="shared" si="48"/>
        <v>-9198.108506057768</v>
      </c>
      <c r="N290" s="117">
        <f t="shared" si="49"/>
        <v>-13739.726901658672</v>
      </c>
      <c r="O290" s="118">
        <f t="shared" si="43"/>
        <v>12167333.075917983</v>
      </c>
    </row>
    <row r="291" spans="1:15" x14ac:dyDescent="0.2">
      <c r="A291" s="108"/>
      <c r="B291" s="113"/>
      <c r="C291" s="108">
        <f t="shared" si="44"/>
        <v>286</v>
      </c>
      <c r="D291" s="117">
        <f t="shared" si="45"/>
        <v>-97783.752298695108</v>
      </c>
      <c r="E291" s="117">
        <f t="shared" si="40"/>
        <v>-24689.483399624205</v>
      </c>
      <c r="F291" s="117">
        <f t="shared" si="41"/>
        <v>-73094.268899070899</v>
      </c>
      <c r="G291" s="118">
        <f t="shared" si="42"/>
        <v>10294501.419998627</v>
      </c>
      <c r="H291" s="112"/>
      <c r="I291" s="108"/>
      <c r="J291" s="113"/>
      <c r="K291" s="108">
        <f t="shared" si="46"/>
        <v>286</v>
      </c>
      <c r="L291" s="117">
        <f t="shared" si="47"/>
        <v>-22937.83540771644</v>
      </c>
      <c r="M291" s="117">
        <f t="shared" si="48"/>
        <v>-9260.1190875694429</v>
      </c>
      <c r="N291" s="117">
        <f t="shared" si="49"/>
        <v>-13677.716320146998</v>
      </c>
      <c r="O291" s="118">
        <f t="shared" si="43"/>
        <v>12158072.956830414</v>
      </c>
    </row>
    <row r="292" spans="1:15" x14ac:dyDescent="0.2">
      <c r="A292" s="108"/>
      <c r="B292" s="113"/>
      <c r="C292" s="108">
        <f t="shared" si="44"/>
        <v>287</v>
      </c>
      <c r="D292" s="117">
        <f t="shared" si="45"/>
        <v>-97783.752298695108</v>
      </c>
      <c r="E292" s="117">
        <f t="shared" si="40"/>
        <v>-24864.367240371543</v>
      </c>
      <c r="F292" s="117">
        <f t="shared" si="41"/>
        <v>-72919.385058323562</v>
      </c>
      <c r="G292" s="118">
        <f t="shared" si="42"/>
        <v>10269637.052758256</v>
      </c>
      <c r="H292" s="112"/>
      <c r="I292" s="108"/>
      <c r="J292" s="113"/>
      <c r="K292" s="108">
        <f t="shared" si="46"/>
        <v>287</v>
      </c>
      <c r="L292" s="117">
        <f t="shared" si="47"/>
        <v>-22937.83540771644</v>
      </c>
      <c r="M292" s="117">
        <f t="shared" si="48"/>
        <v>-9322.5477237514715</v>
      </c>
      <c r="N292" s="117">
        <f t="shared" si="49"/>
        <v>-13615.287683964969</v>
      </c>
      <c r="O292" s="118">
        <f t="shared" si="43"/>
        <v>12148750.409106662</v>
      </c>
    </row>
    <row r="293" spans="1:15" x14ac:dyDescent="0.2">
      <c r="A293" s="108"/>
      <c r="B293" s="113">
        <f>SUM(D282:D293)</f>
        <v>-1173405.0275843414</v>
      </c>
      <c r="C293" s="108">
        <f t="shared" si="44"/>
        <v>288</v>
      </c>
      <c r="D293" s="117">
        <f t="shared" si="45"/>
        <v>-97783.752298695108</v>
      </c>
      <c r="E293" s="117">
        <f t="shared" si="40"/>
        <v>-25040.489841657505</v>
      </c>
      <c r="F293" s="117">
        <f t="shared" si="41"/>
        <v>-72743.262457037607</v>
      </c>
      <c r="G293" s="118">
        <f t="shared" si="42"/>
        <v>10244596.562916599</v>
      </c>
      <c r="H293" s="112"/>
      <c r="I293" s="108"/>
      <c r="J293" s="113">
        <f>SUM(L282:L293)</f>
        <v>-275254.02489259734</v>
      </c>
      <c r="K293" s="108">
        <f t="shared" si="46"/>
        <v>288</v>
      </c>
      <c r="L293" s="117">
        <f t="shared" si="47"/>
        <v>-22937.83540771644</v>
      </c>
      <c r="M293" s="117">
        <f t="shared" si="48"/>
        <v>-9385.3972329890967</v>
      </c>
      <c r="N293" s="117">
        <f t="shared" si="49"/>
        <v>-13552.438174727344</v>
      </c>
      <c r="O293" s="118">
        <f t="shared" si="43"/>
        <v>12139365.011873674</v>
      </c>
    </row>
    <row r="294" spans="1:15" x14ac:dyDescent="0.2">
      <c r="A294" s="108"/>
      <c r="B294" s="113"/>
      <c r="C294" s="108">
        <f t="shared" si="44"/>
        <v>289</v>
      </c>
      <c r="D294" s="117">
        <f t="shared" si="45"/>
        <v>-97783.752298695108</v>
      </c>
      <c r="E294" s="117">
        <f t="shared" si="40"/>
        <v>-25217.859978035915</v>
      </c>
      <c r="F294" s="117">
        <f t="shared" si="41"/>
        <v>-72565.892320659186</v>
      </c>
      <c r="G294" s="118">
        <f t="shared" si="42"/>
        <v>10219378.702938564</v>
      </c>
      <c r="H294" s="112"/>
      <c r="I294" s="108"/>
      <c r="J294" s="113"/>
      <c r="K294" s="108">
        <f t="shared" si="46"/>
        <v>289</v>
      </c>
      <c r="L294" s="117">
        <f t="shared" si="47"/>
        <v>-22937.83540771644</v>
      </c>
      <c r="M294" s="117">
        <f t="shared" si="48"/>
        <v>-9448.6704526681642</v>
      </c>
      <c r="N294" s="117">
        <f t="shared" si="49"/>
        <v>-13489.164955048276</v>
      </c>
      <c r="O294" s="118">
        <f t="shared" si="43"/>
        <v>12129916.341421006</v>
      </c>
    </row>
    <row r="295" spans="1:15" x14ac:dyDescent="0.2">
      <c r="A295" s="108"/>
      <c r="B295" s="113"/>
      <c r="C295" s="108">
        <f t="shared" si="44"/>
        <v>290</v>
      </c>
      <c r="D295" s="117">
        <f t="shared" si="45"/>
        <v>-97783.752298695108</v>
      </c>
      <c r="E295" s="117">
        <f t="shared" si="40"/>
        <v>-25396.486486213664</v>
      </c>
      <c r="F295" s="117">
        <f t="shared" si="41"/>
        <v>-72387.265812481448</v>
      </c>
      <c r="G295" s="118">
        <f t="shared" si="42"/>
        <v>10193982.216452351</v>
      </c>
      <c r="H295" s="112"/>
      <c r="I295" s="108"/>
      <c r="J295" s="113"/>
      <c r="K295" s="108">
        <f t="shared" si="46"/>
        <v>290</v>
      </c>
      <c r="L295" s="117">
        <f t="shared" si="47"/>
        <v>-22937.83540771644</v>
      </c>
      <c r="M295" s="117">
        <f t="shared" si="48"/>
        <v>-9512.3702393032345</v>
      </c>
      <c r="N295" s="117">
        <f t="shared" si="49"/>
        <v>-13425.465168413206</v>
      </c>
      <c r="O295" s="118">
        <f t="shared" si="43"/>
        <v>12120403.971181704</v>
      </c>
    </row>
    <row r="296" spans="1:15" x14ac:dyDescent="0.2">
      <c r="A296" s="108"/>
      <c r="B296" s="113"/>
      <c r="C296" s="108">
        <f t="shared" si="44"/>
        <v>291</v>
      </c>
      <c r="D296" s="117">
        <f t="shared" si="45"/>
        <v>-97783.752298695108</v>
      </c>
      <c r="E296" s="117">
        <f t="shared" si="40"/>
        <v>-25576.37826549101</v>
      </c>
      <c r="F296" s="117">
        <f t="shared" si="41"/>
        <v>-72207.374033204105</v>
      </c>
      <c r="G296" s="118">
        <f t="shared" si="42"/>
        <v>10168405.83818686</v>
      </c>
      <c r="H296" s="112"/>
      <c r="I296" s="108"/>
      <c r="J296" s="113"/>
      <c r="K296" s="108">
        <f t="shared" si="46"/>
        <v>291</v>
      </c>
      <c r="L296" s="117">
        <f t="shared" si="47"/>
        <v>-22937.83540771644</v>
      </c>
      <c r="M296" s="117">
        <f t="shared" si="48"/>
        <v>-9576.4994686665377</v>
      </c>
      <c r="N296" s="117">
        <f t="shared" si="49"/>
        <v>-13361.335939049903</v>
      </c>
      <c r="O296" s="118">
        <f t="shared" si="43"/>
        <v>12110827.471713036</v>
      </c>
    </row>
    <row r="297" spans="1:15" x14ac:dyDescent="0.2">
      <c r="A297" s="108"/>
      <c r="B297" s="113"/>
      <c r="C297" s="108">
        <f t="shared" si="44"/>
        <v>292</v>
      </c>
      <c r="D297" s="117">
        <f t="shared" si="45"/>
        <v>-97783.752298695108</v>
      </c>
      <c r="E297" s="117">
        <f t="shared" si="40"/>
        <v>-25757.544278204907</v>
      </c>
      <c r="F297" s="117">
        <f t="shared" si="41"/>
        <v>-72026.208020490201</v>
      </c>
      <c r="G297" s="118">
        <f t="shared" si="42"/>
        <v>10142648.293908656</v>
      </c>
      <c r="H297" s="112"/>
      <c r="I297" s="108"/>
      <c r="J297" s="113"/>
      <c r="K297" s="108">
        <f t="shared" si="46"/>
        <v>292</v>
      </c>
      <c r="L297" s="117">
        <f t="shared" si="47"/>
        <v>-22937.83540771644</v>
      </c>
      <c r="M297" s="117">
        <f t="shared" si="48"/>
        <v>-9641.061035917799</v>
      </c>
      <c r="N297" s="117">
        <f t="shared" si="49"/>
        <v>-13296.774371798641</v>
      </c>
      <c r="O297" s="118">
        <f t="shared" si="43"/>
        <v>12101186.410677118</v>
      </c>
    </row>
    <row r="298" spans="1:15" x14ac:dyDescent="0.2">
      <c r="A298" s="108"/>
      <c r="B298" s="113"/>
      <c r="C298" s="108">
        <f t="shared" si="44"/>
        <v>293</v>
      </c>
      <c r="D298" s="117">
        <f t="shared" si="45"/>
        <v>-97783.752298695108</v>
      </c>
      <c r="E298" s="117">
        <f t="shared" ref="E298:E341" si="50">PPMT($B$3/12,C298,$B$2,$B$1)</f>
        <v>-25939.993550175528</v>
      </c>
      <c r="F298" s="117">
        <f t="shared" ref="F298:F341" si="51">SUM(D298-E298)</f>
        <v>-71843.758748519584</v>
      </c>
      <c r="G298" s="118">
        <f t="shared" ref="G298:G341" si="52">SUM(G297+E298)</f>
        <v>10116708.30035848</v>
      </c>
      <c r="H298" s="112"/>
      <c r="I298" s="108"/>
      <c r="J298" s="113"/>
      <c r="K298" s="108">
        <f t="shared" si="46"/>
        <v>293</v>
      </c>
      <c r="L298" s="117">
        <f t="shared" si="47"/>
        <v>-22937.83540771644</v>
      </c>
      <c r="M298" s="117">
        <f t="shared" si="48"/>
        <v>-9706.0578557349454</v>
      </c>
      <c r="N298" s="117">
        <f t="shared" si="49"/>
        <v>-13231.777551981495</v>
      </c>
      <c r="O298" s="118">
        <f t="shared" ref="O298:O341" si="53">SUM(O297+M298)</f>
        <v>12091480.352821384</v>
      </c>
    </row>
    <row r="299" spans="1:15" x14ac:dyDescent="0.2">
      <c r="A299" s="108"/>
      <c r="B299" s="113"/>
      <c r="C299" s="108">
        <f t="shared" si="44"/>
        <v>294</v>
      </c>
      <c r="D299" s="117">
        <f t="shared" si="45"/>
        <v>-97783.752298695108</v>
      </c>
      <c r="E299" s="117">
        <f t="shared" si="50"/>
        <v>-26123.735171155939</v>
      </c>
      <c r="F299" s="117">
        <f t="shared" si="51"/>
        <v>-71660.017127539177</v>
      </c>
      <c r="G299" s="118">
        <f t="shared" si="52"/>
        <v>10090584.565187324</v>
      </c>
      <c r="H299" s="112"/>
      <c r="I299" s="108"/>
      <c r="J299" s="113"/>
      <c r="K299" s="108">
        <f t="shared" si="46"/>
        <v>294</v>
      </c>
      <c r="L299" s="117">
        <f t="shared" si="47"/>
        <v>-22937.83540771644</v>
      </c>
      <c r="M299" s="117">
        <f t="shared" si="48"/>
        <v>-9771.4928624456898</v>
      </c>
      <c r="N299" s="117">
        <f t="shared" si="49"/>
        <v>-13166.342545270751</v>
      </c>
      <c r="O299" s="118">
        <f t="shared" si="53"/>
        <v>12081708.859958937</v>
      </c>
    </row>
    <row r="300" spans="1:15" x14ac:dyDescent="0.2">
      <c r="A300" s="108"/>
      <c r="B300" s="113"/>
      <c r="C300" s="108">
        <f t="shared" si="44"/>
        <v>295</v>
      </c>
      <c r="D300" s="117">
        <f t="shared" si="45"/>
        <v>-97783.752298695108</v>
      </c>
      <c r="E300" s="117">
        <f t="shared" si="50"/>
        <v>-26308.778295284956</v>
      </c>
      <c r="F300" s="117">
        <f t="shared" si="51"/>
        <v>-71474.974003410156</v>
      </c>
      <c r="G300" s="118">
        <f t="shared" si="52"/>
        <v>10064275.78689204</v>
      </c>
      <c r="H300" s="112"/>
      <c r="I300" s="108"/>
      <c r="J300" s="113"/>
      <c r="K300" s="108">
        <f t="shared" si="46"/>
        <v>295</v>
      </c>
      <c r="L300" s="117">
        <f t="shared" si="47"/>
        <v>-22937.83540771644</v>
      </c>
      <c r="M300" s="117">
        <f t="shared" si="48"/>
        <v>-9837.3690101600132</v>
      </c>
      <c r="N300" s="117">
        <f t="shared" si="49"/>
        <v>-13100.466397556427</v>
      </c>
      <c r="O300" s="118">
        <f t="shared" si="53"/>
        <v>12071871.490948778</v>
      </c>
    </row>
    <row r="301" spans="1:15" x14ac:dyDescent="0.2">
      <c r="A301" s="108"/>
      <c r="B301" s="113"/>
      <c r="C301" s="108">
        <f t="shared" si="44"/>
        <v>296</v>
      </c>
      <c r="D301" s="117">
        <f t="shared" si="45"/>
        <v>-97783.752298695108</v>
      </c>
      <c r="E301" s="117">
        <f t="shared" si="50"/>
        <v>-26495.132141543228</v>
      </c>
      <c r="F301" s="117">
        <f t="shared" si="51"/>
        <v>-71288.620157151876</v>
      </c>
      <c r="G301" s="118">
        <f t="shared" si="52"/>
        <v>10037780.654750496</v>
      </c>
      <c r="H301" s="112"/>
      <c r="I301" s="108"/>
      <c r="J301" s="113"/>
      <c r="K301" s="108">
        <f t="shared" si="46"/>
        <v>296</v>
      </c>
      <c r="L301" s="117">
        <f t="shared" si="47"/>
        <v>-22937.83540771644</v>
      </c>
      <c r="M301" s="117">
        <f t="shared" si="48"/>
        <v>-9903.689272903508</v>
      </c>
      <c r="N301" s="117">
        <f t="shared" si="49"/>
        <v>-13034.146134812932</v>
      </c>
      <c r="O301" s="118">
        <f t="shared" si="53"/>
        <v>12061967.801675875</v>
      </c>
    </row>
    <row r="302" spans="1:15" x14ac:dyDescent="0.2">
      <c r="A302" s="108"/>
      <c r="B302" s="113"/>
      <c r="C302" s="108">
        <f t="shared" si="44"/>
        <v>297</v>
      </c>
      <c r="D302" s="117">
        <f t="shared" si="45"/>
        <v>-97783.752298695108</v>
      </c>
      <c r="E302" s="117">
        <f t="shared" si="50"/>
        <v>-26682.805994212489</v>
      </c>
      <c r="F302" s="117">
        <f t="shared" si="51"/>
        <v>-71100.946304482612</v>
      </c>
      <c r="G302" s="118">
        <f t="shared" si="52"/>
        <v>10011097.848756284</v>
      </c>
      <c r="H302" s="112"/>
      <c r="I302" s="108"/>
      <c r="J302" s="113"/>
      <c r="K302" s="108">
        <f t="shared" si="46"/>
        <v>297</v>
      </c>
      <c r="L302" s="117">
        <f t="shared" si="47"/>
        <v>-22937.83540771644</v>
      </c>
      <c r="M302" s="117">
        <f t="shared" si="48"/>
        <v>-9970.4566447516645</v>
      </c>
      <c r="N302" s="117">
        <f t="shared" si="49"/>
        <v>-12967.378762964776</v>
      </c>
      <c r="O302" s="118">
        <f t="shared" si="53"/>
        <v>12051997.345031124</v>
      </c>
    </row>
    <row r="303" spans="1:15" x14ac:dyDescent="0.2">
      <c r="A303" s="108"/>
      <c r="B303" s="113"/>
      <c r="C303" s="108">
        <f t="shared" si="44"/>
        <v>298</v>
      </c>
      <c r="D303" s="117">
        <f t="shared" si="45"/>
        <v>-97783.752298695108</v>
      </c>
      <c r="E303" s="117">
        <f t="shared" si="50"/>
        <v>-26871.809203338158</v>
      </c>
      <c r="F303" s="117">
        <f t="shared" si="51"/>
        <v>-70911.943095356954</v>
      </c>
      <c r="G303" s="118">
        <f t="shared" si="52"/>
        <v>9984226.0395529456</v>
      </c>
      <c r="H303" s="112"/>
      <c r="I303" s="108"/>
      <c r="J303" s="113"/>
      <c r="K303" s="108">
        <f t="shared" si="46"/>
        <v>298</v>
      </c>
      <c r="L303" s="117">
        <f t="shared" si="47"/>
        <v>-22937.83540771644</v>
      </c>
      <c r="M303" s="117">
        <f t="shared" si="48"/>
        <v>-10037.674139965033</v>
      </c>
      <c r="N303" s="117">
        <f t="shared" si="49"/>
        <v>-12900.161267751408</v>
      </c>
      <c r="O303" s="118">
        <f t="shared" si="53"/>
        <v>12041959.670891158</v>
      </c>
    </row>
    <row r="304" spans="1:15" x14ac:dyDescent="0.2">
      <c r="A304" s="108"/>
      <c r="B304" s="113"/>
      <c r="C304" s="108">
        <f t="shared" si="44"/>
        <v>299</v>
      </c>
      <c r="D304" s="117">
        <f t="shared" si="45"/>
        <v>-97783.752298695108</v>
      </c>
      <c r="E304" s="117">
        <f t="shared" si="50"/>
        <v>-27062.15118519514</v>
      </c>
      <c r="F304" s="117">
        <f t="shared" si="51"/>
        <v>-70721.601113499972</v>
      </c>
      <c r="G304" s="118">
        <f t="shared" si="52"/>
        <v>9957163.8883677498</v>
      </c>
      <c r="H304" s="112"/>
      <c r="I304" s="108"/>
      <c r="J304" s="113"/>
      <c r="K304" s="108">
        <f t="shared" si="46"/>
        <v>299</v>
      </c>
      <c r="L304" s="117">
        <f t="shared" si="47"/>
        <v>-22937.83540771644</v>
      </c>
      <c r="M304" s="117">
        <f t="shared" si="48"/>
        <v>-10105.344793125298</v>
      </c>
      <c r="N304" s="117">
        <f t="shared" si="49"/>
        <v>-12832.490614591143</v>
      </c>
      <c r="O304" s="118">
        <f t="shared" si="53"/>
        <v>12031854.326098032</v>
      </c>
    </row>
    <row r="305" spans="1:15" x14ac:dyDescent="0.2">
      <c r="A305" s="108"/>
      <c r="B305" s="113">
        <f>SUM(D294:D305)</f>
        <v>-1173405.0275843414</v>
      </c>
      <c r="C305" s="108">
        <f t="shared" si="44"/>
        <v>300</v>
      </c>
      <c r="D305" s="117">
        <f t="shared" si="45"/>
        <v>-97783.752298695108</v>
      </c>
      <c r="E305" s="117">
        <f t="shared" si="50"/>
        <v>-27253.841422756941</v>
      </c>
      <c r="F305" s="117">
        <f t="shared" si="51"/>
        <v>-70529.910875938163</v>
      </c>
      <c r="G305" s="118">
        <f t="shared" si="52"/>
        <v>9929910.0469449926</v>
      </c>
      <c r="H305" s="112"/>
      <c r="I305" s="108"/>
      <c r="J305" s="113">
        <f>SUM(L294:L305)</f>
        <v>-275254.02489259734</v>
      </c>
      <c r="K305" s="108">
        <f t="shared" si="46"/>
        <v>300</v>
      </c>
      <c r="L305" s="117">
        <f t="shared" si="47"/>
        <v>-22937.83540771644</v>
      </c>
      <c r="M305" s="117">
        <f t="shared" si="48"/>
        <v>-10173.471659272282</v>
      </c>
      <c r="N305" s="117">
        <f t="shared" si="49"/>
        <v>-12764.363748444159</v>
      </c>
      <c r="O305" s="118">
        <f t="shared" si="53"/>
        <v>12021680.854438759</v>
      </c>
    </row>
    <row r="306" spans="1:15" x14ac:dyDescent="0.2">
      <c r="A306" s="108"/>
      <c r="B306" s="113"/>
      <c r="C306" s="108">
        <f t="shared" si="44"/>
        <v>301</v>
      </c>
      <c r="D306" s="117">
        <f t="shared" si="45"/>
        <v>-97783.752298695108</v>
      </c>
      <c r="E306" s="117">
        <f t="shared" si="50"/>
        <v>-27446.889466168133</v>
      </c>
      <c r="F306" s="117">
        <f t="shared" si="51"/>
        <v>-70336.862832526967</v>
      </c>
      <c r="G306" s="118">
        <f t="shared" si="52"/>
        <v>9902463.1574788243</v>
      </c>
      <c r="H306" s="112"/>
      <c r="I306" s="108"/>
      <c r="J306" s="113"/>
      <c r="K306" s="108">
        <f t="shared" si="46"/>
        <v>301</v>
      </c>
      <c r="L306" s="117">
        <f t="shared" si="47"/>
        <v>-22937.83540771644</v>
      </c>
      <c r="M306" s="117">
        <f t="shared" si="48"/>
        <v>-10242.057814041878</v>
      </c>
      <c r="N306" s="117">
        <f t="shared" si="49"/>
        <v>-12695.777593674562</v>
      </c>
      <c r="O306" s="118">
        <f t="shared" si="53"/>
        <v>12011438.796624718</v>
      </c>
    </row>
    <row r="307" spans="1:15" x14ac:dyDescent="0.2">
      <c r="A307" s="108"/>
      <c r="B307" s="113"/>
      <c r="C307" s="108">
        <f t="shared" si="44"/>
        <v>302</v>
      </c>
      <c r="D307" s="117">
        <f t="shared" si="45"/>
        <v>-97783.752298695108</v>
      </c>
      <c r="E307" s="117">
        <f t="shared" si="50"/>
        <v>-27641.304933220163</v>
      </c>
      <c r="F307" s="117">
        <f t="shared" si="51"/>
        <v>-70142.447365474945</v>
      </c>
      <c r="G307" s="118">
        <f t="shared" si="52"/>
        <v>9874821.8525456041</v>
      </c>
      <c r="H307" s="112"/>
      <c r="I307" s="108"/>
      <c r="J307" s="113"/>
      <c r="K307" s="108">
        <f t="shared" si="46"/>
        <v>302</v>
      </c>
      <c r="L307" s="117">
        <f t="shared" si="47"/>
        <v>-22937.83540771644</v>
      </c>
      <c r="M307" s="117">
        <f t="shared" si="48"/>
        <v>-10311.106353804877</v>
      </c>
      <c r="N307" s="117">
        <f t="shared" si="49"/>
        <v>-12626.729053911564</v>
      </c>
      <c r="O307" s="118">
        <f t="shared" si="53"/>
        <v>12001127.690270914</v>
      </c>
    </row>
    <row r="308" spans="1:15" x14ac:dyDescent="0.2">
      <c r="A308" s="108"/>
      <c r="B308" s="113"/>
      <c r="C308" s="108">
        <f t="shared" si="44"/>
        <v>303</v>
      </c>
      <c r="D308" s="117">
        <f t="shared" si="45"/>
        <v>-97783.752298695108</v>
      </c>
      <c r="E308" s="117">
        <f t="shared" si="50"/>
        <v>-27837.097509830473</v>
      </c>
      <c r="F308" s="117">
        <f t="shared" si="51"/>
        <v>-69946.654788864631</v>
      </c>
      <c r="G308" s="118">
        <f t="shared" si="52"/>
        <v>9846984.7550357729</v>
      </c>
      <c r="H308" s="112"/>
      <c r="I308" s="108"/>
      <c r="J308" s="113"/>
      <c r="K308" s="108">
        <f t="shared" si="46"/>
        <v>303</v>
      </c>
      <c r="L308" s="117">
        <f t="shared" si="47"/>
        <v>-22937.83540771644</v>
      </c>
      <c r="M308" s="117">
        <f t="shared" si="48"/>
        <v>-10380.620395806778</v>
      </c>
      <c r="N308" s="117">
        <f t="shared" si="49"/>
        <v>-12557.215011909662</v>
      </c>
      <c r="O308" s="118">
        <f t="shared" si="53"/>
        <v>11990747.069875106</v>
      </c>
    </row>
    <row r="309" spans="1:15" x14ac:dyDescent="0.2">
      <c r="A309" s="108"/>
      <c r="B309" s="113"/>
      <c r="C309" s="108">
        <f t="shared" si="44"/>
        <v>304</v>
      </c>
      <c r="D309" s="117">
        <f t="shared" si="45"/>
        <v>-97783.752298695108</v>
      </c>
      <c r="E309" s="117">
        <f t="shared" si="50"/>
        <v>-28034.276950525105</v>
      </c>
      <c r="F309" s="117">
        <f t="shared" si="51"/>
        <v>-69749.475348170003</v>
      </c>
      <c r="G309" s="118">
        <f t="shared" si="52"/>
        <v>9818950.4780852478</v>
      </c>
      <c r="H309" s="112"/>
      <c r="I309" s="108"/>
      <c r="J309" s="113"/>
      <c r="K309" s="108">
        <f t="shared" si="46"/>
        <v>304</v>
      </c>
      <c r="L309" s="117">
        <f t="shared" si="47"/>
        <v>-22937.83540771644</v>
      </c>
      <c r="M309" s="117">
        <f t="shared" si="48"/>
        <v>-10450.60307830851</v>
      </c>
      <c r="N309" s="117">
        <f t="shared" si="49"/>
        <v>-12487.232329407931</v>
      </c>
      <c r="O309" s="118">
        <f t="shared" si="53"/>
        <v>11980296.466796799</v>
      </c>
    </row>
    <row r="310" spans="1:15" x14ac:dyDescent="0.2">
      <c r="A310" s="108"/>
      <c r="B310" s="113"/>
      <c r="C310" s="108">
        <f t="shared" si="44"/>
        <v>305</v>
      </c>
      <c r="D310" s="117">
        <f t="shared" si="45"/>
        <v>-97783.752298695108</v>
      </c>
      <c r="E310" s="117">
        <f t="shared" si="50"/>
        <v>-28232.853078924654</v>
      </c>
      <c r="F310" s="117">
        <f t="shared" si="51"/>
        <v>-69550.89921977045</v>
      </c>
      <c r="G310" s="118">
        <f t="shared" si="52"/>
        <v>9790717.6250063237</v>
      </c>
      <c r="H310" s="112"/>
      <c r="I310" s="108"/>
      <c r="J310" s="113"/>
      <c r="K310" s="108">
        <f t="shared" si="46"/>
        <v>305</v>
      </c>
      <c r="L310" s="117">
        <f t="shared" si="47"/>
        <v>-22937.83540771644</v>
      </c>
      <c r="M310" s="117">
        <f t="shared" si="48"/>
        <v>-10521.057560728104</v>
      </c>
      <c r="N310" s="117">
        <f t="shared" si="49"/>
        <v>-12416.777846988336</v>
      </c>
      <c r="O310" s="118">
        <f t="shared" si="53"/>
        <v>11969775.40923607</v>
      </c>
    </row>
    <row r="311" spans="1:15" x14ac:dyDescent="0.2">
      <c r="A311" s="108"/>
      <c r="B311" s="113"/>
      <c r="C311" s="108">
        <f t="shared" si="44"/>
        <v>306</v>
      </c>
      <c r="D311" s="117">
        <f t="shared" si="45"/>
        <v>-97783.752298695108</v>
      </c>
      <c r="E311" s="117">
        <f t="shared" si="50"/>
        <v>-28432.835788233708</v>
      </c>
      <c r="F311" s="117">
        <f t="shared" si="51"/>
        <v>-69350.916510461393</v>
      </c>
      <c r="G311" s="118">
        <f t="shared" si="52"/>
        <v>9762284.7892180905</v>
      </c>
      <c r="H311" s="112"/>
      <c r="I311" s="108"/>
      <c r="J311" s="113"/>
      <c r="K311" s="108">
        <f t="shared" si="46"/>
        <v>306</v>
      </c>
      <c r="L311" s="117">
        <f t="shared" si="47"/>
        <v>-22937.83540771644</v>
      </c>
      <c r="M311" s="117">
        <f t="shared" si="48"/>
        <v>-10591.987023783346</v>
      </c>
      <c r="N311" s="117">
        <f t="shared" si="49"/>
        <v>-12345.848383933095</v>
      </c>
      <c r="O311" s="118">
        <f t="shared" si="53"/>
        <v>11959183.422212286</v>
      </c>
    </row>
    <row r="312" spans="1:15" x14ac:dyDescent="0.2">
      <c r="A312" s="108"/>
      <c r="B312" s="113"/>
      <c r="C312" s="108">
        <f t="shared" si="44"/>
        <v>307</v>
      </c>
      <c r="D312" s="117">
        <f t="shared" si="45"/>
        <v>-97783.752298695108</v>
      </c>
      <c r="E312" s="117">
        <f t="shared" si="50"/>
        <v>-28634.235041733693</v>
      </c>
      <c r="F312" s="117">
        <f t="shared" si="51"/>
        <v>-69149.517256961408</v>
      </c>
      <c r="G312" s="118">
        <f t="shared" si="52"/>
        <v>9733650.5541763566</v>
      </c>
      <c r="H312" s="112"/>
      <c r="I312" s="108"/>
      <c r="J312" s="113"/>
      <c r="K312" s="108">
        <f t="shared" si="46"/>
        <v>307</v>
      </c>
      <c r="L312" s="117">
        <f t="shared" si="47"/>
        <v>-22937.83540771644</v>
      </c>
      <c r="M312" s="117">
        <f t="shared" si="48"/>
        <v>-10663.394669635354</v>
      </c>
      <c r="N312" s="117">
        <f t="shared" si="49"/>
        <v>-12274.440738081086</v>
      </c>
      <c r="O312" s="118">
        <f t="shared" si="53"/>
        <v>11948520.027542651</v>
      </c>
    </row>
    <row r="313" spans="1:15" x14ac:dyDescent="0.2">
      <c r="A313" s="108"/>
      <c r="B313" s="113"/>
      <c r="C313" s="108">
        <f t="shared" si="44"/>
        <v>308</v>
      </c>
      <c r="D313" s="117">
        <f t="shared" si="45"/>
        <v>-97783.752298695108</v>
      </c>
      <c r="E313" s="117">
        <f t="shared" si="50"/>
        <v>-28837.060873279308</v>
      </c>
      <c r="F313" s="117">
        <f t="shared" si="51"/>
        <v>-68946.691425415804</v>
      </c>
      <c r="G313" s="118">
        <f t="shared" si="52"/>
        <v>9704813.4933030773</v>
      </c>
      <c r="H313" s="112"/>
      <c r="I313" s="108"/>
      <c r="J313" s="113"/>
      <c r="K313" s="108">
        <f t="shared" si="46"/>
        <v>308</v>
      </c>
      <c r="L313" s="117">
        <f t="shared" si="47"/>
        <v>-22937.83540771644</v>
      </c>
      <c r="M313" s="117">
        <f t="shared" si="48"/>
        <v>-10735.283722033146</v>
      </c>
      <c r="N313" s="117">
        <f t="shared" si="49"/>
        <v>-12202.551685683295</v>
      </c>
      <c r="O313" s="118">
        <f t="shared" si="53"/>
        <v>11937784.743820617</v>
      </c>
    </row>
    <row r="314" spans="1:15" x14ac:dyDescent="0.2">
      <c r="A314" s="108"/>
      <c r="B314" s="113"/>
      <c r="C314" s="108">
        <f t="shared" si="44"/>
        <v>309</v>
      </c>
      <c r="D314" s="117">
        <f t="shared" si="45"/>
        <v>-97783.752298695108</v>
      </c>
      <c r="E314" s="117">
        <f t="shared" si="50"/>
        <v>-29041.323387798366</v>
      </c>
      <c r="F314" s="117">
        <f t="shared" si="51"/>
        <v>-68742.428910896735</v>
      </c>
      <c r="G314" s="118">
        <f t="shared" si="52"/>
        <v>9675772.1699152794</v>
      </c>
      <c r="H314" s="112"/>
      <c r="I314" s="108"/>
      <c r="J314" s="113"/>
      <c r="K314" s="108">
        <f t="shared" si="46"/>
        <v>309</v>
      </c>
      <c r="L314" s="117">
        <f t="shared" si="47"/>
        <v>-22937.83540771644</v>
      </c>
      <c r="M314" s="117">
        <f t="shared" si="48"/>
        <v>-10807.657426459184</v>
      </c>
      <c r="N314" s="117">
        <f t="shared" si="49"/>
        <v>-12130.177981257257</v>
      </c>
      <c r="O314" s="118">
        <f t="shared" si="53"/>
        <v>11926977.086394157</v>
      </c>
    </row>
    <row r="315" spans="1:15" x14ac:dyDescent="0.2">
      <c r="A315" s="108"/>
      <c r="B315" s="113"/>
      <c r="C315" s="108">
        <f t="shared" si="44"/>
        <v>310</v>
      </c>
      <c r="D315" s="117">
        <f t="shared" si="45"/>
        <v>-97783.752298695108</v>
      </c>
      <c r="E315" s="117">
        <f t="shared" si="50"/>
        <v>-29247.032761795272</v>
      </c>
      <c r="F315" s="117">
        <f t="shared" si="51"/>
        <v>-68536.719536899836</v>
      </c>
      <c r="G315" s="118">
        <f t="shared" si="52"/>
        <v>9646525.1371534839</v>
      </c>
      <c r="H315" s="112"/>
      <c r="I315" s="108"/>
      <c r="J315" s="113"/>
      <c r="K315" s="108">
        <f t="shared" si="46"/>
        <v>310</v>
      </c>
      <c r="L315" s="117">
        <f t="shared" si="47"/>
        <v>-22937.83540771644</v>
      </c>
      <c r="M315" s="117">
        <f t="shared" si="48"/>
        <v>-10880.519050275898</v>
      </c>
      <c r="N315" s="117">
        <f t="shared" si="49"/>
        <v>-12057.316357440543</v>
      </c>
      <c r="O315" s="118">
        <f t="shared" si="53"/>
        <v>11916096.567343881</v>
      </c>
    </row>
    <row r="316" spans="1:15" x14ac:dyDescent="0.2">
      <c r="A316" s="108"/>
      <c r="B316" s="113"/>
      <c r="C316" s="108">
        <f t="shared" si="44"/>
        <v>311</v>
      </c>
      <c r="D316" s="117">
        <f t="shared" si="45"/>
        <v>-97783.752298695108</v>
      </c>
      <c r="E316" s="117">
        <f t="shared" si="50"/>
        <v>-29454.199243857987</v>
      </c>
      <c r="F316" s="117">
        <f t="shared" si="51"/>
        <v>-68329.553054837117</v>
      </c>
      <c r="G316" s="118">
        <f t="shared" si="52"/>
        <v>9617070.9379096255</v>
      </c>
      <c r="H316" s="112"/>
      <c r="I316" s="108"/>
      <c r="J316" s="113"/>
      <c r="K316" s="108">
        <f t="shared" si="46"/>
        <v>311</v>
      </c>
      <c r="L316" s="117">
        <f t="shared" si="47"/>
        <v>-22937.83540771644</v>
      </c>
      <c r="M316" s="117">
        <f t="shared" si="48"/>
        <v>-10953.871882873174</v>
      </c>
      <c r="N316" s="117">
        <f t="shared" si="49"/>
        <v>-11983.963524843266</v>
      </c>
      <c r="O316" s="118">
        <f t="shared" si="53"/>
        <v>11905142.695461009</v>
      </c>
    </row>
    <row r="317" spans="1:15" x14ac:dyDescent="0.2">
      <c r="A317" s="108"/>
      <c r="B317" s="113">
        <f>SUM(D306:D317)</f>
        <v>-1173405.0275843414</v>
      </c>
      <c r="C317" s="108">
        <f t="shared" si="44"/>
        <v>312</v>
      </c>
      <c r="D317" s="117">
        <f t="shared" si="45"/>
        <v>-97783.752298695108</v>
      </c>
      <c r="E317" s="117">
        <f t="shared" si="50"/>
        <v>-29662.833155168646</v>
      </c>
      <c r="F317" s="117">
        <f t="shared" si="51"/>
        <v>-68120.919143526466</v>
      </c>
      <c r="G317" s="118">
        <f t="shared" si="52"/>
        <v>9587408.1047544573</v>
      </c>
      <c r="H317" s="112"/>
      <c r="I317" s="108"/>
      <c r="J317" s="113">
        <f>SUM(L306:L317)</f>
        <v>-275254.02489259734</v>
      </c>
      <c r="K317" s="108">
        <f t="shared" si="46"/>
        <v>312</v>
      </c>
      <c r="L317" s="117">
        <f t="shared" si="47"/>
        <v>-22937.83540771644</v>
      </c>
      <c r="M317" s="117">
        <f t="shared" si="48"/>
        <v>-11027.719235816878</v>
      </c>
      <c r="N317" s="117">
        <f t="shared" si="49"/>
        <v>-11910.116171899563</v>
      </c>
      <c r="O317" s="118">
        <f t="shared" si="53"/>
        <v>11894114.976225192</v>
      </c>
    </row>
    <row r="318" spans="1:15" x14ac:dyDescent="0.2">
      <c r="A318" s="108"/>
      <c r="B318" s="113"/>
      <c r="C318" s="108">
        <f t="shared" si="44"/>
        <v>313</v>
      </c>
      <c r="D318" s="117">
        <f t="shared" si="45"/>
        <v>-97783.752298695108</v>
      </c>
      <c r="E318" s="117">
        <f t="shared" si="50"/>
        <v>-29872.944890017767</v>
      </c>
      <c r="F318" s="117">
        <f t="shared" si="51"/>
        <v>-67910.807408677341</v>
      </c>
      <c r="G318" s="118">
        <f t="shared" si="52"/>
        <v>9557535.1598644387</v>
      </c>
      <c r="H318" s="112"/>
      <c r="I318" s="108"/>
      <c r="J318" s="113"/>
      <c r="K318" s="108">
        <f t="shared" si="46"/>
        <v>313</v>
      </c>
      <c r="L318" s="117">
        <f t="shared" si="47"/>
        <v>-22937.83540771644</v>
      </c>
      <c r="M318" s="117">
        <f t="shared" si="48"/>
        <v>-11102.064442998342</v>
      </c>
      <c r="N318" s="117">
        <f t="shared" si="49"/>
        <v>-11835.770964718098</v>
      </c>
      <c r="O318" s="118">
        <f t="shared" si="53"/>
        <v>11883012.911782194</v>
      </c>
    </row>
    <row r="319" spans="1:15" x14ac:dyDescent="0.2">
      <c r="A319" s="108"/>
      <c r="B319" s="113"/>
      <c r="C319" s="108">
        <f t="shared" si="44"/>
        <v>314</v>
      </c>
      <c r="D319" s="117">
        <f t="shared" si="45"/>
        <v>-97783.752298695108</v>
      </c>
      <c r="E319" s="117">
        <f t="shared" si="50"/>
        <v>-30084.544916322058</v>
      </c>
      <c r="F319" s="117">
        <f t="shared" si="51"/>
        <v>-67699.207382373046</v>
      </c>
      <c r="G319" s="118">
        <f t="shared" si="52"/>
        <v>9527450.6149481162</v>
      </c>
      <c r="H319" s="112"/>
      <c r="I319" s="108"/>
      <c r="J319" s="113"/>
      <c r="K319" s="108">
        <f t="shared" si="46"/>
        <v>314</v>
      </c>
      <c r="L319" s="117">
        <f t="shared" si="47"/>
        <v>-22937.83540771644</v>
      </c>
      <c r="M319" s="117">
        <f t="shared" si="48"/>
        <v>-11176.910860784892</v>
      </c>
      <c r="N319" s="117">
        <f t="shared" si="49"/>
        <v>-11760.924546931548</v>
      </c>
      <c r="O319" s="118">
        <f t="shared" si="53"/>
        <v>11871836.00092141</v>
      </c>
    </row>
    <row r="320" spans="1:15" x14ac:dyDescent="0.2">
      <c r="A320" s="108"/>
      <c r="B320" s="113"/>
      <c r="C320" s="108">
        <f t="shared" si="44"/>
        <v>315</v>
      </c>
      <c r="D320" s="117">
        <f t="shared" si="45"/>
        <v>-97783.752298695108</v>
      </c>
      <c r="E320" s="117">
        <f t="shared" si="50"/>
        <v>-30297.643776146</v>
      </c>
      <c r="F320" s="117">
        <f t="shared" si="51"/>
        <v>-67486.108522549112</v>
      </c>
      <c r="G320" s="118">
        <f t="shared" si="52"/>
        <v>9497152.9711719695</v>
      </c>
      <c r="H320" s="112"/>
      <c r="I320" s="108"/>
      <c r="J320" s="113"/>
      <c r="K320" s="108">
        <f t="shared" si="46"/>
        <v>315</v>
      </c>
      <c r="L320" s="117">
        <f t="shared" si="47"/>
        <v>-22937.83540771644</v>
      </c>
      <c r="M320" s="117">
        <f t="shared" si="48"/>
        <v>-11252.261868171347</v>
      </c>
      <c r="N320" s="117">
        <f t="shared" si="49"/>
        <v>-11685.573539545094</v>
      </c>
      <c r="O320" s="118">
        <f t="shared" si="53"/>
        <v>11860583.739053238</v>
      </c>
    </row>
    <row r="321" spans="1:15" x14ac:dyDescent="0.2">
      <c r="A321" s="108"/>
      <c r="B321" s="113"/>
      <c r="C321" s="108">
        <f t="shared" si="44"/>
        <v>316</v>
      </c>
      <c r="D321" s="117">
        <f t="shared" si="45"/>
        <v>-97783.752298695108</v>
      </c>
      <c r="E321" s="117">
        <f t="shared" si="50"/>
        <v>-30512.252086227039</v>
      </c>
      <c r="F321" s="117">
        <f t="shared" si="51"/>
        <v>-67271.500212468061</v>
      </c>
      <c r="G321" s="118">
        <f t="shared" si="52"/>
        <v>9466640.7190857418</v>
      </c>
      <c r="H321" s="112"/>
      <c r="I321" s="108"/>
      <c r="J321" s="113"/>
      <c r="K321" s="108">
        <f t="shared" si="46"/>
        <v>316</v>
      </c>
      <c r="L321" s="117">
        <f t="shared" si="47"/>
        <v>-22937.83540771644</v>
      </c>
      <c r="M321" s="117">
        <f t="shared" si="48"/>
        <v>-11328.120866932602</v>
      </c>
      <c r="N321" s="117">
        <f t="shared" si="49"/>
        <v>-11609.714540783838</v>
      </c>
      <c r="O321" s="118">
        <f t="shared" si="53"/>
        <v>11849255.618186306</v>
      </c>
    </row>
    <row r="322" spans="1:15" x14ac:dyDescent="0.2">
      <c r="A322" s="108"/>
      <c r="B322" s="113"/>
      <c r="C322" s="108">
        <f t="shared" si="44"/>
        <v>317</v>
      </c>
      <c r="D322" s="117">
        <f t="shared" si="45"/>
        <v>-97783.752298695108</v>
      </c>
      <c r="E322" s="117">
        <f t="shared" si="50"/>
        <v>-30728.380538504472</v>
      </c>
      <c r="F322" s="117">
        <f t="shared" si="51"/>
        <v>-67055.371760190639</v>
      </c>
      <c r="G322" s="118">
        <f t="shared" si="52"/>
        <v>9435912.3385472372</v>
      </c>
      <c r="H322" s="112"/>
      <c r="I322" s="108"/>
      <c r="J322" s="113"/>
      <c r="K322" s="108">
        <f t="shared" si="46"/>
        <v>317</v>
      </c>
      <c r="L322" s="117">
        <f t="shared" si="47"/>
        <v>-22937.83540771644</v>
      </c>
      <c r="M322" s="117">
        <f t="shared" si="48"/>
        <v>-11404.491281777175</v>
      </c>
      <c r="N322" s="117">
        <f t="shared" si="49"/>
        <v>-11533.344125939266</v>
      </c>
      <c r="O322" s="118">
        <f t="shared" si="53"/>
        <v>11837851.126904529</v>
      </c>
    </row>
    <row r="323" spans="1:15" x14ac:dyDescent="0.2">
      <c r="A323" s="108"/>
      <c r="B323" s="113"/>
      <c r="C323" s="108">
        <f t="shared" si="44"/>
        <v>318</v>
      </c>
      <c r="D323" s="117">
        <f t="shared" si="45"/>
        <v>-97783.752298695108</v>
      </c>
      <c r="E323" s="117">
        <f t="shared" si="50"/>
        <v>-30946.039900652213</v>
      </c>
      <c r="F323" s="117">
        <f t="shared" si="51"/>
        <v>-66837.712398042902</v>
      </c>
      <c r="G323" s="118">
        <f t="shared" si="52"/>
        <v>9404966.2986465842</v>
      </c>
      <c r="H323" s="112"/>
      <c r="I323" s="108"/>
      <c r="J323" s="113"/>
      <c r="K323" s="108">
        <f t="shared" si="46"/>
        <v>318</v>
      </c>
      <c r="L323" s="117">
        <f t="shared" si="47"/>
        <v>-22937.83540771644</v>
      </c>
      <c r="M323" s="117">
        <f t="shared" si="48"/>
        <v>-11481.376560501822</v>
      </c>
      <c r="N323" s="117">
        <f t="shared" si="49"/>
        <v>-11456.458847214619</v>
      </c>
      <c r="O323" s="118">
        <f t="shared" si="53"/>
        <v>11826369.750344027</v>
      </c>
    </row>
    <row r="324" spans="1:15" x14ac:dyDescent="0.2">
      <c r="A324" s="108"/>
      <c r="B324" s="113"/>
      <c r="C324" s="108">
        <f t="shared" si="44"/>
        <v>319</v>
      </c>
      <c r="D324" s="117">
        <f t="shared" si="45"/>
        <v>-97783.752298695108</v>
      </c>
      <c r="E324" s="117">
        <f t="shared" si="50"/>
        <v>-31165.241016615175</v>
      </c>
      <c r="F324" s="117">
        <f t="shared" si="51"/>
        <v>-66618.51128207994</v>
      </c>
      <c r="G324" s="118">
        <f t="shared" si="52"/>
        <v>9373801.057629969</v>
      </c>
      <c r="H324" s="112"/>
      <c r="I324" s="108"/>
      <c r="J324" s="113"/>
      <c r="K324" s="108">
        <f t="shared" si="46"/>
        <v>319</v>
      </c>
      <c r="L324" s="117">
        <f t="shared" si="47"/>
        <v>-22937.83540771644</v>
      </c>
      <c r="M324" s="117">
        <f t="shared" si="48"/>
        <v>-11558.780174147205</v>
      </c>
      <c r="N324" s="117">
        <f t="shared" si="49"/>
        <v>-11379.055233569235</v>
      </c>
      <c r="O324" s="118">
        <f t="shared" si="53"/>
        <v>11814810.970169879</v>
      </c>
    </row>
    <row r="325" spans="1:15" x14ac:dyDescent="0.2">
      <c r="A325" s="108"/>
      <c r="B325" s="113"/>
      <c r="C325" s="108">
        <f t="shared" si="44"/>
        <v>320</v>
      </c>
      <c r="D325" s="117">
        <f t="shared" si="45"/>
        <v>-97783.752298695108</v>
      </c>
      <c r="E325" s="117">
        <f t="shared" si="50"/>
        <v>-31385.994807149524</v>
      </c>
      <c r="F325" s="117">
        <f t="shared" si="51"/>
        <v>-66397.757491545577</v>
      </c>
      <c r="G325" s="118">
        <f t="shared" si="52"/>
        <v>9342415.0628228188</v>
      </c>
      <c r="H325" s="112"/>
      <c r="I325" s="108"/>
      <c r="J325" s="113"/>
      <c r="K325" s="108">
        <f t="shared" si="46"/>
        <v>320</v>
      </c>
      <c r="L325" s="117">
        <f t="shared" si="47"/>
        <v>-22937.83540771644</v>
      </c>
      <c r="M325" s="117">
        <f t="shared" si="48"/>
        <v>-11636.705617154581</v>
      </c>
      <c r="N325" s="117">
        <f t="shared" si="49"/>
        <v>-11301.129790561859</v>
      </c>
      <c r="O325" s="118">
        <f t="shared" si="53"/>
        <v>11803174.264552725</v>
      </c>
    </row>
    <row r="326" spans="1:15" x14ac:dyDescent="0.2">
      <c r="A326" s="108"/>
      <c r="B326" s="113"/>
      <c r="C326" s="108">
        <f t="shared" si="44"/>
        <v>321</v>
      </c>
      <c r="D326" s="117">
        <f t="shared" si="45"/>
        <v>-97783.752298695108</v>
      </c>
      <c r="E326" s="117">
        <f t="shared" si="50"/>
        <v>-31608.312270366838</v>
      </c>
      <c r="F326" s="117">
        <f t="shared" si="51"/>
        <v>-66175.440028328274</v>
      </c>
      <c r="G326" s="118">
        <f t="shared" si="52"/>
        <v>9310806.7505524512</v>
      </c>
      <c r="H326" s="112"/>
      <c r="I326" s="108"/>
      <c r="J326" s="113"/>
      <c r="K326" s="108">
        <f t="shared" si="46"/>
        <v>321</v>
      </c>
      <c r="L326" s="117">
        <f t="shared" si="47"/>
        <v>-22937.83540771644</v>
      </c>
      <c r="M326" s="117">
        <f t="shared" si="48"/>
        <v>-11715.156407523564</v>
      </c>
      <c r="N326" s="117">
        <f t="shared" si="49"/>
        <v>-11222.679000192877</v>
      </c>
      <c r="O326" s="118">
        <f t="shared" si="53"/>
        <v>11791459.108145202</v>
      </c>
    </row>
    <row r="327" spans="1:15" x14ac:dyDescent="0.2">
      <c r="A327" s="108"/>
      <c r="B327" s="113"/>
      <c r="C327" s="108">
        <f t="shared" si="44"/>
        <v>322</v>
      </c>
      <c r="D327" s="117">
        <f t="shared" si="45"/>
        <v>-97783.752298695108</v>
      </c>
      <c r="E327" s="117">
        <f t="shared" si="50"/>
        <v>-31832.204482281933</v>
      </c>
      <c r="F327" s="117">
        <f t="shared" si="51"/>
        <v>-65951.547816413178</v>
      </c>
      <c r="G327" s="118">
        <f t="shared" si="52"/>
        <v>9278974.5460701697</v>
      </c>
      <c r="H327" s="112"/>
      <c r="I327" s="108"/>
      <c r="J327" s="113"/>
      <c r="K327" s="108">
        <f t="shared" si="46"/>
        <v>322</v>
      </c>
      <c r="L327" s="117">
        <f t="shared" si="47"/>
        <v>-22937.83540771644</v>
      </c>
      <c r="M327" s="117">
        <f t="shared" si="48"/>
        <v>-11794.136086970953</v>
      </c>
      <c r="N327" s="117">
        <f t="shared" si="49"/>
        <v>-11143.699320745487</v>
      </c>
      <c r="O327" s="118">
        <f t="shared" si="53"/>
        <v>11779664.972058231</v>
      </c>
    </row>
    <row r="328" spans="1:15" x14ac:dyDescent="0.2">
      <c r="A328" s="108"/>
      <c r="B328" s="113"/>
      <c r="C328" s="108">
        <f t="shared" ref="C328:C341" si="54">SUM(C327+1)</f>
        <v>323</v>
      </c>
      <c r="D328" s="117">
        <f t="shared" ref="D328:D341" si="55">PMT($B$3/12,$B$2,$B$1)</f>
        <v>-97783.752298695108</v>
      </c>
      <c r="E328" s="117">
        <f t="shared" si="50"/>
        <v>-32057.682597364768</v>
      </c>
      <c r="F328" s="117">
        <f t="shared" si="51"/>
        <v>-65726.069701330343</v>
      </c>
      <c r="G328" s="118">
        <f t="shared" si="52"/>
        <v>9246916.8634728044</v>
      </c>
      <c r="H328" s="112"/>
      <c r="I328" s="108"/>
      <c r="J328" s="113"/>
      <c r="K328" s="108">
        <f t="shared" ref="K328:K341" si="56">SUM(K327+1)</f>
        <v>323</v>
      </c>
      <c r="L328" s="117">
        <f t="shared" ref="L328:L341" si="57">PMT($J$3/12,$J$2,$J$1)</f>
        <v>-22937.83540771644</v>
      </c>
      <c r="M328" s="117">
        <f t="shared" ref="M328:M341" si="58">PPMT($J$3/12,K328,$J$2,$J$1)</f>
        <v>-11873.648221090616</v>
      </c>
      <c r="N328" s="117">
        <f t="shared" ref="N328:N341" si="59">SUM(L328-M328)</f>
        <v>-11064.187186625824</v>
      </c>
      <c r="O328" s="118">
        <f t="shared" si="53"/>
        <v>11767791.323837141</v>
      </c>
    </row>
    <row r="329" spans="1:15" x14ac:dyDescent="0.2">
      <c r="A329" s="108"/>
      <c r="B329" s="113">
        <f>SUM(D318:D329)</f>
        <v>-1173405.0275843414</v>
      </c>
      <c r="C329" s="108">
        <f t="shared" si="54"/>
        <v>324</v>
      </c>
      <c r="D329" s="117">
        <f t="shared" si="55"/>
        <v>-97783.752298695108</v>
      </c>
      <c r="E329" s="117">
        <f t="shared" si="50"/>
        <v>-32284.757849096099</v>
      </c>
      <c r="F329" s="117">
        <f t="shared" si="51"/>
        <v>-65498.994449599006</v>
      </c>
      <c r="G329" s="118">
        <f t="shared" si="52"/>
        <v>9214632.105623709</v>
      </c>
      <c r="H329" s="112"/>
      <c r="I329" s="108"/>
      <c r="J329" s="113">
        <f>SUM(L318:L329)</f>
        <v>-275254.02489259734</v>
      </c>
      <c r="K329" s="108">
        <f t="shared" si="56"/>
        <v>324</v>
      </c>
      <c r="L329" s="117">
        <f t="shared" si="57"/>
        <v>-22937.83540771644</v>
      </c>
      <c r="M329" s="117">
        <f t="shared" si="58"/>
        <v>-11953.696399514465</v>
      </c>
      <c r="N329" s="117">
        <f t="shared" si="59"/>
        <v>-10984.139008201975</v>
      </c>
      <c r="O329" s="118">
        <f t="shared" si="53"/>
        <v>11755837.627437627</v>
      </c>
    </row>
    <row r="330" spans="1:15" x14ac:dyDescent="0.2">
      <c r="A330" s="108"/>
      <c r="B330" s="113"/>
      <c r="C330" s="108">
        <f t="shared" si="54"/>
        <v>325</v>
      </c>
      <c r="D330" s="117">
        <f t="shared" si="55"/>
        <v>-97783.752298695108</v>
      </c>
      <c r="E330" s="117">
        <f t="shared" si="50"/>
        <v>-32513.441550527201</v>
      </c>
      <c r="F330" s="117">
        <f t="shared" si="51"/>
        <v>-65270.310748167904</v>
      </c>
      <c r="G330" s="118">
        <f t="shared" si="52"/>
        <v>9182118.6640731823</v>
      </c>
      <c r="H330" s="112"/>
      <c r="I330" s="108"/>
      <c r="J330" s="113"/>
      <c r="K330" s="108">
        <f t="shared" si="56"/>
        <v>325</v>
      </c>
      <c r="L330" s="117">
        <f t="shared" si="57"/>
        <v>-22937.83540771644</v>
      </c>
      <c r="M330" s="117">
        <f t="shared" si="58"/>
        <v>-12034.284236074527</v>
      </c>
      <c r="N330" s="117">
        <f t="shared" si="59"/>
        <v>-10903.551171641913</v>
      </c>
      <c r="O330" s="118">
        <f t="shared" si="53"/>
        <v>11743803.343201552</v>
      </c>
    </row>
    <row r="331" spans="1:15" x14ac:dyDescent="0.2">
      <c r="A331" s="108"/>
      <c r="B331" s="113"/>
      <c r="C331" s="108">
        <f t="shared" si="54"/>
        <v>326</v>
      </c>
      <c r="D331" s="117">
        <f t="shared" si="55"/>
        <v>-97783.752298695108</v>
      </c>
      <c r="E331" s="117">
        <f t="shared" si="50"/>
        <v>-32743.745094843438</v>
      </c>
      <c r="F331" s="117">
        <f t="shared" si="51"/>
        <v>-65040.007203851666</v>
      </c>
      <c r="G331" s="118">
        <f t="shared" si="52"/>
        <v>9149374.9189783391</v>
      </c>
      <c r="H331" s="112"/>
      <c r="I331" s="108"/>
      <c r="J331" s="113"/>
      <c r="K331" s="108">
        <f t="shared" si="56"/>
        <v>326</v>
      </c>
      <c r="L331" s="117">
        <f t="shared" si="57"/>
        <v>-22937.83540771644</v>
      </c>
      <c r="M331" s="117">
        <f t="shared" si="58"/>
        <v>-12115.415368966065</v>
      </c>
      <c r="N331" s="117">
        <f t="shared" si="59"/>
        <v>-10822.420038750375</v>
      </c>
      <c r="O331" s="118">
        <f t="shared" si="53"/>
        <v>11731687.927832585</v>
      </c>
    </row>
    <row r="332" spans="1:15" x14ac:dyDescent="0.2">
      <c r="A332" s="108"/>
      <c r="B332" s="113"/>
      <c r="C332" s="108">
        <f t="shared" si="54"/>
        <v>327</v>
      </c>
      <c r="D332" s="117">
        <f t="shared" si="55"/>
        <v>-97783.752298695108</v>
      </c>
      <c r="E332" s="117">
        <f t="shared" si="50"/>
        <v>-32975.679955931912</v>
      </c>
      <c r="F332" s="117">
        <f t="shared" si="51"/>
        <v>-64808.072342763197</v>
      </c>
      <c r="G332" s="118">
        <f t="shared" si="52"/>
        <v>9116399.2390224077</v>
      </c>
      <c r="H332" s="112"/>
      <c r="I332" s="108"/>
      <c r="J332" s="113"/>
      <c r="K332" s="108">
        <f t="shared" si="56"/>
        <v>327</v>
      </c>
      <c r="L332" s="117">
        <f t="shared" si="57"/>
        <v>-22937.83540771644</v>
      </c>
      <c r="M332" s="117">
        <f t="shared" si="58"/>
        <v>-12197.093460911843</v>
      </c>
      <c r="N332" s="117">
        <f t="shared" si="59"/>
        <v>-10740.741946804597</v>
      </c>
      <c r="O332" s="118">
        <f t="shared" si="53"/>
        <v>11719490.834371673</v>
      </c>
    </row>
    <row r="333" spans="1:15" x14ac:dyDescent="0.2">
      <c r="A333" s="108"/>
      <c r="B333" s="113"/>
      <c r="C333" s="108">
        <f t="shared" si="54"/>
        <v>328</v>
      </c>
      <c r="D333" s="117">
        <f t="shared" si="55"/>
        <v>-97783.752298695108</v>
      </c>
      <c r="E333" s="117">
        <f t="shared" si="50"/>
        <v>-33209.25768895309</v>
      </c>
      <c r="F333" s="117">
        <f t="shared" si="51"/>
        <v>-64574.494609742018</v>
      </c>
      <c r="G333" s="118">
        <f t="shared" si="52"/>
        <v>9083189.9813334551</v>
      </c>
      <c r="H333" s="112"/>
      <c r="I333" s="108"/>
      <c r="J333" s="113"/>
      <c r="K333" s="108">
        <f t="shared" si="56"/>
        <v>328</v>
      </c>
      <c r="L333" s="117">
        <f t="shared" si="57"/>
        <v>-22937.83540771644</v>
      </c>
      <c r="M333" s="117">
        <f t="shared" si="58"/>
        <v>-12279.322199327489</v>
      </c>
      <c r="N333" s="117">
        <f t="shared" si="59"/>
        <v>-10658.513208388951</v>
      </c>
      <c r="O333" s="118">
        <f t="shared" si="53"/>
        <v>11707211.512172345</v>
      </c>
    </row>
    <row r="334" spans="1:15" x14ac:dyDescent="0.2">
      <c r="A334" s="108"/>
      <c r="B334" s="113"/>
      <c r="C334" s="108">
        <f t="shared" si="54"/>
        <v>329</v>
      </c>
      <c r="D334" s="117">
        <f t="shared" si="55"/>
        <v>-97783.752298695108</v>
      </c>
      <c r="E334" s="117">
        <f t="shared" si="50"/>
        <v>-33444.489930916512</v>
      </c>
      <c r="F334" s="117">
        <f t="shared" si="51"/>
        <v>-64339.262367778596</v>
      </c>
      <c r="G334" s="118">
        <f t="shared" si="52"/>
        <v>9049745.4914025385</v>
      </c>
      <c r="H334" s="112"/>
      <c r="I334" s="108"/>
      <c r="J334" s="113"/>
      <c r="K334" s="108">
        <f t="shared" si="56"/>
        <v>329</v>
      </c>
      <c r="L334" s="117">
        <f t="shared" si="57"/>
        <v>-22937.83540771644</v>
      </c>
      <c r="M334" s="117">
        <f t="shared" si="58"/>
        <v>-12362.105296487956</v>
      </c>
      <c r="N334" s="117">
        <f t="shared" si="59"/>
        <v>-10575.730111228484</v>
      </c>
      <c r="O334" s="118">
        <f t="shared" si="53"/>
        <v>11694849.406875856</v>
      </c>
    </row>
    <row r="335" spans="1:15" x14ac:dyDescent="0.2">
      <c r="A335" s="108"/>
      <c r="B335" s="113"/>
      <c r="C335" s="108">
        <f t="shared" si="54"/>
        <v>330</v>
      </c>
      <c r="D335" s="117">
        <f t="shared" si="55"/>
        <v>-97783.752298695108</v>
      </c>
      <c r="E335" s="117">
        <f t="shared" si="50"/>
        <v>-33681.388401260498</v>
      </c>
      <c r="F335" s="117">
        <f t="shared" si="51"/>
        <v>-64102.36389743461</v>
      </c>
      <c r="G335" s="118">
        <f t="shared" si="52"/>
        <v>9016064.1030012779</v>
      </c>
      <c r="H335" s="112"/>
      <c r="I335" s="108"/>
      <c r="J335" s="113"/>
      <c r="K335" s="108">
        <f t="shared" si="56"/>
        <v>330</v>
      </c>
      <c r="L335" s="117">
        <f t="shared" si="57"/>
        <v>-22937.83540771644</v>
      </c>
      <c r="M335" s="117">
        <f t="shared" si="58"/>
        <v>-12445.446489695112</v>
      </c>
      <c r="N335" s="117">
        <f t="shared" si="59"/>
        <v>-10492.388918021328</v>
      </c>
      <c r="O335" s="118">
        <f t="shared" si="53"/>
        <v>11682403.960386161</v>
      </c>
    </row>
    <row r="336" spans="1:15" x14ac:dyDescent="0.2">
      <c r="A336" s="108"/>
      <c r="B336" s="113"/>
      <c r="C336" s="108">
        <f t="shared" si="54"/>
        <v>331</v>
      </c>
      <c r="D336" s="117">
        <f t="shared" si="55"/>
        <v>-97783.752298695108</v>
      </c>
      <c r="E336" s="117">
        <f t="shared" si="50"/>
        <v>-33919.964902436092</v>
      </c>
      <c r="F336" s="117">
        <f t="shared" si="51"/>
        <v>-63863.787396259017</v>
      </c>
      <c r="G336" s="118">
        <f t="shared" si="52"/>
        <v>8982144.1380988415</v>
      </c>
      <c r="H336" s="112"/>
      <c r="I336" s="108"/>
      <c r="J336" s="113"/>
      <c r="K336" s="108">
        <f t="shared" si="56"/>
        <v>331</v>
      </c>
      <c r="L336" s="117">
        <f t="shared" si="57"/>
        <v>-22937.83540771644</v>
      </c>
      <c r="M336" s="117">
        <f t="shared" si="58"/>
        <v>-12529.349541446472</v>
      </c>
      <c r="N336" s="117">
        <f t="shared" si="59"/>
        <v>-10408.485866269968</v>
      </c>
      <c r="O336" s="118">
        <f t="shared" si="53"/>
        <v>11669874.610844715</v>
      </c>
    </row>
    <row r="337" spans="1:15" x14ac:dyDescent="0.2">
      <c r="A337" s="108"/>
      <c r="B337" s="113"/>
      <c r="C337" s="108">
        <f t="shared" si="54"/>
        <v>332</v>
      </c>
      <c r="D337" s="117">
        <f t="shared" si="55"/>
        <v>-97783.752298695108</v>
      </c>
      <c r="E337" s="117">
        <f t="shared" si="50"/>
        <v>-34160.231320495011</v>
      </c>
      <c r="F337" s="117">
        <f t="shared" si="51"/>
        <v>-63623.520978200097</v>
      </c>
      <c r="G337" s="118">
        <f t="shared" si="52"/>
        <v>8947983.9067783467</v>
      </c>
      <c r="H337" s="112"/>
      <c r="I337" s="108"/>
      <c r="J337" s="113"/>
      <c r="K337" s="108">
        <f t="shared" si="56"/>
        <v>332</v>
      </c>
      <c r="L337" s="117">
        <f t="shared" si="57"/>
        <v>-22937.83540771644</v>
      </c>
      <c r="M337" s="117">
        <f t="shared" si="58"/>
        <v>-12613.818239605058</v>
      </c>
      <c r="N337" s="117">
        <f t="shared" si="59"/>
        <v>-10324.017168111382</v>
      </c>
      <c r="O337" s="118">
        <f t="shared" si="53"/>
        <v>11657260.79260511</v>
      </c>
    </row>
    <row r="338" spans="1:15" x14ac:dyDescent="0.2">
      <c r="A338" s="108"/>
      <c r="B338" s="113"/>
      <c r="C338" s="108">
        <f t="shared" si="54"/>
        <v>333</v>
      </c>
      <c r="D338" s="117">
        <f t="shared" si="55"/>
        <v>-97783.752298695108</v>
      </c>
      <c r="E338" s="117">
        <f t="shared" si="50"/>
        <v>-34402.19962568186</v>
      </c>
      <c r="F338" s="117">
        <f t="shared" si="51"/>
        <v>-63381.552673013248</v>
      </c>
      <c r="G338" s="118">
        <f t="shared" si="52"/>
        <v>8913581.7071526647</v>
      </c>
      <c r="H338" s="112"/>
      <c r="I338" s="108"/>
      <c r="J338" s="113"/>
      <c r="K338" s="108">
        <f t="shared" si="56"/>
        <v>333</v>
      </c>
      <c r="L338" s="117">
        <f t="shared" si="57"/>
        <v>-22937.83540771644</v>
      </c>
      <c r="M338" s="117">
        <f t="shared" si="58"/>
        <v>-12698.856397570396</v>
      </c>
      <c r="N338" s="117">
        <f t="shared" si="59"/>
        <v>-10238.979010146044</v>
      </c>
      <c r="O338" s="118">
        <f t="shared" si="53"/>
        <v>11644561.936207538</v>
      </c>
    </row>
    <row r="339" spans="1:15" x14ac:dyDescent="0.2">
      <c r="A339" s="108"/>
      <c r="B339" s="113"/>
      <c r="C339" s="108">
        <f t="shared" si="54"/>
        <v>334</v>
      </c>
      <c r="D339" s="117">
        <f t="shared" si="55"/>
        <v>-97783.752298695108</v>
      </c>
      <c r="E339" s="117">
        <f t="shared" si="50"/>
        <v>-34645.881873030434</v>
      </c>
      <c r="F339" s="117">
        <f t="shared" si="51"/>
        <v>-63137.870425664674</v>
      </c>
      <c r="G339" s="118">
        <f t="shared" si="52"/>
        <v>8878935.8252796344</v>
      </c>
      <c r="H339" s="112"/>
      <c r="I339" s="108"/>
      <c r="J339" s="113"/>
      <c r="K339" s="108">
        <f t="shared" si="56"/>
        <v>334</v>
      </c>
      <c r="L339" s="117">
        <f t="shared" si="57"/>
        <v>-22937.83540771644</v>
      </c>
      <c r="M339" s="117">
        <f t="shared" si="58"/>
        <v>-12784.467854450682</v>
      </c>
      <c r="N339" s="117">
        <f t="shared" si="59"/>
        <v>-10153.367553265758</v>
      </c>
      <c r="O339" s="118">
        <f t="shared" si="53"/>
        <v>11631777.468353087</v>
      </c>
    </row>
    <row r="340" spans="1:15" x14ac:dyDescent="0.2">
      <c r="A340" s="108"/>
      <c r="B340" s="113"/>
      <c r="C340" s="108">
        <f t="shared" si="54"/>
        <v>335</v>
      </c>
      <c r="D340" s="117">
        <f t="shared" si="55"/>
        <v>-97783.752298695108</v>
      </c>
      <c r="E340" s="117">
        <f t="shared" si="50"/>
        <v>-34891.290202964403</v>
      </c>
      <c r="F340" s="117">
        <f t="shared" si="51"/>
        <v>-62892.462095730705</v>
      </c>
      <c r="G340" s="118">
        <f t="shared" si="52"/>
        <v>8844044.5350766703</v>
      </c>
      <c r="H340" s="112"/>
      <c r="I340" s="108"/>
      <c r="J340" s="113"/>
      <c r="K340" s="108">
        <f t="shared" si="56"/>
        <v>335</v>
      </c>
      <c r="L340" s="117">
        <f t="shared" si="57"/>
        <v>-22937.83540771644</v>
      </c>
      <c r="M340" s="117">
        <f t="shared" si="58"/>
        <v>-12870.656475236106</v>
      </c>
      <c r="N340" s="117">
        <f t="shared" si="59"/>
        <v>-10067.178932480334</v>
      </c>
      <c r="O340" s="118">
        <f t="shared" si="53"/>
        <v>11618906.81187785</v>
      </c>
    </row>
    <row r="341" spans="1:15" x14ac:dyDescent="0.2">
      <c r="A341" s="108"/>
      <c r="B341" s="113">
        <f>SUM(D330:D341)</f>
        <v>-1173405.0275843414</v>
      </c>
      <c r="C341" s="108">
        <f t="shared" si="54"/>
        <v>336</v>
      </c>
      <c r="D341" s="117">
        <f t="shared" si="55"/>
        <v>-97783.752298695108</v>
      </c>
      <c r="E341" s="117">
        <f t="shared" si="50"/>
        <v>-35138.436841902068</v>
      </c>
      <c r="F341" s="117">
        <f t="shared" si="51"/>
        <v>-62645.31545679304</v>
      </c>
      <c r="G341" s="118">
        <f t="shared" si="52"/>
        <v>8808906.098234769</v>
      </c>
      <c r="H341" s="112"/>
      <c r="I341" s="108"/>
      <c r="J341" s="113">
        <f>SUM(L330:L341)</f>
        <v>-275254.02489259734</v>
      </c>
      <c r="K341" s="108">
        <f t="shared" si="56"/>
        <v>336</v>
      </c>
      <c r="L341" s="117">
        <f t="shared" si="57"/>
        <v>-22937.83540771644</v>
      </c>
      <c r="M341" s="117">
        <f t="shared" si="58"/>
        <v>-12957.426150973321</v>
      </c>
      <c r="N341" s="117">
        <f t="shared" si="59"/>
        <v>-9980.4092567431198</v>
      </c>
      <c r="O341" s="118">
        <f t="shared" si="53"/>
        <v>11605949.385726877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MarketData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Thorse</dc:creator>
  <cp:lastModifiedBy>Felienne</cp:lastModifiedBy>
  <cp:lastPrinted>2001-12-10T00:58:37Z</cp:lastPrinted>
  <dcterms:created xsi:type="dcterms:W3CDTF">2000-04-05T02:54:46Z</dcterms:created>
  <dcterms:modified xsi:type="dcterms:W3CDTF">2014-09-05T10:39:40Z</dcterms:modified>
</cp:coreProperties>
</file>