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0" yWindow="855" windowWidth="9720" windowHeight="62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B6" i="1"/>
  <c r="M9" i="1"/>
  <c r="O9" i="1"/>
  <c r="M10" i="1"/>
  <c r="O10" i="1"/>
  <c r="L10" i="1" s="1"/>
  <c r="M11" i="1"/>
  <c r="O11" i="1"/>
  <c r="L11" i="1" s="1"/>
  <c r="M12" i="1"/>
  <c r="O12" i="1"/>
  <c r="L12" i="1" s="1"/>
  <c r="H13" i="1"/>
  <c r="M13" i="1"/>
  <c r="O13" i="1"/>
  <c r="L13" i="1" s="1"/>
  <c r="H14" i="1"/>
  <c r="L14" i="1"/>
  <c r="M14" i="1"/>
  <c r="O14" i="1"/>
  <c r="L15" i="1"/>
  <c r="M15" i="1"/>
  <c r="O15" i="1"/>
  <c r="M16" i="1"/>
  <c r="O16" i="1"/>
  <c r="M17" i="1"/>
  <c r="O17" i="1"/>
  <c r="L17" i="1" s="1"/>
  <c r="F19" i="1"/>
  <c r="H12" i="1" s="1"/>
  <c r="M19" i="1"/>
  <c r="C42" i="1" s="1"/>
  <c r="B21" i="1"/>
  <c r="B24" i="1"/>
  <c r="C24" i="1"/>
  <c r="K24" i="1"/>
  <c r="B25" i="1"/>
  <c r="B66" i="1" s="1"/>
  <c r="C25" i="1"/>
  <c r="K25" i="1"/>
  <c r="B26" i="1"/>
  <c r="K26" i="1"/>
  <c r="B27" i="1"/>
  <c r="E36" i="1"/>
  <c r="G36" i="1"/>
  <c r="I36" i="1" s="1"/>
  <c r="K36" i="1"/>
  <c r="M36" i="1" s="1"/>
  <c r="O36" i="1" s="1"/>
  <c r="D39" i="1"/>
  <c r="F39" i="1"/>
  <c r="G39" i="1" s="1"/>
  <c r="D40" i="1"/>
  <c r="F40" i="1"/>
  <c r="D41" i="1"/>
  <c r="D42" i="1"/>
  <c r="D43" i="1"/>
  <c r="E43" i="1" s="1"/>
  <c r="F43" i="1"/>
  <c r="D45" i="1"/>
  <c r="F45" i="1" s="1"/>
  <c r="D46" i="1"/>
  <c r="F46" i="1" s="1"/>
  <c r="D47" i="1"/>
  <c r="F47" i="1" s="1"/>
  <c r="G47" i="1" s="1"/>
  <c r="H47" i="1"/>
  <c r="D52" i="1"/>
  <c r="F52" i="1"/>
  <c r="H52" i="1" s="1"/>
  <c r="D66" i="1"/>
  <c r="G80" i="1"/>
  <c r="C81" i="1"/>
  <c r="B1" i="2"/>
  <c r="B2" i="2"/>
  <c r="D8" i="2" s="1"/>
  <c r="B3" i="2"/>
  <c r="E6" i="2" s="1"/>
  <c r="G6" i="2" s="1"/>
  <c r="G7" i="2" s="1"/>
  <c r="D6" i="2"/>
  <c r="C7" i="2"/>
  <c r="E7" i="2"/>
  <c r="K7" i="2"/>
  <c r="C8" i="2"/>
  <c r="E8" i="2" s="1"/>
  <c r="K8" i="2"/>
  <c r="K9" i="2" s="1"/>
  <c r="C9" i="2"/>
  <c r="D9" i="2"/>
  <c r="D10" i="2"/>
  <c r="D11" i="2"/>
  <c r="D13" i="2"/>
  <c r="D14" i="2"/>
  <c r="D15" i="2"/>
  <c r="D17" i="2"/>
  <c r="D18" i="2"/>
  <c r="D19" i="2"/>
  <c r="D22" i="2"/>
  <c r="D23" i="2"/>
  <c r="D25" i="2"/>
  <c r="D26" i="2"/>
  <c r="D32" i="2"/>
  <c r="D33" i="2"/>
  <c r="D34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B89" i="2" s="1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B149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B185" i="2" s="1"/>
  <c r="D175" i="2"/>
  <c r="D176" i="2"/>
  <c r="D177" i="2"/>
  <c r="D178" i="2"/>
  <c r="D179" i="2"/>
  <c r="D180" i="2"/>
  <c r="D181" i="2"/>
  <c r="D182" i="2"/>
  <c r="D183" i="2"/>
  <c r="D184" i="2"/>
  <c r="D185" i="2"/>
  <c r="D186" i="2"/>
  <c r="B197" i="2" s="1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B269" i="2" s="1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B293" i="2" s="1"/>
  <c r="D289" i="2"/>
  <c r="D290" i="2"/>
  <c r="D291" i="2"/>
  <c r="D292" i="2"/>
  <c r="D293" i="2"/>
  <c r="D294" i="2"/>
  <c r="B305" i="2" s="1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B329" i="2" l="1"/>
  <c r="B341" i="2"/>
  <c r="B317" i="2"/>
  <c r="B137" i="2"/>
  <c r="B233" i="2"/>
  <c r="B257" i="2"/>
  <c r="B281" i="2"/>
  <c r="B245" i="2"/>
  <c r="B209" i="2"/>
  <c r="B221" i="2"/>
  <c r="B161" i="2"/>
  <c r="B173" i="2"/>
  <c r="B125" i="2"/>
  <c r="B113" i="2"/>
  <c r="B101" i="2"/>
  <c r="H43" i="1"/>
  <c r="J43" i="1" s="1"/>
  <c r="L43" i="1" s="1"/>
  <c r="N43" i="1" s="1"/>
  <c r="G43" i="1"/>
  <c r="I43" i="1" s="1"/>
  <c r="K43" i="1" s="1"/>
  <c r="M43" i="1" s="1"/>
  <c r="O43" i="1" s="1"/>
  <c r="B77" i="2"/>
  <c r="B53" i="2"/>
  <c r="I39" i="1"/>
  <c r="E52" i="1"/>
  <c r="E9" i="2"/>
  <c r="F9" i="2" s="1"/>
  <c r="C10" i="2"/>
  <c r="C11" i="2" s="1"/>
  <c r="F6" i="2"/>
  <c r="B65" i="2"/>
  <c r="G8" i="2"/>
  <c r="J47" i="1"/>
  <c r="K10" i="2"/>
  <c r="G81" i="1"/>
  <c r="G82" i="1"/>
  <c r="F8" i="2"/>
  <c r="G45" i="1"/>
  <c r="I45" i="1" s="1"/>
  <c r="K45" i="1" s="1"/>
  <c r="M45" i="1" s="1"/>
  <c r="O45" i="1" s="1"/>
  <c r="H45" i="1"/>
  <c r="J45" i="1" s="1"/>
  <c r="L45" i="1" s="1"/>
  <c r="N45" i="1" s="1"/>
  <c r="C39" i="1"/>
  <c r="G40" i="1"/>
  <c r="I40" i="1" s="1"/>
  <c r="K40" i="1" s="1"/>
  <c r="M40" i="1" s="1"/>
  <c r="O40" i="1" s="1"/>
  <c r="H40" i="1"/>
  <c r="J40" i="1" s="1"/>
  <c r="L40" i="1" s="1"/>
  <c r="N40" i="1" s="1"/>
  <c r="E42" i="1"/>
  <c r="F42" i="1"/>
  <c r="E40" i="1"/>
  <c r="L16" i="1"/>
  <c r="O21" i="1"/>
  <c r="L9" i="1"/>
  <c r="G52" i="1"/>
  <c r="E46" i="1"/>
  <c r="I52" i="1"/>
  <c r="J52" i="1"/>
  <c r="G46" i="1"/>
  <c r="I46" i="1" s="1"/>
  <c r="K46" i="1" s="1"/>
  <c r="M46" i="1" s="1"/>
  <c r="O46" i="1" s="1"/>
  <c r="H46" i="1"/>
  <c r="J46" i="1" s="1"/>
  <c r="L46" i="1" s="1"/>
  <c r="N46" i="1" s="1"/>
  <c r="C45" i="1"/>
  <c r="E39" i="1"/>
  <c r="E48" i="1" s="1"/>
  <c r="C41" i="1"/>
  <c r="B8" i="1"/>
  <c r="I47" i="1" s="1"/>
  <c r="E45" i="1"/>
  <c r="C47" i="1"/>
  <c r="G19" i="1"/>
  <c r="C43" i="1"/>
  <c r="C40" i="1"/>
  <c r="E47" i="1"/>
  <c r="C46" i="1"/>
  <c r="D35" i="2"/>
  <c r="D31" i="2"/>
  <c r="D28" i="2"/>
  <c r="D24" i="2"/>
  <c r="D21" i="2"/>
  <c r="E10" i="2"/>
  <c r="F10" i="2" s="1"/>
  <c r="D7" i="2"/>
  <c r="B17" i="2" s="1"/>
  <c r="B53" i="1" s="1"/>
  <c r="H15" i="1"/>
  <c r="F41" i="1"/>
  <c r="H39" i="1"/>
  <c r="F27" i="1"/>
  <c r="K27" i="1" s="1"/>
  <c r="O28" i="1" s="1"/>
  <c r="B13" i="1" s="1"/>
  <c r="H16" i="1"/>
  <c r="D30" i="2"/>
  <c r="D27" i="2"/>
  <c r="D20" i="2"/>
  <c r="E41" i="1"/>
  <c r="H17" i="1"/>
  <c r="H9" i="1"/>
  <c r="H10" i="1"/>
  <c r="H11" i="1"/>
  <c r="D29" i="2"/>
  <c r="D16" i="2"/>
  <c r="D12" i="2"/>
  <c r="B17" i="1" l="1"/>
  <c r="C53" i="1"/>
  <c r="D53" i="1"/>
  <c r="C12" i="2"/>
  <c r="E11" i="2"/>
  <c r="F11" i="2" s="1"/>
  <c r="B37" i="1"/>
  <c r="C13" i="1"/>
  <c r="D13" i="1"/>
  <c r="J39" i="1"/>
  <c r="K52" i="1"/>
  <c r="L52" i="1"/>
  <c r="K11" i="2"/>
  <c r="H19" i="1"/>
  <c r="K47" i="1"/>
  <c r="L47" i="1"/>
  <c r="G41" i="1"/>
  <c r="I41" i="1" s="1"/>
  <c r="K41" i="1" s="1"/>
  <c r="M41" i="1" s="1"/>
  <c r="O41" i="1" s="1"/>
  <c r="H41" i="1"/>
  <c r="J41" i="1" s="1"/>
  <c r="L41" i="1" s="1"/>
  <c r="N41" i="1" s="1"/>
  <c r="L19" i="1"/>
  <c r="N19" i="1"/>
  <c r="B10" i="1"/>
  <c r="O30" i="1"/>
  <c r="G9" i="2"/>
  <c r="G10" i="2" s="1"/>
  <c r="B22" i="1"/>
  <c r="C82" i="1" s="1"/>
  <c r="C52" i="1"/>
  <c r="K39" i="1"/>
  <c r="G42" i="1"/>
  <c r="I42" i="1" s="1"/>
  <c r="K42" i="1" s="1"/>
  <c r="M42" i="1" s="1"/>
  <c r="O42" i="1" s="1"/>
  <c r="H42" i="1"/>
  <c r="J42" i="1" s="1"/>
  <c r="L42" i="1" s="1"/>
  <c r="N42" i="1" s="1"/>
  <c r="B41" i="2"/>
  <c r="B29" i="2"/>
  <c r="A65" i="2" s="1"/>
  <c r="F7" i="2"/>
  <c r="B23" i="2"/>
  <c r="K48" i="1" l="1"/>
  <c r="M39" i="1"/>
  <c r="M52" i="1"/>
  <c r="N52" i="1"/>
  <c r="O52" i="1" s="1"/>
  <c r="C13" i="2"/>
  <c r="E12" i="2"/>
  <c r="F12" i="2" s="1"/>
  <c r="K12" i="2"/>
  <c r="M47" i="1"/>
  <c r="N47" i="1"/>
  <c r="O47" i="1" s="1"/>
  <c r="L39" i="1"/>
  <c r="C37" i="1"/>
  <c r="D37" i="1"/>
  <c r="G48" i="1"/>
  <c r="E53" i="1"/>
  <c r="F53" i="1"/>
  <c r="I48" i="1"/>
  <c r="G11" i="2"/>
  <c r="C10" i="1"/>
  <c r="B35" i="1"/>
  <c r="D10" i="1"/>
  <c r="B12" i="1"/>
  <c r="B36" i="1"/>
  <c r="B11" i="1" s="1"/>
  <c r="C17" i="1"/>
  <c r="D17" i="1"/>
  <c r="B14" i="1" l="1"/>
  <c r="C12" i="1"/>
  <c r="D12" i="1"/>
  <c r="E13" i="2"/>
  <c r="F13" i="2" s="1"/>
  <c r="C14" i="2"/>
  <c r="C35" i="1"/>
  <c r="B38" i="1"/>
  <c r="D35" i="1"/>
  <c r="N39" i="1"/>
  <c r="K13" i="2"/>
  <c r="E37" i="1"/>
  <c r="F37" i="1"/>
  <c r="G53" i="1"/>
  <c r="H53" i="1"/>
  <c r="M48" i="1"/>
  <c r="O39" i="1"/>
  <c r="O48" i="1" s="1"/>
  <c r="G12" i="2"/>
  <c r="G13" i="2" s="1"/>
  <c r="D11" i="1"/>
  <c r="C11" i="1"/>
  <c r="E35" i="1" l="1"/>
  <c r="F35" i="1"/>
  <c r="D36" i="1"/>
  <c r="D38" i="1" s="1"/>
  <c r="B44" i="1"/>
  <c r="G67" i="1"/>
  <c r="C38" i="1"/>
  <c r="G37" i="1"/>
  <c r="H37" i="1"/>
  <c r="C15" i="2"/>
  <c r="E14" i="2"/>
  <c r="F14" i="2" s="1"/>
  <c r="C14" i="1"/>
  <c r="D14" i="1"/>
  <c r="G14" i="2"/>
  <c r="K14" i="2"/>
  <c r="J53" i="1"/>
  <c r="I53" i="1"/>
  <c r="D44" i="1" l="1"/>
  <c r="D48" i="1" s="1"/>
  <c r="D50" i="1" s="1"/>
  <c r="E38" i="1"/>
  <c r="K53" i="1"/>
  <c r="L53" i="1"/>
  <c r="C16" i="2"/>
  <c r="E15" i="2"/>
  <c r="F15" i="2" s="1"/>
  <c r="F36" i="1"/>
  <c r="F38" i="1" s="1"/>
  <c r="G35" i="1"/>
  <c r="H35" i="1"/>
  <c r="C44" i="1"/>
  <c r="C48" i="1" s="1"/>
  <c r="B48" i="1"/>
  <c r="K15" i="2"/>
  <c r="I37" i="1"/>
  <c r="J37" i="1"/>
  <c r="E50" i="1" l="1"/>
  <c r="D56" i="1"/>
  <c r="D62" i="1"/>
  <c r="G71" i="1" s="1"/>
  <c r="G75" i="1" s="1"/>
  <c r="J1" i="2" s="1"/>
  <c r="D58" i="1"/>
  <c r="F50" i="1"/>
  <c r="F44" i="1"/>
  <c r="F48" i="1" s="1"/>
  <c r="G38" i="1"/>
  <c r="C17" i="2"/>
  <c r="E16" i="2"/>
  <c r="F16" i="2" s="1"/>
  <c r="K16" i="2"/>
  <c r="B15" i="1"/>
  <c r="B50" i="1"/>
  <c r="M53" i="1"/>
  <c r="N53" i="1"/>
  <c r="O53" i="1" s="1"/>
  <c r="G15" i="2"/>
  <c r="J35" i="1"/>
  <c r="H36" i="1"/>
  <c r="H38" i="1"/>
  <c r="I35" i="1"/>
  <c r="K37" i="1"/>
  <c r="L37" i="1"/>
  <c r="K35" i="1" l="1"/>
  <c r="L35" i="1"/>
  <c r="J36" i="1"/>
  <c r="J38" i="1" s="1"/>
  <c r="E17" i="2"/>
  <c r="F17" i="2" s="1"/>
  <c r="A17" i="2" s="1"/>
  <c r="C18" i="2"/>
  <c r="M37" i="1"/>
  <c r="N37" i="1"/>
  <c r="O37" i="1" s="1"/>
  <c r="G16" i="2"/>
  <c r="G50" i="1"/>
  <c r="F56" i="1"/>
  <c r="F62" i="1"/>
  <c r="F58" i="1"/>
  <c r="C15" i="1"/>
  <c r="D15" i="1"/>
  <c r="I38" i="1"/>
  <c r="H50" i="1"/>
  <c r="H44" i="1"/>
  <c r="H48" i="1" s="1"/>
  <c r="L6" i="2"/>
  <c r="L20" i="2"/>
  <c r="L23" i="2"/>
  <c r="L27" i="2"/>
  <c r="L30" i="2"/>
  <c r="L34" i="2"/>
  <c r="L7" i="2"/>
  <c r="L11" i="2"/>
  <c r="L15" i="2"/>
  <c r="L8" i="2"/>
  <c r="L12" i="2"/>
  <c r="L16" i="2"/>
  <c r="M7" i="2"/>
  <c r="L21" i="2"/>
  <c r="L26" i="2"/>
  <c r="L39" i="2"/>
  <c r="L42" i="2"/>
  <c r="L46" i="2"/>
  <c r="L50" i="2"/>
  <c r="L53" i="2"/>
  <c r="L10" i="2"/>
  <c r="L31" i="2"/>
  <c r="M6" i="2"/>
  <c r="O6" i="2" s="1"/>
  <c r="L14" i="2"/>
  <c r="L25" i="2"/>
  <c r="L40" i="2"/>
  <c r="L43" i="2"/>
  <c r="L47" i="2"/>
  <c r="L51" i="2"/>
  <c r="L54" i="2"/>
  <c r="L58" i="2"/>
  <c r="L62" i="2"/>
  <c r="L68" i="2"/>
  <c r="L72" i="2"/>
  <c r="L76" i="2"/>
  <c r="L9" i="2"/>
  <c r="L19" i="2"/>
  <c r="L13" i="2"/>
  <c r="N13" i="2" s="1"/>
  <c r="L24" i="2"/>
  <c r="L29" i="2"/>
  <c r="L35" i="2"/>
  <c r="L18" i="2"/>
  <c r="L28" i="2"/>
  <c r="L33" i="2"/>
  <c r="L36" i="2"/>
  <c r="L37" i="2"/>
  <c r="L17" i="2"/>
  <c r="L45" i="2"/>
  <c r="L59" i="2"/>
  <c r="L64" i="2"/>
  <c r="L66" i="2"/>
  <c r="L67" i="2"/>
  <c r="L73" i="2"/>
  <c r="L86" i="2"/>
  <c r="L89" i="2"/>
  <c r="L93" i="2"/>
  <c r="L97" i="2"/>
  <c r="L44" i="2"/>
  <c r="L56" i="2"/>
  <c r="L57" i="2"/>
  <c r="L63" i="2"/>
  <c r="L65" i="2"/>
  <c r="L81" i="2"/>
  <c r="L87" i="2"/>
  <c r="L90" i="2"/>
  <c r="L94" i="2"/>
  <c r="L98" i="2"/>
  <c r="L70" i="2"/>
  <c r="L71" i="2"/>
  <c r="L80" i="2"/>
  <c r="L48" i="2"/>
  <c r="L55" i="2"/>
  <c r="L77" i="2"/>
  <c r="L78" i="2"/>
  <c r="L79" i="2"/>
  <c r="L82" i="2"/>
  <c r="L88" i="2"/>
  <c r="L91" i="2"/>
  <c r="L95" i="2"/>
  <c r="L99" i="2"/>
  <c r="L102" i="2"/>
  <c r="L106" i="2"/>
  <c r="L110" i="2"/>
  <c r="L113" i="2"/>
  <c r="L117" i="2"/>
  <c r="L121" i="2"/>
  <c r="L128" i="2"/>
  <c r="L132" i="2"/>
  <c r="L136" i="2"/>
  <c r="L139" i="2"/>
  <c r="L143" i="2"/>
  <c r="L147" i="2"/>
  <c r="L150" i="2"/>
  <c r="L154" i="2"/>
  <c r="L158" i="2"/>
  <c r="L161" i="2"/>
  <c r="L165" i="2"/>
  <c r="L169" i="2"/>
  <c r="L176" i="2"/>
  <c r="L180" i="2"/>
  <c r="L184" i="2"/>
  <c r="L69" i="2"/>
  <c r="L83" i="2"/>
  <c r="L85" i="2"/>
  <c r="L107" i="2"/>
  <c r="L112" i="2"/>
  <c r="L114" i="2"/>
  <c r="L119" i="2"/>
  <c r="L120" i="2"/>
  <c r="L123" i="2"/>
  <c r="L131" i="2"/>
  <c r="L140" i="2"/>
  <c r="L157" i="2"/>
  <c r="L103" i="2"/>
  <c r="L108" i="2"/>
  <c r="L109" i="2"/>
  <c r="L115" i="2"/>
  <c r="L116" i="2"/>
  <c r="L124" i="2"/>
  <c r="L133" i="2"/>
  <c r="L22" i="2"/>
  <c r="L60" i="2"/>
  <c r="L75" i="2"/>
  <c r="L84" i="2"/>
  <c r="L101" i="2"/>
  <c r="L125" i="2"/>
  <c r="L135" i="2"/>
  <c r="L144" i="2"/>
  <c r="L151" i="2"/>
  <c r="L96" i="2"/>
  <c r="L126" i="2"/>
  <c r="L145" i="2"/>
  <c r="L41" i="2"/>
  <c r="L127" i="2"/>
  <c r="L146" i="2"/>
  <c r="L153" i="2"/>
  <c r="L38" i="2"/>
  <c r="L100" i="2"/>
  <c r="L105" i="2"/>
  <c r="L49" i="2"/>
  <c r="L32" i="2"/>
  <c r="L118" i="2"/>
  <c r="L122" i="2"/>
  <c r="L164" i="2"/>
  <c r="L173" i="2"/>
  <c r="L183" i="2"/>
  <c r="L61" i="2"/>
  <c r="L74" i="2"/>
  <c r="L104" i="2"/>
  <c r="L130" i="2"/>
  <c r="L134" i="2"/>
  <c r="L138" i="2"/>
  <c r="L141" i="2"/>
  <c r="L166" i="2"/>
  <c r="L174" i="2"/>
  <c r="L148" i="2"/>
  <c r="L149" i="2"/>
  <c r="L152" i="2"/>
  <c r="L156" i="2"/>
  <c r="L160" i="2"/>
  <c r="L167" i="2"/>
  <c r="L175" i="2"/>
  <c r="L92" i="2"/>
  <c r="L129" i="2"/>
  <c r="L137" i="2"/>
  <c r="L163" i="2"/>
  <c r="L185" i="2"/>
  <c r="L188" i="2"/>
  <c r="L192" i="2"/>
  <c r="L196" i="2"/>
  <c r="L197" i="2"/>
  <c r="L200" i="2"/>
  <c r="L205" i="2"/>
  <c r="L212" i="2"/>
  <c r="L216" i="2"/>
  <c r="L162" i="2"/>
  <c r="L198" i="2"/>
  <c r="L202" i="2"/>
  <c r="L206" i="2"/>
  <c r="L209" i="2"/>
  <c r="L213" i="2"/>
  <c r="L217" i="2"/>
  <c r="L224" i="2"/>
  <c r="L228" i="2"/>
  <c r="L232" i="2"/>
  <c r="L235" i="2"/>
  <c r="L239" i="2"/>
  <c r="L243" i="2"/>
  <c r="L246" i="2"/>
  <c r="L250" i="2"/>
  <c r="L254" i="2"/>
  <c r="L257" i="2"/>
  <c r="L261" i="2"/>
  <c r="L265" i="2"/>
  <c r="L172" i="2"/>
  <c r="L182" i="2"/>
  <c r="L155" i="2"/>
  <c r="L171" i="2"/>
  <c r="L181" i="2"/>
  <c r="L203" i="2"/>
  <c r="L207" i="2"/>
  <c r="L210" i="2"/>
  <c r="L214" i="2"/>
  <c r="L218" i="2"/>
  <c r="L221" i="2"/>
  <c r="L225" i="2"/>
  <c r="L229" i="2"/>
  <c r="L236" i="2"/>
  <c r="L240" i="2"/>
  <c r="L244" i="2"/>
  <c r="L247" i="2"/>
  <c r="L251" i="2"/>
  <c r="L255" i="2"/>
  <c r="L258" i="2"/>
  <c r="L262" i="2"/>
  <c r="L266" i="2"/>
  <c r="L263" i="2"/>
  <c r="L264" i="2"/>
  <c r="L272" i="2"/>
  <c r="L276" i="2"/>
  <c r="L280" i="2"/>
  <c r="L142" i="2"/>
  <c r="L199" i="2"/>
  <c r="L208" i="2"/>
  <c r="L222" i="2"/>
  <c r="L223" i="2"/>
  <c r="L256" i="2"/>
  <c r="L178" i="2"/>
  <c r="L226" i="2"/>
  <c r="L227" i="2"/>
  <c r="L252" i="2"/>
  <c r="L253" i="2"/>
  <c r="L170" i="2"/>
  <c r="L204" i="2"/>
  <c r="L219" i="2"/>
  <c r="L220" i="2"/>
  <c r="L237" i="2"/>
  <c r="L238" i="2"/>
  <c r="L52" i="2"/>
  <c r="L190" i="2"/>
  <c r="L194" i="2"/>
  <c r="L230" i="2"/>
  <c r="L231" i="2"/>
  <c r="L248" i="2"/>
  <c r="L249" i="2"/>
  <c r="L195" i="2"/>
  <c r="L215" i="2"/>
  <c r="L259" i="2"/>
  <c r="L268" i="2"/>
  <c r="L275" i="2"/>
  <c r="L289" i="2"/>
  <c r="L296" i="2"/>
  <c r="L300" i="2"/>
  <c r="L304" i="2"/>
  <c r="L307" i="2"/>
  <c r="L311" i="2"/>
  <c r="L315" i="2"/>
  <c r="L318" i="2"/>
  <c r="L322" i="2"/>
  <c r="L326" i="2"/>
  <c r="L329" i="2"/>
  <c r="L333" i="2"/>
  <c r="L337" i="2"/>
  <c r="L241" i="2"/>
  <c r="L260" i="2"/>
  <c r="L277" i="2"/>
  <c r="L287" i="2"/>
  <c r="L294" i="2"/>
  <c r="L298" i="2"/>
  <c r="L302" i="2"/>
  <c r="L324" i="2"/>
  <c r="L331" i="2"/>
  <c r="L335" i="2"/>
  <c r="L159" i="2"/>
  <c r="L186" i="2"/>
  <c r="L189" i="2"/>
  <c r="L271" i="2"/>
  <c r="L278" i="2"/>
  <c r="L233" i="2"/>
  <c r="L267" i="2"/>
  <c r="L283" i="2"/>
  <c r="L291" i="2"/>
  <c r="L309" i="2"/>
  <c r="L313" i="2"/>
  <c r="L320" i="2"/>
  <c r="L328" i="2"/>
  <c r="L317" i="2"/>
  <c r="L325" i="2"/>
  <c r="L332" i="2"/>
  <c r="L336" i="2"/>
  <c r="L274" i="2"/>
  <c r="L290" i="2"/>
  <c r="L293" i="2"/>
  <c r="L297" i="2"/>
  <c r="L301" i="2"/>
  <c r="L308" i="2"/>
  <c r="L312" i="2"/>
  <c r="L316" i="2"/>
  <c r="L319" i="2"/>
  <c r="L323" i="2"/>
  <c r="L327" i="2"/>
  <c r="L330" i="2"/>
  <c r="L334" i="2"/>
  <c r="L338" i="2"/>
  <c r="L341" i="2"/>
  <c r="L179" i="2"/>
  <c r="L193" i="2"/>
  <c r="L245" i="2"/>
  <c r="L270" i="2"/>
  <c r="L282" i="2"/>
  <c r="L286" i="2"/>
  <c r="L187" i="2"/>
  <c r="L201" i="2"/>
  <c r="L285" i="2"/>
  <c r="L305" i="2"/>
  <c r="L339" i="2"/>
  <c r="L321" i="2"/>
  <c r="L340" i="2"/>
  <c r="L211" i="2"/>
  <c r="L273" i="2"/>
  <c r="L281" i="2"/>
  <c r="L284" i="2"/>
  <c r="L177" i="2"/>
  <c r="L191" i="2"/>
  <c r="L269" i="2"/>
  <c r="L288" i="2"/>
  <c r="L292" i="2"/>
  <c r="L295" i="2"/>
  <c r="L299" i="2"/>
  <c r="L303" i="2"/>
  <c r="L306" i="2"/>
  <c r="L310" i="2"/>
  <c r="L314" i="2"/>
  <c r="L111" i="2"/>
  <c r="L168" i="2"/>
  <c r="L234" i="2"/>
  <c r="L242" i="2"/>
  <c r="L279" i="2"/>
  <c r="M8" i="2"/>
  <c r="M9" i="2"/>
  <c r="M10" i="2"/>
  <c r="M11" i="2"/>
  <c r="M12" i="2"/>
  <c r="M13" i="2"/>
  <c r="M14" i="2"/>
  <c r="B16" i="1"/>
  <c r="B62" i="1"/>
  <c r="B58" i="1"/>
  <c r="G68" i="1" s="1"/>
  <c r="C50" i="1"/>
  <c r="B56" i="1"/>
  <c r="M16" i="2"/>
  <c r="K17" i="2"/>
  <c r="M15" i="2"/>
  <c r="E56" i="1"/>
  <c r="D60" i="1"/>
  <c r="C68" i="1" s="1"/>
  <c r="B68" i="1"/>
  <c r="K38" i="1" l="1"/>
  <c r="J44" i="1"/>
  <c r="J48" i="1" s="1"/>
  <c r="J50" i="1" s="1"/>
  <c r="J293" i="2"/>
  <c r="J269" i="2"/>
  <c r="J65" i="2"/>
  <c r="J281" i="2"/>
  <c r="J257" i="2"/>
  <c r="J161" i="2"/>
  <c r="N10" i="2"/>
  <c r="J41" i="2"/>
  <c r="J305" i="2"/>
  <c r="N9" i="2"/>
  <c r="N16" i="2"/>
  <c r="E18" i="2"/>
  <c r="F18" i="2" s="1"/>
  <c r="C19" i="2"/>
  <c r="J317" i="2"/>
  <c r="J125" i="2"/>
  <c r="J221" i="2"/>
  <c r="J89" i="2"/>
  <c r="J29" i="2"/>
  <c r="N8" i="2"/>
  <c r="J197" i="2"/>
  <c r="J137" i="2"/>
  <c r="C16" i="1"/>
  <c r="D16" i="1"/>
  <c r="B18" i="1"/>
  <c r="J329" i="2"/>
  <c r="J233" i="2"/>
  <c r="J209" i="2"/>
  <c r="J113" i="2"/>
  <c r="J101" i="2"/>
  <c r="J53" i="2"/>
  <c r="N15" i="2"/>
  <c r="J17" i="2"/>
  <c r="N6" i="2"/>
  <c r="J23" i="2"/>
  <c r="G56" i="1"/>
  <c r="F60" i="1"/>
  <c r="C69" i="1" s="1"/>
  <c r="B69" i="1"/>
  <c r="M35" i="1"/>
  <c r="N35" i="1"/>
  <c r="L36" i="1"/>
  <c r="L38" i="1" s="1"/>
  <c r="B60" i="1"/>
  <c r="C67" i="1" s="1"/>
  <c r="D67" i="1" s="1"/>
  <c r="B67" i="1"/>
  <c r="C56" i="1"/>
  <c r="J185" i="2"/>
  <c r="J77" i="2"/>
  <c r="N12" i="2"/>
  <c r="M17" i="2"/>
  <c r="N17" i="2" s="1"/>
  <c r="K18" i="2"/>
  <c r="J245" i="2"/>
  <c r="J173" i="2"/>
  <c r="J149" i="2"/>
  <c r="N14" i="2"/>
  <c r="N11" i="2"/>
  <c r="J341" i="2"/>
  <c r="O7" i="2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N7" i="2"/>
  <c r="I7" i="2"/>
  <c r="I50" i="1"/>
  <c r="H56" i="1"/>
  <c r="H62" i="1"/>
  <c r="H58" i="1"/>
  <c r="G17" i="2"/>
  <c r="G18" i="2" s="1"/>
  <c r="M38" i="1" l="1"/>
  <c r="L44" i="1"/>
  <c r="L48" i="1" s="1"/>
  <c r="L50" i="1" s="1"/>
  <c r="J58" i="1"/>
  <c r="J56" i="1"/>
  <c r="K50" i="1"/>
  <c r="J62" i="1"/>
  <c r="N36" i="1"/>
  <c r="N38" i="1" s="1"/>
  <c r="O35" i="1"/>
  <c r="B70" i="1"/>
  <c r="I56" i="1"/>
  <c r="H60" i="1"/>
  <c r="C70" i="1" s="1"/>
  <c r="D68" i="1"/>
  <c r="D69" i="1" s="1"/>
  <c r="I65" i="2"/>
  <c r="O18" i="2"/>
  <c r="M18" i="2"/>
  <c r="N18" i="2" s="1"/>
  <c r="K19" i="2"/>
  <c r="C18" i="1"/>
  <c r="D18" i="1"/>
  <c r="E19" i="2"/>
  <c r="F19" i="2" s="1"/>
  <c r="C20" i="2"/>
  <c r="N50" i="1" l="1"/>
  <c r="O38" i="1"/>
  <c r="N44" i="1"/>
  <c r="N48" i="1" s="1"/>
  <c r="M50" i="1"/>
  <c r="L56" i="1"/>
  <c r="L58" i="1"/>
  <c r="L62" i="1"/>
  <c r="G19" i="2"/>
  <c r="D70" i="1"/>
  <c r="B71" i="1"/>
  <c r="K56" i="1"/>
  <c r="J60" i="1"/>
  <c r="C71" i="1" s="1"/>
  <c r="K20" i="2"/>
  <c r="M19" i="2"/>
  <c r="N19" i="2" s="1"/>
  <c r="C21" i="2"/>
  <c r="E20" i="2"/>
  <c r="F20" i="2" s="1"/>
  <c r="O19" i="2" l="1"/>
  <c r="O20" i="2" s="1"/>
  <c r="C22" i="2"/>
  <c r="E21" i="2"/>
  <c r="F21" i="2" s="1"/>
  <c r="M20" i="2"/>
  <c r="N20" i="2" s="1"/>
  <c r="K21" i="2"/>
  <c r="N62" i="1"/>
  <c r="O50" i="1"/>
  <c r="N56" i="1"/>
  <c r="N58" i="1"/>
  <c r="G20" i="2"/>
  <c r="G21" i="2" s="1"/>
  <c r="L60" i="1"/>
  <c r="C72" i="1" s="1"/>
  <c r="M56" i="1"/>
  <c r="B72" i="1"/>
  <c r="D71" i="1"/>
  <c r="D72" i="1" s="1"/>
  <c r="G66" i="1" l="1"/>
  <c r="M21" i="2"/>
  <c r="N21" i="2" s="1"/>
  <c r="K22" i="2"/>
  <c r="D73" i="1"/>
  <c r="N60" i="1"/>
  <c r="C73" i="1" s="1"/>
  <c r="B73" i="1"/>
  <c r="O56" i="1"/>
  <c r="E22" i="2"/>
  <c r="F22" i="2" s="1"/>
  <c r="C23" i="2"/>
  <c r="B81" i="1"/>
  <c r="D81" i="1" s="1"/>
  <c r="B82" i="1"/>
  <c r="D82" i="1" s="1"/>
  <c r="O21" i="2"/>
  <c r="B78" i="1" l="1"/>
  <c r="G65" i="1"/>
  <c r="M22" i="2"/>
  <c r="N22" i="2" s="1"/>
  <c r="K23" i="2"/>
  <c r="E23" i="2"/>
  <c r="F23" i="2" s="1"/>
  <c r="C24" i="2"/>
  <c r="G22" i="2"/>
  <c r="G23" i="2" l="1"/>
  <c r="G24" i="2" s="1"/>
  <c r="E24" i="2"/>
  <c r="F24" i="2" s="1"/>
  <c r="C25" i="2"/>
  <c r="K24" i="2"/>
  <c r="M23" i="2"/>
  <c r="N23" i="2" s="1"/>
  <c r="O22" i="2"/>
  <c r="O23" i="2" l="1"/>
  <c r="M24" i="2"/>
  <c r="N24" i="2" s="1"/>
  <c r="K25" i="2"/>
  <c r="E25" i="2"/>
  <c r="F25" i="2" s="1"/>
  <c r="C26" i="2"/>
  <c r="C27" i="2" l="1"/>
  <c r="E26" i="2"/>
  <c r="F26" i="2" s="1"/>
  <c r="O24" i="2"/>
  <c r="G25" i="2"/>
  <c r="M25" i="2"/>
  <c r="N25" i="2" s="1"/>
  <c r="K26" i="2"/>
  <c r="C28" i="2" l="1"/>
  <c r="E27" i="2"/>
  <c r="F27" i="2" s="1"/>
  <c r="M26" i="2"/>
  <c r="N26" i="2" s="1"/>
  <c r="K27" i="2"/>
  <c r="G26" i="2"/>
  <c r="G27" i="2" s="1"/>
  <c r="O25" i="2"/>
  <c r="O26" i="2" s="1"/>
  <c r="C29" i="2" l="1"/>
  <c r="E28" i="2"/>
  <c r="F28" i="2" s="1"/>
  <c r="K28" i="2"/>
  <c r="M27" i="2"/>
  <c r="N27" i="2" s="1"/>
  <c r="G28" i="2"/>
  <c r="O27" i="2" l="1"/>
  <c r="M28" i="2"/>
  <c r="N28" i="2" s="1"/>
  <c r="K29" i="2"/>
  <c r="E29" i="2"/>
  <c r="F29" i="2" s="1"/>
  <c r="C30" i="2"/>
  <c r="E30" i="2" l="1"/>
  <c r="F30" i="2" s="1"/>
  <c r="C31" i="2"/>
  <c r="G29" i="2"/>
  <c r="K30" i="2"/>
  <c r="M29" i="2"/>
  <c r="N29" i="2" s="1"/>
  <c r="O28" i="2"/>
  <c r="O29" i="2" s="1"/>
  <c r="G30" i="2" l="1"/>
  <c r="K31" i="2"/>
  <c r="M30" i="2"/>
  <c r="N30" i="2" s="1"/>
  <c r="C32" i="2"/>
  <c r="E31" i="2"/>
  <c r="F31" i="2" s="1"/>
  <c r="E32" i="2" l="1"/>
  <c r="F32" i="2" s="1"/>
  <c r="C33" i="2"/>
  <c r="M31" i="2"/>
  <c r="N31" i="2" s="1"/>
  <c r="K32" i="2"/>
  <c r="G31" i="2"/>
  <c r="O30" i="2"/>
  <c r="O31" i="2" s="1"/>
  <c r="G32" i="2" l="1"/>
  <c r="M32" i="2"/>
  <c r="N32" i="2" s="1"/>
  <c r="K33" i="2"/>
  <c r="C34" i="2"/>
  <c r="E33" i="2"/>
  <c r="F33" i="2" s="1"/>
  <c r="G33" i="2" l="1"/>
  <c r="G34" i="2" s="1"/>
  <c r="K34" i="2"/>
  <c r="M33" i="2"/>
  <c r="N33" i="2" s="1"/>
  <c r="C35" i="2"/>
  <c r="E34" i="2"/>
  <c r="F34" i="2" s="1"/>
  <c r="O32" i="2"/>
  <c r="O33" i="2" s="1"/>
  <c r="E35" i="2" l="1"/>
  <c r="F35" i="2" s="1"/>
  <c r="C36" i="2"/>
  <c r="K35" i="2"/>
  <c r="M34" i="2"/>
  <c r="N34" i="2" s="1"/>
  <c r="O34" i="2" l="1"/>
  <c r="O35" i="2" s="1"/>
  <c r="K36" i="2"/>
  <c r="M35" i="2"/>
  <c r="N35" i="2" s="1"/>
  <c r="C37" i="2"/>
  <c r="E36" i="2"/>
  <c r="F36" i="2" s="1"/>
  <c r="G35" i="2"/>
  <c r="G36" i="2" s="1"/>
  <c r="G37" i="2" l="1"/>
  <c r="C38" i="2"/>
  <c r="E37" i="2"/>
  <c r="F37" i="2" s="1"/>
  <c r="M36" i="2"/>
  <c r="N36" i="2" s="1"/>
  <c r="K37" i="2"/>
  <c r="K38" i="2" l="1"/>
  <c r="M37" i="2"/>
  <c r="N37" i="2" s="1"/>
  <c r="C39" i="2"/>
  <c r="E38" i="2"/>
  <c r="F38" i="2" s="1"/>
  <c r="O36" i="2"/>
  <c r="O37" i="2" s="1"/>
  <c r="O38" i="2" l="1"/>
  <c r="M38" i="2"/>
  <c r="N38" i="2" s="1"/>
  <c r="K39" i="2"/>
  <c r="C40" i="2"/>
  <c r="E39" i="2"/>
  <c r="F39" i="2" s="1"/>
  <c r="G38" i="2"/>
  <c r="O39" i="2" l="1"/>
  <c r="G39" i="2"/>
  <c r="C41" i="2"/>
  <c r="E40" i="2"/>
  <c r="F40" i="2" s="1"/>
  <c r="M39" i="2"/>
  <c r="N39" i="2" s="1"/>
  <c r="K40" i="2"/>
  <c r="O40" i="2" l="1"/>
  <c r="M40" i="2"/>
  <c r="N40" i="2" s="1"/>
  <c r="K41" i="2"/>
  <c r="E41" i="2"/>
  <c r="F41" i="2" s="1"/>
  <c r="C42" i="2"/>
  <c r="G40" i="2"/>
  <c r="G41" i="2" s="1"/>
  <c r="G42" i="2" l="1"/>
  <c r="K42" i="2"/>
  <c r="M41" i="2"/>
  <c r="N41" i="2" s="1"/>
  <c r="E42" i="2"/>
  <c r="F42" i="2" s="1"/>
  <c r="C43" i="2"/>
  <c r="G43" i="2" l="1"/>
  <c r="C44" i="2"/>
  <c r="E43" i="2"/>
  <c r="F43" i="2" s="1"/>
  <c r="M42" i="2"/>
  <c r="N42" i="2" s="1"/>
  <c r="K43" i="2"/>
  <c r="O41" i="2"/>
  <c r="O42" i="2" s="1"/>
  <c r="O43" i="2" l="1"/>
  <c r="M43" i="2"/>
  <c r="N43" i="2" s="1"/>
  <c r="K44" i="2"/>
  <c r="E44" i="2"/>
  <c r="F44" i="2" s="1"/>
  <c r="C45" i="2"/>
  <c r="O44" i="2" l="1"/>
  <c r="E45" i="2"/>
  <c r="F45" i="2" s="1"/>
  <c r="C46" i="2"/>
  <c r="M44" i="2"/>
  <c r="N44" i="2" s="1"/>
  <c r="K45" i="2"/>
  <c r="G44" i="2"/>
  <c r="G45" i="2" s="1"/>
  <c r="M45" i="2" l="1"/>
  <c r="N45" i="2" s="1"/>
  <c r="K46" i="2"/>
  <c r="E46" i="2"/>
  <c r="F46" i="2" s="1"/>
  <c r="C47" i="2"/>
  <c r="E47" i="2" l="1"/>
  <c r="F47" i="2" s="1"/>
  <c r="C48" i="2"/>
  <c r="G46" i="2"/>
  <c r="M46" i="2"/>
  <c r="N46" i="2" s="1"/>
  <c r="K47" i="2"/>
  <c r="O45" i="2"/>
  <c r="G47" i="2" l="1"/>
  <c r="G48" i="2" s="1"/>
  <c r="O46" i="2"/>
  <c r="M47" i="2"/>
  <c r="N47" i="2" s="1"/>
  <c r="K48" i="2"/>
  <c r="E48" i="2"/>
  <c r="F48" i="2" s="1"/>
  <c r="C49" i="2"/>
  <c r="G49" i="2" l="1"/>
  <c r="E49" i="2"/>
  <c r="F49" i="2" s="1"/>
  <c r="C50" i="2"/>
  <c r="M48" i="2"/>
  <c r="N48" i="2" s="1"/>
  <c r="K49" i="2"/>
  <c r="O47" i="2"/>
  <c r="O48" i="2" s="1"/>
  <c r="O49" i="2" l="1"/>
  <c r="C51" i="2"/>
  <c r="E50" i="2"/>
  <c r="F50" i="2" s="1"/>
  <c r="M49" i="2"/>
  <c r="N49" i="2" s="1"/>
  <c r="K50" i="2"/>
  <c r="M50" i="2" l="1"/>
  <c r="N50" i="2" s="1"/>
  <c r="K51" i="2"/>
  <c r="C52" i="2"/>
  <c r="E51" i="2"/>
  <c r="F51" i="2" s="1"/>
  <c r="G50" i="2"/>
  <c r="E52" i="2" l="1"/>
  <c r="F52" i="2" s="1"/>
  <c r="C53" i="2"/>
  <c r="G51" i="2"/>
  <c r="O50" i="2"/>
  <c r="M51" i="2"/>
  <c r="N51" i="2" s="1"/>
  <c r="K52" i="2"/>
  <c r="M52" i="2" l="1"/>
  <c r="N52" i="2" s="1"/>
  <c r="K53" i="2"/>
  <c r="G52" i="2"/>
  <c r="O51" i="2"/>
  <c r="E53" i="2"/>
  <c r="F53" i="2" s="1"/>
  <c r="C54" i="2"/>
  <c r="G53" i="2" l="1"/>
  <c r="G54" i="2" s="1"/>
  <c r="E54" i="2"/>
  <c r="F54" i="2" s="1"/>
  <c r="C55" i="2"/>
  <c r="O52" i="2"/>
  <c r="M53" i="2"/>
  <c r="N53" i="2" s="1"/>
  <c r="K54" i="2"/>
  <c r="M54" i="2" l="1"/>
  <c r="N54" i="2" s="1"/>
  <c r="K55" i="2"/>
  <c r="O53" i="2"/>
  <c r="E55" i="2"/>
  <c r="F55" i="2" s="1"/>
  <c r="C56" i="2"/>
  <c r="G55" i="2" l="1"/>
  <c r="G56" i="2" s="1"/>
  <c r="E56" i="2"/>
  <c r="F56" i="2" s="1"/>
  <c r="C57" i="2"/>
  <c r="O54" i="2"/>
  <c r="M55" i="2"/>
  <c r="N55" i="2" s="1"/>
  <c r="K56" i="2"/>
  <c r="M56" i="2" l="1"/>
  <c r="N56" i="2" s="1"/>
  <c r="K57" i="2"/>
  <c r="O55" i="2"/>
  <c r="E57" i="2"/>
  <c r="F57" i="2" s="1"/>
  <c r="C58" i="2"/>
  <c r="G57" i="2" l="1"/>
  <c r="G58" i="2" s="1"/>
  <c r="C59" i="2"/>
  <c r="E58" i="2"/>
  <c r="F58" i="2" s="1"/>
  <c r="O56" i="2"/>
  <c r="M57" i="2"/>
  <c r="N57" i="2" s="1"/>
  <c r="K58" i="2"/>
  <c r="M58" i="2" l="1"/>
  <c r="N58" i="2" s="1"/>
  <c r="K59" i="2"/>
  <c r="O57" i="2"/>
  <c r="C60" i="2"/>
  <c r="E59" i="2"/>
  <c r="F59" i="2" s="1"/>
  <c r="E60" i="2" l="1"/>
  <c r="F60" i="2" s="1"/>
  <c r="C61" i="2"/>
  <c r="G59" i="2"/>
  <c r="O58" i="2"/>
  <c r="M59" i="2"/>
  <c r="N59" i="2" s="1"/>
  <c r="K60" i="2"/>
  <c r="K61" i="2" l="1"/>
  <c r="M60" i="2"/>
  <c r="N60" i="2" s="1"/>
  <c r="G60" i="2"/>
  <c r="O59" i="2"/>
  <c r="C62" i="2"/>
  <c r="E61" i="2"/>
  <c r="F61" i="2" s="1"/>
  <c r="K62" i="2" l="1"/>
  <c r="M61" i="2"/>
  <c r="N61" i="2" s="1"/>
  <c r="E62" i="2"/>
  <c r="F62" i="2" s="1"/>
  <c r="C63" i="2"/>
  <c r="O60" i="2"/>
  <c r="O61" i="2" s="1"/>
  <c r="G61" i="2"/>
  <c r="G62" i="2" s="1"/>
  <c r="G63" i="2" l="1"/>
  <c r="M62" i="2"/>
  <c r="N62" i="2" s="1"/>
  <c r="K63" i="2"/>
  <c r="E63" i="2"/>
  <c r="F63" i="2" s="1"/>
  <c r="C64" i="2"/>
  <c r="O62" i="2"/>
  <c r="O63" i="2" l="1"/>
  <c r="E64" i="2"/>
  <c r="F64" i="2" s="1"/>
  <c r="C65" i="2"/>
  <c r="M63" i="2"/>
  <c r="N63" i="2" s="1"/>
  <c r="K64" i="2"/>
  <c r="G64" i="2"/>
  <c r="K65" i="2" l="1"/>
  <c r="M64" i="2"/>
  <c r="N64" i="2" s="1"/>
  <c r="C66" i="2"/>
  <c r="E65" i="2"/>
  <c r="F65" i="2" s="1"/>
  <c r="O64" i="2"/>
  <c r="G65" i="2" l="1"/>
  <c r="E66" i="2"/>
  <c r="F66" i="2" s="1"/>
  <c r="C67" i="2"/>
  <c r="M65" i="2"/>
  <c r="N65" i="2" s="1"/>
  <c r="K66" i="2"/>
  <c r="K67" i="2" l="1"/>
  <c r="M66" i="2"/>
  <c r="N66" i="2" s="1"/>
  <c r="O65" i="2"/>
  <c r="C68" i="2"/>
  <c r="E67" i="2"/>
  <c r="F67" i="2" s="1"/>
  <c r="G66" i="2"/>
  <c r="G67" i="2" s="1"/>
  <c r="G68" i="2" l="1"/>
  <c r="E68" i="2"/>
  <c r="F68" i="2" s="1"/>
  <c r="C69" i="2"/>
  <c r="O66" i="2"/>
  <c r="K68" i="2"/>
  <c r="M67" i="2"/>
  <c r="N67" i="2" s="1"/>
  <c r="M68" i="2" l="1"/>
  <c r="N68" i="2" s="1"/>
  <c r="K69" i="2"/>
  <c r="O67" i="2"/>
  <c r="C70" i="2"/>
  <c r="E69" i="2"/>
  <c r="F69" i="2" s="1"/>
  <c r="G69" i="2" l="1"/>
  <c r="G70" i="2" s="1"/>
  <c r="E70" i="2"/>
  <c r="F70" i="2" s="1"/>
  <c r="C71" i="2"/>
  <c r="O68" i="2"/>
  <c r="M69" i="2"/>
  <c r="N69" i="2" s="1"/>
  <c r="K70" i="2"/>
  <c r="K71" i="2" l="1"/>
  <c r="M70" i="2"/>
  <c r="N70" i="2" s="1"/>
  <c r="O69" i="2"/>
  <c r="E71" i="2"/>
  <c r="F71" i="2" s="1"/>
  <c r="C72" i="2"/>
  <c r="K72" i="2" l="1"/>
  <c r="M71" i="2"/>
  <c r="N71" i="2" s="1"/>
  <c r="G71" i="2"/>
  <c r="O70" i="2"/>
  <c r="E72" i="2"/>
  <c r="F72" i="2" s="1"/>
  <c r="C73" i="2"/>
  <c r="C74" i="2" l="1"/>
  <c r="E73" i="2"/>
  <c r="F73" i="2" s="1"/>
  <c r="O71" i="2"/>
  <c r="G72" i="2"/>
  <c r="M72" i="2"/>
  <c r="N72" i="2" s="1"/>
  <c r="K73" i="2"/>
  <c r="M73" i="2" l="1"/>
  <c r="N73" i="2" s="1"/>
  <c r="K74" i="2"/>
  <c r="G73" i="2"/>
  <c r="O72" i="2"/>
  <c r="E74" i="2"/>
  <c r="F74" i="2" s="1"/>
  <c r="C75" i="2"/>
  <c r="G74" i="2" l="1"/>
  <c r="G75" i="2" s="1"/>
  <c r="C76" i="2"/>
  <c r="E75" i="2"/>
  <c r="F75" i="2" s="1"/>
  <c r="O73" i="2"/>
  <c r="M74" i="2"/>
  <c r="N74" i="2" s="1"/>
  <c r="K75" i="2"/>
  <c r="M75" i="2" l="1"/>
  <c r="N75" i="2" s="1"/>
  <c r="K76" i="2"/>
  <c r="O74" i="2"/>
  <c r="C77" i="2"/>
  <c r="E76" i="2"/>
  <c r="F76" i="2" s="1"/>
  <c r="O75" i="2" l="1"/>
  <c r="G76" i="2"/>
  <c r="C78" i="2"/>
  <c r="E77" i="2"/>
  <c r="F77" i="2" s="1"/>
  <c r="M76" i="2"/>
  <c r="N76" i="2" s="1"/>
  <c r="K77" i="2"/>
  <c r="O76" i="2" l="1"/>
  <c r="O77" i="2" s="1"/>
  <c r="K78" i="2"/>
  <c r="M77" i="2"/>
  <c r="N77" i="2" s="1"/>
  <c r="E78" i="2"/>
  <c r="F78" i="2" s="1"/>
  <c r="C79" i="2"/>
  <c r="G77" i="2"/>
  <c r="G78" i="2" l="1"/>
  <c r="E79" i="2"/>
  <c r="F79" i="2" s="1"/>
  <c r="C80" i="2"/>
  <c r="K79" i="2"/>
  <c r="M78" i="2"/>
  <c r="N78" i="2" s="1"/>
  <c r="O78" i="2" l="1"/>
  <c r="O79" i="2" s="1"/>
  <c r="M79" i="2"/>
  <c r="N79" i="2" s="1"/>
  <c r="K80" i="2"/>
  <c r="E80" i="2"/>
  <c r="F80" i="2" s="1"/>
  <c r="C81" i="2"/>
  <c r="G79" i="2"/>
  <c r="G80" i="2" s="1"/>
  <c r="G81" i="2" l="1"/>
  <c r="E81" i="2"/>
  <c r="F81" i="2" s="1"/>
  <c r="C82" i="2"/>
  <c r="M80" i="2"/>
  <c r="N80" i="2" s="1"/>
  <c r="K81" i="2"/>
  <c r="M81" i="2" l="1"/>
  <c r="N81" i="2" s="1"/>
  <c r="K82" i="2"/>
  <c r="C83" i="2"/>
  <c r="E82" i="2"/>
  <c r="F82" i="2" s="1"/>
  <c r="O80" i="2"/>
  <c r="G82" i="2" l="1"/>
  <c r="G83" i="2" s="1"/>
  <c r="O81" i="2"/>
  <c r="C84" i="2"/>
  <c r="E83" i="2"/>
  <c r="F83" i="2" s="1"/>
  <c r="K83" i="2"/>
  <c r="M82" i="2"/>
  <c r="N82" i="2" s="1"/>
  <c r="G84" i="2" l="1"/>
  <c r="E84" i="2"/>
  <c r="F84" i="2" s="1"/>
  <c r="C85" i="2"/>
  <c r="M83" i="2"/>
  <c r="N83" i="2" s="1"/>
  <c r="K84" i="2"/>
  <c r="O82" i="2"/>
  <c r="O83" i="2" s="1"/>
  <c r="O84" i="2" l="1"/>
  <c r="M84" i="2"/>
  <c r="N84" i="2" s="1"/>
  <c r="K85" i="2"/>
  <c r="C86" i="2"/>
  <c r="E85" i="2"/>
  <c r="F85" i="2" s="1"/>
  <c r="O85" i="2" l="1"/>
  <c r="E86" i="2"/>
  <c r="F86" i="2" s="1"/>
  <c r="C87" i="2"/>
  <c r="M85" i="2"/>
  <c r="N85" i="2" s="1"/>
  <c r="K86" i="2"/>
  <c r="G85" i="2"/>
  <c r="G86" i="2" s="1"/>
  <c r="K87" i="2" l="1"/>
  <c r="M86" i="2"/>
  <c r="N86" i="2" s="1"/>
  <c r="E87" i="2"/>
  <c r="F87" i="2" s="1"/>
  <c r="C88" i="2"/>
  <c r="O86" i="2"/>
  <c r="G87" i="2" l="1"/>
  <c r="E88" i="2"/>
  <c r="F88" i="2" s="1"/>
  <c r="C89" i="2"/>
  <c r="M87" i="2"/>
  <c r="N87" i="2" s="1"/>
  <c r="K88" i="2"/>
  <c r="K89" i="2" l="1"/>
  <c r="M88" i="2"/>
  <c r="N88" i="2" s="1"/>
  <c r="O87" i="2"/>
  <c r="E89" i="2"/>
  <c r="F89" i="2" s="1"/>
  <c r="C90" i="2"/>
  <c r="G88" i="2"/>
  <c r="G89" i="2" s="1"/>
  <c r="M89" i="2" l="1"/>
  <c r="N89" i="2" s="1"/>
  <c r="K90" i="2"/>
  <c r="O88" i="2"/>
  <c r="C91" i="2"/>
  <c r="E90" i="2"/>
  <c r="F90" i="2" s="1"/>
  <c r="G90" i="2" l="1"/>
  <c r="G91" i="2" s="1"/>
  <c r="E91" i="2"/>
  <c r="F91" i="2" s="1"/>
  <c r="C92" i="2"/>
  <c r="O89" i="2"/>
  <c r="M90" i="2"/>
  <c r="N90" i="2" s="1"/>
  <c r="K91" i="2"/>
  <c r="O90" i="2" l="1"/>
  <c r="E92" i="2"/>
  <c r="F92" i="2" s="1"/>
  <c r="C93" i="2"/>
  <c r="M91" i="2"/>
  <c r="N91" i="2" s="1"/>
  <c r="K92" i="2"/>
  <c r="G92" i="2"/>
  <c r="O91" i="2" l="1"/>
  <c r="O92" i="2" s="1"/>
  <c r="M92" i="2"/>
  <c r="N92" i="2" s="1"/>
  <c r="K93" i="2"/>
  <c r="E93" i="2"/>
  <c r="F93" i="2" s="1"/>
  <c r="C94" i="2"/>
  <c r="E94" i="2" l="1"/>
  <c r="F94" i="2" s="1"/>
  <c r="C95" i="2"/>
  <c r="M93" i="2"/>
  <c r="N93" i="2" s="1"/>
  <c r="K94" i="2"/>
  <c r="G93" i="2"/>
  <c r="G94" i="2" l="1"/>
  <c r="G95" i="2" s="1"/>
  <c r="M94" i="2"/>
  <c r="N94" i="2" s="1"/>
  <c r="K95" i="2"/>
  <c r="O93" i="2"/>
  <c r="E95" i="2"/>
  <c r="F95" i="2" s="1"/>
  <c r="C96" i="2"/>
  <c r="E96" i="2" l="1"/>
  <c r="F96" i="2" s="1"/>
  <c r="C97" i="2"/>
  <c r="O94" i="2"/>
  <c r="K96" i="2"/>
  <c r="M95" i="2"/>
  <c r="N95" i="2" s="1"/>
  <c r="G96" i="2" l="1"/>
  <c r="G97" i="2" s="1"/>
  <c r="M96" i="2"/>
  <c r="N96" i="2" s="1"/>
  <c r="K97" i="2"/>
  <c r="O95" i="2"/>
  <c r="E97" i="2"/>
  <c r="F97" i="2" s="1"/>
  <c r="C98" i="2"/>
  <c r="C99" i="2" l="1"/>
  <c r="E98" i="2"/>
  <c r="F98" i="2" s="1"/>
  <c r="O96" i="2"/>
  <c r="M97" i="2"/>
  <c r="N97" i="2" s="1"/>
  <c r="K98" i="2"/>
  <c r="E99" i="2" l="1"/>
  <c r="F99" i="2" s="1"/>
  <c r="C100" i="2"/>
  <c r="G98" i="2"/>
  <c r="O97" i="2"/>
  <c r="M98" i="2"/>
  <c r="N98" i="2" s="1"/>
  <c r="K99" i="2"/>
  <c r="K100" i="2" l="1"/>
  <c r="M99" i="2"/>
  <c r="N99" i="2" s="1"/>
  <c r="C101" i="2"/>
  <c r="E100" i="2"/>
  <c r="F100" i="2" s="1"/>
  <c r="O98" i="2"/>
  <c r="G99" i="2"/>
  <c r="M100" i="2" l="1"/>
  <c r="N100" i="2" s="1"/>
  <c r="K101" i="2"/>
  <c r="G100" i="2"/>
  <c r="O99" i="2"/>
  <c r="C102" i="2"/>
  <c r="E101" i="2"/>
  <c r="F101" i="2" s="1"/>
  <c r="C103" i="2" l="1"/>
  <c r="E102" i="2"/>
  <c r="F102" i="2" s="1"/>
  <c r="G101" i="2"/>
  <c r="O100" i="2"/>
  <c r="M101" i="2"/>
  <c r="N101" i="2" s="1"/>
  <c r="K102" i="2"/>
  <c r="K103" i="2" l="1"/>
  <c r="M102" i="2"/>
  <c r="N102" i="2" s="1"/>
  <c r="O101" i="2"/>
  <c r="G102" i="2"/>
  <c r="C104" i="2"/>
  <c r="E103" i="2"/>
  <c r="F103" i="2" s="1"/>
  <c r="K104" i="2" l="1"/>
  <c r="M103" i="2"/>
  <c r="N103" i="2" s="1"/>
  <c r="E104" i="2"/>
  <c r="F104" i="2" s="1"/>
  <c r="C105" i="2"/>
  <c r="G103" i="2"/>
  <c r="G104" i="2" s="1"/>
  <c r="O102" i="2"/>
  <c r="O103" i="2" s="1"/>
  <c r="K105" i="2" l="1"/>
  <c r="M104" i="2"/>
  <c r="N104" i="2" s="1"/>
  <c r="C106" i="2"/>
  <c r="E105" i="2"/>
  <c r="F105" i="2" s="1"/>
  <c r="O104" i="2" l="1"/>
  <c r="O105" i="2" s="1"/>
  <c r="C107" i="2"/>
  <c r="E106" i="2"/>
  <c r="F106" i="2" s="1"/>
  <c r="M105" i="2"/>
  <c r="N105" i="2" s="1"/>
  <c r="K106" i="2"/>
  <c r="G105" i="2"/>
  <c r="G106" i="2" s="1"/>
  <c r="M106" i="2" l="1"/>
  <c r="N106" i="2" s="1"/>
  <c r="K107" i="2"/>
  <c r="C108" i="2"/>
  <c r="E107" i="2"/>
  <c r="F107" i="2" s="1"/>
  <c r="E108" i="2" l="1"/>
  <c r="F108" i="2" s="1"/>
  <c r="C109" i="2"/>
  <c r="O106" i="2"/>
  <c r="K108" i="2"/>
  <c r="M107" i="2"/>
  <c r="N107" i="2" s="1"/>
  <c r="G107" i="2"/>
  <c r="G108" i="2" s="1"/>
  <c r="K109" i="2" l="1"/>
  <c r="M108" i="2"/>
  <c r="N108" i="2" s="1"/>
  <c r="O107" i="2"/>
  <c r="C110" i="2"/>
  <c r="E109" i="2"/>
  <c r="F109" i="2" s="1"/>
  <c r="C111" i="2" l="1"/>
  <c r="E110" i="2"/>
  <c r="F110" i="2" s="1"/>
  <c r="O108" i="2"/>
  <c r="M109" i="2"/>
  <c r="N109" i="2" s="1"/>
  <c r="K110" i="2"/>
  <c r="G109" i="2"/>
  <c r="G110" i="2" s="1"/>
  <c r="M110" i="2" l="1"/>
  <c r="N110" i="2" s="1"/>
  <c r="K111" i="2"/>
  <c r="C112" i="2"/>
  <c r="E111" i="2"/>
  <c r="F111" i="2" s="1"/>
  <c r="O109" i="2"/>
  <c r="O110" i="2" s="1"/>
  <c r="G111" i="2" l="1"/>
  <c r="G112" i="2" s="1"/>
  <c r="E112" i="2"/>
  <c r="F112" i="2" s="1"/>
  <c r="C113" i="2"/>
  <c r="M111" i="2"/>
  <c r="N111" i="2" s="1"/>
  <c r="K112" i="2"/>
  <c r="K113" i="2" l="1"/>
  <c r="M112" i="2"/>
  <c r="N112" i="2" s="1"/>
  <c r="C114" i="2"/>
  <c r="E113" i="2"/>
  <c r="F113" i="2" s="1"/>
  <c r="O111" i="2"/>
  <c r="G113" i="2" l="1"/>
  <c r="O112" i="2"/>
  <c r="C115" i="2"/>
  <c r="E114" i="2"/>
  <c r="F114" i="2" s="1"/>
  <c r="M113" i="2"/>
  <c r="N113" i="2" s="1"/>
  <c r="K114" i="2"/>
  <c r="E115" i="2" l="1"/>
  <c r="F115" i="2" s="1"/>
  <c r="C116" i="2"/>
  <c r="G114" i="2"/>
  <c r="K115" i="2"/>
  <c r="M114" i="2"/>
  <c r="N114" i="2" s="1"/>
  <c r="O113" i="2"/>
  <c r="K116" i="2" l="1"/>
  <c r="M115" i="2"/>
  <c r="N115" i="2" s="1"/>
  <c r="G115" i="2"/>
  <c r="O114" i="2"/>
  <c r="O115" i="2" s="1"/>
  <c r="C117" i="2"/>
  <c r="E116" i="2"/>
  <c r="F116" i="2" s="1"/>
  <c r="C118" i="2" l="1"/>
  <c r="E117" i="2"/>
  <c r="F117" i="2" s="1"/>
  <c r="G116" i="2"/>
  <c r="M116" i="2"/>
  <c r="N116" i="2" s="1"/>
  <c r="K117" i="2"/>
  <c r="O116" i="2" l="1"/>
  <c r="O117" i="2" s="1"/>
  <c r="M117" i="2"/>
  <c r="N117" i="2" s="1"/>
  <c r="K118" i="2"/>
  <c r="G117" i="2"/>
  <c r="C119" i="2"/>
  <c r="E118" i="2"/>
  <c r="F118" i="2" s="1"/>
  <c r="G118" i="2" l="1"/>
  <c r="G119" i="2" s="1"/>
  <c r="E119" i="2"/>
  <c r="F119" i="2" s="1"/>
  <c r="C120" i="2"/>
  <c r="M118" i="2"/>
  <c r="N118" i="2" s="1"/>
  <c r="K119" i="2"/>
  <c r="O118" i="2" l="1"/>
  <c r="M119" i="2"/>
  <c r="N119" i="2" s="1"/>
  <c r="K120" i="2"/>
  <c r="E120" i="2"/>
  <c r="F120" i="2" s="1"/>
  <c r="C121" i="2"/>
  <c r="E121" i="2" l="1"/>
  <c r="F121" i="2" s="1"/>
  <c r="C122" i="2"/>
  <c r="G120" i="2"/>
  <c r="M120" i="2"/>
  <c r="N120" i="2" s="1"/>
  <c r="K121" i="2"/>
  <c r="O119" i="2"/>
  <c r="O120" i="2" l="1"/>
  <c r="O121" i="2" s="1"/>
  <c r="K122" i="2"/>
  <c r="M121" i="2"/>
  <c r="N121" i="2" s="1"/>
  <c r="G121" i="2"/>
  <c r="C123" i="2"/>
  <c r="E122" i="2"/>
  <c r="F122" i="2" s="1"/>
  <c r="O122" i="2" l="1"/>
  <c r="E123" i="2"/>
  <c r="F123" i="2" s="1"/>
  <c r="C124" i="2"/>
  <c r="G122" i="2"/>
  <c r="M122" i="2"/>
  <c r="N122" i="2" s="1"/>
  <c r="K123" i="2"/>
  <c r="K124" i="2" l="1"/>
  <c r="M123" i="2"/>
  <c r="N123" i="2" s="1"/>
  <c r="G123" i="2"/>
  <c r="E124" i="2"/>
  <c r="F124" i="2" s="1"/>
  <c r="C125" i="2"/>
  <c r="O123" i="2"/>
  <c r="O124" i="2" l="1"/>
  <c r="G124" i="2"/>
  <c r="M124" i="2"/>
  <c r="N124" i="2" s="1"/>
  <c r="K125" i="2"/>
  <c r="C126" i="2"/>
  <c r="E125" i="2"/>
  <c r="F125" i="2" s="1"/>
  <c r="O125" i="2" l="1"/>
  <c r="K126" i="2"/>
  <c r="M125" i="2"/>
  <c r="N125" i="2" s="1"/>
  <c r="E126" i="2"/>
  <c r="F126" i="2" s="1"/>
  <c r="C127" i="2"/>
  <c r="G125" i="2"/>
  <c r="G126" i="2" l="1"/>
  <c r="C128" i="2"/>
  <c r="E127" i="2"/>
  <c r="F127" i="2" s="1"/>
  <c r="K127" i="2"/>
  <c r="M126" i="2"/>
  <c r="N126" i="2" s="1"/>
  <c r="C129" i="2" l="1"/>
  <c r="E128" i="2"/>
  <c r="F128" i="2" s="1"/>
  <c r="O126" i="2"/>
  <c r="K128" i="2"/>
  <c r="M127" i="2"/>
  <c r="N127" i="2" s="1"/>
  <c r="G127" i="2"/>
  <c r="G128" i="2" s="1"/>
  <c r="E129" i="2" l="1"/>
  <c r="F129" i="2" s="1"/>
  <c r="C130" i="2"/>
  <c r="K129" i="2"/>
  <c r="M128" i="2"/>
  <c r="N128" i="2" s="1"/>
  <c r="O127" i="2"/>
  <c r="G129" i="2" l="1"/>
  <c r="G130" i="2" s="1"/>
  <c r="O128" i="2"/>
  <c r="M129" i="2"/>
  <c r="N129" i="2" s="1"/>
  <c r="K130" i="2"/>
  <c r="E130" i="2"/>
  <c r="F130" i="2" s="1"/>
  <c r="C131" i="2"/>
  <c r="M130" i="2" l="1"/>
  <c r="N130" i="2" s="1"/>
  <c r="K131" i="2"/>
  <c r="C132" i="2"/>
  <c r="E131" i="2"/>
  <c r="F131" i="2" s="1"/>
  <c r="O129" i="2"/>
  <c r="C133" i="2" l="1"/>
  <c r="E132" i="2"/>
  <c r="F132" i="2" s="1"/>
  <c r="G131" i="2"/>
  <c r="O130" i="2"/>
  <c r="K132" i="2"/>
  <c r="M131" i="2"/>
  <c r="N131" i="2" s="1"/>
  <c r="C134" i="2" l="1"/>
  <c r="E133" i="2"/>
  <c r="F133" i="2" s="1"/>
  <c r="K133" i="2"/>
  <c r="M132" i="2"/>
  <c r="N132" i="2" s="1"/>
  <c r="O131" i="2"/>
  <c r="O132" i="2" s="1"/>
  <c r="G132" i="2"/>
  <c r="G133" i="2" s="1"/>
  <c r="E134" i="2" l="1"/>
  <c r="F134" i="2" s="1"/>
  <c r="C135" i="2"/>
  <c r="K134" i="2"/>
  <c r="M133" i="2"/>
  <c r="N133" i="2" s="1"/>
  <c r="O133" i="2" l="1"/>
  <c r="O134" i="2" s="1"/>
  <c r="M134" i="2"/>
  <c r="N134" i="2" s="1"/>
  <c r="K135" i="2"/>
  <c r="G134" i="2"/>
  <c r="C136" i="2"/>
  <c r="E135" i="2"/>
  <c r="F135" i="2" s="1"/>
  <c r="E136" i="2" l="1"/>
  <c r="F136" i="2" s="1"/>
  <c r="C137" i="2"/>
  <c r="G135" i="2"/>
  <c r="G136" i="2" s="1"/>
  <c r="K136" i="2"/>
  <c r="M135" i="2"/>
  <c r="N135" i="2" s="1"/>
  <c r="O135" i="2" l="1"/>
  <c r="O136" i="2" s="1"/>
  <c r="C138" i="2"/>
  <c r="E137" i="2"/>
  <c r="F137" i="2" s="1"/>
  <c r="M136" i="2"/>
  <c r="N136" i="2" s="1"/>
  <c r="K137" i="2"/>
  <c r="M137" i="2" l="1"/>
  <c r="N137" i="2" s="1"/>
  <c r="K138" i="2"/>
  <c r="E138" i="2"/>
  <c r="F138" i="2" s="1"/>
  <c r="C139" i="2"/>
  <c r="G137" i="2"/>
  <c r="O137" i="2" l="1"/>
  <c r="G138" i="2"/>
  <c r="C140" i="2"/>
  <c r="E139" i="2"/>
  <c r="F139" i="2" s="1"/>
  <c r="M138" i="2"/>
  <c r="N138" i="2" s="1"/>
  <c r="K139" i="2"/>
  <c r="O138" i="2" l="1"/>
  <c r="O139" i="2" s="1"/>
  <c r="M139" i="2"/>
  <c r="N139" i="2" s="1"/>
  <c r="K140" i="2"/>
  <c r="C141" i="2"/>
  <c r="E140" i="2"/>
  <c r="F140" i="2" s="1"/>
  <c r="G139" i="2"/>
  <c r="G140" i="2" l="1"/>
  <c r="E141" i="2"/>
  <c r="F141" i="2" s="1"/>
  <c r="C142" i="2"/>
  <c r="K141" i="2"/>
  <c r="M140" i="2"/>
  <c r="N140" i="2" s="1"/>
  <c r="C143" i="2" l="1"/>
  <c r="E142" i="2"/>
  <c r="F142" i="2" s="1"/>
  <c r="O140" i="2"/>
  <c r="M141" i="2"/>
  <c r="N141" i="2" s="1"/>
  <c r="K142" i="2"/>
  <c r="G141" i="2"/>
  <c r="G142" i="2" s="1"/>
  <c r="E143" i="2" l="1"/>
  <c r="F143" i="2" s="1"/>
  <c r="C144" i="2"/>
  <c r="M142" i="2"/>
  <c r="N142" i="2" s="1"/>
  <c r="K143" i="2"/>
  <c r="O141" i="2"/>
  <c r="O142" i="2" l="1"/>
  <c r="O143" i="2" s="1"/>
  <c r="G143" i="2"/>
  <c r="M143" i="2"/>
  <c r="N143" i="2" s="1"/>
  <c r="K144" i="2"/>
  <c r="E144" i="2"/>
  <c r="F144" i="2" s="1"/>
  <c r="C145" i="2"/>
  <c r="K145" i="2" l="1"/>
  <c r="M144" i="2"/>
  <c r="N144" i="2" s="1"/>
  <c r="E145" i="2"/>
  <c r="F145" i="2" s="1"/>
  <c r="C146" i="2"/>
  <c r="G144" i="2"/>
  <c r="K146" i="2" l="1"/>
  <c r="M145" i="2"/>
  <c r="N145" i="2" s="1"/>
  <c r="G145" i="2"/>
  <c r="C147" i="2"/>
  <c r="E146" i="2"/>
  <c r="F146" i="2" s="1"/>
  <c r="O144" i="2"/>
  <c r="O145" i="2" s="1"/>
  <c r="K147" i="2" l="1"/>
  <c r="M146" i="2"/>
  <c r="N146" i="2" s="1"/>
  <c r="C148" i="2"/>
  <c r="E147" i="2"/>
  <c r="F147" i="2" s="1"/>
  <c r="G146" i="2"/>
  <c r="K148" i="2" l="1"/>
  <c r="M147" i="2"/>
  <c r="N147" i="2" s="1"/>
  <c r="G147" i="2"/>
  <c r="E148" i="2"/>
  <c r="F148" i="2" s="1"/>
  <c r="C149" i="2"/>
  <c r="O146" i="2"/>
  <c r="O147" i="2" s="1"/>
  <c r="E149" i="2" l="1"/>
  <c r="F149" i="2" s="1"/>
  <c r="C150" i="2"/>
  <c r="G148" i="2"/>
  <c r="K149" i="2"/>
  <c r="M148" i="2"/>
  <c r="N148" i="2" s="1"/>
  <c r="O148" i="2" l="1"/>
  <c r="O149" i="2" s="1"/>
  <c r="G149" i="2"/>
  <c r="M149" i="2"/>
  <c r="N149" i="2" s="1"/>
  <c r="K150" i="2"/>
  <c r="C151" i="2"/>
  <c r="E150" i="2"/>
  <c r="F150" i="2" s="1"/>
  <c r="M150" i="2" l="1"/>
  <c r="N150" i="2" s="1"/>
  <c r="K151" i="2"/>
  <c r="E151" i="2"/>
  <c r="F151" i="2" s="1"/>
  <c r="C152" i="2"/>
  <c r="G150" i="2"/>
  <c r="E152" i="2" l="1"/>
  <c r="F152" i="2" s="1"/>
  <c r="C153" i="2"/>
  <c r="G151" i="2"/>
  <c r="O150" i="2"/>
  <c r="K152" i="2"/>
  <c r="M151" i="2"/>
  <c r="N151" i="2" s="1"/>
  <c r="M152" i="2" l="1"/>
  <c r="N152" i="2" s="1"/>
  <c r="K153" i="2"/>
  <c r="G152" i="2"/>
  <c r="O151" i="2"/>
  <c r="C154" i="2"/>
  <c r="E153" i="2"/>
  <c r="F153" i="2" s="1"/>
  <c r="O152" i="2" l="1"/>
  <c r="G153" i="2"/>
  <c r="C155" i="2"/>
  <c r="E154" i="2"/>
  <c r="F154" i="2" s="1"/>
  <c r="K154" i="2"/>
  <c r="M153" i="2"/>
  <c r="N153" i="2" s="1"/>
  <c r="O153" i="2" l="1"/>
  <c r="O154" i="2" s="1"/>
  <c r="K155" i="2"/>
  <c r="M154" i="2"/>
  <c r="N154" i="2" s="1"/>
  <c r="E155" i="2"/>
  <c r="F155" i="2" s="1"/>
  <c r="C156" i="2"/>
  <c r="G154" i="2"/>
  <c r="G155" i="2" s="1"/>
  <c r="E156" i="2" l="1"/>
  <c r="F156" i="2" s="1"/>
  <c r="C157" i="2"/>
  <c r="K156" i="2"/>
  <c r="M155" i="2"/>
  <c r="N155" i="2" s="1"/>
  <c r="G156" i="2" l="1"/>
  <c r="G157" i="2" s="1"/>
  <c r="M156" i="2"/>
  <c r="N156" i="2" s="1"/>
  <c r="K157" i="2"/>
  <c r="C158" i="2"/>
  <c r="E157" i="2"/>
  <c r="F157" i="2" s="1"/>
  <c r="O155" i="2"/>
  <c r="O156" i="2" s="1"/>
  <c r="O157" i="2" l="1"/>
  <c r="E158" i="2"/>
  <c r="F158" i="2" s="1"/>
  <c r="C159" i="2"/>
  <c r="K158" i="2"/>
  <c r="M157" i="2"/>
  <c r="N157" i="2" s="1"/>
  <c r="G158" i="2"/>
  <c r="G159" i="2" l="1"/>
  <c r="K159" i="2"/>
  <c r="M158" i="2"/>
  <c r="N158" i="2" s="1"/>
  <c r="C160" i="2"/>
  <c r="E159" i="2"/>
  <c r="F159" i="2" s="1"/>
  <c r="O158" i="2"/>
  <c r="E160" i="2" l="1"/>
  <c r="F160" i="2" s="1"/>
  <c r="C161" i="2"/>
  <c r="K160" i="2"/>
  <c r="M159" i="2"/>
  <c r="N159" i="2" s="1"/>
  <c r="M160" i="2" l="1"/>
  <c r="N160" i="2" s="1"/>
  <c r="K161" i="2"/>
  <c r="E161" i="2"/>
  <c r="F161" i="2" s="1"/>
  <c r="C162" i="2"/>
  <c r="G160" i="2"/>
  <c r="G161" i="2" s="1"/>
  <c r="O159" i="2"/>
  <c r="O160" i="2" s="1"/>
  <c r="G162" i="2" l="1"/>
  <c r="E162" i="2"/>
  <c r="F162" i="2" s="1"/>
  <c r="C163" i="2"/>
  <c r="M161" i="2"/>
  <c r="N161" i="2" s="1"/>
  <c r="K162" i="2"/>
  <c r="G163" i="2" l="1"/>
  <c r="O161" i="2"/>
  <c r="M162" i="2"/>
  <c r="N162" i="2" s="1"/>
  <c r="K163" i="2"/>
  <c r="E163" i="2"/>
  <c r="F163" i="2" s="1"/>
  <c r="C164" i="2"/>
  <c r="E164" i="2" l="1"/>
  <c r="F164" i="2" s="1"/>
  <c r="C165" i="2"/>
  <c r="M163" i="2"/>
  <c r="N163" i="2" s="1"/>
  <c r="K164" i="2"/>
  <c r="O162" i="2"/>
  <c r="O163" i="2" l="1"/>
  <c r="O164" i="2" s="1"/>
  <c r="K165" i="2"/>
  <c r="M164" i="2"/>
  <c r="N164" i="2" s="1"/>
  <c r="E165" i="2"/>
  <c r="F165" i="2" s="1"/>
  <c r="C166" i="2"/>
  <c r="G164" i="2"/>
  <c r="G165" i="2" s="1"/>
  <c r="G166" i="2" l="1"/>
  <c r="E166" i="2"/>
  <c r="F166" i="2" s="1"/>
  <c r="C167" i="2"/>
  <c r="K166" i="2"/>
  <c r="M165" i="2"/>
  <c r="N165" i="2" s="1"/>
  <c r="K167" i="2" l="1"/>
  <c r="M166" i="2"/>
  <c r="N166" i="2" s="1"/>
  <c r="E167" i="2"/>
  <c r="F167" i="2" s="1"/>
  <c r="C168" i="2"/>
  <c r="O165" i="2"/>
  <c r="O166" i="2" s="1"/>
  <c r="G167" i="2" l="1"/>
  <c r="E168" i="2"/>
  <c r="F168" i="2" s="1"/>
  <c r="C169" i="2"/>
  <c r="K168" i="2"/>
  <c r="M167" i="2"/>
  <c r="N167" i="2" s="1"/>
  <c r="M168" i="2" l="1"/>
  <c r="N168" i="2" s="1"/>
  <c r="K169" i="2"/>
  <c r="E169" i="2"/>
  <c r="F169" i="2" s="1"/>
  <c r="C170" i="2"/>
  <c r="G168" i="2"/>
  <c r="G169" i="2" s="1"/>
  <c r="O167" i="2"/>
  <c r="M169" i="2" l="1"/>
  <c r="N169" i="2" s="1"/>
  <c r="K170" i="2"/>
  <c r="O168" i="2"/>
  <c r="C171" i="2"/>
  <c r="E170" i="2"/>
  <c r="F170" i="2" s="1"/>
  <c r="G170" i="2" l="1"/>
  <c r="G171" i="2" s="1"/>
  <c r="E171" i="2"/>
  <c r="F171" i="2" s="1"/>
  <c r="C172" i="2"/>
  <c r="O169" i="2"/>
  <c r="K171" i="2"/>
  <c r="M170" i="2"/>
  <c r="N170" i="2" s="1"/>
  <c r="G172" i="2" l="1"/>
  <c r="O170" i="2"/>
  <c r="E172" i="2"/>
  <c r="F172" i="2" s="1"/>
  <c r="C173" i="2"/>
  <c r="K172" i="2"/>
  <c r="M171" i="2"/>
  <c r="N171" i="2" s="1"/>
  <c r="M172" i="2" l="1"/>
  <c r="N172" i="2" s="1"/>
  <c r="K173" i="2"/>
  <c r="C174" i="2"/>
  <c r="E173" i="2"/>
  <c r="F173" i="2" s="1"/>
  <c r="O171" i="2"/>
  <c r="O172" i="2" l="1"/>
  <c r="G173" i="2"/>
  <c r="E174" i="2"/>
  <c r="F174" i="2" s="1"/>
  <c r="C175" i="2"/>
  <c r="K174" i="2"/>
  <c r="M173" i="2"/>
  <c r="N173" i="2" s="1"/>
  <c r="O173" i="2" l="1"/>
  <c r="O174" i="2" s="1"/>
  <c r="K175" i="2"/>
  <c r="M174" i="2"/>
  <c r="N174" i="2" s="1"/>
  <c r="E175" i="2"/>
  <c r="F175" i="2" s="1"/>
  <c r="C176" i="2"/>
  <c r="G174" i="2"/>
  <c r="E176" i="2" l="1"/>
  <c r="F176" i="2" s="1"/>
  <c r="C177" i="2"/>
  <c r="G175" i="2"/>
  <c r="K176" i="2"/>
  <c r="M175" i="2"/>
  <c r="N175" i="2" s="1"/>
  <c r="G176" i="2" l="1"/>
  <c r="K177" i="2"/>
  <c r="M176" i="2"/>
  <c r="N176" i="2" s="1"/>
  <c r="O175" i="2"/>
  <c r="O176" i="2" s="1"/>
  <c r="E177" i="2"/>
  <c r="F177" i="2" s="1"/>
  <c r="C178" i="2"/>
  <c r="E178" i="2" l="1"/>
  <c r="F178" i="2" s="1"/>
  <c r="C179" i="2"/>
  <c r="G177" i="2"/>
  <c r="M177" i="2"/>
  <c r="N177" i="2" s="1"/>
  <c r="K178" i="2"/>
  <c r="M178" i="2" l="1"/>
  <c r="N178" i="2" s="1"/>
  <c r="K179" i="2"/>
  <c r="O177" i="2"/>
  <c r="G178" i="2"/>
  <c r="C180" i="2"/>
  <c r="E179" i="2"/>
  <c r="F179" i="2" s="1"/>
  <c r="E180" i="2" l="1"/>
  <c r="F180" i="2" s="1"/>
  <c r="C181" i="2"/>
  <c r="G179" i="2"/>
  <c r="O178" i="2"/>
  <c r="M179" i="2"/>
  <c r="N179" i="2" s="1"/>
  <c r="K180" i="2"/>
  <c r="K181" i="2" l="1"/>
  <c r="M180" i="2"/>
  <c r="N180" i="2" s="1"/>
  <c r="O179" i="2"/>
  <c r="G180" i="2"/>
  <c r="C182" i="2"/>
  <c r="E181" i="2"/>
  <c r="F181" i="2" s="1"/>
  <c r="E182" i="2" l="1"/>
  <c r="F182" i="2" s="1"/>
  <c r="C183" i="2"/>
  <c r="G181" i="2"/>
  <c r="O180" i="2"/>
  <c r="K182" i="2"/>
  <c r="M181" i="2"/>
  <c r="N181" i="2" s="1"/>
  <c r="M182" i="2" l="1"/>
  <c r="N182" i="2" s="1"/>
  <c r="K183" i="2"/>
  <c r="O181" i="2"/>
  <c r="G182" i="2"/>
  <c r="C184" i="2"/>
  <c r="E183" i="2"/>
  <c r="F183" i="2" s="1"/>
  <c r="G183" i="2" l="1"/>
  <c r="G184" i="2" s="1"/>
  <c r="C185" i="2"/>
  <c r="E184" i="2"/>
  <c r="F184" i="2" s="1"/>
  <c r="O182" i="2"/>
  <c r="K184" i="2"/>
  <c r="M183" i="2"/>
  <c r="N183" i="2" s="1"/>
  <c r="K185" i="2" l="1"/>
  <c r="M184" i="2"/>
  <c r="N184" i="2" s="1"/>
  <c r="O183" i="2"/>
  <c r="O184" i="2" s="1"/>
  <c r="C186" i="2"/>
  <c r="E185" i="2"/>
  <c r="F185" i="2" s="1"/>
  <c r="G185" i="2" l="1"/>
  <c r="G186" i="2" s="1"/>
  <c r="M185" i="2"/>
  <c r="N185" i="2" s="1"/>
  <c r="K186" i="2"/>
  <c r="E186" i="2"/>
  <c r="C187" i="2"/>
  <c r="G187" i="2" l="1"/>
  <c r="E187" i="2"/>
  <c r="F187" i="2" s="1"/>
  <c r="C188" i="2"/>
  <c r="F186" i="2"/>
  <c r="M186" i="2"/>
  <c r="N186" i="2" s="1"/>
  <c r="K187" i="2"/>
  <c r="O185" i="2"/>
  <c r="O186" i="2" s="1"/>
  <c r="O187" i="2" l="1"/>
  <c r="M187" i="2"/>
  <c r="N187" i="2" s="1"/>
  <c r="K188" i="2"/>
  <c r="E188" i="2"/>
  <c r="F188" i="2" s="1"/>
  <c r="C189" i="2"/>
  <c r="E189" i="2" l="1"/>
  <c r="F189" i="2" s="1"/>
  <c r="C190" i="2"/>
  <c r="M188" i="2"/>
  <c r="N188" i="2" s="1"/>
  <c r="K189" i="2"/>
  <c r="G188" i="2"/>
  <c r="G189" i="2" s="1"/>
  <c r="O188" i="2" l="1"/>
  <c r="O189" i="2" s="1"/>
  <c r="M189" i="2"/>
  <c r="N189" i="2" s="1"/>
  <c r="K190" i="2"/>
  <c r="E190" i="2"/>
  <c r="C191" i="2"/>
  <c r="E191" i="2" l="1"/>
  <c r="F191" i="2" s="1"/>
  <c r="C192" i="2"/>
  <c r="F190" i="2"/>
  <c r="K191" i="2"/>
  <c r="M190" i="2"/>
  <c r="N190" i="2" s="1"/>
  <c r="G190" i="2"/>
  <c r="M191" i="2" l="1"/>
  <c r="N191" i="2" s="1"/>
  <c r="K192" i="2"/>
  <c r="O190" i="2"/>
  <c r="G191" i="2"/>
  <c r="E192" i="2"/>
  <c r="F192" i="2" s="1"/>
  <c r="C193" i="2"/>
  <c r="G192" i="2" l="1"/>
  <c r="G193" i="2" s="1"/>
  <c r="O191" i="2"/>
  <c r="E193" i="2"/>
  <c r="F193" i="2" s="1"/>
  <c r="C194" i="2"/>
  <c r="M192" i="2"/>
  <c r="N192" i="2" s="1"/>
  <c r="K193" i="2"/>
  <c r="M193" i="2" l="1"/>
  <c r="N193" i="2" s="1"/>
  <c r="K194" i="2"/>
  <c r="E194" i="2"/>
  <c r="F194" i="2" s="1"/>
  <c r="C195" i="2"/>
  <c r="O192" i="2"/>
  <c r="G194" i="2" l="1"/>
  <c r="G195" i="2" s="1"/>
  <c r="O193" i="2"/>
  <c r="E195" i="2"/>
  <c r="F195" i="2" s="1"/>
  <c r="C196" i="2"/>
  <c r="K195" i="2"/>
  <c r="M194" i="2"/>
  <c r="N194" i="2" s="1"/>
  <c r="G196" i="2" l="1"/>
  <c r="M195" i="2"/>
  <c r="N195" i="2" s="1"/>
  <c r="K196" i="2"/>
  <c r="E196" i="2"/>
  <c r="F196" i="2" s="1"/>
  <c r="C197" i="2"/>
  <c r="O194" i="2"/>
  <c r="O195" i="2" s="1"/>
  <c r="M196" i="2" l="1"/>
  <c r="N196" i="2" s="1"/>
  <c r="K197" i="2"/>
  <c r="C198" i="2"/>
  <c r="E197" i="2"/>
  <c r="F197" i="2" l="1"/>
  <c r="A197" i="2" s="1"/>
  <c r="A198" i="2"/>
  <c r="C199" i="2"/>
  <c r="E198" i="2"/>
  <c r="F198" i="2" s="1"/>
  <c r="O196" i="2"/>
  <c r="M197" i="2"/>
  <c r="N197" i="2" s="1"/>
  <c r="K198" i="2"/>
  <c r="G197" i="2"/>
  <c r="G198" i="2" s="1"/>
  <c r="M198" i="2" l="1"/>
  <c r="N198" i="2" s="1"/>
  <c r="K199" i="2"/>
  <c r="O197" i="2"/>
  <c r="C200" i="2"/>
  <c r="E199" i="2"/>
  <c r="F199" i="2" s="1"/>
  <c r="G199" i="2" l="1"/>
  <c r="G200" i="2" s="1"/>
  <c r="C201" i="2"/>
  <c r="E200" i="2"/>
  <c r="F200" i="2" s="1"/>
  <c r="O198" i="2"/>
  <c r="M199" i="2"/>
  <c r="N199" i="2" s="1"/>
  <c r="K200" i="2"/>
  <c r="K201" i="2" l="1"/>
  <c r="M200" i="2"/>
  <c r="N200" i="2" s="1"/>
  <c r="O199" i="2"/>
  <c r="C202" i="2"/>
  <c r="E201" i="2"/>
  <c r="F201" i="2" s="1"/>
  <c r="M201" i="2" l="1"/>
  <c r="N201" i="2" s="1"/>
  <c r="K202" i="2"/>
  <c r="E202" i="2"/>
  <c r="F202" i="2" s="1"/>
  <c r="C203" i="2"/>
  <c r="O200" i="2"/>
  <c r="G201" i="2"/>
  <c r="G202" i="2" s="1"/>
  <c r="G203" i="2" l="1"/>
  <c r="O201" i="2"/>
  <c r="E203" i="2"/>
  <c r="F203" i="2" s="1"/>
  <c r="C204" i="2"/>
  <c r="M202" i="2"/>
  <c r="N202" i="2" s="1"/>
  <c r="K203" i="2"/>
  <c r="E204" i="2" l="1"/>
  <c r="F204" i="2" s="1"/>
  <c r="C205" i="2"/>
  <c r="K204" i="2"/>
  <c r="M203" i="2"/>
  <c r="N203" i="2" s="1"/>
  <c r="O202" i="2"/>
  <c r="M204" i="2" l="1"/>
  <c r="N204" i="2" s="1"/>
  <c r="K205" i="2"/>
  <c r="E205" i="2"/>
  <c r="F205" i="2" s="1"/>
  <c r="C206" i="2"/>
  <c r="O203" i="2"/>
  <c r="O204" i="2" s="1"/>
  <c r="G204" i="2"/>
  <c r="G205" i="2" s="1"/>
  <c r="C207" i="2" l="1"/>
  <c r="E206" i="2"/>
  <c r="F206" i="2" s="1"/>
  <c r="M205" i="2"/>
  <c r="N205" i="2" s="1"/>
  <c r="K206" i="2"/>
  <c r="M206" i="2" l="1"/>
  <c r="N206" i="2" s="1"/>
  <c r="K207" i="2"/>
  <c r="O205" i="2"/>
  <c r="O206" i="2" s="1"/>
  <c r="E207" i="2"/>
  <c r="F207" i="2" s="1"/>
  <c r="C208" i="2"/>
  <c r="G206" i="2"/>
  <c r="G207" i="2" l="1"/>
  <c r="K208" i="2"/>
  <c r="M207" i="2"/>
  <c r="N207" i="2" s="1"/>
  <c r="E208" i="2"/>
  <c r="F208" i="2" s="1"/>
  <c r="C209" i="2"/>
  <c r="E209" i="2" l="1"/>
  <c r="F209" i="2" s="1"/>
  <c r="C210" i="2"/>
  <c r="K209" i="2"/>
  <c r="M208" i="2"/>
  <c r="N208" i="2" s="1"/>
  <c r="O207" i="2"/>
  <c r="G208" i="2"/>
  <c r="G209" i="2" s="1"/>
  <c r="O208" i="2" l="1"/>
  <c r="M209" i="2"/>
  <c r="N209" i="2" s="1"/>
  <c r="K210" i="2"/>
  <c r="E210" i="2"/>
  <c r="F210" i="2" s="1"/>
  <c r="C211" i="2"/>
  <c r="K211" i="2" l="1"/>
  <c r="M210" i="2"/>
  <c r="N210" i="2" s="1"/>
  <c r="E211" i="2"/>
  <c r="F211" i="2" s="1"/>
  <c r="C212" i="2"/>
  <c r="O209" i="2"/>
  <c r="O210" i="2" s="1"/>
  <c r="G210" i="2"/>
  <c r="G211" i="2" s="1"/>
  <c r="E212" i="2" l="1"/>
  <c r="F212" i="2" s="1"/>
  <c r="C213" i="2"/>
  <c r="K212" i="2"/>
  <c r="M211" i="2"/>
  <c r="N211" i="2" s="1"/>
  <c r="E213" i="2" l="1"/>
  <c r="F213" i="2" s="1"/>
  <c r="C214" i="2"/>
  <c r="M212" i="2"/>
  <c r="N212" i="2" s="1"/>
  <c r="K213" i="2"/>
  <c r="O211" i="2"/>
  <c r="O212" i="2" s="1"/>
  <c r="G212" i="2"/>
  <c r="G213" i="2" s="1"/>
  <c r="E214" i="2" l="1"/>
  <c r="F214" i="2" s="1"/>
  <c r="C215" i="2"/>
  <c r="M213" i="2"/>
  <c r="N213" i="2" s="1"/>
  <c r="K214" i="2"/>
  <c r="M214" i="2" l="1"/>
  <c r="N214" i="2" s="1"/>
  <c r="K215" i="2"/>
  <c r="G214" i="2"/>
  <c r="E215" i="2"/>
  <c r="F215" i="2" s="1"/>
  <c r="C216" i="2"/>
  <c r="O213" i="2"/>
  <c r="O214" i="2" s="1"/>
  <c r="E216" i="2" l="1"/>
  <c r="F216" i="2" s="1"/>
  <c r="C217" i="2"/>
  <c r="G215" i="2"/>
  <c r="G216" i="2" s="1"/>
  <c r="M215" i="2"/>
  <c r="N215" i="2" s="1"/>
  <c r="K216" i="2"/>
  <c r="K217" i="2" l="1"/>
  <c r="M216" i="2"/>
  <c r="N216" i="2" s="1"/>
  <c r="O215" i="2"/>
  <c r="E217" i="2"/>
  <c r="F217" i="2" s="1"/>
  <c r="C218" i="2"/>
  <c r="O216" i="2" l="1"/>
  <c r="E218" i="2"/>
  <c r="F218" i="2" s="1"/>
  <c r="C219" i="2"/>
  <c r="M217" i="2"/>
  <c r="N217" i="2" s="1"/>
  <c r="K218" i="2"/>
  <c r="G217" i="2"/>
  <c r="E219" i="2" l="1"/>
  <c r="F219" i="2" s="1"/>
  <c r="C220" i="2"/>
  <c r="O217" i="2"/>
  <c r="G218" i="2"/>
  <c r="K219" i="2"/>
  <c r="M218" i="2"/>
  <c r="N218" i="2" s="1"/>
  <c r="K220" i="2" l="1"/>
  <c r="M219" i="2"/>
  <c r="N219" i="2" s="1"/>
  <c r="G219" i="2"/>
  <c r="O218" i="2"/>
  <c r="E220" i="2"/>
  <c r="F220" i="2" s="1"/>
  <c r="C221" i="2"/>
  <c r="O219" i="2" l="1"/>
  <c r="G220" i="2"/>
  <c r="G221" i="2" s="1"/>
  <c r="K221" i="2"/>
  <c r="M220" i="2"/>
  <c r="N220" i="2" s="1"/>
  <c r="E221" i="2"/>
  <c r="F221" i="2" s="1"/>
  <c r="C222" i="2"/>
  <c r="K222" i="2" l="1"/>
  <c r="M221" i="2"/>
  <c r="N221" i="2" s="1"/>
  <c r="O220" i="2"/>
  <c r="O221" i="2" s="1"/>
  <c r="E222" i="2"/>
  <c r="F222" i="2" s="1"/>
  <c r="C223" i="2"/>
  <c r="K223" i="2" l="1"/>
  <c r="M222" i="2"/>
  <c r="N222" i="2" s="1"/>
  <c r="E223" i="2"/>
  <c r="F223" i="2" s="1"/>
  <c r="C224" i="2"/>
  <c r="O222" i="2"/>
  <c r="G222" i="2"/>
  <c r="G223" i="2" l="1"/>
  <c r="K224" i="2"/>
  <c r="M223" i="2"/>
  <c r="N223" i="2" s="1"/>
  <c r="O223" i="2"/>
  <c r="C225" i="2"/>
  <c r="E224" i="2"/>
  <c r="F224" i="2" s="1"/>
  <c r="G224" i="2" l="1"/>
  <c r="C226" i="2"/>
  <c r="E225" i="2"/>
  <c r="F225" i="2" s="1"/>
  <c r="M224" i="2"/>
  <c r="N224" i="2" s="1"/>
  <c r="K225" i="2"/>
  <c r="O224" i="2" l="1"/>
  <c r="O225" i="2" s="1"/>
  <c r="M225" i="2"/>
  <c r="N225" i="2" s="1"/>
  <c r="K226" i="2"/>
  <c r="E226" i="2"/>
  <c r="F226" i="2" s="1"/>
  <c r="C227" i="2"/>
  <c r="G225" i="2"/>
  <c r="G226" i="2" s="1"/>
  <c r="E227" i="2" l="1"/>
  <c r="F227" i="2" s="1"/>
  <c r="C228" i="2"/>
  <c r="G227" i="2"/>
  <c r="M226" i="2"/>
  <c r="N226" i="2" s="1"/>
  <c r="K227" i="2"/>
  <c r="O226" i="2" l="1"/>
  <c r="C229" i="2"/>
  <c r="E228" i="2"/>
  <c r="F228" i="2" s="1"/>
  <c r="K228" i="2"/>
  <c r="M227" i="2"/>
  <c r="N227" i="2" s="1"/>
  <c r="O227" i="2" l="1"/>
  <c r="O228" i="2" s="1"/>
  <c r="M228" i="2"/>
  <c r="N228" i="2" s="1"/>
  <c r="K229" i="2"/>
  <c r="E229" i="2"/>
  <c r="F229" i="2" s="1"/>
  <c r="C230" i="2"/>
  <c r="G228" i="2"/>
  <c r="G229" i="2" s="1"/>
  <c r="G230" i="2" l="1"/>
  <c r="E230" i="2"/>
  <c r="F230" i="2" s="1"/>
  <c r="C231" i="2"/>
  <c r="K230" i="2"/>
  <c r="M229" i="2"/>
  <c r="N229" i="2" s="1"/>
  <c r="K231" i="2" l="1"/>
  <c r="M230" i="2"/>
  <c r="N230" i="2" s="1"/>
  <c r="E231" i="2"/>
  <c r="F231" i="2" s="1"/>
  <c r="C232" i="2"/>
  <c r="O229" i="2"/>
  <c r="O230" i="2" s="1"/>
  <c r="E232" i="2" l="1"/>
  <c r="F232" i="2" s="1"/>
  <c r="C233" i="2"/>
  <c r="G231" i="2"/>
  <c r="K232" i="2"/>
  <c r="M231" i="2"/>
  <c r="N231" i="2" s="1"/>
  <c r="O231" i="2" l="1"/>
  <c r="O232" i="2" s="1"/>
  <c r="M232" i="2"/>
  <c r="N232" i="2" s="1"/>
  <c r="K233" i="2"/>
  <c r="G232" i="2"/>
  <c r="C234" i="2"/>
  <c r="E233" i="2"/>
  <c r="F233" i="2" s="1"/>
  <c r="E234" i="2" l="1"/>
  <c r="F234" i="2" s="1"/>
  <c r="C235" i="2"/>
  <c r="G233" i="2"/>
  <c r="K234" i="2"/>
  <c r="M233" i="2"/>
  <c r="N233" i="2" s="1"/>
  <c r="O233" i="2" l="1"/>
  <c r="K235" i="2"/>
  <c r="M234" i="2"/>
  <c r="N234" i="2" s="1"/>
  <c r="G234" i="2"/>
  <c r="E235" i="2"/>
  <c r="F235" i="2" s="1"/>
  <c r="C236" i="2"/>
  <c r="C237" i="2" l="1"/>
  <c r="E236" i="2"/>
  <c r="F236" i="2" s="1"/>
  <c r="G235" i="2"/>
  <c r="G236" i="2" s="1"/>
  <c r="M235" i="2"/>
  <c r="N235" i="2" s="1"/>
  <c r="K236" i="2"/>
  <c r="O234" i="2"/>
  <c r="G237" i="2" l="1"/>
  <c r="E237" i="2"/>
  <c r="F237" i="2" s="1"/>
  <c r="C238" i="2"/>
  <c r="O235" i="2"/>
  <c r="K237" i="2"/>
  <c r="M236" i="2"/>
  <c r="N236" i="2" s="1"/>
  <c r="G238" i="2" l="1"/>
  <c r="K238" i="2"/>
  <c r="M237" i="2"/>
  <c r="N237" i="2" s="1"/>
  <c r="O236" i="2"/>
  <c r="E238" i="2"/>
  <c r="F238" i="2" s="1"/>
  <c r="C239" i="2"/>
  <c r="C240" i="2" l="1"/>
  <c r="E239" i="2"/>
  <c r="F239" i="2" s="1"/>
  <c r="O237" i="2"/>
  <c r="M238" i="2"/>
  <c r="N238" i="2" s="1"/>
  <c r="K239" i="2"/>
  <c r="G239" i="2" l="1"/>
  <c r="G240" i="2" s="1"/>
  <c r="M239" i="2"/>
  <c r="N239" i="2" s="1"/>
  <c r="K240" i="2"/>
  <c r="O238" i="2"/>
  <c r="O239" i="2" s="1"/>
  <c r="C241" i="2"/>
  <c r="E240" i="2"/>
  <c r="F240" i="2" s="1"/>
  <c r="E241" i="2" l="1"/>
  <c r="F241" i="2" s="1"/>
  <c r="C242" i="2"/>
  <c r="M240" i="2"/>
  <c r="N240" i="2" s="1"/>
  <c r="K241" i="2"/>
  <c r="G241" i="2" l="1"/>
  <c r="O240" i="2"/>
  <c r="K242" i="2"/>
  <c r="M241" i="2"/>
  <c r="N241" i="2" s="1"/>
  <c r="E242" i="2"/>
  <c r="F242" i="2" s="1"/>
  <c r="C243" i="2"/>
  <c r="G242" i="2" l="1"/>
  <c r="G243" i="2" s="1"/>
  <c r="C244" i="2"/>
  <c r="E243" i="2"/>
  <c r="F243" i="2" s="1"/>
  <c r="K243" i="2"/>
  <c r="M242" i="2"/>
  <c r="N242" i="2" s="1"/>
  <c r="O241" i="2"/>
  <c r="O242" i="2" l="1"/>
  <c r="K244" i="2"/>
  <c r="M243" i="2"/>
  <c r="N243" i="2" s="1"/>
  <c r="C245" i="2"/>
  <c r="E244" i="2"/>
  <c r="F244" i="2" s="1"/>
  <c r="G244" i="2" l="1"/>
  <c r="G245" i="2" s="1"/>
  <c r="C246" i="2"/>
  <c r="E245" i="2"/>
  <c r="F245" i="2" s="1"/>
  <c r="M244" i="2"/>
  <c r="N244" i="2" s="1"/>
  <c r="K245" i="2"/>
  <c r="O243" i="2"/>
  <c r="G246" i="2" l="1"/>
  <c r="O244" i="2"/>
  <c r="C247" i="2"/>
  <c r="E246" i="2"/>
  <c r="F246" i="2" s="1"/>
  <c r="M245" i="2"/>
  <c r="N245" i="2" s="1"/>
  <c r="K246" i="2"/>
  <c r="K247" i="2" l="1"/>
  <c r="M246" i="2"/>
  <c r="N246" i="2" s="1"/>
  <c r="C248" i="2"/>
  <c r="E247" i="2"/>
  <c r="F247" i="2" s="1"/>
  <c r="O245" i="2"/>
  <c r="O246" i="2" s="1"/>
  <c r="K248" i="2" l="1"/>
  <c r="M247" i="2"/>
  <c r="N247" i="2" s="1"/>
  <c r="G247" i="2"/>
  <c r="E248" i="2"/>
  <c r="F248" i="2" s="1"/>
  <c r="C249" i="2"/>
  <c r="E249" i="2" l="1"/>
  <c r="F249" i="2" s="1"/>
  <c r="C250" i="2"/>
  <c r="K249" i="2"/>
  <c r="M248" i="2"/>
  <c r="N248" i="2" s="1"/>
  <c r="G248" i="2"/>
  <c r="O247" i="2"/>
  <c r="O248" i="2" s="1"/>
  <c r="O249" i="2" l="1"/>
  <c r="G249" i="2"/>
  <c r="K250" i="2"/>
  <c r="M249" i="2"/>
  <c r="N249" i="2" s="1"/>
  <c r="E250" i="2"/>
  <c r="F250" i="2" s="1"/>
  <c r="C251" i="2"/>
  <c r="E251" i="2" l="1"/>
  <c r="F251" i="2" s="1"/>
  <c r="C252" i="2"/>
  <c r="K251" i="2"/>
  <c r="M250" i="2"/>
  <c r="N250" i="2" s="1"/>
  <c r="G250" i="2"/>
  <c r="G251" i="2" l="1"/>
  <c r="M251" i="2"/>
  <c r="N251" i="2" s="1"/>
  <c r="K252" i="2"/>
  <c r="O250" i="2"/>
  <c r="E252" i="2"/>
  <c r="F252" i="2" s="1"/>
  <c r="C253" i="2"/>
  <c r="E253" i="2" l="1"/>
  <c r="F253" i="2" s="1"/>
  <c r="C254" i="2"/>
  <c r="O251" i="2"/>
  <c r="K253" i="2"/>
  <c r="M252" i="2"/>
  <c r="N252" i="2" s="1"/>
  <c r="G252" i="2"/>
  <c r="G253" i="2" s="1"/>
  <c r="M253" i="2" l="1"/>
  <c r="N253" i="2" s="1"/>
  <c r="K254" i="2"/>
  <c r="O252" i="2"/>
  <c r="C255" i="2"/>
  <c r="E254" i="2"/>
  <c r="F254" i="2" s="1"/>
  <c r="G254" i="2" l="1"/>
  <c r="G255" i="2" s="1"/>
  <c r="C256" i="2"/>
  <c r="E255" i="2"/>
  <c r="F255" i="2" s="1"/>
  <c r="O253" i="2"/>
  <c r="K255" i="2"/>
  <c r="M254" i="2"/>
  <c r="N254" i="2" s="1"/>
  <c r="O254" i="2" l="1"/>
  <c r="K256" i="2"/>
  <c r="M255" i="2"/>
  <c r="N255" i="2" s="1"/>
  <c r="E256" i="2"/>
  <c r="F256" i="2" s="1"/>
  <c r="C257" i="2"/>
  <c r="C258" i="2" l="1"/>
  <c r="E257" i="2"/>
  <c r="F257" i="2" s="1"/>
  <c r="K257" i="2"/>
  <c r="M256" i="2"/>
  <c r="N256" i="2" s="1"/>
  <c r="G256" i="2"/>
  <c r="G257" i="2" s="1"/>
  <c r="O255" i="2"/>
  <c r="O256" i="2" s="1"/>
  <c r="M257" i="2" l="1"/>
  <c r="N257" i="2" s="1"/>
  <c r="K258" i="2"/>
  <c r="E258" i="2"/>
  <c r="F258" i="2" s="1"/>
  <c r="C259" i="2"/>
  <c r="K259" i="2" l="1"/>
  <c r="M258" i="2"/>
  <c r="N258" i="2" s="1"/>
  <c r="G258" i="2"/>
  <c r="E259" i="2"/>
  <c r="F259" i="2" s="1"/>
  <c r="C260" i="2"/>
  <c r="O257" i="2"/>
  <c r="O258" i="2" s="1"/>
  <c r="E260" i="2" l="1"/>
  <c r="F260" i="2" s="1"/>
  <c r="C261" i="2"/>
  <c r="G259" i="2"/>
  <c r="K260" i="2"/>
  <c r="M259" i="2"/>
  <c r="N259" i="2" s="1"/>
  <c r="K261" i="2" l="1"/>
  <c r="M260" i="2"/>
  <c r="N260" i="2" s="1"/>
  <c r="G260" i="2"/>
  <c r="O259" i="2"/>
  <c r="O260" i="2" s="1"/>
  <c r="C262" i="2"/>
  <c r="E261" i="2"/>
  <c r="F261" i="2" s="1"/>
  <c r="E262" i="2" l="1"/>
  <c r="F262" i="2" s="1"/>
  <c r="C263" i="2"/>
  <c r="G261" i="2"/>
  <c r="K262" i="2"/>
  <c r="M261" i="2"/>
  <c r="N261" i="2" s="1"/>
  <c r="M262" i="2" l="1"/>
  <c r="N262" i="2" s="1"/>
  <c r="K263" i="2"/>
  <c r="G262" i="2"/>
  <c r="O261" i="2"/>
  <c r="E263" i="2"/>
  <c r="F263" i="2" s="1"/>
  <c r="C264" i="2"/>
  <c r="O262" i="2" l="1"/>
  <c r="G263" i="2"/>
  <c r="E264" i="2"/>
  <c r="F264" i="2" s="1"/>
  <c r="C265" i="2"/>
  <c r="M263" i="2"/>
  <c r="N263" i="2" s="1"/>
  <c r="K264" i="2"/>
  <c r="M264" i="2" l="1"/>
  <c r="N264" i="2" s="1"/>
  <c r="K265" i="2"/>
  <c r="G264" i="2"/>
  <c r="E265" i="2"/>
  <c r="F265" i="2" s="1"/>
  <c r="C266" i="2"/>
  <c r="O263" i="2"/>
  <c r="O264" i="2" s="1"/>
  <c r="O265" i="2" l="1"/>
  <c r="C267" i="2"/>
  <c r="E266" i="2"/>
  <c r="F266" i="2" s="1"/>
  <c r="G265" i="2"/>
  <c r="M265" i="2"/>
  <c r="N265" i="2" s="1"/>
  <c r="K266" i="2"/>
  <c r="G266" i="2" l="1"/>
  <c r="K267" i="2"/>
  <c r="M266" i="2"/>
  <c r="N266" i="2" s="1"/>
  <c r="E267" i="2"/>
  <c r="F267" i="2" s="1"/>
  <c r="C268" i="2"/>
  <c r="E268" i="2" l="1"/>
  <c r="F268" i="2" s="1"/>
  <c r="C269" i="2"/>
  <c r="O266" i="2"/>
  <c r="K268" i="2"/>
  <c r="M267" i="2"/>
  <c r="N267" i="2" s="1"/>
  <c r="G267" i="2"/>
  <c r="G268" i="2" s="1"/>
  <c r="O267" i="2" l="1"/>
  <c r="O268" i="2" s="1"/>
  <c r="K269" i="2"/>
  <c r="M268" i="2"/>
  <c r="N268" i="2" s="1"/>
  <c r="E269" i="2"/>
  <c r="F269" i="2" s="1"/>
  <c r="C270" i="2"/>
  <c r="E270" i="2" l="1"/>
  <c r="F270" i="2" s="1"/>
  <c r="C271" i="2"/>
  <c r="M269" i="2"/>
  <c r="N269" i="2" s="1"/>
  <c r="K270" i="2"/>
  <c r="O269" i="2"/>
  <c r="G269" i="2"/>
  <c r="G270" i="2" l="1"/>
  <c r="G271" i="2" s="1"/>
  <c r="M270" i="2"/>
  <c r="N270" i="2" s="1"/>
  <c r="K271" i="2"/>
  <c r="C272" i="2"/>
  <c r="E271" i="2"/>
  <c r="F271" i="2" s="1"/>
  <c r="G272" i="2" l="1"/>
  <c r="C273" i="2"/>
  <c r="E272" i="2"/>
  <c r="F272" i="2" s="1"/>
  <c r="M271" i="2"/>
  <c r="N271" i="2" s="1"/>
  <c r="K272" i="2"/>
  <c r="O270" i="2"/>
  <c r="O271" i="2" s="1"/>
  <c r="O272" i="2" l="1"/>
  <c r="M272" i="2"/>
  <c r="N272" i="2" s="1"/>
  <c r="K273" i="2"/>
  <c r="E273" i="2"/>
  <c r="F273" i="2" s="1"/>
  <c r="C274" i="2"/>
  <c r="M273" i="2" l="1"/>
  <c r="N273" i="2" s="1"/>
  <c r="K274" i="2"/>
  <c r="E274" i="2"/>
  <c r="F274" i="2" s="1"/>
  <c r="C275" i="2"/>
  <c r="G273" i="2"/>
  <c r="G274" i="2" s="1"/>
  <c r="C276" i="2" l="1"/>
  <c r="E275" i="2"/>
  <c r="F275" i="2" s="1"/>
  <c r="M274" i="2"/>
  <c r="N274" i="2" s="1"/>
  <c r="K275" i="2"/>
  <c r="O273" i="2"/>
  <c r="O274" i="2" s="1"/>
  <c r="O275" i="2" l="1"/>
  <c r="M275" i="2"/>
  <c r="N275" i="2" s="1"/>
  <c r="K276" i="2"/>
  <c r="G275" i="2"/>
  <c r="C277" i="2"/>
  <c r="E276" i="2"/>
  <c r="F276" i="2" s="1"/>
  <c r="E277" i="2" l="1"/>
  <c r="F277" i="2" s="1"/>
  <c r="C278" i="2"/>
  <c r="G276" i="2"/>
  <c r="G277" i="2" s="1"/>
  <c r="M276" i="2"/>
  <c r="N276" i="2" s="1"/>
  <c r="K277" i="2"/>
  <c r="M277" i="2" l="1"/>
  <c r="N277" i="2" s="1"/>
  <c r="K278" i="2"/>
  <c r="O276" i="2"/>
  <c r="E278" i="2"/>
  <c r="F278" i="2" s="1"/>
  <c r="C279" i="2"/>
  <c r="C280" i="2" l="1"/>
  <c r="E279" i="2"/>
  <c r="F279" i="2" s="1"/>
  <c r="O277" i="2"/>
  <c r="G278" i="2"/>
  <c r="M278" i="2"/>
  <c r="N278" i="2" s="1"/>
  <c r="K279" i="2"/>
  <c r="M279" i="2" l="1"/>
  <c r="N279" i="2" s="1"/>
  <c r="K280" i="2"/>
  <c r="G279" i="2"/>
  <c r="O278" i="2"/>
  <c r="O279" i="2" s="1"/>
  <c r="C281" i="2"/>
  <c r="E280" i="2"/>
  <c r="F280" i="2" s="1"/>
  <c r="G280" i="2" l="1"/>
  <c r="K281" i="2"/>
  <c r="M280" i="2"/>
  <c r="N280" i="2" s="1"/>
  <c r="C282" i="2"/>
  <c r="E281" i="2"/>
  <c r="F281" i="2" s="1"/>
  <c r="O280" i="2" l="1"/>
  <c r="E282" i="2"/>
  <c r="F282" i="2" s="1"/>
  <c r="C283" i="2"/>
  <c r="M281" i="2"/>
  <c r="N281" i="2" s="1"/>
  <c r="K282" i="2"/>
  <c r="G281" i="2"/>
  <c r="G282" i="2" s="1"/>
  <c r="C284" i="2" l="1"/>
  <c r="E283" i="2"/>
  <c r="F283" i="2" s="1"/>
  <c r="M282" i="2"/>
  <c r="N282" i="2" s="1"/>
  <c r="K283" i="2"/>
  <c r="O281" i="2"/>
  <c r="O282" i="2" s="1"/>
  <c r="K284" i="2" l="1"/>
  <c r="M283" i="2"/>
  <c r="N283" i="2" s="1"/>
  <c r="G283" i="2"/>
  <c r="E284" i="2"/>
  <c r="F284" i="2" s="1"/>
  <c r="C285" i="2"/>
  <c r="M284" i="2" l="1"/>
  <c r="N284" i="2" s="1"/>
  <c r="K285" i="2"/>
  <c r="E285" i="2"/>
  <c r="F285" i="2" s="1"/>
  <c r="C286" i="2"/>
  <c r="G284" i="2"/>
  <c r="G285" i="2" s="1"/>
  <c r="O283" i="2"/>
  <c r="O284" i="2" s="1"/>
  <c r="E286" i="2" l="1"/>
  <c r="F286" i="2" s="1"/>
  <c r="C287" i="2"/>
  <c r="G286" i="2"/>
  <c r="M285" i="2"/>
  <c r="N285" i="2" s="1"/>
  <c r="K286" i="2"/>
  <c r="O285" i="2" l="1"/>
  <c r="O286" i="2" s="1"/>
  <c r="M286" i="2"/>
  <c r="N286" i="2" s="1"/>
  <c r="K287" i="2"/>
  <c r="C288" i="2"/>
  <c r="E287" i="2"/>
  <c r="F287" i="2" s="1"/>
  <c r="E288" i="2" l="1"/>
  <c r="F288" i="2" s="1"/>
  <c r="C289" i="2"/>
  <c r="G287" i="2"/>
  <c r="G288" i="2" s="1"/>
  <c r="M287" i="2"/>
  <c r="N287" i="2" s="1"/>
  <c r="K288" i="2"/>
  <c r="O287" i="2" l="1"/>
  <c r="O288" i="2" s="1"/>
  <c r="K289" i="2"/>
  <c r="M288" i="2"/>
  <c r="N288" i="2" s="1"/>
  <c r="C290" i="2"/>
  <c r="E289" i="2"/>
  <c r="F289" i="2" s="1"/>
  <c r="E290" i="2" l="1"/>
  <c r="F290" i="2" s="1"/>
  <c r="C291" i="2"/>
  <c r="G289" i="2"/>
  <c r="G290" i="2" s="1"/>
  <c r="M289" i="2"/>
  <c r="N289" i="2" s="1"/>
  <c r="K290" i="2"/>
  <c r="M290" i="2" l="1"/>
  <c r="N290" i="2" s="1"/>
  <c r="K291" i="2"/>
  <c r="O289" i="2"/>
  <c r="E291" i="2"/>
  <c r="F291" i="2" s="1"/>
  <c r="C292" i="2"/>
  <c r="E292" i="2" l="1"/>
  <c r="F292" i="2" s="1"/>
  <c r="C293" i="2"/>
  <c r="M291" i="2"/>
  <c r="N291" i="2" s="1"/>
  <c r="K292" i="2"/>
  <c r="G291" i="2"/>
  <c r="O290" i="2"/>
  <c r="O291" i="2" s="1"/>
  <c r="K293" i="2" l="1"/>
  <c r="M292" i="2"/>
  <c r="N292" i="2" s="1"/>
  <c r="G292" i="2"/>
  <c r="E293" i="2"/>
  <c r="F293" i="2" s="1"/>
  <c r="C294" i="2"/>
  <c r="E294" i="2" l="1"/>
  <c r="F294" i="2" s="1"/>
  <c r="C295" i="2"/>
  <c r="G293" i="2"/>
  <c r="O292" i="2"/>
  <c r="M293" i="2"/>
  <c r="N293" i="2" s="1"/>
  <c r="K294" i="2"/>
  <c r="M294" i="2" l="1"/>
  <c r="N294" i="2" s="1"/>
  <c r="K295" i="2"/>
  <c r="G294" i="2"/>
  <c r="O293" i="2"/>
  <c r="E295" i="2"/>
  <c r="F295" i="2" s="1"/>
  <c r="C296" i="2"/>
  <c r="G295" i="2" l="1"/>
  <c r="G296" i="2" s="1"/>
  <c r="E296" i="2"/>
  <c r="F296" i="2" s="1"/>
  <c r="C297" i="2"/>
  <c r="O294" i="2"/>
  <c r="M295" i="2"/>
  <c r="N295" i="2" s="1"/>
  <c r="K296" i="2"/>
  <c r="M296" i="2" l="1"/>
  <c r="N296" i="2" s="1"/>
  <c r="K297" i="2"/>
  <c r="O295" i="2"/>
  <c r="E297" i="2"/>
  <c r="F297" i="2" s="1"/>
  <c r="C298" i="2"/>
  <c r="G297" i="2" l="1"/>
  <c r="G298" i="2" s="1"/>
  <c r="E298" i="2"/>
  <c r="F298" i="2" s="1"/>
  <c r="C299" i="2"/>
  <c r="O296" i="2"/>
  <c r="M297" i="2"/>
  <c r="N297" i="2" s="1"/>
  <c r="K298" i="2"/>
  <c r="M298" i="2" l="1"/>
  <c r="N298" i="2" s="1"/>
  <c r="K299" i="2"/>
  <c r="O297" i="2"/>
  <c r="E299" i="2"/>
  <c r="F299" i="2" s="1"/>
  <c r="C300" i="2"/>
  <c r="G299" i="2" l="1"/>
  <c r="G300" i="2" s="1"/>
  <c r="C301" i="2"/>
  <c r="E300" i="2"/>
  <c r="F300" i="2" s="1"/>
  <c r="O298" i="2"/>
  <c r="K300" i="2"/>
  <c r="M299" i="2"/>
  <c r="N299" i="2" s="1"/>
  <c r="G301" i="2" l="1"/>
  <c r="M300" i="2"/>
  <c r="N300" i="2" s="1"/>
  <c r="K301" i="2"/>
  <c r="O299" i="2"/>
  <c r="E301" i="2"/>
  <c r="F301" i="2" s="1"/>
  <c r="C302" i="2"/>
  <c r="E302" i="2" l="1"/>
  <c r="F302" i="2" s="1"/>
  <c r="C303" i="2"/>
  <c r="O300" i="2"/>
  <c r="M301" i="2"/>
  <c r="N301" i="2" s="1"/>
  <c r="K302" i="2"/>
  <c r="G302" i="2" l="1"/>
  <c r="G303" i="2" s="1"/>
  <c r="E303" i="2"/>
  <c r="F303" i="2" s="1"/>
  <c r="C304" i="2"/>
  <c r="M302" i="2"/>
  <c r="N302" i="2" s="1"/>
  <c r="K303" i="2"/>
  <c r="O301" i="2"/>
  <c r="O302" i="2" l="1"/>
  <c r="K304" i="2"/>
  <c r="M303" i="2"/>
  <c r="N303" i="2" s="1"/>
  <c r="E304" i="2"/>
  <c r="F304" i="2" s="1"/>
  <c r="C305" i="2"/>
  <c r="G304" i="2" l="1"/>
  <c r="G305" i="2" s="1"/>
  <c r="C306" i="2"/>
  <c r="E305" i="2"/>
  <c r="F305" i="2" s="1"/>
  <c r="M304" i="2"/>
  <c r="N304" i="2" s="1"/>
  <c r="K305" i="2"/>
  <c r="O303" i="2"/>
  <c r="O304" i="2" l="1"/>
  <c r="M305" i="2"/>
  <c r="N305" i="2" s="1"/>
  <c r="K306" i="2"/>
  <c r="E306" i="2"/>
  <c r="F306" i="2" s="1"/>
  <c r="C307" i="2"/>
  <c r="E307" i="2" l="1"/>
  <c r="F307" i="2" s="1"/>
  <c r="C308" i="2"/>
  <c r="G306" i="2"/>
  <c r="K307" i="2"/>
  <c r="M306" i="2"/>
  <c r="N306" i="2" s="1"/>
  <c r="O305" i="2"/>
  <c r="O306" i="2" s="1"/>
  <c r="O307" i="2" l="1"/>
  <c r="G307" i="2"/>
  <c r="M307" i="2"/>
  <c r="N307" i="2" s="1"/>
  <c r="K308" i="2"/>
  <c r="E308" i="2"/>
  <c r="F308" i="2" s="1"/>
  <c r="C309" i="2"/>
  <c r="O308" i="2" l="1"/>
  <c r="M308" i="2"/>
  <c r="N308" i="2" s="1"/>
  <c r="K309" i="2"/>
  <c r="E309" i="2"/>
  <c r="F309" i="2" s="1"/>
  <c r="C310" i="2"/>
  <c r="G308" i="2"/>
  <c r="O309" i="2" l="1"/>
  <c r="G309" i="2"/>
  <c r="E310" i="2"/>
  <c r="F310" i="2" s="1"/>
  <c r="C311" i="2"/>
  <c r="M309" i="2"/>
  <c r="N309" i="2" s="1"/>
  <c r="K310" i="2"/>
  <c r="E311" i="2" l="1"/>
  <c r="F311" i="2" s="1"/>
  <c r="C312" i="2"/>
  <c r="K311" i="2"/>
  <c r="M310" i="2"/>
  <c r="N310" i="2" s="1"/>
  <c r="G310" i="2"/>
  <c r="M311" i="2" l="1"/>
  <c r="N311" i="2" s="1"/>
  <c r="K312" i="2"/>
  <c r="O310" i="2"/>
  <c r="G311" i="2"/>
  <c r="G312" i="2" s="1"/>
  <c r="E312" i="2"/>
  <c r="F312" i="2" s="1"/>
  <c r="C313" i="2"/>
  <c r="G313" i="2" l="1"/>
  <c r="E313" i="2"/>
  <c r="F313" i="2" s="1"/>
  <c r="C314" i="2"/>
  <c r="O311" i="2"/>
  <c r="O312" i="2" s="1"/>
  <c r="M312" i="2"/>
  <c r="N312" i="2" s="1"/>
  <c r="K313" i="2"/>
  <c r="O313" i="2" l="1"/>
  <c r="M313" i="2"/>
  <c r="N313" i="2" s="1"/>
  <c r="K314" i="2"/>
  <c r="E314" i="2"/>
  <c r="F314" i="2" s="1"/>
  <c r="C315" i="2"/>
  <c r="G314" i="2"/>
  <c r="E315" i="2" l="1"/>
  <c r="F315" i="2" s="1"/>
  <c r="C316" i="2"/>
  <c r="K315" i="2"/>
  <c r="M314" i="2"/>
  <c r="N314" i="2" s="1"/>
  <c r="M315" i="2" l="1"/>
  <c r="N315" i="2" s="1"/>
  <c r="K316" i="2"/>
  <c r="O314" i="2"/>
  <c r="G315" i="2"/>
  <c r="G316" i="2" s="1"/>
  <c r="C317" i="2"/>
  <c r="E316" i="2"/>
  <c r="F316" i="2" s="1"/>
  <c r="G317" i="2" l="1"/>
  <c r="O315" i="2"/>
  <c r="E317" i="2"/>
  <c r="F317" i="2" s="1"/>
  <c r="C318" i="2"/>
  <c r="M316" i="2"/>
  <c r="N316" i="2" s="1"/>
  <c r="K317" i="2"/>
  <c r="G318" i="2" l="1"/>
  <c r="E318" i="2"/>
  <c r="F318" i="2" s="1"/>
  <c r="C319" i="2"/>
  <c r="K318" i="2"/>
  <c r="M317" i="2"/>
  <c r="N317" i="2" s="1"/>
  <c r="O316" i="2"/>
  <c r="O317" i="2" s="1"/>
  <c r="K319" i="2" l="1"/>
  <c r="M318" i="2"/>
  <c r="N318" i="2" s="1"/>
  <c r="E319" i="2"/>
  <c r="F319" i="2" s="1"/>
  <c r="C320" i="2"/>
  <c r="G319" i="2" l="1"/>
  <c r="G320" i="2" s="1"/>
  <c r="E320" i="2"/>
  <c r="F320" i="2" s="1"/>
  <c r="C321" i="2"/>
  <c r="M319" i="2"/>
  <c r="N319" i="2" s="1"/>
  <c r="K320" i="2"/>
  <c r="O318" i="2"/>
  <c r="O319" i="2" s="1"/>
  <c r="M320" i="2" l="1"/>
  <c r="N320" i="2" s="1"/>
  <c r="K321" i="2"/>
  <c r="E321" i="2"/>
  <c r="F321" i="2" s="1"/>
  <c r="C322" i="2"/>
  <c r="G321" i="2" l="1"/>
  <c r="G322" i="2" s="1"/>
  <c r="E322" i="2"/>
  <c r="F322" i="2" s="1"/>
  <c r="C323" i="2"/>
  <c r="O320" i="2"/>
  <c r="O321" i="2" s="1"/>
  <c r="M321" i="2"/>
  <c r="N321" i="2" s="1"/>
  <c r="K322" i="2"/>
  <c r="M322" i="2" l="1"/>
  <c r="N322" i="2" s="1"/>
  <c r="K323" i="2"/>
  <c r="E323" i="2"/>
  <c r="F323" i="2" s="1"/>
  <c r="C324" i="2"/>
  <c r="G323" i="2" l="1"/>
  <c r="G324" i="2" s="1"/>
  <c r="O322" i="2"/>
  <c r="E324" i="2"/>
  <c r="F324" i="2" s="1"/>
  <c r="C325" i="2"/>
  <c r="M323" i="2"/>
  <c r="N323" i="2" s="1"/>
  <c r="K324" i="2"/>
  <c r="E325" i="2" l="1"/>
  <c r="F325" i="2" s="1"/>
  <c r="C326" i="2"/>
  <c r="M324" i="2"/>
  <c r="N324" i="2" s="1"/>
  <c r="K325" i="2"/>
  <c r="O323" i="2"/>
  <c r="O324" i="2" s="1"/>
  <c r="O325" i="2" l="1"/>
  <c r="G325" i="2"/>
  <c r="M325" i="2"/>
  <c r="N325" i="2" s="1"/>
  <c r="K326" i="2"/>
  <c r="C327" i="2"/>
  <c r="E326" i="2"/>
  <c r="F326" i="2" s="1"/>
  <c r="O326" i="2" l="1"/>
  <c r="M326" i="2"/>
  <c r="N326" i="2" s="1"/>
  <c r="K327" i="2"/>
  <c r="E327" i="2"/>
  <c r="F327" i="2" s="1"/>
  <c r="C328" i="2"/>
  <c r="G326" i="2"/>
  <c r="G327" i="2" s="1"/>
  <c r="E328" i="2" l="1"/>
  <c r="F328" i="2" s="1"/>
  <c r="C329" i="2"/>
  <c r="M327" i="2"/>
  <c r="N327" i="2" s="1"/>
  <c r="K328" i="2"/>
  <c r="M328" i="2" l="1"/>
  <c r="N328" i="2" s="1"/>
  <c r="K329" i="2"/>
  <c r="O327" i="2"/>
  <c r="G328" i="2"/>
  <c r="G329" i="2" s="1"/>
  <c r="E329" i="2"/>
  <c r="F329" i="2" s="1"/>
  <c r="C330" i="2"/>
  <c r="E330" i="2" l="1"/>
  <c r="F330" i="2" s="1"/>
  <c r="C331" i="2"/>
  <c r="O328" i="2"/>
  <c r="K330" i="2"/>
  <c r="M329" i="2"/>
  <c r="N329" i="2" s="1"/>
  <c r="O329" i="2" l="1"/>
  <c r="O330" i="2" s="1"/>
  <c r="K331" i="2"/>
  <c r="M330" i="2"/>
  <c r="N330" i="2" s="1"/>
  <c r="G330" i="2"/>
  <c r="G331" i="2" s="1"/>
  <c r="E331" i="2"/>
  <c r="F331" i="2" s="1"/>
  <c r="C332" i="2"/>
  <c r="E332" i="2" l="1"/>
  <c r="F332" i="2" s="1"/>
  <c r="C333" i="2"/>
  <c r="M331" i="2"/>
  <c r="N331" i="2" s="1"/>
  <c r="K332" i="2"/>
  <c r="K333" i="2" l="1"/>
  <c r="M332" i="2"/>
  <c r="N332" i="2" s="1"/>
  <c r="O331" i="2"/>
  <c r="O332" i="2" s="1"/>
  <c r="G332" i="2"/>
  <c r="C334" i="2"/>
  <c r="E333" i="2"/>
  <c r="F333" i="2" s="1"/>
  <c r="G333" i="2" l="1"/>
  <c r="G334" i="2" s="1"/>
  <c r="M333" i="2"/>
  <c r="N333" i="2" s="1"/>
  <c r="K334" i="2"/>
  <c r="O333" i="2"/>
  <c r="E334" i="2"/>
  <c r="F334" i="2" s="1"/>
  <c r="C335" i="2"/>
  <c r="E335" i="2" l="1"/>
  <c r="F335" i="2" s="1"/>
  <c r="C336" i="2"/>
  <c r="M334" i="2"/>
  <c r="N334" i="2" s="1"/>
  <c r="K335" i="2"/>
  <c r="M335" i="2" l="1"/>
  <c r="N335" i="2" s="1"/>
  <c r="K336" i="2"/>
  <c r="O334" i="2"/>
  <c r="G335" i="2"/>
  <c r="E336" i="2"/>
  <c r="F336" i="2" s="1"/>
  <c r="C337" i="2"/>
  <c r="C338" i="2" l="1"/>
  <c r="E337" i="2"/>
  <c r="F337" i="2" s="1"/>
  <c r="O335" i="2"/>
  <c r="G336" i="2"/>
  <c r="G337" i="2" s="1"/>
  <c r="K337" i="2"/>
  <c r="M336" i="2"/>
  <c r="N336" i="2" s="1"/>
  <c r="O336" i="2" l="1"/>
  <c r="C339" i="2"/>
  <c r="E338" i="2"/>
  <c r="F338" i="2" s="1"/>
  <c r="M337" i="2"/>
  <c r="N337" i="2" s="1"/>
  <c r="K338" i="2"/>
  <c r="E339" i="2" l="1"/>
  <c r="F339" i="2" s="1"/>
  <c r="C340" i="2"/>
  <c r="G338" i="2"/>
  <c r="M338" i="2"/>
  <c r="N338" i="2" s="1"/>
  <c r="K339" i="2"/>
  <c r="O337" i="2"/>
  <c r="G339" i="2" l="1"/>
  <c r="O338" i="2"/>
  <c r="M339" i="2"/>
  <c r="N339" i="2" s="1"/>
  <c r="K340" i="2"/>
  <c r="E340" i="2"/>
  <c r="F340" i="2" s="1"/>
  <c r="C341" i="2"/>
  <c r="E341" i="2" s="1"/>
  <c r="F341" i="2" s="1"/>
  <c r="K341" i="2" l="1"/>
  <c r="M341" i="2" s="1"/>
  <c r="N341" i="2" s="1"/>
  <c r="M340" i="2"/>
  <c r="N340" i="2" s="1"/>
  <c r="O339" i="2"/>
  <c r="O340" i="2" s="1"/>
  <c r="G340" i="2"/>
  <c r="G341" i="2" s="1"/>
  <c r="O341" i="2" l="1"/>
</calcChain>
</file>

<file path=xl/sharedStrings.xml><?xml version="1.0" encoding="utf-8"?>
<sst xmlns="http://schemas.openxmlformats.org/spreadsheetml/2006/main" count="156" uniqueCount="122">
  <si>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</si>
  <si>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</si>
  <si>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</si>
  <si>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</si>
  <si>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</si>
  <si>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</si>
  <si>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</si>
  <si>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</si>
  <si>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</si>
  <si>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</si>
  <si>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</si>
  <si>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</si>
  <si>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</si>
  <si>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</si>
  <si>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</si>
  <si>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</si>
  <si>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</si>
  <si>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</si>
  <si>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</si>
  <si>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</si>
  <si>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</si>
  <si>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</si>
  <si>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</si>
  <si>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</si>
  <si>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</si>
  <si>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</si>
  <si>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</si>
  <si>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</si>
  <si>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</si>
  <si>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</si>
  <si>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</si>
  <si>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</si>
  <si>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</si>
  <si>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</si>
  <si>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</si>
  <si>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</si>
  <si>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</si>
  <si>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</si>
  <si>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</si>
  <si>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</si>
  <si>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</si>
  <si>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</si>
  <si>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</si>
  <si>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</si>
  <si>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</si>
  <si>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</si>
  <si>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</si>
  <si>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</si>
  <si>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</si>
  <si>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</si>
  <si>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</si>
  <si>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</si>
  <si>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</si>
  <si>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</si>
  <si>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</si>
  <si>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</si>
  <si>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</si>
  <si>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</si>
  <si>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</si>
  <si>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</si>
  <si>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</si>
  <si>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</si>
  <si>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</si>
  <si>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</si>
  <si>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</si>
  <si>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</si>
  <si>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</si>
  <si>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</si>
  <si>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</si>
  <si>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</si>
  <si>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</si>
  <si>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>Asking Price</t>
  </si>
  <si>
    <t>Year Built</t>
  </si>
  <si>
    <t>Age</t>
  </si>
  <si>
    <t>Revenue Growth</t>
  </si>
  <si>
    <t>Expense Growth</t>
  </si>
  <si>
    <t>Gross Income</t>
  </si>
  <si>
    <t>Net Collected Income</t>
  </si>
  <si>
    <t>Expenses</t>
  </si>
  <si>
    <t>Debt Service Estimate</t>
  </si>
  <si>
    <t>Per Foot</t>
  </si>
  <si>
    <t>Annual</t>
  </si>
  <si>
    <t>Existing Debt</t>
  </si>
  <si>
    <t>Project Capitalization Rate</t>
  </si>
  <si>
    <t>Tot. Cost Per Rentable Sq. Ft.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</si>
  <si>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</si>
  <si>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</si>
  <si>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</si>
  <si>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</si>
  <si>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</si>
  <si>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</si>
  <si>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</si>
  <si>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Total Net Cash Receipts</t>
  </si>
  <si>
    <t>IRR</t>
  </si>
  <si>
    <t>NPV</t>
  </si>
  <si>
    <t>GRM</t>
  </si>
  <si>
    <t>Refinance Proceeds</t>
  </si>
  <si>
    <t>Refinance</t>
  </si>
  <si>
    <t>Value</t>
  </si>
  <si>
    <t>Percent</t>
  </si>
  <si>
    <t>New Debt</t>
  </si>
  <si>
    <t>Rate Constant</t>
  </si>
  <si>
    <t>Amort. Term</t>
  </si>
  <si>
    <t>Cap. Rate Yr. 1</t>
  </si>
  <si>
    <t>ROI %</t>
  </si>
  <si>
    <t>Cum ROI %</t>
  </si>
  <si>
    <t>Sale Value</t>
  </si>
  <si>
    <t>Purchase</t>
  </si>
  <si>
    <t>App. Per Yr.</t>
  </si>
  <si>
    <t>Value Per Unit</t>
  </si>
  <si>
    <t>Value Per Foot</t>
  </si>
  <si>
    <t>Economic Life</t>
  </si>
  <si>
    <t>Todays = Value</t>
  </si>
  <si>
    <t>Sale Year Value</t>
  </si>
  <si>
    <t>Vacancy and Lease Loss (5%)</t>
  </si>
  <si>
    <t>1-1</t>
  </si>
  <si>
    <t>1-1 den</t>
  </si>
  <si>
    <t>2-1 den</t>
  </si>
  <si>
    <t>2-1</t>
  </si>
  <si>
    <t>2-2</t>
  </si>
  <si>
    <t>Management Fee (3%)</t>
  </si>
  <si>
    <t>Lakeside 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</si>
</sst>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5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0" fillId="0" borderId="0" xfId="1" applyNumberFormat="1" applyFont="1" applyBorder="1"/>
    <xf numFmtId="1" fontId="0" fillId="0" borderId="0" xfId="2" applyNumberFormat="1" applyFont="1" applyBorder="1"/>
    <xf numFmtId="175" fontId="0" fillId="0" borderId="5" xfId="0" applyNumberFormat="1" applyBorder="1"/>
    <xf numFmtId="9" fontId="0" fillId="0" borderId="0" xfId="3" applyFont="1" applyFill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70" fontId="0" fillId="0" borderId="0" xfId="3" applyNumberFormat="1" applyFont="1" applyFill="1" applyBorder="1"/>
    <xf numFmtId="170" fontId="0" fillId="0" borderId="7" xfId="3" applyNumberFormat="1" applyFont="1" applyBorder="1"/>
    <xf numFmtId="168" fontId="0" fillId="0" borderId="0" xfId="2" applyNumberFormat="1" applyFont="1" applyBorder="1" applyAlignment="1">
      <alignment horizontal="left"/>
    </xf>
    <xf numFmtId="0" fontId="0" fillId="0" borderId="4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2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0" fontId="0" fillId="0" borderId="0" xfId="0" applyAlignment="1">
      <alignment horizontal="right"/>
    </xf>
    <xf numFmtId="10" fontId="0" fillId="0" borderId="3" xfId="3" applyNumberFormat="1" applyFont="1" applyBorder="1" applyAlignment="1">
      <alignment horizontal="right"/>
    </xf>
    <xf numFmtId="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8" fontId="0" fillId="0" borderId="11" xfId="2" applyNumberFormat="1" applyFon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right"/>
    </xf>
    <xf numFmtId="9" fontId="0" fillId="0" borderId="2" xfId="3" applyNumberFormat="1" applyFont="1" applyBorder="1"/>
    <xf numFmtId="9" fontId="0" fillId="0" borderId="0" xfId="3" applyNumberFormat="1" applyFont="1" applyBorder="1"/>
    <xf numFmtId="0" fontId="0" fillId="0" borderId="8" xfId="0" applyFill="1" applyBorder="1"/>
    <xf numFmtId="168" fontId="0" fillId="0" borderId="9" xfId="2" applyNumberFormat="1" applyFont="1" applyBorder="1"/>
    <xf numFmtId="0" fontId="0" fillId="0" borderId="12" xfId="0" applyBorder="1" applyAlignment="1">
      <alignment horizontal="center"/>
    </xf>
    <xf numFmtId="168" fontId="0" fillId="0" borderId="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10" fontId="0" fillId="0" borderId="14" xfId="0" applyNumberFormat="1" applyBorder="1"/>
    <xf numFmtId="10" fontId="0" fillId="0" borderId="14" xfId="3" applyNumberFormat="1" applyFont="1" applyBorder="1"/>
    <xf numFmtId="0" fontId="0" fillId="0" borderId="14" xfId="0" applyBorder="1"/>
    <xf numFmtId="0" fontId="0" fillId="0" borderId="12" xfId="0" applyBorder="1"/>
    <xf numFmtId="10" fontId="0" fillId="0" borderId="12" xfId="3" applyNumberFormat="1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5" xfId="3" applyNumberFormat="1" applyFont="1" applyBorder="1"/>
    <xf numFmtId="44" fontId="0" fillId="0" borderId="7" xfId="0" applyNumberFormat="1" applyBorder="1"/>
    <xf numFmtId="170" fontId="0" fillId="0" borderId="11" xfId="3" applyNumberFormat="1" applyFont="1" applyBorder="1"/>
    <xf numFmtId="1" fontId="0" fillId="0" borderId="5" xfId="0" applyNumberFormat="1" applyBorder="1"/>
    <xf numFmtId="168" fontId="0" fillId="0" borderId="5" xfId="2" applyNumberFormat="1" applyFont="1" applyBorder="1" applyAlignment="1">
      <alignment horizontal="right"/>
    </xf>
    <xf numFmtId="5" fontId="0" fillId="0" borderId="0" xfId="2" applyNumberFormat="1" applyFont="1" applyBorder="1"/>
    <xf numFmtId="5" fontId="0" fillId="0" borderId="0" xfId="0" applyNumberFormat="1" applyBorder="1"/>
    <xf numFmtId="0" fontId="3" fillId="0" borderId="1" xfId="0" applyFont="1" applyBorder="1"/>
    <xf numFmtId="0" fontId="3" fillId="0" borderId="2" xfId="0" applyFont="1" applyBorder="1"/>
    <xf numFmtId="169" fontId="0" fillId="0" borderId="2" xfId="0" applyNumberFormat="1" applyBorder="1"/>
    <xf numFmtId="0" fontId="0" fillId="0" borderId="0" xfId="0" applyFill="1" applyBorder="1"/>
    <xf numFmtId="0" fontId="0" fillId="0" borderId="0" xfId="0" quotePrefix="1" applyBorder="1"/>
    <xf numFmtId="165" fontId="0" fillId="0" borderId="0" xfId="1" applyNumberFormat="1" applyFont="1" applyFill="1" applyBorder="1"/>
    <xf numFmtId="0" fontId="0" fillId="0" borderId="0" xfId="0" quotePrefix="1" applyFill="1" applyBorder="1"/>
    <xf numFmtId="9" fontId="0" fillId="3" borderId="5" xfId="3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abSelected="1" topLeftCell="A11" workbookViewId="0">
      <selection activeCell="B53" sqref="B53"/>
    </sheetView>
  </sheetViews>
  <sheetFormatPr defaultRowHeight="12.75" x14ac:dyDescent="0.2"/>
  <cols>
    <col min="1" max="1" width="32" customWidth="1"/>
    <col min="2" max="2" width="13.85546875" customWidth="1"/>
    <col min="3" max="3" width="12.28515625" bestFit="1" customWidth="1"/>
    <col min="4" max="4" width="12.7109375" customWidth="1"/>
    <col min="5" max="5" width="9.85546875" customWidth="1"/>
    <col min="6" max="6" width="13.7109375" customWidth="1"/>
    <col min="7" max="7" width="11.42578125" customWidth="1"/>
    <col min="8" max="8" width="12.85546875" customWidth="1"/>
    <col min="9" max="9" width="8.140625" customWidth="1"/>
    <col min="10" max="10" width="12.42578125" customWidth="1"/>
    <col min="11" max="11" width="8.5703125" customWidth="1"/>
    <col min="12" max="12" width="13.140625" customWidth="1"/>
    <col min="13" max="13" width="10.140625" customWidth="1"/>
    <col min="14" max="14" width="12.7109375" customWidth="1"/>
    <col min="15" max="15" width="9.85546875" customWidth="1"/>
    <col min="16" max="16" width="9.5703125" style="5" customWidth="1"/>
    <col min="17" max="17" width="11.7109375" style="5" bestFit="1" customWidth="1"/>
    <col min="18" max="18" width="10.7109375" style="5" bestFit="1" customWidth="1"/>
    <col min="19" max="24" width="8.85546875" style="5" customWidth="1"/>
  </cols>
  <sheetData>
    <row r="1" spans="1:18" ht="23.25" x14ac:dyDescent="0.35">
      <c r="A1" s="120" t="s">
        <v>1</v>
      </c>
      <c r="B1" s="121" t="s">
        <v>121</v>
      </c>
      <c r="C1" s="121"/>
      <c r="D1" s="121"/>
      <c r="E1" s="12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8" ht="13.5" thickBo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8" x14ac:dyDescent="0.2">
      <c r="A3" s="1" t="s">
        <v>71</v>
      </c>
      <c r="B3" s="30">
        <v>14500000</v>
      </c>
      <c r="C3" s="2"/>
      <c r="D3" s="3"/>
      <c r="E3" s="1" t="s">
        <v>31</v>
      </c>
      <c r="F3" s="2"/>
      <c r="G3" s="2"/>
      <c r="H3" s="2"/>
      <c r="I3" s="2"/>
      <c r="J3" s="2"/>
      <c r="K3" s="2"/>
      <c r="L3" s="2"/>
      <c r="M3" s="2"/>
      <c r="N3" s="2"/>
      <c r="O3" s="3"/>
      <c r="R3" s="118"/>
    </row>
    <row r="4" spans="1:18" ht="13.5" thickBot="1" x14ac:dyDescent="0.25">
      <c r="A4" s="4" t="s">
        <v>82</v>
      </c>
      <c r="B4" s="12">
        <f>B3*C4</f>
        <v>11600000</v>
      </c>
      <c r="C4" s="8">
        <v>0.8</v>
      </c>
      <c r="D4" s="65"/>
      <c r="E4" s="13"/>
      <c r="F4" s="14"/>
      <c r="G4" s="14"/>
      <c r="H4" s="14"/>
      <c r="I4" s="14"/>
      <c r="J4" s="14"/>
      <c r="K4" s="14"/>
      <c r="L4" s="14"/>
      <c r="M4" s="14"/>
      <c r="N4" s="14"/>
      <c r="O4" s="29"/>
      <c r="R4" s="118"/>
    </row>
    <row r="5" spans="1:18" ht="13.5" thickBot="1" x14ac:dyDescent="0.25">
      <c r="A5" s="4" t="s">
        <v>72</v>
      </c>
      <c r="B5" s="63">
        <v>1985</v>
      </c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R5" s="118"/>
    </row>
    <row r="6" spans="1:18" x14ac:dyDescent="0.2">
      <c r="A6" s="4" t="s">
        <v>73</v>
      </c>
      <c r="B6" s="64">
        <f>2001-B5</f>
        <v>16</v>
      </c>
      <c r="C6" s="5"/>
      <c r="D6" s="6"/>
      <c r="E6" s="49"/>
      <c r="F6" s="50" t="s">
        <v>30</v>
      </c>
      <c r="G6" s="50" t="s">
        <v>5</v>
      </c>
      <c r="H6" s="50" t="s">
        <v>6</v>
      </c>
      <c r="I6" s="50" t="s">
        <v>7</v>
      </c>
      <c r="J6" s="50"/>
      <c r="K6" s="50"/>
      <c r="L6" s="50" t="s">
        <v>8</v>
      </c>
      <c r="M6" s="50" t="s">
        <v>9</v>
      </c>
      <c r="N6" s="50" t="s">
        <v>10</v>
      </c>
      <c r="O6" s="51" t="s">
        <v>11</v>
      </c>
      <c r="R6" s="118"/>
    </row>
    <row r="7" spans="1:18" ht="13.5" thickBot="1" x14ac:dyDescent="0.25">
      <c r="A7" s="4" t="s">
        <v>0</v>
      </c>
      <c r="B7" s="7">
        <v>292</v>
      </c>
      <c r="C7" s="5"/>
      <c r="D7" s="6"/>
      <c r="E7" s="52" t="s">
        <v>12</v>
      </c>
      <c r="F7" s="53" t="s">
        <v>13</v>
      </c>
      <c r="G7" s="53" t="s">
        <v>14</v>
      </c>
      <c r="H7" s="53" t="s">
        <v>15</v>
      </c>
      <c r="I7" s="53" t="s">
        <v>16</v>
      </c>
      <c r="J7" s="54" t="s">
        <v>17</v>
      </c>
      <c r="K7" s="53"/>
      <c r="L7" s="53" t="s">
        <v>29</v>
      </c>
      <c r="M7" s="53" t="s">
        <v>18</v>
      </c>
      <c r="N7" s="53" t="s">
        <v>32</v>
      </c>
      <c r="O7" s="55" t="s">
        <v>19</v>
      </c>
      <c r="R7" s="118"/>
    </row>
    <row r="8" spans="1:18" ht="13.5" thickBot="1" x14ac:dyDescent="0.25">
      <c r="A8" s="4" t="s">
        <v>2</v>
      </c>
      <c r="B8" s="27">
        <f>SUM(+M19)</f>
        <v>268768</v>
      </c>
      <c r="C8" s="5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1:18" ht="13.5" thickBot="1" x14ac:dyDescent="0.25">
      <c r="A9" s="15"/>
      <c r="B9" s="73" t="s">
        <v>81</v>
      </c>
      <c r="C9" s="73" t="s">
        <v>58</v>
      </c>
      <c r="D9" s="74" t="s">
        <v>80</v>
      </c>
      <c r="E9" s="124" t="s">
        <v>115</v>
      </c>
      <c r="F9" s="5">
        <v>20</v>
      </c>
      <c r="G9" s="7">
        <v>574</v>
      </c>
      <c r="H9" s="8">
        <f>F9/F19</f>
        <v>6.8493150684931503E-2</v>
      </c>
      <c r="I9" s="67"/>
      <c r="J9" s="5"/>
      <c r="K9" s="5"/>
      <c r="L9" s="9">
        <f t="shared" ref="L9:L17" si="0">SUM(O9/M9)</f>
        <v>1.0365853658536586</v>
      </c>
      <c r="M9" s="7">
        <f t="shared" ref="M9:M17" si="1">SUM(F9*G9)</f>
        <v>11480</v>
      </c>
      <c r="N9" s="10">
        <v>595</v>
      </c>
      <c r="O9" s="11">
        <f t="shared" ref="O9:O17" si="2">SUM(F9*N9)</f>
        <v>11900</v>
      </c>
      <c r="R9" s="119"/>
    </row>
    <row r="10" spans="1:18" x14ac:dyDescent="0.2">
      <c r="A10" s="72" t="s">
        <v>76</v>
      </c>
      <c r="B10" s="12">
        <f>O21*12</f>
        <v>2694480</v>
      </c>
      <c r="C10" s="12">
        <f>B10/$B$7</f>
        <v>9227.6712328767117</v>
      </c>
      <c r="D10" s="38">
        <f>B10/$B$8</f>
        <v>10.025300631027504</v>
      </c>
      <c r="E10" s="124" t="s">
        <v>115</v>
      </c>
      <c r="F10" s="5">
        <v>20</v>
      </c>
      <c r="G10" s="7">
        <v>701</v>
      </c>
      <c r="H10" s="8">
        <f>F10/F19</f>
        <v>6.8493150684931503E-2</v>
      </c>
      <c r="I10" s="67"/>
      <c r="J10" s="5"/>
      <c r="K10" s="5"/>
      <c r="L10" s="9">
        <f t="shared" si="0"/>
        <v>0.92724679029957202</v>
      </c>
      <c r="M10" s="7">
        <f t="shared" si="1"/>
        <v>14020</v>
      </c>
      <c r="N10" s="10">
        <v>650</v>
      </c>
      <c r="O10" s="11">
        <f t="shared" si="2"/>
        <v>13000</v>
      </c>
    </row>
    <row r="11" spans="1:18" x14ac:dyDescent="0.2">
      <c r="A11" s="72" t="s">
        <v>114</v>
      </c>
      <c r="B11" s="12">
        <f>B36</f>
        <v>-188613.6</v>
      </c>
      <c r="C11" s="12">
        <f t="shared" ref="C11:C18" si="3">B11/$B$7</f>
        <v>-645.93698630136987</v>
      </c>
      <c r="D11" s="38">
        <f t="shared" ref="D11:D18" si="4">B11/$B$8</f>
        <v>-0.70177104417192526</v>
      </c>
      <c r="E11" s="124" t="s">
        <v>115</v>
      </c>
      <c r="F11" s="5">
        <v>92</v>
      </c>
      <c r="G11" s="7">
        <v>819</v>
      </c>
      <c r="H11" s="8">
        <f>F11/F19</f>
        <v>0.31506849315068491</v>
      </c>
      <c r="I11" s="66"/>
      <c r="J11" s="5"/>
      <c r="K11" s="5"/>
      <c r="L11" s="9">
        <f t="shared" si="0"/>
        <v>0.84859584859584858</v>
      </c>
      <c r="M11" s="7">
        <f t="shared" si="1"/>
        <v>75348</v>
      </c>
      <c r="N11" s="10">
        <v>695</v>
      </c>
      <c r="O11" s="11">
        <f t="shared" si="2"/>
        <v>63940</v>
      </c>
      <c r="R11" s="28"/>
    </row>
    <row r="12" spans="1:18" x14ac:dyDescent="0.2">
      <c r="A12" s="72" t="s">
        <v>77</v>
      </c>
      <c r="B12" s="28">
        <f>B10+B11</f>
        <v>2505866.4</v>
      </c>
      <c r="C12" s="12">
        <f t="shared" si="3"/>
        <v>8581.7342465753427</v>
      </c>
      <c r="D12" s="38">
        <f t="shared" si="4"/>
        <v>9.3235295868555781</v>
      </c>
      <c r="E12" s="124" t="s">
        <v>115</v>
      </c>
      <c r="F12" s="5">
        <v>32</v>
      </c>
      <c r="G12" s="7">
        <v>851</v>
      </c>
      <c r="H12" s="8">
        <f>F12/F19</f>
        <v>0.1095890410958904</v>
      </c>
      <c r="I12" s="66"/>
      <c r="J12" s="5"/>
      <c r="K12" s="5"/>
      <c r="L12" s="9">
        <f t="shared" si="0"/>
        <v>0.86956521739130432</v>
      </c>
      <c r="M12" s="7">
        <f t="shared" si="1"/>
        <v>27232</v>
      </c>
      <c r="N12" s="10">
        <v>740</v>
      </c>
      <c r="O12" s="11">
        <f t="shared" si="2"/>
        <v>23680</v>
      </c>
    </row>
    <row r="13" spans="1:18" ht="13.5" thickBot="1" x14ac:dyDescent="0.25">
      <c r="A13" s="72" t="s">
        <v>36</v>
      </c>
      <c r="B13" s="12">
        <f>O28*12</f>
        <v>70080</v>
      </c>
      <c r="C13" s="12">
        <f t="shared" si="3"/>
        <v>240</v>
      </c>
      <c r="D13" s="38">
        <f t="shared" si="4"/>
        <v>0.26074532682462198</v>
      </c>
      <c r="E13" s="124" t="s">
        <v>115</v>
      </c>
      <c r="F13" s="5">
        <v>24</v>
      </c>
      <c r="G13" s="7">
        <v>887</v>
      </c>
      <c r="H13" s="8">
        <f>F13/F19</f>
        <v>8.2191780821917804E-2</v>
      </c>
      <c r="I13" s="67"/>
      <c r="J13" s="5"/>
      <c r="K13" s="5"/>
      <c r="L13" s="9">
        <f t="shared" si="0"/>
        <v>0.82863585118376548</v>
      </c>
      <c r="M13" s="7">
        <f t="shared" si="1"/>
        <v>21288</v>
      </c>
      <c r="N13" s="10">
        <v>735</v>
      </c>
      <c r="O13" s="11">
        <f t="shared" si="2"/>
        <v>17640</v>
      </c>
    </row>
    <row r="14" spans="1:18" ht="13.5" thickBot="1" x14ac:dyDescent="0.25">
      <c r="A14" s="100" t="s">
        <v>37</v>
      </c>
      <c r="B14" s="101">
        <f>B12+B13</f>
        <v>2575946.4</v>
      </c>
      <c r="C14" s="101">
        <f t="shared" si="3"/>
        <v>8821.7342465753427</v>
      </c>
      <c r="D14" s="34">
        <f>B14/$B$8</f>
        <v>9.5842749136801988</v>
      </c>
      <c r="E14" s="124" t="s">
        <v>116</v>
      </c>
      <c r="F14" s="5">
        <v>16</v>
      </c>
      <c r="G14" s="7">
        <v>1073</v>
      </c>
      <c r="H14" s="8">
        <f>F14/$F$19</f>
        <v>5.4794520547945202E-2</v>
      </c>
      <c r="I14" s="66"/>
      <c r="J14" s="5"/>
      <c r="K14" s="5"/>
      <c r="L14" s="9">
        <f t="shared" si="0"/>
        <v>0.80149114631873253</v>
      </c>
      <c r="M14" s="7">
        <f t="shared" si="1"/>
        <v>17168</v>
      </c>
      <c r="N14" s="10">
        <v>860</v>
      </c>
      <c r="O14" s="11">
        <f t="shared" si="2"/>
        <v>13760</v>
      </c>
    </row>
    <row r="15" spans="1:18" ht="13.5" thickBot="1" x14ac:dyDescent="0.25">
      <c r="A15" s="72" t="s">
        <v>78</v>
      </c>
      <c r="B15" s="71">
        <f>B48</f>
        <v>1269278.392</v>
      </c>
      <c r="C15" s="12">
        <f t="shared" si="3"/>
        <v>4346.8438082191778</v>
      </c>
      <c r="D15" s="38">
        <f t="shared" si="4"/>
        <v>4.7225800392903921</v>
      </c>
      <c r="E15" s="126" t="s">
        <v>117</v>
      </c>
      <c r="F15" s="123">
        <v>28</v>
      </c>
      <c r="G15" s="125">
        <v>1104</v>
      </c>
      <c r="H15" s="8">
        <f>F15/$F$19</f>
        <v>9.5890410958904104E-2</v>
      </c>
      <c r="I15" s="8"/>
      <c r="J15" s="5"/>
      <c r="K15" s="5"/>
      <c r="L15" s="9">
        <f t="shared" si="0"/>
        <v>0.82880434782608692</v>
      </c>
      <c r="M15" s="7">
        <f t="shared" si="1"/>
        <v>30912</v>
      </c>
      <c r="N15" s="10">
        <v>915</v>
      </c>
      <c r="O15" s="11">
        <f t="shared" si="2"/>
        <v>25620</v>
      </c>
    </row>
    <row r="16" spans="1:18" ht="13.5" thickBot="1" x14ac:dyDescent="0.25">
      <c r="A16" s="100" t="s">
        <v>48</v>
      </c>
      <c r="B16" s="33">
        <f>B50</f>
        <v>1306668.0079999999</v>
      </c>
      <c r="C16" s="101">
        <f t="shared" si="3"/>
        <v>4474.8904383561639</v>
      </c>
      <c r="D16" s="34">
        <f t="shared" si="4"/>
        <v>4.8616948743898076</v>
      </c>
      <c r="E16" s="126" t="s">
        <v>118</v>
      </c>
      <c r="F16" s="123">
        <v>20</v>
      </c>
      <c r="G16" s="7">
        <v>1144</v>
      </c>
      <c r="H16" s="8">
        <f>F16/$F$19</f>
        <v>6.8493150684931503E-2</v>
      </c>
      <c r="I16" s="8"/>
      <c r="J16" s="5"/>
      <c r="K16" s="5"/>
      <c r="L16" s="9">
        <f t="shared" si="0"/>
        <v>0.76923076923076927</v>
      </c>
      <c r="M16" s="7">
        <f t="shared" si="1"/>
        <v>22880</v>
      </c>
      <c r="N16" s="10">
        <v>880</v>
      </c>
      <c r="O16" s="11">
        <f t="shared" si="2"/>
        <v>17600</v>
      </c>
    </row>
    <row r="17" spans="1:15" ht="13.5" thickBot="1" x14ac:dyDescent="0.25">
      <c r="A17" s="72" t="s">
        <v>79</v>
      </c>
      <c r="B17" s="28">
        <f>B53</f>
        <v>-983836.64260692766</v>
      </c>
      <c r="C17" s="12">
        <f t="shared" si="3"/>
        <v>-3369.3035705716702</v>
      </c>
      <c r="D17" s="38">
        <f t="shared" si="4"/>
        <v>-3.6605423361669831</v>
      </c>
      <c r="E17" s="126" t="s">
        <v>119</v>
      </c>
      <c r="F17" s="123">
        <v>40</v>
      </c>
      <c r="G17" s="7">
        <v>1211</v>
      </c>
      <c r="H17" s="8">
        <f>F17/$F$19</f>
        <v>0.13698630136986301</v>
      </c>
      <c r="I17" s="8"/>
      <c r="J17" s="5"/>
      <c r="K17" s="5"/>
      <c r="L17" s="9">
        <f t="shared" si="0"/>
        <v>0.77208918249380676</v>
      </c>
      <c r="M17" s="7">
        <f t="shared" si="1"/>
        <v>48440</v>
      </c>
      <c r="N17" s="10">
        <v>935</v>
      </c>
      <c r="O17" s="11">
        <f t="shared" si="2"/>
        <v>37400</v>
      </c>
    </row>
    <row r="18" spans="1:15" ht="13.5" thickBot="1" x14ac:dyDescent="0.25">
      <c r="A18" s="100" t="s">
        <v>51</v>
      </c>
      <c r="B18" s="33">
        <f>B16+B17</f>
        <v>322831.36539307225</v>
      </c>
      <c r="C18" s="101">
        <f t="shared" si="3"/>
        <v>1105.586867784494</v>
      </c>
      <c r="D18" s="34">
        <f t="shared" si="4"/>
        <v>1.201152538222825</v>
      </c>
      <c r="E18" s="5"/>
      <c r="F18" s="5"/>
      <c r="G18" s="7"/>
      <c r="H18" s="8"/>
      <c r="I18" s="8"/>
      <c r="J18" s="5"/>
      <c r="K18" s="5"/>
      <c r="L18" s="9"/>
      <c r="M18" s="7"/>
      <c r="N18" s="10"/>
      <c r="O18" s="11"/>
    </row>
    <row r="19" spans="1:15" ht="13.5" thickBot="1" x14ac:dyDescent="0.25">
      <c r="A19" s="13"/>
      <c r="B19" s="14"/>
      <c r="C19" s="14"/>
      <c r="D19" s="29"/>
      <c r="E19" s="16"/>
      <c r="F19" s="16">
        <f>SUM(F9:F17)</f>
        <v>292</v>
      </c>
      <c r="G19" s="19">
        <f>SUM(M19/F19)</f>
        <v>920.43835616438355</v>
      </c>
      <c r="H19" s="36">
        <f>SUM(H9:H18)</f>
        <v>1</v>
      </c>
      <c r="I19" s="17"/>
      <c r="J19" s="16"/>
      <c r="K19" s="16"/>
      <c r="L19" s="18">
        <f>SUM(O21/M19)</f>
        <v>0.83544171925229194</v>
      </c>
      <c r="M19" s="19">
        <f>SUM(M9:M17)</f>
        <v>268768</v>
      </c>
      <c r="N19" s="20">
        <f>SUM(O21/F19)</f>
        <v>768.97260273972597</v>
      </c>
      <c r="O19" s="21"/>
    </row>
    <row r="20" spans="1:15" ht="13.5" thickBot="1" x14ac:dyDescent="0.25">
      <c r="A20" s="4"/>
      <c r="B20" s="5"/>
      <c r="C20" s="5"/>
      <c r="D20" s="6"/>
      <c r="E20" s="5"/>
      <c r="F20" s="5"/>
      <c r="G20" s="7"/>
      <c r="H20" s="5"/>
      <c r="I20" s="8"/>
      <c r="J20" s="5"/>
      <c r="K20" s="5"/>
      <c r="L20" s="9"/>
      <c r="M20" s="12"/>
      <c r="N20" s="10"/>
      <c r="O20" s="11"/>
    </row>
    <row r="21" spans="1:15" ht="13.5" thickBot="1" x14ac:dyDescent="0.25">
      <c r="A21" s="4" t="s">
        <v>33</v>
      </c>
      <c r="B21" s="10">
        <f>B3/B7</f>
        <v>49657.534246575342</v>
      </c>
      <c r="C21" s="5"/>
      <c r="D21" s="6"/>
      <c r="E21" s="5"/>
      <c r="F21" s="5"/>
      <c r="G21" s="5"/>
      <c r="H21" s="5"/>
      <c r="I21" s="5"/>
      <c r="J21" s="5"/>
      <c r="K21" s="15" t="s">
        <v>27</v>
      </c>
      <c r="L21" s="16"/>
      <c r="M21" s="16"/>
      <c r="N21" s="16"/>
      <c r="O21" s="21">
        <f>SUM(O9:O17)</f>
        <v>224540</v>
      </c>
    </row>
    <row r="22" spans="1:15" ht="13.5" thickBot="1" x14ac:dyDescent="0.25">
      <c r="A22" s="4" t="s">
        <v>84</v>
      </c>
      <c r="B22" s="10">
        <f>B3/B8</f>
        <v>53.949874985117276</v>
      </c>
      <c r="C22" s="5"/>
      <c r="D22" s="6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25"/>
    </row>
    <row r="23" spans="1:15" ht="13.5" thickBot="1" x14ac:dyDescent="0.25">
      <c r="A23" s="4"/>
      <c r="B23" s="5"/>
      <c r="C23" s="5"/>
      <c r="D23" s="6"/>
      <c r="E23" s="2" t="s">
        <v>26</v>
      </c>
      <c r="F23" s="2"/>
      <c r="G23" s="2"/>
      <c r="H23" s="2"/>
      <c r="I23" s="2"/>
      <c r="J23" s="2"/>
      <c r="K23" s="2"/>
      <c r="L23" s="2"/>
      <c r="M23" s="2"/>
      <c r="N23" s="2"/>
      <c r="O23" s="22"/>
    </row>
    <row r="24" spans="1:15" x14ac:dyDescent="0.2">
      <c r="A24" s="1" t="s">
        <v>3</v>
      </c>
      <c r="B24" s="30">
        <f>B4</f>
        <v>11600000</v>
      </c>
      <c r="C24" s="98">
        <f>B24/B3</f>
        <v>0.8</v>
      </c>
      <c r="D24" s="3"/>
      <c r="E24" s="5" t="s">
        <v>44</v>
      </c>
      <c r="F24" s="68">
        <v>0</v>
      </c>
      <c r="G24" s="5" t="s">
        <v>20</v>
      </c>
      <c r="H24" s="10">
        <v>0</v>
      </c>
      <c r="I24" s="5"/>
      <c r="J24" s="5" t="s">
        <v>52</v>
      </c>
      <c r="K24" s="12">
        <f>SUM(F24*H24)</f>
        <v>0</v>
      </c>
      <c r="L24" s="5"/>
      <c r="M24" s="5"/>
      <c r="N24" s="5"/>
      <c r="O24" s="11"/>
    </row>
    <row r="25" spans="1:15" x14ac:dyDescent="0.2">
      <c r="A25" s="4" t="s">
        <v>4</v>
      </c>
      <c r="B25" s="12">
        <f>B3-B4</f>
        <v>2900000</v>
      </c>
      <c r="C25" s="99">
        <f>B25/B3</f>
        <v>0.2</v>
      </c>
      <c r="D25" s="6"/>
      <c r="E25" s="5" t="s">
        <v>45</v>
      </c>
      <c r="F25" s="5">
        <v>0</v>
      </c>
      <c r="G25" s="5" t="s">
        <v>20</v>
      </c>
      <c r="H25" s="10">
        <v>0</v>
      </c>
      <c r="I25" s="5"/>
      <c r="J25" s="5" t="s">
        <v>52</v>
      </c>
      <c r="K25" s="12">
        <f>SUM(F25*H25)</f>
        <v>0</v>
      </c>
      <c r="L25" s="5" t="s">
        <v>21</v>
      </c>
      <c r="M25" s="5"/>
      <c r="N25" s="5"/>
      <c r="O25" s="11"/>
    </row>
    <row r="26" spans="1:15" x14ac:dyDescent="0.2">
      <c r="A26" s="4" t="s">
        <v>70</v>
      </c>
      <c r="B26" s="56">
        <f>0.0515+0.0185</f>
        <v>6.9999999999999993E-2</v>
      </c>
      <c r="C26" s="5"/>
      <c r="D26" s="6"/>
      <c r="E26" s="5" t="s">
        <v>22</v>
      </c>
      <c r="F26" s="5">
        <v>0</v>
      </c>
      <c r="G26" s="5" t="s">
        <v>20</v>
      </c>
      <c r="H26" s="10">
        <v>0</v>
      </c>
      <c r="I26" s="5"/>
      <c r="J26" s="5" t="s">
        <v>52</v>
      </c>
      <c r="K26" s="12">
        <f>SUM(F26*H26)</f>
        <v>0</v>
      </c>
      <c r="L26" s="5" t="s">
        <v>23</v>
      </c>
      <c r="M26" s="5"/>
      <c r="N26" s="5"/>
      <c r="O26" s="11"/>
    </row>
    <row r="27" spans="1:15" ht="13.5" thickBot="1" x14ac:dyDescent="0.25">
      <c r="A27" s="13" t="s">
        <v>53</v>
      </c>
      <c r="B27" s="14">
        <f>SUM(C27*12)</f>
        <v>300</v>
      </c>
      <c r="C27" s="14">
        <v>25</v>
      </c>
      <c r="D27" s="29" t="s">
        <v>54</v>
      </c>
      <c r="E27" s="14" t="s">
        <v>24</v>
      </c>
      <c r="F27" s="14">
        <f>F19</f>
        <v>292</v>
      </c>
      <c r="G27" s="14" t="s">
        <v>20</v>
      </c>
      <c r="H27" s="23">
        <v>20</v>
      </c>
      <c r="I27" s="14"/>
      <c r="J27" s="14" t="s">
        <v>52</v>
      </c>
      <c r="K27" s="24">
        <f>SUM(F27*H27)</f>
        <v>5840</v>
      </c>
      <c r="L27" s="14" t="s">
        <v>25</v>
      </c>
      <c r="M27" s="14"/>
      <c r="N27" s="14"/>
      <c r="O27" s="25"/>
    </row>
    <row r="28" spans="1:15" ht="13.5" thickBot="1" x14ac:dyDescent="0.25">
      <c r="A28" s="4"/>
      <c r="B28" s="5"/>
      <c r="C28" s="5"/>
      <c r="D28" s="6"/>
      <c r="E28" s="5"/>
      <c r="F28" s="5"/>
      <c r="G28" s="5"/>
      <c r="H28" s="5"/>
      <c r="I28" s="5"/>
      <c r="J28" s="5"/>
      <c r="K28" s="15" t="s">
        <v>28</v>
      </c>
      <c r="L28" s="16"/>
      <c r="M28" s="16"/>
      <c r="N28" s="16"/>
      <c r="O28" s="21">
        <f>SUM(K24:K27)</f>
        <v>5840</v>
      </c>
    </row>
    <row r="29" spans="1:15" ht="13.5" thickBot="1" x14ac:dyDescent="0.25">
      <c r="A29" s="4"/>
      <c r="B29" s="5"/>
      <c r="C29" s="5"/>
      <c r="D29" s="6"/>
      <c r="E29" s="5"/>
      <c r="F29" s="5" t="s">
        <v>74</v>
      </c>
      <c r="G29" s="5"/>
      <c r="H29" s="69">
        <v>0.02</v>
      </c>
      <c r="I29" s="5"/>
      <c r="J29" s="5"/>
      <c r="K29" s="1"/>
      <c r="L29" s="2"/>
      <c r="M29" s="2"/>
      <c r="N29" s="2"/>
      <c r="O29" s="3"/>
    </row>
    <row r="30" spans="1:15" ht="13.5" thickBot="1" x14ac:dyDescent="0.25">
      <c r="A30" s="13"/>
      <c r="B30" s="14"/>
      <c r="C30" s="14"/>
      <c r="D30" s="29"/>
      <c r="E30" s="14"/>
      <c r="F30" s="14" t="s">
        <v>75</v>
      </c>
      <c r="G30" s="14"/>
      <c r="H30" s="70">
        <v>0.02</v>
      </c>
      <c r="I30" s="14"/>
      <c r="J30" s="14"/>
      <c r="K30" s="15" t="s">
        <v>56</v>
      </c>
      <c r="L30" s="16"/>
      <c r="M30" s="16"/>
      <c r="N30" s="16"/>
      <c r="O30" s="26">
        <f>SUM(+O21+O28)</f>
        <v>230380</v>
      </c>
    </row>
    <row r="31" spans="1:15" ht="13.5" thickBot="1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spans="1:15" ht="13.5" thickBot="1" x14ac:dyDescent="0.25">
      <c r="A32" s="60"/>
      <c r="B32" s="61" t="s">
        <v>61</v>
      </c>
      <c r="C32" s="61"/>
      <c r="D32" s="61" t="s">
        <v>62</v>
      </c>
      <c r="E32" s="61"/>
      <c r="F32" s="61" t="s">
        <v>63</v>
      </c>
      <c r="G32" s="61"/>
      <c r="H32" s="61" t="s">
        <v>64</v>
      </c>
      <c r="I32" s="61"/>
      <c r="J32" s="61" t="s">
        <v>65</v>
      </c>
      <c r="K32" s="61"/>
      <c r="L32" s="61" t="s">
        <v>67</v>
      </c>
      <c r="M32" s="61"/>
      <c r="N32" s="61" t="s">
        <v>68</v>
      </c>
      <c r="O32" s="62"/>
    </row>
    <row r="33" spans="1:15" ht="13.5" thickBot="1" x14ac:dyDescent="0.25">
      <c r="A33" s="15"/>
      <c r="B33" s="42"/>
      <c r="C33" s="43"/>
      <c r="D33" s="42"/>
      <c r="E33" s="43"/>
      <c r="F33" s="58"/>
      <c r="G33" s="31"/>
      <c r="H33" s="42"/>
      <c r="I33" s="43"/>
      <c r="J33" s="31"/>
      <c r="K33" s="31"/>
      <c r="L33" s="42"/>
      <c r="M33" s="43"/>
      <c r="N33" s="31"/>
      <c r="O33" s="43"/>
    </row>
    <row r="34" spans="1:15" x14ac:dyDescent="0.2">
      <c r="A34" s="4"/>
      <c r="B34" s="4"/>
      <c r="C34" s="6"/>
      <c r="D34" s="4"/>
      <c r="E34" s="6"/>
      <c r="F34" s="5"/>
      <c r="G34" s="5"/>
      <c r="H34" s="1"/>
      <c r="I34" s="6"/>
      <c r="J34" s="5"/>
      <c r="K34" s="5"/>
      <c r="L34" s="4"/>
      <c r="M34" s="6"/>
      <c r="N34" s="5"/>
      <c r="O34" s="6"/>
    </row>
    <row r="35" spans="1:15" x14ac:dyDescent="0.2">
      <c r="A35" s="4" t="s">
        <v>34</v>
      </c>
      <c r="B35" s="44">
        <f>B10</f>
        <v>2694480</v>
      </c>
      <c r="C35" s="38">
        <f>SUM(B35/$M$19)</f>
        <v>10.025300631027504</v>
      </c>
      <c r="D35" s="44">
        <f>B35*(1+$H$29)</f>
        <v>2748369.6</v>
      </c>
      <c r="E35" s="38">
        <f>SUM(D35/B8)</f>
        <v>10.225806643648054</v>
      </c>
      <c r="F35" s="44">
        <f>D35*(1+$H$29)</f>
        <v>2803336.9920000001</v>
      </c>
      <c r="G35" s="10">
        <f>SUM(F35/$B$8)</f>
        <v>10.430322776521015</v>
      </c>
      <c r="H35" s="44">
        <f>F35*(1+$H$29)</f>
        <v>2859403.73184</v>
      </c>
      <c r="I35" s="38">
        <f>SUM(H35/B8)</f>
        <v>10.638929232051435</v>
      </c>
      <c r="J35" s="44">
        <f>H35*(1+$H$29)</f>
        <v>2916591.8064768002</v>
      </c>
      <c r="K35" s="10">
        <f>SUM(J35/$B$8)</f>
        <v>10.851707816692464</v>
      </c>
      <c r="L35" s="44">
        <f>J35*(1+$H$29)</f>
        <v>2974923.6426063362</v>
      </c>
      <c r="M35" s="38">
        <f>SUM(L35/$B$8)</f>
        <v>11.068741973026313</v>
      </c>
      <c r="N35" s="44">
        <f>L35*(1+$H$29)</f>
        <v>3034422.1154584629</v>
      </c>
      <c r="O35" s="38">
        <f>SUM(N35/$B$8)</f>
        <v>11.29011681248684</v>
      </c>
    </row>
    <row r="36" spans="1:15" x14ac:dyDescent="0.2">
      <c r="A36" s="4" t="s">
        <v>35</v>
      </c>
      <c r="B36" s="45">
        <f>B10*C36</f>
        <v>-188613.6</v>
      </c>
      <c r="C36" s="127">
        <v>-7.0000000000000007E-2</v>
      </c>
      <c r="D36" s="45">
        <f>D35*E36</f>
        <v>-192385.87200000003</v>
      </c>
      <c r="E36" s="39">
        <f>C36</f>
        <v>-7.0000000000000007E-2</v>
      </c>
      <c r="F36" s="45">
        <f>F35*G36</f>
        <v>-196233.58944000001</v>
      </c>
      <c r="G36" s="8">
        <f>E36</f>
        <v>-7.0000000000000007E-2</v>
      </c>
      <c r="H36" s="45">
        <f>H35*I36</f>
        <v>-200158.26122880002</v>
      </c>
      <c r="I36" s="8">
        <f>G36</f>
        <v>-7.0000000000000007E-2</v>
      </c>
      <c r="J36" s="45">
        <f>J35*K36</f>
        <v>-204161.42645337604</v>
      </c>
      <c r="K36" s="8">
        <f>I36</f>
        <v>-7.0000000000000007E-2</v>
      </c>
      <c r="L36" s="45">
        <f>L35*M36</f>
        <v>-208244.65498244355</v>
      </c>
      <c r="M36" s="8">
        <f>K36</f>
        <v>-7.0000000000000007E-2</v>
      </c>
      <c r="N36" s="45">
        <f>N35*O36</f>
        <v>-212409.54808209243</v>
      </c>
      <c r="O36" s="39">
        <f>M36</f>
        <v>-7.0000000000000007E-2</v>
      </c>
    </row>
    <row r="37" spans="1:15" ht="13.5" thickBot="1" x14ac:dyDescent="0.25">
      <c r="A37" s="4" t="s">
        <v>36</v>
      </c>
      <c r="B37" s="44">
        <f>B13</f>
        <v>70080</v>
      </c>
      <c r="C37" s="38">
        <f>SUM(B37/$M$19)</f>
        <v>0.26074532682462198</v>
      </c>
      <c r="D37" s="44">
        <f>B37*(1+$H$29)</f>
        <v>71481.600000000006</v>
      </c>
      <c r="E37" s="38">
        <f>SUM(D37/B8)</f>
        <v>0.26596023336111446</v>
      </c>
      <c r="F37" s="44">
        <f>D37*(1+$H$29)</f>
        <v>72911.232000000004</v>
      </c>
      <c r="G37" s="10">
        <f>SUM(F37/$B$8)</f>
        <v>0.27127943802833671</v>
      </c>
      <c r="H37" s="44">
        <f>F37*(1+$H$29)</f>
        <v>74369.456640000004</v>
      </c>
      <c r="I37" s="38">
        <f>SUM(H37/B8)</f>
        <v>0.27670502678890346</v>
      </c>
      <c r="J37" s="44">
        <f>H37*(1+$H$29)</f>
        <v>75856.845772800007</v>
      </c>
      <c r="K37" s="10">
        <f>SUM(J37/$B$8)</f>
        <v>0.28223912732468154</v>
      </c>
      <c r="L37" s="44">
        <f>J37*(1+$H$29)</f>
        <v>77373.982688256001</v>
      </c>
      <c r="M37" s="38">
        <f>SUM(L37/$B$8)</f>
        <v>0.28788390987117513</v>
      </c>
      <c r="N37" s="44">
        <f>L37*(1+$H$29)</f>
        <v>78921.462342021128</v>
      </c>
      <c r="O37" s="38">
        <f>SUM(N37/$B$8)</f>
        <v>0.29364158806859869</v>
      </c>
    </row>
    <row r="38" spans="1:15" ht="13.5" thickBot="1" x14ac:dyDescent="0.25">
      <c r="A38" s="15" t="s">
        <v>37</v>
      </c>
      <c r="B38" s="46">
        <f>SUM(B35:B37)</f>
        <v>2575946.4</v>
      </c>
      <c r="C38" s="34">
        <f>SUM(B38/$B$8)</f>
        <v>9.5842749136801988</v>
      </c>
      <c r="D38" s="46">
        <f>SUM(D35:D37)</f>
        <v>2627465.3280000002</v>
      </c>
      <c r="E38" s="34">
        <f>SUM(D38/$B$8)</f>
        <v>9.7759604119538039</v>
      </c>
      <c r="F38" s="33">
        <f>SUM(F35:F37)</f>
        <v>2680014.6345600002</v>
      </c>
      <c r="G38" s="20">
        <f>SUM(F38/$B$8)</f>
        <v>9.9714796201928806</v>
      </c>
      <c r="H38" s="46">
        <f>SUM(H35:H37)</f>
        <v>2733614.9272512002</v>
      </c>
      <c r="I38" s="34">
        <f>SUM(H38/$B$8)</f>
        <v>10.170909212596738</v>
      </c>
      <c r="J38" s="33">
        <f>SUM(J35:J37)</f>
        <v>2788287.2257962241</v>
      </c>
      <c r="K38" s="20">
        <f>SUM(J38/$B$8)</f>
        <v>10.374327396848672</v>
      </c>
      <c r="L38" s="46">
        <f>SUM(L35:L37)</f>
        <v>2844052.9703121488</v>
      </c>
      <c r="M38" s="34">
        <f>SUM(L38/$B$8)</f>
        <v>10.581813944785647</v>
      </c>
      <c r="N38" s="33">
        <f>SUM(N35:N37)</f>
        <v>2900934.0297183916</v>
      </c>
      <c r="O38" s="34">
        <f>SUM(N38/$B$8)</f>
        <v>10.79345022368136</v>
      </c>
    </row>
    <row r="39" spans="1:15" x14ac:dyDescent="0.2">
      <c r="A39" s="4" t="s">
        <v>38</v>
      </c>
      <c r="B39" s="45">
        <v>240000</v>
      </c>
      <c r="C39" s="38">
        <f>SUM(B39/$M$19)</f>
        <v>0.89296344802952732</v>
      </c>
      <c r="D39" s="44">
        <f>B39*(1+$H$30)</f>
        <v>244800</v>
      </c>
      <c r="E39" s="38">
        <f>SUM(D39/$M$19)</f>
        <v>0.91082271699011785</v>
      </c>
      <c r="F39" s="44">
        <f t="shared" ref="F39:F47" si="5">D39*(1+$H$30)</f>
        <v>249696</v>
      </c>
      <c r="G39" s="40">
        <f>SUM(F39/$M$19)</f>
        <v>0.9290391713299202</v>
      </c>
      <c r="H39" s="44">
        <f t="shared" ref="H39:H47" si="6">F39*(1+$H$30)</f>
        <v>254689.92000000001</v>
      </c>
      <c r="I39" s="40">
        <f>SUM(G39*1.03)</f>
        <v>0.95691034646981787</v>
      </c>
      <c r="J39" s="44">
        <f t="shared" ref="J39:J47" si="7">H39*(1+$H$30)</f>
        <v>259783.71840000001</v>
      </c>
      <c r="K39" s="40">
        <f>SUM(I39*1.03)</f>
        <v>0.98561765686391245</v>
      </c>
      <c r="L39" s="44">
        <f t="shared" ref="L39:L47" si="8">J39*(1+$H$30)</f>
        <v>264979.39276800002</v>
      </c>
      <c r="M39" s="41">
        <f>SUM(K39*1.03)</f>
        <v>1.01518618656983</v>
      </c>
      <c r="N39" s="44">
        <f t="shared" ref="N39:N47" si="9">L39*(1+$H$30)</f>
        <v>270278.98062336002</v>
      </c>
      <c r="O39" s="41">
        <f>SUM(M39*1.03)</f>
        <v>1.0456417721669249</v>
      </c>
    </row>
    <row r="40" spans="1:15" x14ac:dyDescent="0.2">
      <c r="A40" s="4" t="s">
        <v>39</v>
      </c>
      <c r="B40" s="45">
        <v>100000</v>
      </c>
      <c r="C40" s="38">
        <f t="shared" ref="C40:E47" si="10">SUM(B40/$M$19)</f>
        <v>0.37206810334563639</v>
      </c>
      <c r="D40" s="44">
        <f t="shared" ref="D40:D47" si="11">B40*(1+$H$30)</f>
        <v>102000</v>
      </c>
      <c r="E40" s="38">
        <f t="shared" si="10"/>
        <v>0.3795094654125491</v>
      </c>
      <c r="F40" s="44">
        <f t="shared" si="5"/>
        <v>104040</v>
      </c>
      <c r="G40" s="40">
        <f t="shared" ref="G40:G47" si="12">SUM(F40/$M$19)</f>
        <v>0.3870996547208001</v>
      </c>
      <c r="H40" s="44">
        <f t="shared" si="6"/>
        <v>106120.8</v>
      </c>
      <c r="I40" s="40">
        <f t="shared" ref="I40:K46" si="13">SUM(G40*1.03)</f>
        <v>0.3987126443624241</v>
      </c>
      <c r="J40" s="44">
        <f t="shared" si="7"/>
        <v>108243.216</v>
      </c>
      <c r="K40" s="40">
        <f t="shared" si="13"/>
        <v>0.41067402369329681</v>
      </c>
      <c r="L40" s="44">
        <f t="shared" si="8"/>
        <v>110408.08032000001</v>
      </c>
      <c r="M40" s="41">
        <f t="shared" ref="M40:M46" si="14">SUM(K40*1.03)</f>
        <v>0.42299424440409572</v>
      </c>
      <c r="N40" s="44">
        <f t="shared" si="9"/>
        <v>112616.24192640001</v>
      </c>
      <c r="O40" s="41">
        <f t="shared" ref="O40:O46" si="15">SUM(M40*1.03)</f>
        <v>0.43568407173621859</v>
      </c>
    </row>
    <row r="41" spans="1:15" x14ac:dyDescent="0.2">
      <c r="A41" s="4" t="s">
        <v>40</v>
      </c>
      <c r="B41" s="45">
        <v>167000</v>
      </c>
      <c r="C41" s="38">
        <f t="shared" si="10"/>
        <v>0.62135373258721271</v>
      </c>
      <c r="D41" s="44">
        <f t="shared" si="11"/>
        <v>170340</v>
      </c>
      <c r="E41" s="38">
        <f t="shared" si="10"/>
        <v>0.63378080723895702</v>
      </c>
      <c r="F41" s="44">
        <f t="shared" si="5"/>
        <v>173746.80000000002</v>
      </c>
      <c r="G41" s="40">
        <f t="shared" si="12"/>
        <v>0.64645642338373621</v>
      </c>
      <c r="H41" s="44">
        <f t="shared" si="6"/>
        <v>177221.73600000003</v>
      </c>
      <c r="I41" s="40">
        <f t="shared" si="13"/>
        <v>0.66585011608524836</v>
      </c>
      <c r="J41" s="44">
        <f t="shared" si="7"/>
        <v>180766.17072000002</v>
      </c>
      <c r="K41" s="40">
        <f t="shared" si="13"/>
        <v>0.68582561956780586</v>
      </c>
      <c r="L41" s="44">
        <f t="shared" si="8"/>
        <v>184381.49413440004</v>
      </c>
      <c r="M41" s="41">
        <f t="shared" si="14"/>
        <v>0.70640038815484008</v>
      </c>
      <c r="N41" s="44">
        <f t="shared" si="9"/>
        <v>188069.12401708803</v>
      </c>
      <c r="O41" s="41">
        <f t="shared" si="15"/>
        <v>0.72759239979948531</v>
      </c>
    </row>
    <row r="42" spans="1:15" x14ac:dyDescent="0.2">
      <c r="A42" s="4" t="s">
        <v>41</v>
      </c>
      <c r="B42" s="45">
        <v>120000</v>
      </c>
      <c r="C42" s="38">
        <f t="shared" si="10"/>
        <v>0.44648172401476366</v>
      </c>
      <c r="D42" s="44">
        <f t="shared" si="11"/>
        <v>122400</v>
      </c>
      <c r="E42" s="38">
        <f t="shared" si="10"/>
        <v>0.45541135849505893</v>
      </c>
      <c r="F42" s="44">
        <f t="shared" si="5"/>
        <v>124848</v>
      </c>
      <c r="G42" s="40">
        <f t="shared" si="12"/>
        <v>0.4645195856649601</v>
      </c>
      <c r="H42" s="44">
        <f t="shared" si="6"/>
        <v>127344.96000000001</v>
      </c>
      <c r="I42" s="40">
        <f t="shared" si="13"/>
        <v>0.47845517323490894</v>
      </c>
      <c r="J42" s="44">
        <f t="shared" si="7"/>
        <v>129891.85920000001</v>
      </c>
      <c r="K42" s="40">
        <f t="shared" si="13"/>
        <v>0.49280882843195623</v>
      </c>
      <c r="L42" s="44">
        <f t="shared" si="8"/>
        <v>132489.69638400001</v>
      </c>
      <c r="M42" s="41">
        <f t="shared" si="14"/>
        <v>0.50759309328491498</v>
      </c>
      <c r="N42" s="44">
        <f t="shared" si="9"/>
        <v>135139.49031168001</v>
      </c>
      <c r="O42" s="41">
        <f t="shared" si="15"/>
        <v>0.52282088608346244</v>
      </c>
    </row>
    <row r="43" spans="1:15" x14ac:dyDescent="0.2">
      <c r="A43" s="4" t="s">
        <v>42</v>
      </c>
      <c r="B43" s="45">
        <v>50000</v>
      </c>
      <c r="C43" s="38">
        <f t="shared" si="10"/>
        <v>0.1860340516728182</v>
      </c>
      <c r="D43" s="44">
        <f t="shared" si="11"/>
        <v>51000</v>
      </c>
      <c r="E43" s="38">
        <f t="shared" si="10"/>
        <v>0.18975473270627455</v>
      </c>
      <c r="F43" s="44">
        <f t="shared" si="5"/>
        <v>52020</v>
      </c>
      <c r="G43" s="40">
        <f t="shared" si="12"/>
        <v>0.19354982736040005</v>
      </c>
      <c r="H43" s="44">
        <f t="shared" si="6"/>
        <v>53060.4</v>
      </c>
      <c r="I43" s="40">
        <f t="shared" si="13"/>
        <v>0.19935632218121205</v>
      </c>
      <c r="J43" s="44">
        <f t="shared" si="7"/>
        <v>54121.608</v>
      </c>
      <c r="K43" s="40">
        <f t="shared" si="13"/>
        <v>0.2053370118466484</v>
      </c>
      <c r="L43" s="44">
        <f t="shared" si="8"/>
        <v>55204.040160000004</v>
      </c>
      <c r="M43" s="41">
        <f t="shared" si="14"/>
        <v>0.21149712220204786</v>
      </c>
      <c r="N43" s="44">
        <f t="shared" si="9"/>
        <v>56308.120963200003</v>
      </c>
      <c r="O43" s="41">
        <f t="shared" si="15"/>
        <v>0.2178420358681093</v>
      </c>
    </row>
    <row r="44" spans="1:15" x14ac:dyDescent="0.2">
      <c r="A44" s="4" t="s">
        <v>120</v>
      </c>
      <c r="B44" s="45">
        <f>B38*0.03</f>
        <v>77278.391999999993</v>
      </c>
      <c r="C44" s="38">
        <f t="shared" si="10"/>
        <v>0.28752824741040595</v>
      </c>
      <c r="D44" s="45">
        <f>D38*0.03</f>
        <v>78823.95984000001</v>
      </c>
      <c r="E44" s="38"/>
      <c r="F44" s="45">
        <f>F38*0.03</f>
        <v>80400.439036800002</v>
      </c>
      <c r="G44" s="40"/>
      <c r="H44" s="45">
        <f>H38*0.03</f>
        <v>82008.447817535998</v>
      </c>
      <c r="I44" s="40"/>
      <c r="J44" s="45">
        <f>J38*0.03</f>
        <v>83648.616773886723</v>
      </c>
      <c r="K44" s="40"/>
      <c r="L44" s="45">
        <f>L38*0.03</f>
        <v>85321.58910936446</v>
      </c>
      <c r="M44" s="41"/>
      <c r="N44" s="45">
        <f>N38*0.03</f>
        <v>87028.020891551743</v>
      </c>
      <c r="O44" s="41"/>
    </row>
    <row r="45" spans="1:15" x14ac:dyDescent="0.2">
      <c r="A45" s="4" t="s">
        <v>46</v>
      </c>
      <c r="B45" s="45">
        <v>40000</v>
      </c>
      <c r="C45" s="38">
        <f t="shared" si="10"/>
        <v>0.14882724133825456</v>
      </c>
      <c r="D45" s="44">
        <f t="shared" si="11"/>
        <v>40800</v>
      </c>
      <c r="E45" s="38">
        <f t="shared" si="10"/>
        <v>0.15180378616501963</v>
      </c>
      <c r="F45" s="44">
        <f t="shared" si="5"/>
        <v>41616</v>
      </c>
      <c r="G45" s="40">
        <f t="shared" si="12"/>
        <v>0.15483986188832005</v>
      </c>
      <c r="H45" s="44">
        <f t="shared" si="6"/>
        <v>42448.32</v>
      </c>
      <c r="I45" s="40">
        <f t="shared" si="13"/>
        <v>0.15948505774496965</v>
      </c>
      <c r="J45" s="44">
        <f t="shared" si="7"/>
        <v>43297.286399999997</v>
      </c>
      <c r="K45" s="40">
        <f t="shared" si="13"/>
        <v>0.16426960947731875</v>
      </c>
      <c r="L45" s="44">
        <f t="shared" si="8"/>
        <v>44163.232127999996</v>
      </c>
      <c r="M45" s="41">
        <f t="shared" si="14"/>
        <v>0.16919769776163832</v>
      </c>
      <c r="N45" s="44">
        <f t="shared" si="9"/>
        <v>45046.496770559999</v>
      </c>
      <c r="O45" s="41">
        <f t="shared" si="15"/>
        <v>0.17427362869448748</v>
      </c>
    </row>
    <row r="46" spans="1:15" x14ac:dyDescent="0.2">
      <c r="A46" s="4" t="s">
        <v>47</v>
      </c>
      <c r="B46" s="45">
        <v>400000</v>
      </c>
      <c r="C46" s="38">
        <f t="shared" si="10"/>
        <v>1.4882724133825456</v>
      </c>
      <c r="D46" s="44">
        <f t="shared" si="11"/>
        <v>408000</v>
      </c>
      <c r="E46" s="38">
        <f t="shared" si="10"/>
        <v>1.5180378616501964</v>
      </c>
      <c r="F46" s="44">
        <f t="shared" si="5"/>
        <v>416160</v>
      </c>
      <c r="G46" s="40">
        <f t="shared" si="12"/>
        <v>1.5483986188832004</v>
      </c>
      <c r="H46" s="44">
        <f t="shared" si="6"/>
        <v>424483.2</v>
      </c>
      <c r="I46" s="40">
        <f t="shared" si="13"/>
        <v>1.5948505774496964</v>
      </c>
      <c r="J46" s="44">
        <f t="shared" si="7"/>
        <v>432972.864</v>
      </c>
      <c r="K46" s="40">
        <f t="shared" si="13"/>
        <v>1.6426960947731872</v>
      </c>
      <c r="L46" s="44">
        <f t="shared" si="8"/>
        <v>441632.32128000003</v>
      </c>
      <c r="M46" s="41">
        <f t="shared" si="14"/>
        <v>1.6919769776163829</v>
      </c>
      <c r="N46" s="44">
        <f t="shared" si="9"/>
        <v>450464.96770560002</v>
      </c>
      <c r="O46" s="41">
        <f t="shared" si="15"/>
        <v>1.7427362869448744</v>
      </c>
    </row>
    <row r="47" spans="1:15" ht="13.5" thickBot="1" x14ac:dyDescent="0.25">
      <c r="A47" s="4" t="s">
        <v>49</v>
      </c>
      <c r="B47" s="45">
        <v>75000</v>
      </c>
      <c r="C47" s="38">
        <f t="shared" si="10"/>
        <v>0.27905107750922731</v>
      </c>
      <c r="D47" s="44">
        <f t="shared" si="11"/>
        <v>76500</v>
      </c>
      <c r="E47" s="38">
        <f t="shared" si="10"/>
        <v>0.28463209905941184</v>
      </c>
      <c r="F47" s="44">
        <f t="shared" si="5"/>
        <v>78030</v>
      </c>
      <c r="G47" s="40">
        <f t="shared" si="12"/>
        <v>0.29032474104060008</v>
      </c>
      <c r="H47" s="44">
        <f t="shared" si="6"/>
        <v>79590.600000000006</v>
      </c>
      <c r="I47" s="10">
        <f>SUM(H47/$B$8)</f>
        <v>0.2961312358614121</v>
      </c>
      <c r="J47" s="44">
        <f t="shared" si="7"/>
        <v>81182.412000000011</v>
      </c>
      <c r="K47" s="10">
        <f>SUM(J47/$B$8)</f>
        <v>0.30205386057864037</v>
      </c>
      <c r="L47" s="44">
        <f t="shared" si="8"/>
        <v>82806.060240000006</v>
      </c>
      <c r="M47" s="38">
        <f>SUM(L47/$B$8)</f>
        <v>0.30809493779021313</v>
      </c>
      <c r="N47" s="44">
        <f t="shared" si="9"/>
        <v>84462.181444800008</v>
      </c>
      <c r="O47" s="38">
        <f>SUM(N47/$B$8)</f>
        <v>0.31425683654601744</v>
      </c>
    </row>
    <row r="48" spans="1:15" ht="13.5" thickBot="1" x14ac:dyDescent="0.25">
      <c r="A48" s="15" t="s">
        <v>43</v>
      </c>
      <c r="B48" s="46">
        <f t="shared" ref="B48:O48" si="16">SUM(B39:B47)</f>
        <v>1269278.392</v>
      </c>
      <c r="C48" s="34">
        <f t="shared" si="16"/>
        <v>4.7225800392903921</v>
      </c>
      <c r="D48" s="46">
        <f t="shared" si="16"/>
        <v>1294663.9598400001</v>
      </c>
      <c r="E48" s="34">
        <f t="shared" si="16"/>
        <v>4.5237528277175851</v>
      </c>
      <c r="F48" s="46">
        <f t="shared" si="16"/>
        <v>1320557.2390368001</v>
      </c>
      <c r="G48" s="20">
        <f t="shared" si="16"/>
        <v>4.614227884271938</v>
      </c>
      <c r="H48" s="46">
        <f t="shared" si="16"/>
        <v>1346968.3838175361</v>
      </c>
      <c r="I48" s="34">
        <f t="shared" si="16"/>
        <v>4.7497514733896899</v>
      </c>
      <c r="J48" s="46">
        <f t="shared" si="16"/>
        <v>1373907.7514938868</v>
      </c>
      <c r="K48" s="34">
        <f t="shared" si="16"/>
        <v>4.8892827052327652</v>
      </c>
      <c r="L48" s="46">
        <f t="shared" si="16"/>
        <v>1401385.9065237646</v>
      </c>
      <c r="M48" s="34">
        <f t="shared" si="16"/>
        <v>5.0329406477839624</v>
      </c>
      <c r="N48" s="46">
        <f t="shared" si="16"/>
        <v>1429413.6246542397</v>
      </c>
      <c r="O48" s="34">
        <f t="shared" si="16"/>
        <v>5.1808479178395794</v>
      </c>
    </row>
    <row r="49" spans="1:15" ht="13.5" thickBot="1" x14ac:dyDescent="0.25">
      <c r="A49" s="4"/>
      <c r="B49" s="4"/>
      <c r="C49" s="6"/>
      <c r="D49" s="4"/>
      <c r="E49" s="6"/>
      <c r="F49" s="5"/>
      <c r="G49" s="5"/>
      <c r="H49" s="4"/>
      <c r="I49" s="6"/>
      <c r="J49" s="5"/>
      <c r="K49" s="5"/>
      <c r="L49" s="4"/>
      <c r="M49" s="6"/>
      <c r="N49" s="5"/>
      <c r="O49" s="6"/>
    </row>
    <row r="50" spans="1:15" ht="13.5" thickBot="1" x14ac:dyDescent="0.25">
      <c r="A50" s="15" t="s">
        <v>48</v>
      </c>
      <c r="B50" s="46">
        <f>SUM(B38-B48)</f>
        <v>1306668.0079999999</v>
      </c>
      <c r="C50" s="34">
        <f>SUM(B50/$B$8)</f>
        <v>4.8616948743898076</v>
      </c>
      <c r="D50" s="46">
        <f>SUM(D38-D48)</f>
        <v>1332801.3681600001</v>
      </c>
      <c r="E50" s="34">
        <f>SUM(D50/$B$8)</f>
        <v>4.9589287718776047</v>
      </c>
      <c r="F50" s="33">
        <f>SUM(F38-F48)</f>
        <v>1359457.3955232</v>
      </c>
      <c r="G50" s="20">
        <f>SUM(F50/$B$8)</f>
        <v>5.0581073473151568</v>
      </c>
      <c r="H50" s="46">
        <f>SUM(H38-H48)</f>
        <v>1386646.5434336641</v>
      </c>
      <c r="I50" s="34">
        <f>SUM(H50/$B$8)</f>
        <v>5.1592694942614603</v>
      </c>
      <c r="J50" s="33">
        <f>SUM(J38-J48)</f>
        <v>1414379.4743023373</v>
      </c>
      <c r="K50" s="20">
        <f>SUM(J50/$B$8)</f>
        <v>5.2624548841466892</v>
      </c>
      <c r="L50" s="46">
        <f>SUM(L38-L48)</f>
        <v>1442667.0637883842</v>
      </c>
      <c r="M50" s="34">
        <f>SUM(L50/$B$8)</f>
        <v>5.3677039818296235</v>
      </c>
      <c r="N50" s="33">
        <f>SUM(N38-N48)</f>
        <v>1471520.4050641519</v>
      </c>
      <c r="O50" s="34">
        <f>SUM(N50/$B$8)</f>
        <v>5.4750580614662159</v>
      </c>
    </row>
    <row r="51" spans="1:15" x14ac:dyDescent="0.2">
      <c r="A51" s="4"/>
      <c r="B51" s="44"/>
      <c r="C51" s="38"/>
      <c r="D51" s="44"/>
      <c r="E51" s="38"/>
      <c r="F51" s="28"/>
      <c r="G51" s="10"/>
      <c r="H51" s="44"/>
      <c r="I51" s="38"/>
      <c r="J51" s="28"/>
      <c r="K51" s="10"/>
      <c r="L51" s="44"/>
      <c r="M51" s="38"/>
      <c r="N51" s="28"/>
      <c r="O51" s="38"/>
    </row>
    <row r="52" spans="1:15" x14ac:dyDescent="0.2">
      <c r="A52" s="4" t="s">
        <v>59</v>
      </c>
      <c r="B52" s="44">
        <v>0</v>
      </c>
      <c r="C52" s="38">
        <f>SUM(B52/$B$8)</f>
        <v>0</v>
      </c>
      <c r="D52" s="44">
        <f>B52</f>
        <v>0</v>
      </c>
      <c r="E52" s="38">
        <f>SUM(D52/$B$8)</f>
        <v>0</v>
      </c>
      <c r="F52" s="28">
        <f>D52</f>
        <v>0</v>
      </c>
      <c r="G52" s="38">
        <f>SUM(F52/$B$8)</f>
        <v>0</v>
      </c>
      <c r="H52" s="44">
        <f>F52</f>
        <v>0</v>
      </c>
      <c r="I52" s="38">
        <f>SUM(H52/$B$8)</f>
        <v>0</v>
      </c>
      <c r="J52" s="28">
        <f>H52</f>
        <v>0</v>
      </c>
      <c r="K52" s="38">
        <f>SUM(J52/$B$8)</f>
        <v>0</v>
      </c>
      <c r="L52" s="44">
        <f>J52</f>
        <v>0</v>
      </c>
      <c r="M52" s="38">
        <f>SUM(L52/$B$8)</f>
        <v>0</v>
      </c>
      <c r="N52" s="28">
        <f>L52</f>
        <v>0</v>
      </c>
      <c r="O52" s="38">
        <f>SUM(N52/$B$8)</f>
        <v>0</v>
      </c>
    </row>
    <row r="53" spans="1:15" x14ac:dyDescent="0.2">
      <c r="A53" s="4" t="s">
        <v>50</v>
      </c>
      <c r="B53" s="45">
        <f>Sheet2!B17</f>
        <v>-983836.64260692766</v>
      </c>
      <c r="C53" s="38">
        <f>SUM(B53/$B$8)</f>
        <v>-3.6605423361669831</v>
      </c>
      <c r="D53" s="45">
        <f>B53</f>
        <v>-983836.64260692766</v>
      </c>
      <c r="E53" s="38">
        <f>SUM(D53/$B$8)</f>
        <v>-3.6605423361669831</v>
      </c>
      <c r="F53" s="45">
        <f>D53</f>
        <v>-983836.64260692766</v>
      </c>
      <c r="G53" s="10">
        <f>SUM(F53/$B$8)</f>
        <v>-3.6605423361669831</v>
      </c>
      <c r="H53" s="45">
        <f>F53</f>
        <v>-983836.64260692766</v>
      </c>
      <c r="I53" s="38">
        <f>SUM(H53/$B$8)</f>
        <v>-3.6605423361669831</v>
      </c>
      <c r="J53" s="45">
        <f>H53</f>
        <v>-983836.64260692766</v>
      </c>
      <c r="K53" s="10">
        <f>SUM(J53/$B$8)</f>
        <v>-3.6605423361669831</v>
      </c>
      <c r="L53" s="45">
        <f>J53</f>
        <v>-983836.64260692766</v>
      </c>
      <c r="M53" s="38">
        <f>SUM(L53/$B$8)</f>
        <v>-3.6605423361669831</v>
      </c>
      <c r="N53" s="45">
        <f>L53</f>
        <v>-983836.64260692766</v>
      </c>
      <c r="O53" s="38">
        <f>SUM(N53/$B$8)</f>
        <v>-3.6605423361669831</v>
      </c>
    </row>
    <row r="54" spans="1:15" x14ac:dyDescent="0.2">
      <c r="A54" s="4" t="s">
        <v>96</v>
      </c>
      <c r="B54" s="45"/>
      <c r="C54" s="38"/>
      <c r="D54" s="45"/>
      <c r="E54" s="38"/>
      <c r="F54" s="45"/>
      <c r="G54" s="10"/>
      <c r="H54" s="45"/>
      <c r="I54" s="38"/>
      <c r="J54" s="45"/>
      <c r="K54" s="10"/>
      <c r="L54" s="45"/>
      <c r="M54" s="38"/>
      <c r="N54" s="45"/>
      <c r="O54" s="38"/>
    </row>
    <row r="55" spans="1:15" ht="13.5" thickBot="1" x14ac:dyDescent="0.25">
      <c r="A55" s="4"/>
      <c r="B55" s="45"/>
      <c r="C55" s="38"/>
      <c r="D55" s="45"/>
      <c r="E55" s="38"/>
      <c r="F55" s="45"/>
      <c r="G55" s="10"/>
      <c r="H55" s="45"/>
      <c r="I55" s="38"/>
      <c r="J55" s="45"/>
      <c r="K55" s="10"/>
      <c r="L55" s="45"/>
      <c r="M55" s="38"/>
      <c r="N55" s="45"/>
      <c r="O55" s="38"/>
    </row>
    <row r="56" spans="1:15" ht="13.5" thickBot="1" x14ac:dyDescent="0.25">
      <c r="A56" s="15" t="s">
        <v>51</v>
      </c>
      <c r="B56" s="46">
        <f>B50-B52+B53+B54</f>
        <v>322831.36539307225</v>
      </c>
      <c r="C56" s="34">
        <f>SUM(B56/$B$8)</f>
        <v>1.201152538222825</v>
      </c>
      <c r="D56" s="46">
        <f>D50-D52+D53+D54</f>
        <v>348964.72555307241</v>
      </c>
      <c r="E56" s="34">
        <f>SUM(D56/$B$8)</f>
        <v>1.2983864357106218</v>
      </c>
      <c r="F56" s="46">
        <f>F50-F52+F53+F54</f>
        <v>375620.75291627238</v>
      </c>
      <c r="G56" s="20">
        <f>SUM(F56/$B$8)</f>
        <v>1.3975650111481739</v>
      </c>
      <c r="H56" s="46">
        <f>H50-H52+H53+H54</f>
        <v>402809.90082673647</v>
      </c>
      <c r="I56" s="34">
        <f>SUM(H56/$B$8)</f>
        <v>1.4987271580944772</v>
      </c>
      <c r="J56" s="46">
        <f>J50-J52+J53+J54</f>
        <v>430542.83169540961</v>
      </c>
      <c r="K56" s="20">
        <f>SUM(J56/$B$8)</f>
        <v>1.6019125479797058</v>
      </c>
      <c r="L56" s="46">
        <f>L50-L52+L53+L54</f>
        <v>458830.42118145654</v>
      </c>
      <c r="M56" s="34">
        <f>SUM(L56/$B$8)</f>
        <v>1.7071616456626404</v>
      </c>
      <c r="N56" s="46">
        <f>N50-N52+N53+N54</f>
        <v>487683.76245722419</v>
      </c>
      <c r="O56" s="34">
        <f>SUM(N56/$B$8)</f>
        <v>1.8145157252992328</v>
      </c>
    </row>
    <row r="57" spans="1:15" ht="13.5" thickBot="1" x14ac:dyDescent="0.25">
      <c r="A57" s="4"/>
      <c r="B57" s="4"/>
      <c r="C57" s="6"/>
      <c r="D57" s="4"/>
      <c r="E57" s="6"/>
      <c r="F57" s="5"/>
      <c r="G57" s="5"/>
      <c r="H57" s="4"/>
      <c r="I57" s="6"/>
      <c r="J57" s="5"/>
      <c r="K57" s="5"/>
      <c r="L57" s="4"/>
      <c r="M57" s="6"/>
      <c r="N57" s="5"/>
      <c r="O57" s="6"/>
    </row>
    <row r="58" spans="1:15" ht="13.5" thickBot="1" x14ac:dyDescent="0.25">
      <c r="A58" s="15" t="s">
        <v>83</v>
      </c>
      <c r="B58" s="47">
        <f>B50/$B$3</f>
        <v>9.0115035034482746E-2</v>
      </c>
      <c r="C58" s="32"/>
      <c r="D58" s="47">
        <f>D50/$B$3</f>
        <v>9.1917335735172412E-2</v>
      </c>
      <c r="E58" s="32"/>
      <c r="F58" s="47">
        <f>F50/$B$3</f>
        <v>9.3755682449875866E-2</v>
      </c>
      <c r="G58" s="16"/>
      <c r="H58" s="47">
        <f>H50/$B$3</f>
        <v>9.5630796098873386E-2</v>
      </c>
      <c r="I58" s="32"/>
      <c r="J58" s="47">
        <f>J50/$B$3</f>
        <v>9.7543412020850845E-2</v>
      </c>
      <c r="K58" s="16"/>
      <c r="L58" s="47">
        <f>L50/$B$3</f>
        <v>9.9494280261267873E-2</v>
      </c>
      <c r="M58" s="32"/>
      <c r="N58" s="47">
        <f>N50/$B$3</f>
        <v>0.10148416586649323</v>
      </c>
      <c r="O58" s="32"/>
    </row>
    <row r="59" spans="1:15" ht="13.5" thickBot="1" x14ac:dyDescent="0.25">
      <c r="A59" s="4"/>
      <c r="B59" s="4"/>
      <c r="C59" s="6"/>
      <c r="D59" s="4"/>
      <c r="E59" s="6"/>
      <c r="F59" s="5"/>
      <c r="G59" s="5"/>
      <c r="H59" s="4"/>
      <c r="I59" s="6"/>
      <c r="J59" s="5"/>
      <c r="K59" s="5"/>
      <c r="L59" s="4"/>
      <c r="M59" s="6"/>
      <c r="N59" s="5"/>
      <c r="O59" s="6"/>
    </row>
    <row r="60" spans="1:15" ht="13.5" thickBot="1" x14ac:dyDescent="0.25">
      <c r="A60" s="15" t="s">
        <v>57</v>
      </c>
      <c r="B60" s="47">
        <f>B56/$B$25</f>
        <v>0.11132116048036975</v>
      </c>
      <c r="C60" s="32"/>
      <c r="D60" s="47">
        <f>D56/$B$25</f>
        <v>0.12033266398381808</v>
      </c>
      <c r="E60" s="32"/>
      <c r="F60" s="47">
        <f>F56/$B$25</f>
        <v>0.1295243975573353</v>
      </c>
      <c r="G60" s="16"/>
      <c r="H60" s="47">
        <f>H56/$B$25</f>
        <v>0.13889996580232292</v>
      </c>
      <c r="I60" s="32"/>
      <c r="J60" s="47">
        <f>J56/$B$25</f>
        <v>0.1484630454122102</v>
      </c>
      <c r="K60" s="16"/>
      <c r="L60" s="47">
        <f>L56/$B$25</f>
        <v>0.15821738661429535</v>
      </c>
      <c r="M60" s="32"/>
      <c r="N60" s="47">
        <f>N56/$B$25</f>
        <v>0.16816681464042213</v>
      </c>
      <c r="O60" s="32"/>
    </row>
    <row r="61" spans="1:15" ht="13.5" thickBot="1" x14ac:dyDescent="0.25">
      <c r="A61" s="15"/>
      <c r="B61" s="47"/>
      <c r="C61" s="32"/>
      <c r="D61" s="47"/>
      <c r="E61" s="32"/>
      <c r="F61" s="35"/>
      <c r="G61" s="16"/>
      <c r="H61" s="35"/>
      <c r="I61" s="32"/>
      <c r="J61" s="35"/>
      <c r="K61" s="16"/>
      <c r="L61" s="47"/>
      <c r="M61" s="32"/>
      <c r="N61" s="35"/>
      <c r="O61" s="32"/>
    </row>
    <row r="62" spans="1:15" ht="13.5" thickBot="1" x14ac:dyDescent="0.25">
      <c r="A62" s="15" t="s">
        <v>55</v>
      </c>
      <c r="B62" s="48">
        <f>B50/C62</f>
        <v>14518533.422222221</v>
      </c>
      <c r="C62" s="37">
        <v>0.09</v>
      </c>
      <c r="D62" s="48">
        <f>D50/E62</f>
        <v>14808904.090666668</v>
      </c>
      <c r="E62" s="37">
        <v>0.09</v>
      </c>
      <c r="F62" s="48">
        <f>F50/G62</f>
        <v>15105082.17248</v>
      </c>
      <c r="G62" s="36">
        <v>0.09</v>
      </c>
      <c r="H62" s="48">
        <f>H50/I62</f>
        <v>15407183.815929603</v>
      </c>
      <c r="I62" s="37">
        <v>0.09</v>
      </c>
      <c r="J62" s="48">
        <f>J50/K62</f>
        <v>15715327.492248192</v>
      </c>
      <c r="K62" s="36">
        <v>0.09</v>
      </c>
      <c r="L62" s="48">
        <f>L50/M62</f>
        <v>16029634.042093158</v>
      </c>
      <c r="M62" s="37">
        <v>0.09</v>
      </c>
      <c r="N62" s="48">
        <f>N50/O62</f>
        <v>16350226.722935021</v>
      </c>
      <c r="O62" s="37">
        <v>0.09</v>
      </c>
    </row>
    <row r="64" spans="1:15" ht="13.5" thickBot="1" x14ac:dyDescent="0.25"/>
    <row r="65" spans="1:7" ht="13.5" thickBot="1" x14ac:dyDescent="0.25">
      <c r="A65" s="15"/>
      <c r="B65" s="31" t="s">
        <v>69</v>
      </c>
      <c r="C65" s="102" t="s">
        <v>104</v>
      </c>
      <c r="D65" s="102" t="s">
        <v>105</v>
      </c>
      <c r="F65" s="1" t="s">
        <v>93</v>
      </c>
      <c r="G65" s="87">
        <f>IRR(B66:B74)</f>
        <v>-5.9105562620251906E-3</v>
      </c>
    </row>
    <row r="66" spans="1:7" x14ac:dyDescent="0.2">
      <c r="A66" s="1" t="s">
        <v>60</v>
      </c>
      <c r="B66" s="103">
        <f>SUM(-$B$25+-$D$52)</f>
        <v>-2900000</v>
      </c>
      <c r="C66" s="104">
        <v>0</v>
      </c>
      <c r="D66" s="105">
        <f>C66</f>
        <v>0</v>
      </c>
      <c r="F66" s="4" t="s">
        <v>94</v>
      </c>
      <c r="G66" s="88">
        <f>NPV(0.07,B66,B67:B74)</f>
        <v>-713228.84164484777</v>
      </c>
    </row>
    <row r="67" spans="1:7" x14ac:dyDescent="0.2">
      <c r="A67" s="4" t="s">
        <v>61</v>
      </c>
      <c r="B67" s="44">
        <f>B56</f>
        <v>322831.36539307225</v>
      </c>
      <c r="C67" s="106">
        <f>B60</f>
        <v>0.11132116048036975</v>
      </c>
      <c r="D67" s="106">
        <f>C67+C66</f>
        <v>0.11132116048036975</v>
      </c>
      <c r="F67" s="4" t="s">
        <v>95</v>
      </c>
      <c r="G67" s="89">
        <f>B3/B38</f>
        <v>5.6289991127144576</v>
      </c>
    </row>
    <row r="68" spans="1:7" ht="13.5" thickBot="1" x14ac:dyDescent="0.25">
      <c r="A68" s="4" t="s">
        <v>62</v>
      </c>
      <c r="B68" s="44">
        <f>D56</f>
        <v>348964.72555307241</v>
      </c>
      <c r="C68" s="106">
        <f>D60</f>
        <v>0.12033266398381808</v>
      </c>
      <c r="D68" s="106">
        <f>C68+C67</f>
        <v>0.23165382446418781</v>
      </c>
      <c r="F68" s="13" t="s">
        <v>103</v>
      </c>
      <c r="G68" s="95">
        <f>B58</f>
        <v>9.0115035034482746E-2</v>
      </c>
    </row>
    <row r="69" spans="1:7" ht="13.5" thickBot="1" x14ac:dyDescent="0.25">
      <c r="A69" s="4" t="s">
        <v>63</v>
      </c>
      <c r="B69" s="44">
        <f>F56</f>
        <v>375620.75291627238</v>
      </c>
      <c r="C69" s="106">
        <f>F60</f>
        <v>0.1295243975573353</v>
      </c>
      <c r="D69" s="106">
        <f>D68+C69</f>
        <v>0.36117822202152311</v>
      </c>
      <c r="G69" s="86"/>
    </row>
    <row r="70" spans="1:7" ht="13.5" thickBot="1" x14ac:dyDescent="0.25">
      <c r="A70" s="4" t="s">
        <v>64</v>
      </c>
      <c r="B70" s="44">
        <f>H56</f>
        <v>402809.90082673647</v>
      </c>
      <c r="C70" s="107">
        <f>H60</f>
        <v>0.13889996580232292</v>
      </c>
      <c r="D70" s="106">
        <f>D69+C70</f>
        <v>0.50007818782384605</v>
      </c>
      <c r="F70" s="97" t="s">
        <v>97</v>
      </c>
      <c r="G70" s="96" t="s">
        <v>62</v>
      </c>
    </row>
    <row r="71" spans="1:7" x14ac:dyDescent="0.2">
      <c r="A71" s="4" t="s">
        <v>65</v>
      </c>
      <c r="B71" s="44">
        <f>J56</f>
        <v>430542.83169540961</v>
      </c>
      <c r="C71" s="107">
        <f>J60</f>
        <v>0.1484630454122102</v>
      </c>
      <c r="D71" s="106">
        <f>D70+C71</f>
        <v>0.64854123323605628</v>
      </c>
      <c r="F71" s="4" t="s">
        <v>98</v>
      </c>
      <c r="G71" s="90">
        <f>D62</f>
        <v>14808904.090666668</v>
      </c>
    </row>
    <row r="72" spans="1:7" x14ac:dyDescent="0.2">
      <c r="A72" s="4" t="s">
        <v>67</v>
      </c>
      <c r="B72" s="44">
        <f>L56</f>
        <v>458830.42118145654</v>
      </c>
      <c r="C72" s="107">
        <f>L60</f>
        <v>0.15821738661429535</v>
      </c>
      <c r="D72" s="106">
        <f>D71+C72</f>
        <v>0.80675861985035158</v>
      </c>
      <c r="F72" s="4" t="s">
        <v>99</v>
      </c>
      <c r="G72" s="91">
        <v>0.8</v>
      </c>
    </row>
    <row r="73" spans="1:7" x14ac:dyDescent="0.2">
      <c r="A73" s="4" t="s">
        <v>68</v>
      </c>
      <c r="B73" s="44">
        <f>N56</f>
        <v>487683.76245722419</v>
      </c>
      <c r="C73" s="107">
        <f>N60</f>
        <v>0.16816681464042213</v>
      </c>
      <c r="D73" s="106">
        <f>D72+C73</f>
        <v>0.97492543449077373</v>
      </c>
      <c r="F73" s="4" t="s">
        <v>101</v>
      </c>
      <c r="G73" s="92">
        <v>7.7499999999999999E-2</v>
      </c>
    </row>
    <row r="74" spans="1:7" x14ac:dyDescent="0.2">
      <c r="A74" s="4"/>
      <c r="B74" s="44"/>
      <c r="C74" s="107"/>
      <c r="D74" s="106"/>
      <c r="F74" s="4" t="s">
        <v>102</v>
      </c>
      <c r="G74" s="93">
        <v>30</v>
      </c>
    </row>
    <row r="75" spans="1:7" ht="13.5" thickBot="1" x14ac:dyDescent="0.25">
      <c r="A75" s="4"/>
      <c r="B75" s="45"/>
      <c r="C75" s="108"/>
      <c r="D75" s="107"/>
      <c r="F75" s="13" t="s">
        <v>100</v>
      </c>
      <c r="G75" s="94">
        <f>G71*G72</f>
        <v>11847123.272533335</v>
      </c>
    </row>
    <row r="76" spans="1:7" ht="13.5" thickBot="1" x14ac:dyDescent="0.25">
      <c r="A76" s="15" t="s">
        <v>92</v>
      </c>
      <c r="B76" s="46"/>
      <c r="C76" s="109"/>
      <c r="D76" s="110"/>
    </row>
    <row r="77" spans="1:7" ht="13.5" thickBot="1" x14ac:dyDescent="0.25"/>
    <row r="78" spans="1:7" ht="13.5" hidden="1" thickBot="1" x14ac:dyDescent="0.25">
      <c r="A78" t="s">
        <v>66</v>
      </c>
      <c r="B78" s="59">
        <f>IRR(B66:B74)</f>
        <v>-5.9105562620251906E-3</v>
      </c>
    </row>
    <row r="79" spans="1:7" ht="13.5" thickBot="1" x14ac:dyDescent="0.25">
      <c r="A79" s="15"/>
      <c r="B79" s="31" t="s">
        <v>106</v>
      </c>
      <c r="C79" s="31" t="s">
        <v>107</v>
      </c>
      <c r="D79" s="43" t="s">
        <v>108</v>
      </c>
      <c r="F79" s="1" t="s">
        <v>111</v>
      </c>
      <c r="G79" s="3">
        <v>60</v>
      </c>
    </row>
    <row r="80" spans="1:7" x14ac:dyDescent="0.2">
      <c r="A80" s="4"/>
      <c r="B80" s="111"/>
      <c r="C80" s="111"/>
      <c r="D80" s="112"/>
      <c r="F80" s="4" t="s">
        <v>73</v>
      </c>
      <c r="G80" s="116">
        <f>B6</f>
        <v>16</v>
      </c>
    </row>
    <row r="81" spans="1:7" x14ac:dyDescent="0.2">
      <c r="A81" s="4" t="s">
        <v>109</v>
      </c>
      <c r="B81" s="12">
        <f>N62/B7</f>
        <v>55993.927133339115</v>
      </c>
      <c r="C81" s="28">
        <f>B21</f>
        <v>49657.534246575342</v>
      </c>
      <c r="D81" s="113">
        <f>((B81-C81)/C81)/7</f>
        <v>1.8228834708719426E-2</v>
      </c>
      <c r="F81" s="4" t="s">
        <v>112</v>
      </c>
      <c r="G81" s="117">
        <f>(B3/(G79-G80)*(G79-G80)+B3)/B7</f>
        <v>99315.068493150684</v>
      </c>
    </row>
    <row r="82" spans="1:7" ht="13.5" thickBot="1" x14ac:dyDescent="0.25">
      <c r="A82" s="13" t="s">
        <v>110</v>
      </c>
      <c r="B82" s="23">
        <f>N62/B8</f>
        <v>60.833978460735729</v>
      </c>
      <c r="C82" s="114">
        <f>B22</f>
        <v>53.949874985117276</v>
      </c>
      <c r="D82" s="115">
        <f>((B82-C82)/C82)/7</f>
        <v>1.8228834708719412E-2</v>
      </c>
      <c r="F82" s="13" t="s">
        <v>113</v>
      </c>
      <c r="G82" s="25">
        <f>(B3-(B3/(G79-G80)*7))/B7</f>
        <v>41757.471980074719</v>
      </c>
    </row>
    <row r="106" spans="2:2" x14ac:dyDescent="0.2">
      <c r="B106" s="57"/>
    </row>
  </sheetData>
  <phoneticPr fontId="0" type="noConversion"/>
  <pageMargins left="0.65" right="0.23" top="0.36" bottom="0.32" header="0.17" footer="0.2"/>
  <pageSetup scale="65" orientation="landscape" r:id="rId1"/>
  <headerFooter alignWithMargins="0">
    <oddHeader>Prepared by Greg Thorse &amp;D&amp;RPage &amp;P</oddHeader>
    <oddFooter>&amp;C&amp;T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workbookViewId="0">
      <selection activeCell="G6" sqref="G6"/>
    </sheetView>
  </sheetViews>
  <sheetFormatPr defaultRowHeight="12.75" x14ac:dyDescent="0.2"/>
  <cols>
    <col min="1" max="1" width="14.140625" bestFit="1" customWidth="1"/>
    <col min="2" max="2" width="16.5703125" bestFit="1" customWidth="1"/>
    <col min="4" max="4" width="14.140625" bestFit="1" customWidth="1"/>
    <col min="5" max="6" width="11.42578125" bestFit="1" customWidth="1"/>
    <col min="7" max="7" width="15.140625" bestFit="1" customWidth="1"/>
    <col min="9" max="9" width="12.28515625" bestFit="1" customWidth="1"/>
    <col min="10" max="10" width="16.5703125" bestFit="1" customWidth="1"/>
    <col min="12" max="14" width="11.42578125" bestFit="1" customWidth="1"/>
    <col min="15" max="15" width="14.7109375" bestFit="1" customWidth="1"/>
  </cols>
  <sheetData>
    <row r="1" spans="1:15" x14ac:dyDescent="0.2">
      <c r="A1" s="75" t="s">
        <v>85</v>
      </c>
      <c r="B1" s="76">
        <f>Sheet1!B24</f>
        <v>11600000</v>
      </c>
      <c r="C1" s="77"/>
      <c r="D1" s="78"/>
      <c r="E1" s="75"/>
      <c r="F1" s="75"/>
      <c r="G1" s="75"/>
      <c r="H1" s="79"/>
      <c r="I1" s="75" t="s">
        <v>85</v>
      </c>
      <c r="J1" s="76">
        <f>Sheet1!G75</f>
        <v>11847123.272533335</v>
      </c>
      <c r="K1" s="77"/>
      <c r="L1" s="78"/>
      <c r="M1" s="75"/>
      <c r="N1" s="75"/>
      <c r="O1" s="75"/>
    </row>
    <row r="2" spans="1:15" x14ac:dyDescent="0.2">
      <c r="A2" s="75" t="s">
        <v>86</v>
      </c>
      <c r="B2" s="80">
        <f>Sheet1!B27</f>
        <v>300</v>
      </c>
      <c r="C2" s="75"/>
      <c r="D2" s="81"/>
      <c r="E2" s="75"/>
      <c r="F2" s="75"/>
      <c r="G2" s="75"/>
      <c r="H2" s="79"/>
      <c r="I2" s="75" t="s">
        <v>86</v>
      </c>
      <c r="J2" s="80">
        <v>300</v>
      </c>
      <c r="K2" s="75"/>
      <c r="L2" s="81"/>
      <c r="M2" s="75"/>
      <c r="N2" s="75"/>
      <c r="O2" s="75"/>
    </row>
    <row r="3" spans="1:15" x14ac:dyDescent="0.2">
      <c r="A3" s="75" t="s">
        <v>87</v>
      </c>
      <c r="B3" s="82">
        <f>Sheet1!B26</f>
        <v>6.9999999999999993E-2</v>
      </c>
      <c r="C3" s="75"/>
      <c r="D3" s="83"/>
      <c r="E3" s="84"/>
      <c r="F3" s="75"/>
      <c r="G3" s="75"/>
      <c r="H3" s="79"/>
      <c r="I3" s="75" t="s">
        <v>87</v>
      </c>
      <c r="J3" s="82">
        <v>7.0000000000000007E-2</v>
      </c>
      <c r="K3" s="75"/>
      <c r="L3" s="83"/>
      <c r="M3" s="84"/>
      <c r="N3" s="75"/>
      <c r="O3" s="75"/>
    </row>
    <row r="4" spans="1:15" x14ac:dyDescent="0.2">
      <c r="A4" s="75"/>
      <c r="B4" s="80"/>
      <c r="C4" s="75"/>
      <c r="D4" s="75"/>
      <c r="E4" s="75"/>
      <c r="F4" s="75"/>
      <c r="G4" s="75"/>
      <c r="H4" s="79"/>
      <c r="I4" s="75"/>
      <c r="J4" s="80"/>
      <c r="K4" s="75"/>
      <c r="L4" s="75"/>
      <c r="M4" s="75"/>
      <c r="N4" s="75"/>
      <c r="O4" s="75"/>
    </row>
    <row r="5" spans="1:15" x14ac:dyDescent="0.2">
      <c r="A5" s="75"/>
      <c r="B5" s="80" t="s">
        <v>88</v>
      </c>
      <c r="C5" s="77" t="s">
        <v>86</v>
      </c>
      <c r="D5" s="77" t="s">
        <v>89</v>
      </c>
      <c r="E5" s="77" t="s">
        <v>90</v>
      </c>
      <c r="F5" s="77" t="s">
        <v>87</v>
      </c>
      <c r="G5" s="77" t="s">
        <v>91</v>
      </c>
      <c r="H5" s="79"/>
      <c r="I5" s="75"/>
      <c r="J5" s="80" t="s">
        <v>88</v>
      </c>
      <c r="K5" s="77" t="s">
        <v>86</v>
      </c>
      <c r="L5" s="77" t="s">
        <v>89</v>
      </c>
      <c r="M5" s="77" t="s">
        <v>90</v>
      </c>
      <c r="N5" s="77" t="s">
        <v>87</v>
      </c>
      <c r="O5" s="77" t="s">
        <v>91</v>
      </c>
    </row>
    <row r="6" spans="1:15" x14ac:dyDescent="0.2">
      <c r="A6" s="75"/>
      <c r="B6" s="80"/>
      <c r="C6" s="75">
        <v>1</v>
      </c>
      <c r="D6" s="84">
        <f>PMT($B$3/12,$B$2,$B$1)</f>
        <v>-81986.386883910644</v>
      </c>
      <c r="E6" s="84">
        <f>PPMT($B$3/12,C6,$B$2,$B$1)</f>
        <v>-14319.720217243979</v>
      </c>
      <c r="F6" s="84">
        <f>SUM(D6-E6)</f>
        <v>-67666.666666666657</v>
      </c>
      <c r="G6" s="85">
        <f>SUM($B$1+E6)</f>
        <v>11585680.279782755</v>
      </c>
      <c r="H6" s="79"/>
      <c r="I6" s="75"/>
      <c r="J6" s="80"/>
      <c r="K6" s="75">
        <v>1</v>
      </c>
      <c r="L6" s="84">
        <f>PMT($J$3/12,$J$2,$J$1)</f>
        <v>-83733.002765801677</v>
      </c>
      <c r="M6" s="84">
        <f>PPMT($J$3/12,K6,$J$2,$J$1)</f>
        <v>-14624.783676023897</v>
      </c>
      <c r="N6" s="84">
        <f>SUM(L6-M6)</f>
        <v>-69108.219089777776</v>
      </c>
      <c r="O6" s="85">
        <f>SUM($B$1+M6)</f>
        <v>11585375.216323975</v>
      </c>
    </row>
    <row r="7" spans="1:15" x14ac:dyDescent="0.2">
      <c r="A7" s="75"/>
      <c r="B7" s="80"/>
      <c r="C7" s="75">
        <f>SUM(C6+1)</f>
        <v>2</v>
      </c>
      <c r="D7" s="84">
        <f>PMT($B$3/12,$B$2,$B$1)</f>
        <v>-81986.386883910644</v>
      </c>
      <c r="E7" s="84">
        <f>PPMT($B$3/12,C7,$B$2,$B$1)</f>
        <v>-14403.251918511238</v>
      </c>
      <c r="F7" s="84">
        <f t="shared" ref="F7:F40" si="0">SUM(D7-E7)</f>
        <v>-67583.134965399411</v>
      </c>
      <c r="G7" s="85">
        <f>SUM(G6+E7)</f>
        <v>11571277.027864244</v>
      </c>
      <c r="H7" s="79"/>
      <c r="I7" s="84">
        <f>D7-L7</f>
        <v>1746.6158818910335</v>
      </c>
      <c r="J7" s="80"/>
      <c r="K7" s="75">
        <f>SUM(K6+1)</f>
        <v>2</v>
      </c>
      <c r="L7" s="84">
        <f>PMT($J$3/12,$J$2,$J$1)</f>
        <v>-83733.002765801677</v>
      </c>
      <c r="M7" s="84">
        <f>PPMT($J$3/12,K7,$J$2,$J$1)</f>
        <v>-14710.094914134039</v>
      </c>
      <c r="N7" s="84">
        <f>SUM(L7-M7)</f>
        <v>-69022.907851667638</v>
      </c>
      <c r="O7" s="85">
        <f>SUM(O6+M7)</f>
        <v>11570665.121409841</v>
      </c>
    </row>
    <row r="8" spans="1:15" x14ac:dyDescent="0.2">
      <c r="A8" s="75"/>
      <c r="B8" s="80"/>
      <c r="C8" s="75">
        <f t="shared" ref="C8:C71" si="1">SUM(C7+1)</f>
        <v>3</v>
      </c>
      <c r="D8" s="84">
        <f t="shared" ref="D8:D71" si="2">PMT($B$3/12,$B$2,$B$1)</f>
        <v>-81986.386883910644</v>
      </c>
      <c r="E8" s="84">
        <f>PPMT($B$3/12,C8,$B$2,$B$1)</f>
        <v>-14487.270888035884</v>
      </c>
      <c r="F8" s="84">
        <f t="shared" si="0"/>
        <v>-67499.115995874759</v>
      </c>
      <c r="G8" s="85">
        <f t="shared" ref="G8:G40" si="3">SUM(G7+E8)</f>
        <v>11556789.756976208</v>
      </c>
      <c r="H8" s="79"/>
      <c r="I8" s="75"/>
      <c r="J8" s="80"/>
      <c r="K8" s="75">
        <f t="shared" ref="K8:K71" si="4">SUM(K7+1)</f>
        <v>3</v>
      </c>
      <c r="L8" s="84">
        <f t="shared" ref="L8:L71" si="5">PMT($J$3/12,$J$2,$J$1)</f>
        <v>-83733.002765801677</v>
      </c>
      <c r="M8" s="84">
        <f t="shared" ref="M8:M71" si="6">PPMT($J$3/12,K8,$J$2,$J$1)</f>
        <v>-14795.90380113315</v>
      </c>
      <c r="N8" s="84">
        <f t="shared" ref="N8:N71" si="7">SUM(L8-M8)</f>
        <v>-68937.098964668519</v>
      </c>
      <c r="O8" s="85">
        <f t="shared" ref="O8:O40" si="8">SUM(O7+M8)</f>
        <v>11555869.217608707</v>
      </c>
    </row>
    <row r="9" spans="1:15" x14ac:dyDescent="0.2">
      <c r="A9" s="75"/>
      <c r="B9" s="80"/>
      <c r="C9" s="75">
        <f t="shared" si="1"/>
        <v>4</v>
      </c>
      <c r="D9" s="84">
        <f t="shared" si="2"/>
        <v>-81986.386883910644</v>
      </c>
      <c r="E9" s="84">
        <f t="shared" ref="E9:E40" si="9">PPMT($B$3/12,C9,$B$2,$B$1)</f>
        <v>-14571.779968216095</v>
      </c>
      <c r="F9" s="84">
        <f t="shared" si="0"/>
        <v>-67414.606915694545</v>
      </c>
      <c r="G9" s="85">
        <f t="shared" si="3"/>
        <v>11542217.977007991</v>
      </c>
      <c r="H9" s="79"/>
      <c r="I9" s="75"/>
      <c r="J9" s="80"/>
      <c r="K9" s="75">
        <f t="shared" si="4"/>
        <v>4</v>
      </c>
      <c r="L9" s="84">
        <f t="shared" si="5"/>
        <v>-83733.002765801677</v>
      </c>
      <c r="M9" s="84">
        <f t="shared" si="6"/>
        <v>-14882.213239973096</v>
      </c>
      <c r="N9" s="84">
        <f t="shared" si="7"/>
        <v>-68850.789525828586</v>
      </c>
      <c r="O9" s="85">
        <f t="shared" si="8"/>
        <v>11540987.004368734</v>
      </c>
    </row>
    <row r="10" spans="1:15" x14ac:dyDescent="0.2">
      <c r="A10" s="75"/>
      <c r="B10" s="80"/>
      <c r="C10" s="75">
        <f t="shared" si="1"/>
        <v>5</v>
      </c>
      <c r="D10" s="84">
        <f t="shared" si="2"/>
        <v>-81986.386883910644</v>
      </c>
      <c r="E10" s="84">
        <f t="shared" si="9"/>
        <v>-14656.78201803069</v>
      </c>
      <c r="F10" s="84">
        <f t="shared" si="0"/>
        <v>-67329.604865879955</v>
      </c>
      <c r="G10" s="85">
        <f t="shared" si="3"/>
        <v>11527561.194989961</v>
      </c>
      <c r="H10" s="79"/>
      <c r="I10" s="75"/>
      <c r="J10" s="80"/>
      <c r="K10" s="75">
        <f t="shared" si="4"/>
        <v>5</v>
      </c>
      <c r="L10" s="84">
        <f t="shared" si="5"/>
        <v>-83733.002765801677</v>
      </c>
      <c r="M10" s="84">
        <f t="shared" si="6"/>
        <v>-14969.026150539605</v>
      </c>
      <c r="N10" s="84">
        <f t="shared" si="7"/>
        <v>-68763.976615262072</v>
      </c>
      <c r="O10" s="85">
        <f t="shared" si="8"/>
        <v>11526017.978218194</v>
      </c>
    </row>
    <row r="11" spans="1:15" x14ac:dyDescent="0.2">
      <c r="A11" s="75"/>
      <c r="B11" s="80"/>
      <c r="C11" s="75">
        <f t="shared" si="1"/>
        <v>6</v>
      </c>
      <c r="D11" s="84">
        <f t="shared" si="2"/>
        <v>-81986.386883910644</v>
      </c>
      <c r="E11" s="84">
        <f t="shared" si="9"/>
        <v>-14742.279913135868</v>
      </c>
      <c r="F11" s="84">
        <f t="shared" si="0"/>
        <v>-67244.106970774781</v>
      </c>
      <c r="G11" s="85">
        <f t="shared" si="3"/>
        <v>11512818.915076824</v>
      </c>
      <c r="H11" s="79"/>
      <c r="I11" s="75"/>
      <c r="J11" s="80"/>
      <c r="K11" s="75">
        <f t="shared" si="4"/>
        <v>6</v>
      </c>
      <c r="L11" s="84">
        <f t="shared" si="5"/>
        <v>-83733.002765801677</v>
      </c>
      <c r="M11" s="84">
        <f t="shared" si="6"/>
        <v>-15056.345469751088</v>
      </c>
      <c r="N11" s="84">
        <f t="shared" si="7"/>
        <v>-68676.657296050587</v>
      </c>
      <c r="O11" s="85">
        <f t="shared" si="8"/>
        <v>11510961.632748444</v>
      </c>
    </row>
    <row r="12" spans="1:15" x14ac:dyDescent="0.2">
      <c r="A12" s="75"/>
      <c r="B12" s="80"/>
      <c r="C12" s="75">
        <f t="shared" si="1"/>
        <v>7</v>
      </c>
      <c r="D12" s="84">
        <f t="shared" si="2"/>
        <v>-81986.386883910644</v>
      </c>
      <c r="E12" s="84">
        <f t="shared" si="9"/>
        <v>-14828.276545962495</v>
      </c>
      <c r="F12" s="84">
        <f t="shared" si="0"/>
        <v>-67158.11033794815</v>
      </c>
      <c r="G12" s="85">
        <f t="shared" si="3"/>
        <v>11497990.638530862</v>
      </c>
      <c r="H12" s="79"/>
      <c r="I12" s="75"/>
      <c r="J12" s="80"/>
      <c r="K12" s="75">
        <f t="shared" si="4"/>
        <v>7</v>
      </c>
      <c r="L12" s="84">
        <f t="shared" si="5"/>
        <v>-83733.002765801677</v>
      </c>
      <c r="M12" s="84">
        <f t="shared" si="6"/>
        <v>-15144.174151657968</v>
      </c>
      <c r="N12" s="84">
        <f t="shared" si="7"/>
        <v>-68588.828614143713</v>
      </c>
      <c r="O12" s="85">
        <f t="shared" si="8"/>
        <v>11495817.458596786</v>
      </c>
    </row>
    <row r="13" spans="1:15" x14ac:dyDescent="0.2">
      <c r="A13" s="75"/>
      <c r="B13" s="80"/>
      <c r="C13" s="75">
        <f t="shared" si="1"/>
        <v>8</v>
      </c>
      <c r="D13" s="84">
        <f t="shared" si="2"/>
        <v>-81986.386883910644</v>
      </c>
      <c r="E13" s="84">
        <f t="shared" si="9"/>
        <v>-14914.774825813942</v>
      </c>
      <c r="F13" s="84">
        <f t="shared" si="0"/>
        <v>-67071.612058096696</v>
      </c>
      <c r="G13" s="85">
        <f t="shared" si="3"/>
        <v>11483075.863705048</v>
      </c>
      <c r="H13" s="79"/>
      <c r="I13" s="75"/>
      <c r="J13" s="80"/>
      <c r="K13" s="75">
        <f t="shared" si="4"/>
        <v>8</v>
      </c>
      <c r="L13" s="84">
        <f t="shared" si="5"/>
        <v>-83733.002765801677</v>
      </c>
      <c r="M13" s="84">
        <f t="shared" si="6"/>
        <v>-15232.515167542637</v>
      </c>
      <c r="N13" s="84">
        <f t="shared" si="7"/>
        <v>-68500.487598259046</v>
      </c>
      <c r="O13" s="85">
        <f t="shared" si="8"/>
        <v>11480584.943429245</v>
      </c>
    </row>
    <row r="14" spans="1:15" x14ac:dyDescent="0.2">
      <c r="A14" s="75"/>
      <c r="B14" s="80"/>
      <c r="C14" s="75">
        <f t="shared" si="1"/>
        <v>9</v>
      </c>
      <c r="D14" s="84">
        <f t="shared" si="2"/>
        <v>-81986.386883910644</v>
      </c>
      <c r="E14" s="84">
        <f t="shared" si="9"/>
        <v>-15001.777678964521</v>
      </c>
      <c r="F14" s="84">
        <f t="shared" si="0"/>
        <v>-66984.609204946115</v>
      </c>
      <c r="G14" s="85">
        <f t="shared" si="3"/>
        <v>11468074.086026084</v>
      </c>
      <c r="H14" s="79"/>
      <c r="I14" s="75"/>
      <c r="J14" s="80"/>
      <c r="K14" s="75">
        <f t="shared" si="4"/>
        <v>9</v>
      </c>
      <c r="L14" s="84">
        <f t="shared" si="5"/>
        <v>-83733.002765801677</v>
      </c>
      <c r="M14" s="84">
        <f t="shared" si="6"/>
        <v>-15321.371506019974</v>
      </c>
      <c r="N14" s="84">
        <f t="shared" si="7"/>
        <v>-68411.631259781701</v>
      </c>
      <c r="O14" s="85">
        <f t="shared" si="8"/>
        <v>11465263.571923224</v>
      </c>
    </row>
    <row r="15" spans="1:15" x14ac:dyDescent="0.2">
      <c r="A15" s="75"/>
      <c r="B15" s="80"/>
      <c r="C15" s="75">
        <f t="shared" si="1"/>
        <v>10</v>
      </c>
      <c r="D15" s="84">
        <f t="shared" si="2"/>
        <v>-81986.386883910644</v>
      </c>
      <c r="E15" s="84">
        <f t="shared" si="9"/>
        <v>-15089.288048758486</v>
      </c>
      <c r="F15" s="84">
        <f t="shared" si="0"/>
        <v>-66897.098835152152</v>
      </c>
      <c r="G15" s="85">
        <f t="shared" si="3"/>
        <v>11452984.797977325</v>
      </c>
      <c r="H15" s="79"/>
      <c r="I15" s="75"/>
      <c r="J15" s="80"/>
      <c r="K15" s="75">
        <f t="shared" si="4"/>
        <v>10</v>
      </c>
      <c r="L15" s="84">
        <f t="shared" si="5"/>
        <v>-83733.002765801677</v>
      </c>
      <c r="M15" s="84">
        <f t="shared" si="6"/>
        <v>-15410.746173138423</v>
      </c>
      <c r="N15" s="84">
        <f t="shared" si="7"/>
        <v>-68322.256592663252</v>
      </c>
      <c r="O15" s="85">
        <f t="shared" si="8"/>
        <v>11449852.825750086</v>
      </c>
    </row>
    <row r="16" spans="1:15" x14ac:dyDescent="0.2">
      <c r="A16" s="75"/>
      <c r="B16" s="80"/>
      <c r="C16" s="75">
        <f t="shared" si="1"/>
        <v>11</v>
      </c>
      <c r="D16" s="84">
        <f t="shared" si="2"/>
        <v>-81986.386883910644</v>
      </c>
      <c r="E16" s="84">
        <f t="shared" si="9"/>
        <v>-15177.308895709575</v>
      </c>
      <c r="F16" s="84">
        <f t="shared" si="0"/>
        <v>-66809.077988201068</v>
      </c>
      <c r="G16" s="85">
        <f t="shared" si="3"/>
        <v>11437807.489081616</v>
      </c>
      <c r="H16" s="79"/>
      <c r="I16" s="75"/>
      <c r="J16" s="80"/>
      <c r="K16" s="75">
        <f t="shared" si="4"/>
        <v>11</v>
      </c>
      <c r="L16" s="84">
        <f t="shared" si="5"/>
        <v>-83733.002765801677</v>
      </c>
      <c r="M16" s="84">
        <f t="shared" si="6"/>
        <v>-15500.642192481726</v>
      </c>
      <c r="N16" s="84">
        <f t="shared" si="7"/>
        <v>-68232.360573319951</v>
      </c>
      <c r="O16" s="85">
        <f t="shared" si="8"/>
        <v>11434352.183557605</v>
      </c>
    </row>
    <row r="17" spans="1:15" x14ac:dyDescent="0.2">
      <c r="A17" s="84">
        <f>SUM(F6:F17)</f>
        <v>-806378.28849094361</v>
      </c>
      <c r="B17" s="80">
        <f>SUM(D6:D17)</f>
        <v>-983836.64260692766</v>
      </c>
      <c r="C17" s="75">
        <f t="shared" si="1"/>
        <v>12</v>
      </c>
      <c r="D17" s="84">
        <f t="shared" si="2"/>
        <v>-81986.386883910644</v>
      </c>
      <c r="E17" s="84">
        <f t="shared" si="9"/>
        <v>-15265.843197601213</v>
      </c>
      <c r="F17" s="84">
        <f t="shared" si="0"/>
        <v>-66720.543686309436</v>
      </c>
      <c r="G17" s="85">
        <f t="shared" si="3"/>
        <v>11422541.645884015</v>
      </c>
      <c r="H17" s="79"/>
      <c r="I17" s="75"/>
      <c r="J17" s="80">
        <f>SUM(L6:L17)</f>
        <v>-1004796.0331896204</v>
      </c>
      <c r="K17" s="75">
        <f t="shared" si="4"/>
        <v>12</v>
      </c>
      <c r="L17" s="84">
        <f t="shared" si="5"/>
        <v>-83733.002765801677</v>
      </c>
      <c r="M17" s="84">
        <f t="shared" si="6"/>
        <v>-15591.062605271205</v>
      </c>
      <c r="N17" s="84">
        <f t="shared" si="7"/>
        <v>-68141.940160530474</v>
      </c>
      <c r="O17" s="85">
        <f t="shared" si="8"/>
        <v>11418761.120952334</v>
      </c>
    </row>
    <row r="18" spans="1:15" x14ac:dyDescent="0.2">
      <c r="A18" s="75"/>
      <c r="B18" s="80"/>
      <c r="C18" s="75">
        <f t="shared" si="1"/>
        <v>13</v>
      </c>
      <c r="D18" s="84">
        <f t="shared" si="2"/>
        <v>-81986.386883910644</v>
      </c>
      <c r="E18" s="84">
        <f t="shared" si="9"/>
        <v>-15354.893949587218</v>
      </c>
      <c r="F18" s="84">
        <f t="shared" si="0"/>
        <v>-66631.492934323425</v>
      </c>
      <c r="G18" s="85">
        <f t="shared" si="3"/>
        <v>11407186.751934428</v>
      </c>
      <c r="H18" s="79"/>
      <c r="I18" s="75"/>
      <c r="J18" s="80"/>
      <c r="K18" s="75">
        <f t="shared" si="4"/>
        <v>13</v>
      </c>
      <c r="L18" s="84">
        <f t="shared" si="5"/>
        <v>-83733.002765801677</v>
      </c>
      <c r="M18" s="84">
        <f t="shared" si="6"/>
        <v>-15682.01047046862</v>
      </c>
      <c r="N18" s="84">
        <f t="shared" si="7"/>
        <v>-68050.992295333053</v>
      </c>
      <c r="O18" s="85">
        <f t="shared" si="8"/>
        <v>11403079.110481866</v>
      </c>
    </row>
    <row r="19" spans="1:15" x14ac:dyDescent="0.2">
      <c r="A19" s="75"/>
      <c r="B19" s="80"/>
      <c r="C19" s="75">
        <f t="shared" si="1"/>
        <v>14</v>
      </c>
      <c r="D19" s="84">
        <f t="shared" si="2"/>
        <v>-81986.386883910644</v>
      </c>
      <c r="E19" s="84">
        <f t="shared" si="9"/>
        <v>-15444.464164293146</v>
      </c>
      <c r="F19" s="84">
        <f t="shared" si="0"/>
        <v>-66541.922719617491</v>
      </c>
      <c r="G19" s="85">
        <f t="shared" si="3"/>
        <v>11391742.287770135</v>
      </c>
      <c r="H19" s="79"/>
      <c r="I19" s="75"/>
      <c r="J19" s="80"/>
      <c r="K19" s="75">
        <f t="shared" si="4"/>
        <v>14</v>
      </c>
      <c r="L19" s="84">
        <f t="shared" si="5"/>
        <v>-83733.002765801677</v>
      </c>
      <c r="M19" s="84">
        <f t="shared" si="6"/>
        <v>-15773.48886487969</v>
      </c>
      <c r="N19" s="84">
        <f t="shared" si="7"/>
        <v>-67959.513900921986</v>
      </c>
      <c r="O19" s="85">
        <f t="shared" si="8"/>
        <v>11387305.621616986</v>
      </c>
    </row>
    <row r="20" spans="1:15" x14ac:dyDescent="0.2">
      <c r="A20" s="75"/>
      <c r="B20" s="80"/>
      <c r="C20" s="75">
        <f t="shared" si="1"/>
        <v>15</v>
      </c>
      <c r="D20" s="84">
        <f t="shared" si="2"/>
        <v>-81986.386883910644</v>
      </c>
      <c r="E20" s="84">
        <f t="shared" si="9"/>
        <v>-15534.55687191819</v>
      </c>
      <c r="F20" s="84">
        <f t="shared" si="0"/>
        <v>-66451.830011992453</v>
      </c>
      <c r="G20" s="85">
        <f t="shared" si="3"/>
        <v>11376207.730898216</v>
      </c>
      <c r="H20" s="79"/>
      <c r="I20" s="75"/>
      <c r="J20" s="80"/>
      <c r="K20" s="75">
        <f t="shared" si="4"/>
        <v>15</v>
      </c>
      <c r="L20" s="84">
        <f t="shared" si="5"/>
        <v>-83733.002765801677</v>
      </c>
      <c r="M20" s="84">
        <f t="shared" si="6"/>
        <v>-15865.500883258153</v>
      </c>
      <c r="N20" s="84">
        <f t="shared" si="7"/>
        <v>-67867.501882543525</v>
      </c>
      <c r="O20" s="85">
        <f t="shared" si="8"/>
        <v>11371440.120733727</v>
      </c>
    </row>
    <row r="21" spans="1:15" x14ac:dyDescent="0.2">
      <c r="A21" s="75"/>
      <c r="B21" s="80"/>
      <c r="C21" s="75">
        <f t="shared" si="1"/>
        <v>16</v>
      </c>
      <c r="D21" s="84">
        <f t="shared" si="2"/>
        <v>-81986.386883910644</v>
      </c>
      <c r="E21" s="84">
        <f t="shared" si="9"/>
        <v>-15625.175120337712</v>
      </c>
      <c r="F21" s="84">
        <f t="shared" si="0"/>
        <v>-66361.211763572937</v>
      </c>
      <c r="G21" s="85">
        <f t="shared" si="3"/>
        <v>11360582.555777879</v>
      </c>
      <c r="H21" s="79"/>
      <c r="I21" s="75"/>
      <c r="J21" s="80"/>
      <c r="K21" s="75">
        <f t="shared" si="4"/>
        <v>16</v>
      </c>
      <c r="L21" s="84">
        <f t="shared" si="5"/>
        <v>-83733.002765801677</v>
      </c>
      <c r="M21" s="84">
        <f t="shared" si="6"/>
        <v>-15958.049638410492</v>
      </c>
      <c r="N21" s="84">
        <f t="shared" si="7"/>
        <v>-67774.953127391185</v>
      </c>
      <c r="O21" s="85">
        <f t="shared" si="8"/>
        <v>11355482.071095316</v>
      </c>
    </row>
    <row r="22" spans="1:15" x14ac:dyDescent="0.2">
      <c r="A22" s="75"/>
      <c r="B22" s="80"/>
      <c r="C22" s="75">
        <f t="shared" si="1"/>
        <v>17</v>
      </c>
      <c r="D22" s="84">
        <f t="shared" si="2"/>
        <v>-81986.386883910644</v>
      </c>
      <c r="E22" s="84">
        <f t="shared" si="9"/>
        <v>-15716.321975206349</v>
      </c>
      <c r="F22" s="84">
        <f t="shared" si="0"/>
        <v>-66270.064908704298</v>
      </c>
      <c r="G22" s="85">
        <f t="shared" si="3"/>
        <v>11344866.233802672</v>
      </c>
      <c r="H22" s="79"/>
      <c r="I22" s="75"/>
      <c r="J22" s="80"/>
      <c r="K22" s="75">
        <f t="shared" si="4"/>
        <v>17</v>
      </c>
      <c r="L22" s="84">
        <f t="shared" si="5"/>
        <v>-83733.002765801677</v>
      </c>
      <c r="M22" s="84">
        <f t="shared" si="6"/>
        <v>-16051.138261301219</v>
      </c>
      <c r="N22" s="84">
        <f t="shared" si="7"/>
        <v>-67681.864504500452</v>
      </c>
      <c r="O22" s="85">
        <f t="shared" si="8"/>
        <v>11339430.932834014</v>
      </c>
    </row>
    <row r="23" spans="1:15" x14ac:dyDescent="0.2">
      <c r="A23" s="75"/>
      <c r="B23" s="80">
        <f>SUM(D6:D23)</f>
        <v>-1475754.963910392</v>
      </c>
      <c r="C23" s="75">
        <f t="shared" si="1"/>
        <v>18</v>
      </c>
      <c r="D23" s="84">
        <f t="shared" si="2"/>
        <v>-81986.386883910644</v>
      </c>
      <c r="E23" s="84">
        <f t="shared" si="9"/>
        <v>-15808.00052006172</v>
      </c>
      <c r="F23" s="84">
        <f t="shared" si="0"/>
        <v>-66178.386363848927</v>
      </c>
      <c r="G23" s="85">
        <f t="shared" si="3"/>
        <v>11329058.233282611</v>
      </c>
      <c r="H23" s="79"/>
      <c r="I23" s="75"/>
      <c r="J23" s="80">
        <f>SUM(L6:L23)</f>
        <v>-1507194.0497844308</v>
      </c>
      <c r="K23" s="75">
        <f t="shared" si="4"/>
        <v>18</v>
      </c>
      <c r="L23" s="84">
        <f t="shared" si="5"/>
        <v>-83733.002765801677</v>
      </c>
      <c r="M23" s="84">
        <f t="shared" si="6"/>
        <v>-16144.769901158808</v>
      </c>
      <c r="N23" s="84">
        <f t="shared" si="7"/>
        <v>-67588.232864642865</v>
      </c>
      <c r="O23" s="85">
        <f t="shared" si="8"/>
        <v>11323286.162932856</v>
      </c>
    </row>
    <row r="24" spans="1:15" x14ac:dyDescent="0.2">
      <c r="A24" s="75"/>
      <c r="B24" s="80"/>
      <c r="C24" s="75">
        <f t="shared" si="1"/>
        <v>19</v>
      </c>
      <c r="D24" s="84">
        <f t="shared" si="2"/>
        <v>-81986.386883910644</v>
      </c>
      <c r="E24" s="84">
        <f t="shared" si="9"/>
        <v>-15900.213856428743</v>
      </c>
      <c r="F24" s="84">
        <f t="shared" si="0"/>
        <v>-66086.173027481898</v>
      </c>
      <c r="G24" s="85">
        <f t="shared" si="3"/>
        <v>11313158.019426182</v>
      </c>
      <c r="H24" s="79"/>
      <c r="I24" s="75"/>
      <c r="J24" s="80"/>
      <c r="K24" s="75">
        <f t="shared" si="4"/>
        <v>19</v>
      </c>
      <c r="L24" s="84">
        <f t="shared" si="5"/>
        <v>-83733.002765801677</v>
      </c>
      <c r="M24" s="84">
        <f t="shared" si="6"/>
        <v>-16238.947725582238</v>
      </c>
      <c r="N24" s="84">
        <f t="shared" si="7"/>
        <v>-67494.055040219435</v>
      </c>
      <c r="O24" s="85">
        <f t="shared" si="8"/>
        <v>11307047.215207273</v>
      </c>
    </row>
    <row r="25" spans="1:15" x14ac:dyDescent="0.2">
      <c r="A25" s="75"/>
      <c r="B25" s="80"/>
      <c r="C25" s="75">
        <f t="shared" si="1"/>
        <v>20</v>
      </c>
      <c r="D25" s="84">
        <f t="shared" si="2"/>
        <v>-81986.386883910644</v>
      </c>
      <c r="E25" s="84">
        <f t="shared" si="9"/>
        <v>-15992.965103924582</v>
      </c>
      <c r="F25" s="84">
        <f t="shared" si="0"/>
        <v>-65993.421779986063</v>
      </c>
      <c r="G25" s="85">
        <f t="shared" si="3"/>
        <v>11297165.054322258</v>
      </c>
      <c r="H25" s="79"/>
      <c r="I25" s="75"/>
      <c r="J25" s="80"/>
      <c r="K25" s="75">
        <f t="shared" si="4"/>
        <v>20</v>
      </c>
      <c r="L25" s="84">
        <f t="shared" si="5"/>
        <v>-83733.002765801677</v>
      </c>
      <c r="M25" s="84">
        <f t="shared" si="6"/>
        <v>-16333.674920648135</v>
      </c>
      <c r="N25" s="84">
        <f t="shared" si="7"/>
        <v>-67399.327845153544</v>
      </c>
      <c r="O25" s="85">
        <f t="shared" si="8"/>
        <v>11290713.540286625</v>
      </c>
    </row>
    <row r="26" spans="1:15" x14ac:dyDescent="0.2">
      <c r="A26" s="75"/>
      <c r="B26" s="80"/>
      <c r="C26" s="75">
        <f t="shared" si="1"/>
        <v>21</v>
      </c>
      <c r="D26" s="84">
        <f t="shared" si="2"/>
        <v>-81986.386883910644</v>
      </c>
      <c r="E26" s="84">
        <f t="shared" si="9"/>
        <v>-16086.257400364137</v>
      </c>
      <c r="F26" s="84">
        <f t="shared" si="0"/>
        <v>-65900.129483546509</v>
      </c>
      <c r="G26" s="85">
        <f t="shared" si="3"/>
        <v>11281078.796921894</v>
      </c>
      <c r="H26" s="79"/>
      <c r="I26" s="75"/>
      <c r="J26" s="80"/>
      <c r="K26" s="75">
        <f t="shared" si="4"/>
        <v>21</v>
      </c>
      <c r="L26" s="84">
        <f t="shared" si="5"/>
        <v>-83733.002765801677</v>
      </c>
      <c r="M26" s="84">
        <f t="shared" si="6"/>
        <v>-16428.954691018578</v>
      </c>
      <c r="N26" s="84">
        <f t="shared" si="7"/>
        <v>-67304.048074783102</v>
      </c>
      <c r="O26" s="85">
        <f t="shared" si="8"/>
        <v>11274284.585595606</v>
      </c>
    </row>
    <row r="27" spans="1:15" x14ac:dyDescent="0.2">
      <c r="A27" s="75"/>
      <c r="B27" s="80"/>
      <c r="C27" s="75">
        <f t="shared" si="1"/>
        <v>22</v>
      </c>
      <c r="D27" s="84">
        <f t="shared" si="2"/>
        <v>-81986.386883910644</v>
      </c>
      <c r="E27" s="84">
        <f t="shared" si="9"/>
        <v>-16180.093901866265</v>
      </c>
      <c r="F27" s="84">
        <f t="shared" si="0"/>
        <v>-65806.292982044382</v>
      </c>
      <c r="G27" s="85">
        <f t="shared" si="3"/>
        <v>11264898.703020027</v>
      </c>
      <c r="H27" s="79"/>
      <c r="I27" s="75"/>
      <c r="J27" s="80"/>
      <c r="K27" s="75">
        <f t="shared" si="4"/>
        <v>22</v>
      </c>
      <c r="L27" s="84">
        <f t="shared" si="5"/>
        <v>-83733.002765801677</v>
      </c>
      <c r="M27" s="84">
        <f t="shared" si="6"/>
        <v>-16524.790260049522</v>
      </c>
      <c r="N27" s="84">
        <f t="shared" si="7"/>
        <v>-67208.212505752163</v>
      </c>
      <c r="O27" s="85">
        <f t="shared" si="8"/>
        <v>11257759.795335555</v>
      </c>
    </row>
    <row r="28" spans="1:15" x14ac:dyDescent="0.2">
      <c r="A28" s="75"/>
      <c r="B28" s="80"/>
      <c r="C28" s="75">
        <f t="shared" si="1"/>
        <v>23</v>
      </c>
      <c r="D28" s="84">
        <f t="shared" si="2"/>
        <v>-81986.386883910644</v>
      </c>
      <c r="E28" s="84">
        <f t="shared" si="9"/>
        <v>-16274.477782960486</v>
      </c>
      <c r="F28" s="84">
        <f t="shared" si="0"/>
        <v>-65711.909100950157</v>
      </c>
      <c r="G28" s="85">
        <f t="shared" si="3"/>
        <v>11248624.225237066</v>
      </c>
      <c r="H28" s="79"/>
      <c r="I28" s="75"/>
      <c r="J28" s="80"/>
      <c r="K28" s="75">
        <f t="shared" si="4"/>
        <v>23</v>
      </c>
      <c r="L28" s="84">
        <f t="shared" si="5"/>
        <v>-83733.002765801677</v>
      </c>
      <c r="M28" s="84">
        <f t="shared" si="6"/>
        <v>-16621.184869899815</v>
      </c>
      <c r="N28" s="84">
        <f t="shared" si="7"/>
        <v>-67111.817895901855</v>
      </c>
      <c r="O28" s="85">
        <f t="shared" si="8"/>
        <v>11241138.610465655</v>
      </c>
    </row>
    <row r="29" spans="1:15" x14ac:dyDescent="0.2">
      <c r="A29" s="75"/>
      <c r="B29" s="80">
        <f>SUM(D18:D29)</f>
        <v>-983836.64260692766</v>
      </c>
      <c r="C29" s="75">
        <f t="shared" si="1"/>
        <v>24</v>
      </c>
      <c r="D29" s="84">
        <f t="shared" si="2"/>
        <v>-81986.386883910644</v>
      </c>
      <c r="E29" s="84">
        <f t="shared" si="9"/>
        <v>-16369.412236694419</v>
      </c>
      <c r="F29" s="84">
        <f t="shared" si="0"/>
        <v>-65616.974647216222</v>
      </c>
      <c r="G29" s="85">
        <f t="shared" si="3"/>
        <v>11232254.813000372</v>
      </c>
      <c r="H29" s="79"/>
      <c r="I29" s="75"/>
      <c r="J29" s="80">
        <f>SUM(L18:L29)</f>
        <v>-1004796.0331896204</v>
      </c>
      <c r="K29" s="75">
        <f t="shared" si="4"/>
        <v>24</v>
      </c>
      <c r="L29" s="84">
        <f t="shared" si="5"/>
        <v>-83733.002765801677</v>
      </c>
      <c r="M29" s="84">
        <f t="shared" si="6"/>
        <v>-16718.141781640894</v>
      </c>
      <c r="N29" s="84">
        <f t="shared" si="7"/>
        <v>-67014.860984160783</v>
      </c>
      <c r="O29" s="85">
        <f t="shared" si="8"/>
        <v>11224420.468684014</v>
      </c>
    </row>
    <row r="30" spans="1:15" x14ac:dyDescent="0.2">
      <c r="A30" s="75"/>
      <c r="B30" s="80"/>
      <c r="C30" s="75">
        <f t="shared" si="1"/>
        <v>25</v>
      </c>
      <c r="D30" s="84">
        <f t="shared" si="2"/>
        <v>-81986.386883910644</v>
      </c>
      <c r="E30" s="84">
        <f t="shared" si="9"/>
        <v>-16464.900474741804</v>
      </c>
      <c r="F30" s="84">
        <f t="shared" si="0"/>
        <v>-65521.486409168836</v>
      </c>
      <c r="G30" s="85">
        <f t="shared" si="3"/>
        <v>11215789.91252563</v>
      </c>
      <c r="H30" s="79"/>
      <c r="I30" s="75"/>
      <c r="J30" s="80"/>
      <c r="K30" s="75">
        <f t="shared" si="4"/>
        <v>25</v>
      </c>
      <c r="L30" s="84">
        <f t="shared" si="5"/>
        <v>-83733.002765801677</v>
      </c>
      <c r="M30" s="84">
        <f t="shared" si="6"/>
        <v>-16815.664275367129</v>
      </c>
      <c r="N30" s="84">
        <f t="shared" si="7"/>
        <v>-66917.338490434544</v>
      </c>
      <c r="O30" s="85">
        <f t="shared" si="8"/>
        <v>11207604.804408647</v>
      </c>
    </row>
    <row r="31" spans="1:15" x14ac:dyDescent="0.2">
      <c r="A31" s="75"/>
      <c r="B31" s="80"/>
      <c r="C31" s="75">
        <f t="shared" si="1"/>
        <v>26</v>
      </c>
      <c r="D31" s="84">
        <f t="shared" si="2"/>
        <v>-81986.386883910644</v>
      </c>
      <c r="E31" s="84">
        <f t="shared" si="9"/>
        <v>-16560.945727511131</v>
      </c>
      <c r="F31" s="84">
        <f t="shared" si="0"/>
        <v>-65425.441156399509</v>
      </c>
      <c r="G31" s="85">
        <f t="shared" si="3"/>
        <v>11199228.966798119</v>
      </c>
      <c r="H31" s="79"/>
      <c r="I31" s="75"/>
      <c r="J31" s="80"/>
      <c r="K31" s="75">
        <f t="shared" si="4"/>
        <v>26</v>
      </c>
      <c r="L31" s="84">
        <f t="shared" si="5"/>
        <v>-83733.002765801677</v>
      </c>
      <c r="M31" s="84">
        <f t="shared" si="6"/>
        <v>-16913.755650306772</v>
      </c>
      <c r="N31" s="84">
        <f t="shared" si="7"/>
        <v>-66819.247115494902</v>
      </c>
      <c r="O31" s="85">
        <f t="shared" si="8"/>
        <v>11190691.048758341</v>
      </c>
    </row>
    <row r="32" spans="1:15" x14ac:dyDescent="0.2">
      <c r="A32" s="75"/>
      <c r="B32" s="80"/>
      <c r="C32" s="75">
        <f t="shared" si="1"/>
        <v>27</v>
      </c>
      <c r="D32" s="84">
        <f t="shared" si="2"/>
        <v>-81986.386883910644</v>
      </c>
      <c r="E32" s="84">
        <f t="shared" si="9"/>
        <v>-16657.551244254948</v>
      </c>
      <c r="F32" s="84">
        <f t="shared" si="0"/>
        <v>-65328.835639655692</v>
      </c>
      <c r="G32" s="85">
        <f t="shared" si="3"/>
        <v>11182571.415553864</v>
      </c>
      <c r="H32" s="79"/>
      <c r="I32" s="75"/>
      <c r="J32" s="80"/>
      <c r="K32" s="75">
        <f t="shared" si="4"/>
        <v>27</v>
      </c>
      <c r="L32" s="84">
        <f t="shared" si="5"/>
        <v>-83733.002765801677</v>
      </c>
      <c r="M32" s="84">
        <f t="shared" si="6"/>
        <v>-17012.419224933561</v>
      </c>
      <c r="N32" s="84">
        <f t="shared" si="7"/>
        <v>-66720.583540868116</v>
      </c>
      <c r="O32" s="85">
        <f t="shared" si="8"/>
        <v>11173678.629533408</v>
      </c>
    </row>
    <row r="33" spans="1:15" x14ac:dyDescent="0.2">
      <c r="A33" s="75"/>
      <c r="B33" s="80"/>
      <c r="C33" s="75">
        <f t="shared" si="1"/>
        <v>28</v>
      </c>
      <c r="D33" s="84">
        <f t="shared" si="2"/>
        <v>-81986.386883910644</v>
      </c>
      <c r="E33" s="84">
        <f t="shared" si="9"/>
        <v>-16754.720293179769</v>
      </c>
      <c r="F33" s="84">
        <f t="shared" si="0"/>
        <v>-65231.666590730878</v>
      </c>
      <c r="G33" s="85">
        <f t="shared" si="3"/>
        <v>11165816.695260685</v>
      </c>
      <c r="H33" s="79"/>
      <c r="I33" s="75"/>
      <c r="J33" s="80"/>
      <c r="K33" s="75">
        <f t="shared" si="4"/>
        <v>28</v>
      </c>
      <c r="L33" s="84">
        <f t="shared" si="5"/>
        <v>-83733.002765801677</v>
      </c>
      <c r="M33" s="84">
        <f t="shared" si="6"/>
        <v>-17111.65833707901</v>
      </c>
      <c r="N33" s="84">
        <f t="shared" si="7"/>
        <v>-66621.344428722659</v>
      </c>
      <c r="O33" s="85">
        <f t="shared" si="8"/>
        <v>11156566.971196329</v>
      </c>
    </row>
    <row r="34" spans="1:15" x14ac:dyDescent="0.2">
      <c r="A34" s="75"/>
      <c r="B34" s="80"/>
      <c r="C34" s="75">
        <f t="shared" si="1"/>
        <v>29</v>
      </c>
      <c r="D34" s="84">
        <f t="shared" si="2"/>
        <v>-81986.386883910644</v>
      </c>
      <c r="E34" s="84">
        <f t="shared" si="9"/>
        <v>-16852.456161556649</v>
      </c>
      <c r="F34" s="84">
        <f t="shared" si="0"/>
        <v>-65133.930722353994</v>
      </c>
      <c r="G34" s="85">
        <f t="shared" si="3"/>
        <v>11148964.239099128</v>
      </c>
      <c r="H34" s="79"/>
      <c r="I34" s="75"/>
      <c r="J34" s="80"/>
      <c r="K34" s="75">
        <f t="shared" si="4"/>
        <v>29</v>
      </c>
      <c r="L34" s="84">
        <f t="shared" si="5"/>
        <v>-83733.002765801677</v>
      </c>
      <c r="M34" s="84">
        <f t="shared" si="6"/>
        <v>-17211.476344045303</v>
      </c>
      <c r="N34" s="84">
        <f t="shared" si="7"/>
        <v>-66521.526421756367</v>
      </c>
      <c r="O34" s="85">
        <f t="shared" si="8"/>
        <v>11139355.494852284</v>
      </c>
    </row>
    <row r="35" spans="1:15" x14ac:dyDescent="0.2">
      <c r="A35" s="75"/>
      <c r="B35" s="80"/>
      <c r="C35" s="75">
        <f t="shared" si="1"/>
        <v>30</v>
      </c>
      <c r="D35" s="84">
        <f t="shared" si="2"/>
        <v>-81986.386883910644</v>
      </c>
      <c r="E35" s="84">
        <f t="shared" si="9"/>
        <v>-16950.762155832395</v>
      </c>
      <c r="F35" s="84">
        <f t="shared" si="0"/>
        <v>-65035.624728078248</v>
      </c>
      <c r="G35" s="85">
        <f t="shared" si="3"/>
        <v>11132013.476943295</v>
      </c>
      <c r="H35" s="79"/>
      <c r="I35" s="75"/>
      <c r="J35" s="80"/>
      <c r="K35" s="75">
        <f t="shared" si="4"/>
        <v>30</v>
      </c>
      <c r="L35" s="84">
        <f t="shared" si="5"/>
        <v>-83733.002765801677</v>
      </c>
      <c r="M35" s="84">
        <f t="shared" si="6"/>
        <v>-17311.876622718901</v>
      </c>
      <c r="N35" s="84">
        <f t="shared" si="7"/>
        <v>-66421.126143082773</v>
      </c>
      <c r="O35" s="85">
        <f t="shared" si="8"/>
        <v>11122043.618229564</v>
      </c>
    </row>
    <row r="36" spans="1:15" x14ac:dyDescent="0.2">
      <c r="A36" s="75"/>
      <c r="B36" s="80"/>
      <c r="C36" s="75">
        <f t="shared" si="1"/>
        <v>31</v>
      </c>
      <c r="D36" s="84">
        <f t="shared" si="2"/>
        <v>-81986.386883910644</v>
      </c>
      <c r="E36" s="84">
        <f t="shared" si="9"/>
        <v>-17049.641601741416</v>
      </c>
      <c r="F36" s="84">
        <f t="shared" si="0"/>
        <v>-64936.745282169228</v>
      </c>
      <c r="G36" s="85">
        <f t="shared" si="3"/>
        <v>11114963.835341554</v>
      </c>
      <c r="H36" s="79"/>
      <c r="I36" s="75"/>
      <c r="J36" s="80"/>
      <c r="K36" s="75">
        <f t="shared" si="4"/>
        <v>31</v>
      </c>
      <c r="L36" s="84">
        <f t="shared" si="5"/>
        <v>-83733.002765801677</v>
      </c>
      <c r="M36" s="84">
        <f t="shared" si="6"/>
        <v>-17412.862569684759</v>
      </c>
      <c r="N36" s="84">
        <f t="shared" si="7"/>
        <v>-66320.140196116918</v>
      </c>
      <c r="O36" s="85">
        <f t="shared" si="8"/>
        <v>11104630.75565988</v>
      </c>
    </row>
    <row r="37" spans="1:15" x14ac:dyDescent="0.2">
      <c r="A37" s="75"/>
      <c r="B37" s="80"/>
      <c r="C37" s="75">
        <f t="shared" si="1"/>
        <v>32</v>
      </c>
      <c r="D37" s="84">
        <f t="shared" si="2"/>
        <v>-81986.386883910644</v>
      </c>
      <c r="E37" s="84">
        <f t="shared" si="9"/>
        <v>-17149.097844418244</v>
      </c>
      <c r="F37" s="84">
        <f t="shared" si="0"/>
        <v>-64837.289039492403</v>
      </c>
      <c r="G37" s="85">
        <f t="shared" si="3"/>
        <v>11097814.737497136</v>
      </c>
      <c r="H37" s="79"/>
      <c r="I37" s="75"/>
      <c r="J37" s="80"/>
      <c r="K37" s="75">
        <f t="shared" si="4"/>
        <v>32</v>
      </c>
      <c r="L37" s="84">
        <f t="shared" si="5"/>
        <v>-83733.002765801677</v>
      </c>
      <c r="M37" s="84">
        <f t="shared" si="6"/>
        <v>-17514.437601341255</v>
      </c>
      <c r="N37" s="84">
        <f t="shared" si="7"/>
        <v>-66218.565164460422</v>
      </c>
      <c r="O37" s="85">
        <f t="shared" si="8"/>
        <v>11087116.318058539</v>
      </c>
    </row>
    <row r="38" spans="1:15" x14ac:dyDescent="0.2">
      <c r="A38" s="75"/>
      <c r="B38" s="80"/>
      <c r="C38" s="75">
        <f t="shared" si="1"/>
        <v>33</v>
      </c>
      <c r="D38" s="84">
        <f t="shared" si="2"/>
        <v>-81986.386883910644</v>
      </c>
      <c r="E38" s="84">
        <f t="shared" si="9"/>
        <v>-17249.134248510687</v>
      </c>
      <c r="F38" s="84">
        <f t="shared" si="0"/>
        <v>-64737.252635399956</v>
      </c>
      <c r="G38" s="85">
        <f t="shared" si="3"/>
        <v>11080565.603248626</v>
      </c>
      <c r="H38" s="79"/>
      <c r="I38" s="75"/>
      <c r="J38" s="80"/>
      <c r="K38" s="75">
        <f t="shared" si="4"/>
        <v>33</v>
      </c>
      <c r="L38" s="84">
        <f t="shared" si="5"/>
        <v>-83733.002765801677</v>
      </c>
      <c r="M38" s="84">
        <f t="shared" si="6"/>
        <v>-17616.605154015746</v>
      </c>
      <c r="N38" s="84">
        <f t="shared" si="7"/>
        <v>-66116.397611785927</v>
      </c>
      <c r="O38" s="85">
        <f t="shared" si="8"/>
        <v>11069499.712904524</v>
      </c>
    </row>
    <row r="39" spans="1:15" x14ac:dyDescent="0.2">
      <c r="A39" s="75"/>
      <c r="B39" s="80"/>
      <c r="C39" s="75">
        <f t="shared" si="1"/>
        <v>34</v>
      </c>
      <c r="D39" s="84">
        <f t="shared" si="2"/>
        <v>-81986.386883910644</v>
      </c>
      <c r="E39" s="84">
        <f t="shared" si="9"/>
        <v>-17349.754198293664</v>
      </c>
      <c r="F39" s="84">
        <f t="shared" si="0"/>
        <v>-64636.632685616976</v>
      </c>
      <c r="G39" s="85">
        <f t="shared" si="3"/>
        <v>11063215.849050332</v>
      </c>
      <c r="H39" s="79"/>
      <c r="I39" s="75"/>
      <c r="J39" s="80"/>
      <c r="K39" s="75">
        <f t="shared" si="4"/>
        <v>34</v>
      </c>
      <c r="L39" s="84">
        <f t="shared" si="5"/>
        <v>-83733.002765801677</v>
      </c>
      <c r="M39" s="84">
        <f t="shared" si="6"/>
        <v>-17719.368684080837</v>
      </c>
      <c r="N39" s="84">
        <f t="shared" si="7"/>
        <v>-66013.63408172084</v>
      </c>
      <c r="O39" s="85">
        <f t="shared" si="8"/>
        <v>11051780.344220443</v>
      </c>
    </row>
    <row r="40" spans="1:15" x14ac:dyDescent="0.2">
      <c r="A40" s="75"/>
      <c r="B40" s="80"/>
      <c r="C40" s="75">
        <f t="shared" si="1"/>
        <v>35</v>
      </c>
      <c r="D40" s="84">
        <f t="shared" si="2"/>
        <v>-81986.386883910644</v>
      </c>
      <c r="E40" s="84">
        <f t="shared" si="9"/>
        <v>-17450.961097783711</v>
      </c>
      <c r="F40" s="84">
        <f t="shared" si="0"/>
        <v>-64535.425786126929</v>
      </c>
      <c r="G40" s="85">
        <f t="shared" si="3"/>
        <v>11045764.887952548</v>
      </c>
      <c r="H40" s="79"/>
      <c r="I40" s="75"/>
      <c r="J40" s="80"/>
      <c r="K40" s="75">
        <f t="shared" si="4"/>
        <v>35</v>
      </c>
      <c r="L40" s="84">
        <f t="shared" si="5"/>
        <v>-83733.002765801677</v>
      </c>
      <c r="M40" s="84">
        <f t="shared" si="6"/>
        <v>-17822.731668071308</v>
      </c>
      <c r="N40" s="84">
        <f t="shared" si="7"/>
        <v>-65910.271097730365</v>
      </c>
      <c r="O40" s="85">
        <f t="shared" si="8"/>
        <v>11033957.612552371</v>
      </c>
    </row>
    <row r="41" spans="1:15" x14ac:dyDescent="0.2">
      <c r="A41" s="75"/>
      <c r="B41" s="80">
        <f>SUM(D30:D41)</f>
        <v>-983836.64260692766</v>
      </c>
      <c r="C41" s="75">
        <f t="shared" si="1"/>
        <v>36</v>
      </c>
      <c r="D41" s="84">
        <f t="shared" si="2"/>
        <v>-81986.386883910644</v>
      </c>
      <c r="E41" s="84">
        <f>PPMT($B$3/12,C41,$B$2,$B$1)</f>
        <v>-17552.758370854117</v>
      </c>
      <c r="F41" s="84">
        <f>SUM(D41-E41)</f>
        <v>-64433.628513056523</v>
      </c>
      <c r="G41" s="85">
        <f>SUM(G40+E41)</f>
        <v>11028212.129581694</v>
      </c>
      <c r="H41" s="79"/>
      <c r="I41" s="75"/>
      <c r="J41" s="80">
        <f>SUM(L30:L41)</f>
        <v>-1004796.0331896204</v>
      </c>
      <c r="K41" s="75">
        <f t="shared" si="4"/>
        <v>36</v>
      </c>
      <c r="L41" s="84">
        <f t="shared" si="5"/>
        <v>-83733.002765801677</v>
      </c>
      <c r="M41" s="84">
        <f t="shared" si="6"/>
        <v>-17926.697602801723</v>
      </c>
      <c r="N41" s="84">
        <f t="shared" si="7"/>
        <v>-65806.305162999954</v>
      </c>
      <c r="O41" s="85">
        <f>SUM(O40+M41)</f>
        <v>11016030.91494957</v>
      </c>
    </row>
    <row r="42" spans="1:15" x14ac:dyDescent="0.2">
      <c r="A42" s="75"/>
      <c r="B42" s="80"/>
      <c r="C42" s="75">
        <f t="shared" si="1"/>
        <v>37</v>
      </c>
      <c r="D42" s="84">
        <f t="shared" si="2"/>
        <v>-81986.386883910644</v>
      </c>
      <c r="E42" s="84">
        <f t="shared" ref="E42:E105" si="10">PPMT($B$3/12,C42,$B$2,$B$1)</f>
        <v>-17655.14946135076</v>
      </c>
      <c r="F42" s="84">
        <f t="shared" ref="F42:F105" si="11">SUM(D42-E42)</f>
        <v>-64331.237422559883</v>
      </c>
      <c r="G42" s="85">
        <f t="shared" ref="G42:G105" si="12">SUM(G41+E42)</f>
        <v>11010556.980120342</v>
      </c>
      <c r="H42" s="79"/>
      <c r="I42" s="75"/>
      <c r="J42" s="80"/>
      <c r="K42" s="75">
        <f t="shared" si="4"/>
        <v>37</v>
      </c>
      <c r="L42" s="84">
        <f t="shared" si="5"/>
        <v>-83733.002765801677</v>
      </c>
      <c r="M42" s="84">
        <f t="shared" si="6"/>
        <v>-18031.270005484734</v>
      </c>
      <c r="N42" s="84">
        <f t="shared" si="7"/>
        <v>-65701.73276031694</v>
      </c>
      <c r="O42" s="85">
        <f t="shared" ref="O42:O105" si="13">SUM(O41+M42)</f>
        <v>10997999.644944085</v>
      </c>
    </row>
    <row r="43" spans="1:15" x14ac:dyDescent="0.2">
      <c r="A43" s="75"/>
      <c r="B43" s="80"/>
      <c r="C43" s="75">
        <f t="shared" si="1"/>
        <v>38</v>
      </c>
      <c r="D43" s="84">
        <f t="shared" si="2"/>
        <v>-81986.386883910644</v>
      </c>
      <c r="E43" s="84">
        <f t="shared" si="10"/>
        <v>-17758.137833208642</v>
      </c>
      <c r="F43" s="84">
        <f t="shared" si="11"/>
        <v>-64228.249050701997</v>
      </c>
      <c r="G43" s="85">
        <f t="shared" si="12"/>
        <v>10992798.842287134</v>
      </c>
      <c r="H43" s="79"/>
      <c r="I43" s="75"/>
      <c r="J43" s="80"/>
      <c r="K43" s="75">
        <f t="shared" si="4"/>
        <v>38</v>
      </c>
      <c r="L43" s="84">
        <f t="shared" si="5"/>
        <v>-83733.002765801677</v>
      </c>
      <c r="M43" s="84">
        <f t="shared" si="6"/>
        <v>-18136.452413850064</v>
      </c>
      <c r="N43" s="84">
        <f t="shared" si="7"/>
        <v>-65596.550351951621</v>
      </c>
      <c r="O43" s="85">
        <f t="shared" si="13"/>
        <v>10979863.192530235</v>
      </c>
    </row>
    <row r="44" spans="1:15" x14ac:dyDescent="0.2">
      <c r="A44" s="75"/>
      <c r="B44" s="80"/>
      <c r="C44" s="75">
        <f t="shared" si="1"/>
        <v>39</v>
      </c>
      <c r="D44" s="84">
        <f t="shared" si="2"/>
        <v>-81986.386883910644</v>
      </c>
      <c r="E44" s="84">
        <f t="shared" si="10"/>
        <v>-17861.726970569027</v>
      </c>
      <c r="F44" s="84">
        <f t="shared" si="11"/>
        <v>-64124.659913341617</v>
      </c>
      <c r="G44" s="85">
        <f t="shared" si="12"/>
        <v>10974937.115316566</v>
      </c>
      <c r="H44" s="79"/>
      <c r="I44" s="75"/>
      <c r="J44" s="80"/>
      <c r="K44" s="75">
        <f t="shared" si="4"/>
        <v>39</v>
      </c>
      <c r="L44" s="84">
        <f t="shared" si="5"/>
        <v>-83733.002765801677</v>
      </c>
      <c r="M44" s="84">
        <f t="shared" si="6"/>
        <v>-18242.248386264186</v>
      </c>
      <c r="N44" s="84">
        <f t="shared" si="7"/>
        <v>-65490.754379537495</v>
      </c>
      <c r="O44" s="85">
        <f t="shared" si="13"/>
        <v>10961620.944143971</v>
      </c>
    </row>
    <row r="45" spans="1:15" x14ac:dyDescent="0.2">
      <c r="A45" s="75"/>
      <c r="B45" s="80"/>
      <c r="C45" s="75">
        <f t="shared" si="1"/>
        <v>40</v>
      </c>
      <c r="D45" s="84">
        <f t="shared" si="2"/>
        <v>-81986.386883910644</v>
      </c>
      <c r="E45" s="84">
        <f t="shared" si="10"/>
        <v>-17965.920377897346</v>
      </c>
      <c r="F45" s="84">
        <f t="shared" si="11"/>
        <v>-64020.466506013297</v>
      </c>
      <c r="G45" s="85">
        <f t="shared" si="12"/>
        <v>10956971.194938669</v>
      </c>
      <c r="H45" s="79"/>
      <c r="I45" s="75"/>
      <c r="J45" s="80"/>
      <c r="K45" s="75">
        <f t="shared" si="4"/>
        <v>40</v>
      </c>
      <c r="L45" s="84">
        <f t="shared" si="5"/>
        <v>-83733.002765801677</v>
      </c>
      <c r="M45" s="84">
        <f t="shared" si="6"/>
        <v>-18348.661501850729</v>
      </c>
      <c r="N45" s="84">
        <f t="shared" si="7"/>
        <v>-65384.341263950948</v>
      </c>
      <c r="O45" s="85">
        <f t="shared" si="13"/>
        <v>10943272.28264212</v>
      </c>
    </row>
    <row r="46" spans="1:15" x14ac:dyDescent="0.2">
      <c r="A46" s="75"/>
      <c r="B46" s="80"/>
      <c r="C46" s="75">
        <f t="shared" si="1"/>
        <v>41</v>
      </c>
      <c r="D46" s="84">
        <f t="shared" si="2"/>
        <v>-81986.386883910644</v>
      </c>
      <c r="E46" s="84">
        <f t="shared" si="10"/>
        <v>-18070.721580101748</v>
      </c>
      <c r="F46" s="84">
        <f t="shared" si="11"/>
        <v>-63915.665303808899</v>
      </c>
      <c r="G46" s="85">
        <f t="shared" si="12"/>
        <v>10938900.473358568</v>
      </c>
      <c r="H46" s="79"/>
      <c r="I46" s="75"/>
      <c r="J46" s="80"/>
      <c r="K46" s="75">
        <f t="shared" si="4"/>
        <v>41</v>
      </c>
      <c r="L46" s="84">
        <f t="shared" si="5"/>
        <v>-83733.002765801677</v>
      </c>
      <c r="M46" s="84">
        <f t="shared" si="6"/>
        <v>-18455.695360611524</v>
      </c>
      <c r="N46" s="84">
        <f t="shared" si="7"/>
        <v>-65277.307405190149</v>
      </c>
      <c r="O46" s="85">
        <f t="shared" si="13"/>
        <v>10924816.587281508</v>
      </c>
    </row>
    <row r="47" spans="1:15" x14ac:dyDescent="0.2">
      <c r="A47" s="75"/>
      <c r="B47" s="80"/>
      <c r="C47" s="75">
        <f t="shared" si="1"/>
        <v>42</v>
      </c>
      <c r="D47" s="84">
        <f t="shared" si="2"/>
        <v>-81986.386883910644</v>
      </c>
      <c r="E47" s="84">
        <f t="shared" si="10"/>
        <v>-18176.13412265234</v>
      </c>
      <c r="F47" s="84">
        <f t="shared" si="11"/>
        <v>-63810.252761258307</v>
      </c>
      <c r="G47" s="85">
        <f t="shared" si="12"/>
        <v>10920724.339235915</v>
      </c>
      <c r="H47" s="79"/>
      <c r="I47" s="75"/>
      <c r="J47" s="80"/>
      <c r="K47" s="75">
        <f t="shared" si="4"/>
        <v>42</v>
      </c>
      <c r="L47" s="84">
        <f t="shared" si="5"/>
        <v>-83733.002765801677</v>
      </c>
      <c r="M47" s="84">
        <f t="shared" si="6"/>
        <v>-18563.353583548425</v>
      </c>
      <c r="N47" s="84">
        <f t="shared" si="7"/>
        <v>-65169.649182253255</v>
      </c>
      <c r="O47" s="85">
        <f t="shared" si="13"/>
        <v>10906253.23369796</v>
      </c>
    </row>
    <row r="48" spans="1:15" x14ac:dyDescent="0.2">
      <c r="A48" s="75"/>
      <c r="B48" s="80"/>
      <c r="C48" s="75">
        <f t="shared" si="1"/>
        <v>43</v>
      </c>
      <c r="D48" s="84">
        <f t="shared" si="2"/>
        <v>-81986.386883910644</v>
      </c>
      <c r="E48" s="84">
        <f t="shared" si="10"/>
        <v>-18282.161571701145</v>
      </c>
      <c r="F48" s="84">
        <f t="shared" si="11"/>
        <v>-63704.225312209499</v>
      </c>
      <c r="G48" s="85">
        <f t="shared" si="12"/>
        <v>10902442.177664213</v>
      </c>
      <c r="H48" s="79"/>
      <c r="I48" s="75"/>
      <c r="J48" s="80"/>
      <c r="K48" s="75">
        <f t="shared" si="4"/>
        <v>43</v>
      </c>
      <c r="L48" s="84">
        <f t="shared" si="5"/>
        <v>-83733.002765801677</v>
      </c>
      <c r="M48" s="84">
        <f t="shared" si="6"/>
        <v>-18671.63981278579</v>
      </c>
      <c r="N48" s="84">
        <f t="shared" si="7"/>
        <v>-65061.362953015887</v>
      </c>
      <c r="O48" s="85">
        <f t="shared" si="13"/>
        <v>10887581.593885174</v>
      </c>
    </row>
    <row r="49" spans="1:15" x14ac:dyDescent="0.2">
      <c r="A49" s="75"/>
      <c r="B49" s="80"/>
      <c r="C49" s="75">
        <f t="shared" si="1"/>
        <v>44</v>
      </c>
      <c r="D49" s="84">
        <f t="shared" si="2"/>
        <v>-81986.386883910644</v>
      </c>
      <c r="E49" s="84">
        <f t="shared" si="10"/>
        <v>-18388.80751420273</v>
      </c>
      <c r="F49" s="84">
        <f t="shared" si="11"/>
        <v>-63597.579369707913</v>
      </c>
      <c r="G49" s="85">
        <f t="shared" si="12"/>
        <v>10884053.370150011</v>
      </c>
      <c r="H49" s="79"/>
      <c r="I49" s="75"/>
      <c r="J49" s="80"/>
      <c r="K49" s="75">
        <f t="shared" si="4"/>
        <v>44</v>
      </c>
      <c r="L49" s="84">
        <f t="shared" si="5"/>
        <v>-83733.002765801677</v>
      </c>
      <c r="M49" s="84">
        <f t="shared" si="6"/>
        <v>-18780.557711693709</v>
      </c>
      <c r="N49" s="84">
        <f t="shared" si="7"/>
        <v>-64952.445054107971</v>
      </c>
      <c r="O49" s="85">
        <f t="shared" si="13"/>
        <v>10868801.03617348</v>
      </c>
    </row>
    <row r="50" spans="1:15" x14ac:dyDescent="0.2">
      <c r="A50" s="75"/>
      <c r="B50" s="80"/>
      <c r="C50" s="75">
        <f t="shared" si="1"/>
        <v>45</v>
      </c>
      <c r="D50" s="84">
        <f t="shared" si="2"/>
        <v>-81986.386883910644</v>
      </c>
      <c r="E50" s="84">
        <f t="shared" si="10"/>
        <v>-18496.075558035584</v>
      </c>
      <c r="F50" s="84">
        <f t="shared" si="11"/>
        <v>-63490.31132587506</v>
      </c>
      <c r="G50" s="85">
        <f t="shared" si="12"/>
        <v>10865557.294591976</v>
      </c>
      <c r="H50" s="79"/>
      <c r="I50" s="75"/>
      <c r="J50" s="80"/>
      <c r="K50" s="75">
        <f t="shared" si="4"/>
        <v>45</v>
      </c>
      <c r="L50" s="84">
        <f t="shared" si="5"/>
        <v>-83733.002765801677</v>
      </c>
      <c r="M50" s="84">
        <f t="shared" si="6"/>
        <v>-18890.110965011922</v>
      </c>
      <c r="N50" s="84">
        <f t="shared" si="7"/>
        <v>-64842.891800789759</v>
      </c>
      <c r="O50" s="85">
        <f t="shared" si="13"/>
        <v>10849910.925208468</v>
      </c>
    </row>
    <row r="51" spans="1:15" x14ac:dyDescent="0.2">
      <c r="A51" s="75"/>
      <c r="B51" s="80"/>
      <c r="C51" s="75">
        <f t="shared" si="1"/>
        <v>46</v>
      </c>
      <c r="D51" s="84">
        <f t="shared" si="2"/>
        <v>-81986.386883910644</v>
      </c>
      <c r="E51" s="84">
        <f t="shared" si="10"/>
        <v>-18603.969332124125</v>
      </c>
      <c r="F51" s="84">
        <f t="shared" si="11"/>
        <v>-63382.417551786522</v>
      </c>
      <c r="G51" s="85">
        <f t="shared" si="12"/>
        <v>10846953.325259851</v>
      </c>
      <c r="H51" s="79"/>
      <c r="I51" s="75"/>
      <c r="J51" s="80"/>
      <c r="K51" s="75">
        <f t="shared" si="4"/>
        <v>46</v>
      </c>
      <c r="L51" s="84">
        <f t="shared" si="5"/>
        <v>-83733.002765801677</v>
      </c>
      <c r="M51" s="84">
        <f t="shared" si="6"/>
        <v>-19000.303278974494</v>
      </c>
      <c r="N51" s="84">
        <f t="shared" si="7"/>
        <v>-64732.699486827187</v>
      </c>
      <c r="O51" s="85">
        <f t="shared" si="13"/>
        <v>10830910.621929493</v>
      </c>
    </row>
    <row r="52" spans="1:15" x14ac:dyDescent="0.2">
      <c r="A52" s="75"/>
      <c r="B52" s="80"/>
      <c r="C52" s="75">
        <f t="shared" si="1"/>
        <v>47</v>
      </c>
      <c r="D52" s="84">
        <f t="shared" si="2"/>
        <v>-81986.386883910644</v>
      </c>
      <c r="E52" s="84">
        <f t="shared" si="10"/>
        <v>-18712.492486561514</v>
      </c>
      <c r="F52" s="84">
        <f t="shared" si="11"/>
        <v>-63273.894397349126</v>
      </c>
      <c r="G52" s="85">
        <f t="shared" si="12"/>
        <v>10828240.832773291</v>
      </c>
      <c r="H52" s="79"/>
      <c r="I52" s="75"/>
      <c r="J52" s="80"/>
      <c r="K52" s="75">
        <f t="shared" si="4"/>
        <v>47</v>
      </c>
      <c r="L52" s="84">
        <f t="shared" si="5"/>
        <v>-83733.002765801677</v>
      </c>
      <c r="M52" s="84">
        <f t="shared" si="6"/>
        <v>-19111.138381435176</v>
      </c>
      <c r="N52" s="84">
        <f t="shared" si="7"/>
        <v>-64621.864384366505</v>
      </c>
      <c r="O52" s="85">
        <f t="shared" si="13"/>
        <v>10811799.483548058</v>
      </c>
    </row>
    <row r="53" spans="1:15" x14ac:dyDescent="0.2">
      <c r="A53" s="75"/>
      <c r="B53" s="80">
        <f>SUM(D42:D53)</f>
        <v>-983836.64260692766</v>
      </c>
      <c r="C53" s="75">
        <f t="shared" si="1"/>
        <v>48</v>
      </c>
      <c r="D53" s="84">
        <f t="shared" si="2"/>
        <v>-81986.386883910644</v>
      </c>
      <c r="E53" s="84">
        <f t="shared" si="10"/>
        <v>-18821.648692733124</v>
      </c>
      <c r="F53" s="84">
        <f t="shared" si="11"/>
        <v>-63164.738191177516</v>
      </c>
      <c r="G53" s="85">
        <f t="shared" si="12"/>
        <v>10809419.184080558</v>
      </c>
      <c r="H53" s="79"/>
      <c r="I53" s="75"/>
      <c r="J53" s="80">
        <f>SUM(L42:L53)</f>
        <v>-1004796.0331896204</v>
      </c>
      <c r="K53" s="75">
        <f t="shared" si="4"/>
        <v>48</v>
      </c>
      <c r="L53" s="84">
        <f t="shared" si="5"/>
        <v>-83733.002765801677</v>
      </c>
      <c r="M53" s="84">
        <f t="shared" si="6"/>
        <v>-19222.620021993549</v>
      </c>
      <c r="N53" s="84">
        <f t="shared" si="7"/>
        <v>-64510.382743808128</v>
      </c>
      <c r="O53" s="85">
        <f t="shared" si="13"/>
        <v>10792576.863526065</v>
      </c>
    </row>
    <row r="54" spans="1:15" x14ac:dyDescent="0.2">
      <c r="A54" s="75"/>
      <c r="B54" s="80"/>
      <c r="C54" s="75">
        <f t="shared" si="1"/>
        <v>49</v>
      </c>
      <c r="D54" s="84">
        <f t="shared" si="2"/>
        <v>-81986.386883910644</v>
      </c>
      <c r="E54" s="84">
        <f t="shared" si="10"/>
        <v>-18931.441643440736</v>
      </c>
      <c r="F54" s="84">
        <f t="shared" si="11"/>
        <v>-63054.945240469911</v>
      </c>
      <c r="G54" s="85">
        <f t="shared" si="12"/>
        <v>10790487.742437117</v>
      </c>
      <c r="H54" s="79"/>
      <c r="I54" s="75"/>
      <c r="J54" s="80"/>
      <c r="K54" s="75">
        <f t="shared" si="4"/>
        <v>49</v>
      </c>
      <c r="L54" s="84">
        <f t="shared" si="5"/>
        <v>-83733.002765801677</v>
      </c>
      <c r="M54" s="84">
        <f t="shared" si="6"/>
        <v>-19334.751972121841</v>
      </c>
      <c r="N54" s="84">
        <f t="shared" si="7"/>
        <v>-64398.250793679836</v>
      </c>
      <c r="O54" s="85">
        <f t="shared" si="13"/>
        <v>10773242.111553943</v>
      </c>
    </row>
    <row r="55" spans="1:15" x14ac:dyDescent="0.2">
      <c r="A55" s="75"/>
      <c r="B55" s="80"/>
      <c r="C55" s="75">
        <f t="shared" si="1"/>
        <v>50</v>
      </c>
      <c r="D55" s="84">
        <f t="shared" si="2"/>
        <v>-81986.386883910644</v>
      </c>
      <c r="E55" s="84">
        <f t="shared" si="10"/>
        <v>-19041.875053027474</v>
      </c>
      <c r="F55" s="84">
        <f t="shared" si="11"/>
        <v>-62944.511830883173</v>
      </c>
      <c r="G55" s="85">
        <f t="shared" si="12"/>
        <v>10771445.867384089</v>
      </c>
      <c r="H55" s="79"/>
      <c r="I55" s="75"/>
      <c r="J55" s="80"/>
      <c r="K55" s="75">
        <f t="shared" si="4"/>
        <v>50</v>
      </c>
      <c r="L55" s="84">
        <f t="shared" si="5"/>
        <v>-83733.002765801677</v>
      </c>
      <c r="M55" s="84">
        <f t="shared" si="6"/>
        <v>-19447.538025292553</v>
      </c>
      <c r="N55" s="84">
        <f t="shared" si="7"/>
        <v>-64285.464740509124</v>
      </c>
      <c r="O55" s="85">
        <f t="shared" si="13"/>
        <v>10753794.573528651</v>
      </c>
    </row>
    <row r="56" spans="1:15" x14ac:dyDescent="0.2">
      <c r="A56" s="75"/>
      <c r="B56" s="80"/>
      <c r="C56" s="75">
        <f t="shared" si="1"/>
        <v>51</v>
      </c>
      <c r="D56" s="84">
        <f t="shared" si="2"/>
        <v>-81986.386883910644</v>
      </c>
      <c r="E56" s="84">
        <f t="shared" si="10"/>
        <v>-19152.952657503465</v>
      </c>
      <c r="F56" s="84">
        <f t="shared" si="11"/>
        <v>-62833.434226407175</v>
      </c>
      <c r="G56" s="85">
        <f t="shared" si="12"/>
        <v>10752292.914726585</v>
      </c>
      <c r="H56" s="79"/>
      <c r="I56" s="75"/>
      <c r="J56" s="80"/>
      <c r="K56" s="75">
        <f t="shared" si="4"/>
        <v>51</v>
      </c>
      <c r="L56" s="84">
        <f t="shared" si="5"/>
        <v>-83733.002765801677</v>
      </c>
      <c r="M56" s="84">
        <f t="shared" si="6"/>
        <v>-19560.981997106759</v>
      </c>
      <c r="N56" s="84">
        <f t="shared" si="7"/>
        <v>-64172.020768694914</v>
      </c>
      <c r="O56" s="85">
        <f t="shared" si="13"/>
        <v>10734233.591531545</v>
      </c>
    </row>
    <row r="57" spans="1:15" x14ac:dyDescent="0.2">
      <c r="A57" s="75"/>
      <c r="B57" s="80"/>
      <c r="C57" s="75">
        <f t="shared" si="1"/>
        <v>52</v>
      </c>
      <c r="D57" s="84">
        <f t="shared" si="2"/>
        <v>-81986.386883910644</v>
      </c>
      <c r="E57" s="84">
        <f t="shared" si="10"/>
        <v>-19264.678214672236</v>
      </c>
      <c r="F57" s="84">
        <f t="shared" si="11"/>
        <v>-62721.708669238404</v>
      </c>
      <c r="G57" s="85">
        <f t="shared" si="12"/>
        <v>10733028.236511912</v>
      </c>
      <c r="H57" s="79"/>
      <c r="I57" s="75"/>
      <c r="J57" s="80"/>
      <c r="K57" s="75">
        <f t="shared" si="4"/>
        <v>52</v>
      </c>
      <c r="L57" s="84">
        <f t="shared" si="5"/>
        <v>-83733.002765801677</v>
      </c>
      <c r="M57" s="84">
        <f t="shared" si="6"/>
        <v>-19675.087725423218</v>
      </c>
      <c r="N57" s="84">
        <f t="shared" si="7"/>
        <v>-64057.915040378459</v>
      </c>
      <c r="O57" s="85">
        <f t="shared" si="13"/>
        <v>10714558.503806122</v>
      </c>
    </row>
    <row r="58" spans="1:15" x14ac:dyDescent="0.2">
      <c r="A58" s="75"/>
      <c r="B58" s="80"/>
      <c r="C58" s="75">
        <f t="shared" si="1"/>
        <v>53</v>
      </c>
      <c r="D58" s="84">
        <f t="shared" si="2"/>
        <v>-81986.386883910644</v>
      </c>
      <c r="E58" s="84">
        <f t="shared" si="10"/>
        <v>-19377.055504257823</v>
      </c>
      <c r="F58" s="84">
        <f t="shared" si="11"/>
        <v>-62609.331379652824</v>
      </c>
      <c r="G58" s="85">
        <f t="shared" si="12"/>
        <v>10713651.181007653</v>
      </c>
      <c r="H58" s="79"/>
      <c r="I58" s="75"/>
      <c r="J58" s="80"/>
      <c r="K58" s="75">
        <f t="shared" si="4"/>
        <v>53</v>
      </c>
      <c r="L58" s="84">
        <f t="shared" si="5"/>
        <v>-83733.002765801677</v>
      </c>
      <c r="M58" s="84">
        <f t="shared" si="6"/>
        <v>-19789.859070488186</v>
      </c>
      <c r="N58" s="84">
        <f t="shared" si="7"/>
        <v>-63943.143695313491</v>
      </c>
      <c r="O58" s="85">
        <f t="shared" si="13"/>
        <v>10694768.644735634</v>
      </c>
    </row>
    <row r="59" spans="1:15" x14ac:dyDescent="0.2">
      <c r="A59" s="75"/>
      <c r="B59" s="80"/>
      <c r="C59" s="75">
        <f t="shared" si="1"/>
        <v>54</v>
      </c>
      <c r="D59" s="84">
        <f t="shared" si="2"/>
        <v>-81986.386883910644</v>
      </c>
      <c r="E59" s="84">
        <f t="shared" si="10"/>
        <v>-19490.08832803266</v>
      </c>
      <c r="F59" s="84">
        <f t="shared" si="11"/>
        <v>-62496.298555877984</v>
      </c>
      <c r="G59" s="85">
        <f t="shared" si="12"/>
        <v>10694161.092679622</v>
      </c>
      <c r="H59" s="79"/>
      <c r="I59" s="75"/>
      <c r="J59" s="80"/>
      <c r="K59" s="75">
        <f t="shared" si="4"/>
        <v>54</v>
      </c>
      <c r="L59" s="84">
        <f t="shared" si="5"/>
        <v>-83733.002765801677</v>
      </c>
      <c r="M59" s="84">
        <f t="shared" si="6"/>
        <v>-19905.299915066036</v>
      </c>
      <c r="N59" s="84">
        <f t="shared" si="7"/>
        <v>-63827.702850735644</v>
      </c>
      <c r="O59" s="85">
        <f t="shared" si="13"/>
        <v>10674863.344820568</v>
      </c>
    </row>
    <row r="60" spans="1:15" x14ac:dyDescent="0.2">
      <c r="A60" s="75"/>
      <c r="B60" s="80"/>
      <c r="C60" s="75">
        <f t="shared" si="1"/>
        <v>55</v>
      </c>
      <c r="D60" s="84">
        <f t="shared" si="2"/>
        <v>-81986.386883910644</v>
      </c>
      <c r="E60" s="84">
        <f t="shared" si="10"/>
        <v>-19603.780509946184</v>
      </c>
      <c r="F60" s="84">
        <f t="shared" si="11"/>
        <v>-62382.60637396446</v>
      </c>
      <c r="G60" s="85">
        <f t="shared" si="12"/>
        <v>10674557.312169675</v>
      </c>
      <c r="H60" s="79"/>
      <c r="I60" s="75"/>
      <c r="J60" s="80"/>
      <c r="K60" s="75">
        <f t="shared" si="4"/>
        <v>55</v>
      </c>
      <c r="L60" s="84">
        <f t="shared" si="5"/>
        <v>-83733.002765801677</v>
      </c>
      <c r="M60" s="84">
        <f t="shared" si="6"/>
        <v>-20021.414164570586</v>
      </c>
      <c r="N60" s="84">
        <f t="shared" si="7"/>
        <v>-63711.588601231095</v>
      </c>
      <c r="O60" s="85">
        <f t="shared" si="13"/>
        <v>10654841.930655997</v>
      </c>
    </row>
    <row r="61" spans="1:15" x14ac:dyDescent="0.2">
      <c r="A61" s="75"/>
      <c r="B61" s="80"/>
      <c r="C61" s="75">
        <f t="shared" si="1"/>
        <v>56</v>
      </c>
      <c r="D61" s="84">
        <f t="shared" si="2"/>
        <v>-81986.386883910644</v>
      </c>
      <c r="E61" s="84">
        <f t="shared" si="10"/>
        <v>-19718.135896254207</v>
      </c>
      <c r="F61" s="84">
        <f t="shared" si="11"/>
        <v>-62268.250987656436</v>
      </c>
      <c r="G61" s="85">
        <f t="shared" si="12"/>
        <v>10654839.17627342</v>
      </c>
      <c r="H61" s="79"/>
      <c r="I61" s="75"/>
      <c r="J61" s="80"/>
      <c r="K61" s="75">
        <f t="shared" si="4"/>
        <v>56</v>
      </c>
      <c r="L61" s="84">
        <f t="shared" si="5"/>
        <v>-83733.002765801677</v>
      </c>
      <c r="M61" s="84">
        <f t="shared" si="6"/>
        <v>-20138.205747197251</v>
      </c>
      <c r="N61" s="84">
        <f t="shared" si="7"/>
        <v>-63594.797018604426</v>
      </c>
      <c r="O61" s="85">
        <f t="shared" si="13"/>
        <v>10634703.724908801</v>
      </c>
    </row>
    <row r="62" spans="1:15" x14ac:dyDescent="0.2">
      <c r="A62" s="75"/>
      <c r="B62" s="80"/>
      <c r="C62" s="75">
        <f t="shared" si="1"/>
        <v>57</v>
      </c>
      <c r="D62" s="84">
        <f t="shared" si="2"/>
        <v>-81986.386883910644</v>
      </c>
      <c r="E62" s="84">
        <f t="shared" si="10"/>
        <v>-19833.158355649019</v>
      </c>
      <c r="F62" s="84">
        <f t="shared" si="11"/>
        <v>-62153.228528261621</v>
      </c>
      <c r="G62" s="85">
        <f t="shared" si="12"/>
        <v>10635006.017917771</v>
      </c>
      <c r="H62" s="79"/>
      <c r="I62" s="75"/>
      <c r="J62" s="80"/>
      <c r="K62" s="75">
        <f t="shared" si="4"/>
        <v>57</v>
      </c>
      <c r="L62" s="84">
        <f t="shared" si="5"/>
        <v>-83733.002765801677</v>
      </c>
      <c r="M62" s="84">
        <f t="shared" si="6"/>
        <v>-20255.678614055894</v>
      </c>
      <c r="N62" s="84">
        <f t="shared" si="7"/>
        <v>-63477.324151745779</v>
      </c>
      <c r="O62" s="85">
        <f t="shared" si="13"/>
        <v>10614448.046294745</v>
      </c>
    </row>
    <row r="63" spans="1:15" x14ac:dyDescent="0.2">
      <c r="A63" s="75"/>
      <c r="B63" s="80"/>
      <c r="C63" s="75">
        <f t="shared" si="1"/>
        <v>58</v>
      </c>
      <c r="D63" s="84">
        <f t="shared" si="2"/>
        <v>-81986.386883910644</v>
      </c>
      <c r="E63" s="84">
        <f t="shared" si="10"/>
        <v>-19948.851779390308</v>
      </c>
      <c r="F63" s="84">
        <f t="shared" si="11"/>
        <v>-62037.535104520335</v>
      </c>
      <c r="G63" s="85">
        <f t="shared" si="12"/>
        <v>10615057.166138381</v>
      </c>
      <c r="H63" s="79"/>
      <c r="I63" s="75"/>
      <c r="J63" s="80"/>
      <c r="K63" s="75">
        <f t="shared" si="4"/>
        <v>58</v>
      </c>
      <c r="L63" s="84">
        <f t="shared" si="5"/>
        <v>-83733.002765801677</v>
      </c>
      <c r="M63" s="84">
        <f t="shared" si="6"/>
        <v>-20373.836739304556</v>
      </c>
      <c r="N63" s="84">
        <f t="shared" si="7"/>
        <v>-63359.166026497121</v>
      </c>
      <c r="O63" s="85">
        <f t="shared" si="13"/>
        <v>10594074.20955544</v>
      </c>
    </row>
    <row r="64" spans="1:15" x14ac:dyDescent="0.2">
      <c r="A64" s="75"/>
      <c r="B64" s="80"/>
      <c r="C64" s="75">
        <f t="shared" si="1"/>
        <v>59</v>
      </c>
      <c r="D64" s="84">
        <f t="shared" si="2"/>
        <v>-81986.386883910644</v>
      </c>
      <c r="E64" s="84">
        <f t="shared" si="10"/>
        <v>-20065.220081436753</v>
      </c>
      <c r="F64" s="84">
        <f t="shared" si="11"/>
        <v>-61921.16680247389</v>
      </c>
      <c r="G64" s="85">
        <f t="shared" si="12"/>
        <v>10594991.946056943</v>
      </c>
      <c r="H64" s="79"/>
      <c r="I64" s="75"/>
      <c r="J64" s="80"/>
      <c r="K64" s="75">
        <f t="shared" si="4"/>
        <v>59</v>
      </c>
      <c r="L64" s="84">
        <f t="shared" si="5"/>
        <v>-83733.002765801677</v>
      </c>
      <c r="M64" s="84">
        <f t="shared" si="6"/>
        <v>-20492.684120283837</v>
      </c>
      <c r="N64" s="84">
        <f t="shared" si="7"/>
        <v>-63240.318645517837</v>
      </c>
      <c r="O64" s="85">
        <f t="shared" si="13"/>
        <v>10573581.525435155</v>
      </c>
    </row>
    <row r="65" spans="1:15" x14ac:dyDescent="0.2">
      <c r="A65" s="81">
        <f>B65+B53+B41+B29+B17</f>
        <v>-4919183.2130346382</v>
      </c>
      <c r="B65" s="80">
        <f>SUM(D54:D65)</f>
        <v>-983836.64260692766</v>
      </c>
      <c r="C65" s="75">
        <f t="shared" si="1"/>
        <v>60</v>
      </c>
      <c r="D65" s="84">
        <f t="shared" si="2"/>
        <v>-81986.386883910644</v>
      </c>
      <c r="E65" s="84">
        <f t="shared" si="10"/>
        <v>-20182.267198578465</v>
      </c>
      <c r="F65" s="84">
        <f t="shared" si="11"/>
        <v>-61804.119685332174</v>
      </c>
      <c r="G65" s="85">
        <f t="shared" si="12"/>
        <v>10574809.678858364</v>
      </c>
      <c r="H65" s="79"/>
      <c r="I65" s="81">
        <f>J65+J53+J41+J29+J17</f>
        <v>-5023980.1659481023</v>
      </c>
      <c r="J65" s="80">
        <f>SUM(L54:L65)</f>
        <v>-1004796.0331896204</v>
      </c>
      <c r="K65" s="75">
        <f t="shared" si="4"/>
        <v>60</v>
      </c>
      <c r="L65" s="84">
        <f t="shared" si="5"/>
        <v>-83733.002765801677</v>
      </c>
      <c r="M65" s="84">
        <f t="shared" si="6"/>
        <v>-20612.224777652154</v>
      </c>
      <c r="N65" s="84">
        <f t="shared" si="7"/>
        <v>-63120.777988149523</v>
      </c>
      <c r="O65" s="85">
        <f t="shared" si="13"/>
        <v>10552969.300657503</v>
      </c>
    </row>
    <row r="66" spans="1:15" x14ac:dyDescent="0.2">
      <c r="A66" s="75"/>
      <c r="B66" s="80"/>
      <c r="C66" s="75">
        <f t="shared" si="1"/>
        <v>61</v>
      </c>
      <c r="D66" s="84">
        <f t="shared" si="2"/>
        <v>-81986.386883910644</v>
      </c>
      <c r="E66" s="84">
        <f t="shared" si="10"/>
        <v>-20299.997090570174</v>
      </c>
      <c r="F66" s="84">
        <f t="shared" si="11"/>
        <v>-61686.389793340466</v>
      </c>
      <c r="G66" s="85">
        <f t="shared" si="12"/>
        <v>10554509.681767793</v>
      </c>
      <c r="H66" s="79"/>
      <c r="I66" s="75"/>
      <c r="J66" s="80"/>
      <c r="K66" s="75">
        <f t="shared" si="4"/>
        <v>61</v>
      </c>
      <c r="L66" s="84">
        <f t="shared" si="5"/>
        <v>-83733.002765801677</v>
      </c>
      <c r="M66" s="84">
        <f t="shared" si="6"/>
        <v>-20732.462755521796</v>
      </c>
      <c r="N66" s="84">
        <f t="shared" si="7"/>
        <v>-63000.540010279881</v>
      </c>
      <c r="O66" s="85">
        <f t="shared" si="13"/>
        <v>10532236.837901982</v>
      </c>
    </row>
    <row r="67" spans="1:15" x14ac:dyDescent="0.2">
      <c r="A67" s="75"/>
      <c r="B67" s="80"/>
      <c r="C67" s="75">
        <f t="shared" si="1"/>
        <v>62</v>
      </c>
      <c r="D67" s="84">
        <f t="shared" si="2"/>
        <v>-81986.386883910644</v>
      </c>
      <c r="E67" s="84">
        <f t="shared" si="10"/>
        <v>-20418.413740265165</v>
      </c>
      <c r="F67" s="84">
        <f t="shared" si="11"/>
        <v>-61567.973143645475</v>
      </c>
      <c r="G67" s="85">
        <f t="shared" si="12"/>
        <v>10534091.268027529</v>
      </c>
      <c r="H67" s="79"/>
      <c r="I67" s="75"/>
      <c r="J67" s="80"/>
      <c r="K67" s="75">
        <f t="shared" si="4"/>
        <v>62</v>
      </c>
      <c r="L67" s="84">
        <f t="shared" si="5"/>
        <v>-83733.002765801677</v>
      </c>
      <c r="M67" s="84">
        <f t="shared" si="6"/>
        <v>-20853.402121595671</v>
      </c>
      <c r="N67" s="84">
        <f t="shared" si="7"/>
        <v>-62879.600644206002</v>
      </c>
      <c r="O67" s="85">
        <f t="shared" si="13"/>
        <v>10511383.435780386</v>
      </c>
    </row>
    <row r="68" spans="1:15" x14ac:dyDescent="0.2">
      <c r="A68" s="75"/>
      <c r="B68" s="80"/>
      <c r="C68" s="75">
        <f t="shared" si="1"/>
        <v>63</v>
      </c>
      <c r="D68" s="84">
        <f t="shared" si="2"/>
        <v>-81986.386883910644</v>
      </c>
      <c r="E68" s="84">
        <f t="shared" si="10"/>
        <v>-20537.521153750047</v>
      </c>
      <c r="F68" s="84">
        <f t="shared" si="11"/>
        <v>-61448.8657301606</v>
      </c>
      <c r="G68" s="85">
        <f t="shared" si="12"/>
        <v>10513553.746873779</v>
      </c>
      <c r="H68" s="79"/>
      <c r="I68" s="75"/>
      <c r="J68" s="80"/>
      <c r="K68" s="75">
        <f t="shared" si="4"/>
        <v>63</v>
      </c>
      <c r="L68" s="84">
        <f t="shared" si="5"/>
        <v>-83733.002765801677</v>
      </c>
      <c r="M68" s="84">
        <f t="shared" si="6"/>
        <v>-20975.046967304981</v>
      </c>
      <c r="N68" s="84">
        <f t="shared" si="7"/>
        <v>-62757.955798496696</v>
      </c>
      <c r="O68" s="85">
        <f t="shared" si="13"/>
        <v>10490408.38881308</v>
      </c>
    </row>
    <row r="69" spans="1:15" x14ac:dyDescent="0.2">
      <c r="A69" s="75"/>
      <c r="B69" s="80"/>
      <c r="C69" s="75">
        <f t="shared" si="1"/>
        <v>64</v>
      </c>
      <c r="D69" s="84">
        <f t="shared" si="2"/>
        <v>-81986.386883910644</v>
      </c>
      <c r="E69" s="84">
        <f t="shared" si="10"/>
        <v>-20657.323360480255</v>
      </c>
      <c r="F69" s="84">
        <f t="shared" si="11"/>
        <v>-61329.063523430392</v>
      </c>
      <c r="G69" s="85">
        <f t="shared" si="12"/>
        <v>10492896.423513299</v>
      </c>
      <c r="H69" s="79"/>
      <c r="I69" s="75"/>
      <c r="J69" s="80"/>
      <c r="K69" s="75">
        <f t="shared" si="4"/>
        <v>64</v>
      </c>
      <c r="L69" s="84">
        <f t="shared" si="5"/>
        <v>-83733.002765801677</v>
      </c>
      <c r="M69" s="84">
        <f t="shared" si="6"/>
        <v>-21097.401407947589</v>
      </c>
      <c r="N69" s="84">
        <f t="shared" si="7"/>
        <v>-62635.601357854088</v>
      </c>
      <c r="O69" s="85">
        <f t="shared" si="13"/>
        <v>10469310.987405133</v>
      </c>
    </row>
    <row r="70" spans="1:15" x14ac:dyDescent="0.2">
      <c r="A70" s="75"/>
      <c r="B70" s="80"/>
      <c r="C70" s="75">
        <f t="shared" si="1"/>
        <v>65</v>
      </c>
      <c r="D70" s="84">
        <f t="shared" si="2"/>
        <v>-81986.386883910644</v>
      </c>
      <c r="E70" s="84">
        <f t="shared" si="10"/>
        <v>-20777.824413416387</v>
      </c>
      <c r="F70" s="84">
        <f t="shared" si="11"/>
        <v>-61208.56247049426</v>
      </c>
      <c r="G70" s="85">
        <f t="shared" si="12"/>
        <v>10472118.599099882</v>
      </c>
      <c r="H70" s="79"/>
      <c r="I70" s="75"/>
      <c r="J70" s="80"/>
      <c r="K70" s="75">
        <f t="shared" si="4"/>
        <v>65</v>
      </c>
      <c r="L70" s="84">
        <f t="shared" si="5"/>
        <v>-83733.002765801677</v>
      </c>
      <c r="M70" s="84">
        <f t="shared" si="6"/>
        <v>-21220.469582827285</v>
      </c>
      <c r="N70" s="84">
        <f t="shared" si="7"/>
        <v>-62512.533182974395</v>
      </c>
      <c r="O70" s="85">
        <f t="shared" si="13"/>
        <v>10448090.517822305</v>
      </c>
    </row>
    <row r="71" spans="1:15" x14ac:dyDescent="0.2">
      <c r="A71" s="75"/>
      <c r="B71" s="80"/>
      <c r="C71" s="75">
        <f t="shared" si="1"/>
        <v>66</v>
      </c>
      <c r="D71" s="84">
        <f t="shared" si="2"/>
        <v>-81986.386883910644</v>
      </c>
      <c r="E71" s="84">
        <f t="shared" si="10"/>
        <v>-20899.028389161322</v>
      </c>
      <c r="F71" s="84">
        <f t="shared" si="11"/>
        <v>-61087.358494749322</v>
      </c>
      <c r="G71" s="85">
        <f t="shared" si="12"/>
        <v>10451219.57071072</v>
      </c>
      <c r="H71" s="79"/>
      <c r="I71" s="75"/>
      <c r="J71" s="80"/>
      <c r="K71" s="75">
        <f t="shared" si="4"/>
        <v>66</v>
      </c>
      <c r="L71" s="84">
        <f t="shared" si="5"/>
        <v>-83733.002765801677</v>
      </c>
      <c r="M71" s="84">
        <f t="shared" si="6"/>
        <v>-21344.255655393783</v>
      </c>
      <c r="N71" s="84">
        <f t="shared" si="7"/>
        <v>-62388.747110407894</v>
      </c>
      <c r="O71" s="85">
        <f t="shared" si="13"/>
        <v>10426746.262166912</v>
      </c>
    </row>
    <row r="72" spans="1:15" x14ac:dyDescent="0.2">
      <c r="A72" s="75"/>
      <c r="B72" s="80"/>
      <c r="C72" s="75">
        <f t="shared" ref="C72:C135" si="14">SUM(C71+1)</f>
        <v>67</v>
      </c>
      <c r="D72" s="84">
        <f t="shared" ref="D72:D135" si="15">PMT($B$3/12,$B$2,$B$1)</f>
        <v>-81986.386883910644</v>
      </c>
      <c r="E72" s="84">
        <f t="shared" si="10"/>
        <v>-21020.93938809809</v>
      </c>
      <c r="F72" s="84">
        <f t="shared" si="11"/>
        <v>-60965.44749581255</v>
      </c>
      <c r="G72" s="85">
        <f t="shared" si="12"/>
        <v>10430198.631322622</v>
      </c>
      <c r="H72" s="79"/>
      <c r="I72" s="75"/>
      <c r="J72" s="80"/>
      <c r="K72" s="75">
        <f t="shared" ref="K72:K135" si="16">SUM(K71+1)</f>
        <v>67</v>
      </c>
      <c r="L72" s="84">
        <f t="shared" ref="L72:L135" si="17">PMT($J$3/12,$J$2,$J$1)</f>
        <v>-83733.002765801677</v>
      </c>
      <c r="M72" s="84">
        <f t="shared" ref="M72:M135" si="18">PPMT($J$3/12,K72,$J$2,$J$1)</f>
        <v>-21468.763813383575</v>
      </c>
      <c r="N72" s="84">
        <f t="shared" ref="N72:N135" si="19">SUM(L72-M72)</f>
        <v>-62264.238952418105</v>
      </c>
      <c r="O72" s="85">
        <f t="shared" si="13"/>
        <v>10405277.498353528</v>
      </c>
    </row>
    <row r="73" spans="1:15" x14ac:dyDescent="0.2">
      <c r="A73" s="75"/>
      <c r="B73" s="80"/>
      <c r="C73" s="75">
        <f t="shared" si="14"/>
        <v>68</v>
      </c>
      <c r="D73" s="84">
        <f t="shared" si="15"/>
        <v>-81986.386883910644</v>
      </c>
      <c r="E73" s="84">
        <f t="shared" si="10"/>
        <v>-21143.561534528664</v>
      </c>
      <c r="F73" s="84">
        <f t="shared" si="11"/>
        <v>-60842.825349381979</v>
      </c>
      <c r="G73" s="85">
        <f t="shared" si="12"/>
        <v>10409055.069788093</v>
      </c>
      <c r="H73" s="79"/>
      <c r="I73" s="75"/>
      <c r="J73" s="80"/>
      <c r="K73" s="75">
        <f t="shared" si="16"/>
        <v>68</v>
      </c>
      <c r="L73" s="84">
        <f t="shared" si="17"/>
        <v>-83733.002765801677</v>
      </c>
      <c r="M73" s="84">
        <f t="shared" si="18"/>
        <v>-21593.998268961648</v>
      </c>
      <c r="N73" s="84">
        <f t="shared" si="19"/>
        <v>-62139.004496840033</v>
      </c>
      <c r="O73" s="85">
        <f t="shared" si="13"/>
        <v>10383683.500084566</v>
      </c>
    </row>
    <row r="74" spans="1:15" x14ac:dyDescent="0.2">
      <c r="A74" s="75"/>
      <c r="B74" s="80"/>
      <c r="C74" s="75">
        <f t="shared" si="14"/>
        <v>69</v>
      </c>
      <c r="D74" s="84">
        <f t="shared" si="15"/>
        <v>-81986.386883910644</v>
      </c>
      <c r="E74" s="84">
        <f t="shared" si="10"/>
        <v>-21266.898976813416</v>
      </c>
      <c r="F74" s="84">
        <f t="shared" si="11"/>
        <v>-60719.487907097224</v>
      </c>
      <c r="G74" s="85">
        <f t="shared" si="12"/>
        <v>10387788.170811279</v>
      </c>
      <c r="H74" s="79"/>
      <c r="I74" s="75"/>
      <c r="J74" s="80"/>
      <c r="K74" s="75">
        <f t="shared" si="16"/>
        <v>69</v>
      </c>
      <c r="L74" s="84">
        <f t="shared" si="17"/>
        <v>-83733.002765801677</v>
      </c>
      <c r="M74" s="84">
        <f t="shared" si="18"/>
        <v>-21719.963258863925</v>
      </c>
      <c r="N74" s="84">
        <f t="shared" si="19"/>
        <v>-62013.039506937756</v>
      </c>
      <c r="O74" s="85">
        <f t="shared" si="13"/>
        <v>10361963.536825702</v>
      </c>
    </row>
    <row r="75" spans="1:15" x14ac:dyDescent="0.2">
      <c r="A75" s="75"/>
      <c r="B75" s="80"/>
      <c r="C75" s="75">
        <f t="shared" si="14"/>
        <v>70</v>
      </c>
      <c r="D75" s="84">
        <f t="shared" si="15"/>
        <v>-81986.386883910644</v>
      </c>
      <c r="E75" s="84">
        <f t="shared" si="10"/>
        <v>-21390.955887511493</v>
      </c>
      <c r="F75" s="84">
        <f t="shared" si="11"/>
        <v>-60595.430996399155</v>
      </c>
      <c r="G75" s="85">
        <f t="shared" si="12"/>
        <v>10366397.214923767</v>
      </c>
      <c r="H75" s="79"/>
      <c r="I75" s="75"/>
      <c r="J75" s="80"/>
      <c r="K75" s="75">
        <f t="shared" si="16"/>
        <v>70</v>
      </c>
      <c r="L75" s="84">
        <f t="shared" si="17"/>
        <v>-83733.002765801677</v>
      </c>
      <c r="M75" s="84">
        <f t="shared" si="18"/>
        <v>-21846.663044540626</v>
      </c>
      <c r="N75" s="84">
        <f t="shared" si="19"/>
        <v>-61886.339721261051</v>
      </c>
      <c r="O75" s="85">
        <f t="shared" si="13"/>
        <v>10340116.873781161</v>
      </c>
    </row>
    <row r="76" spans="1:15" x14ac:dyDescent="0.2">
      <c r="A76" s="75"/>
      <c r="B76" s="80"/>
      <c r="C76" s="75">
        <f t="shared" si="14"/>
        <v>71</v>
      </c>
      <c r="D76" s="84">
        <f t="shared" si="15"/>
        <v>-81986.386883910644</v>
      </c>
      <c r="E76" s="84">
        <f t="shared" si="10"/>
        <v>-21515.736463521978</v>
      </c>
      <c r="F76" s="84">
        <f t="shared" si="11"/>
        <v>-60470.650420388665</v>
      </c>
      <c r="G76" s="85">
        <f t="shared" si="12"/>
        <v>10344881.478460245</v>
      </c>
      <c r="H76" s="79"/>
      <c r="I76" s="75"/>
      <c r="J76" s="80"/>
      <c r="K76" s="75">
        <f t="shared" si="16"/>
        <v>71</v>
      </c>
      <c r="L76" s="84">
        <f t="shared" si="17"/>
        <v>-83733.002765801677</v>
      </c>
      <c r="M76" s="84">
        <f t="shared" si="18"/>
        <v>-21974.101912300452</v>
      </c>
      <c r="N76" s="84">
        <f t="shared" si="19"/>
        <v>-61758.900853501225</v>
      </c>
      <c r="O76" s="85">
        <f t="shared" si="13"/>
        <v>10318142.77186886</v>
      </c>
    </row>
    <row r="77" spans="1:15" x14ac:dyDescent="0.2">
      <c r="A77" s="75"/>
      <c r="B77" s="80">
        <f>SUM(D66:D77)</f>
        <v>-983836.64260692766</v>
      </c>
      <c r="C77" s="75">
        <f t="shared" si="14"/>
        <v>72</v>
      </c>
      <c r="D77" s="84">
        <f t="shared" si="15"/>
        <v>-81986.386883910644</v>
      </c>
      <c r="E77" s="84">
        <f t="shared" si="10"/>
        <v>-21641.244926225852</v>
      </c>
      <c r="F77" s="84">
        <f t="shared" si="11"/>
        <v>-60345.141957684791</v>
      </c>
      <c r="G77" s="85">
        <f t="shared" si="12"/>
        <v>10323240.233534019</v>
      </c>
      <c r="H77" s="79"/>
      <c r="I77" s="75"/>
      <c r="J77" s="80">
        <f>SUM(L66:L77)</f>
        <v>-1004796.0331896204</v>
      </c>
      <c r="K77" s="75">
        <f t="shared" si="16"/>
        <v>72</v>
      </c>
      <c r="L77" s="84">
        <f t="shared" si="17"/>
        <v>-83733.002765801677</v>
      </c>
      <c r="M77" s="84">
        <f t="shared" si="18"/>
        <v>-22102.284173455537</v>
      </c>
      <c r="N77" s="84">
        <f t="shared" si="19"/>
        <v>-61630.718592346137</v>
      </c>
      <c r="O77" s="85">
        <f t="shared" si="13"/>
        <v>10296040.487695405</v>
      </c>
    </row>
    <row r="78" spans="1:15" x14ac:dyDescent="0.2">
      <c r="A78" s="75"/>
      <c r="B78" s="80"/>
      <c r="C78" s="75">
        <f t="shared" si="14"/>
        <v>73</v>
      </c>
      <c r="D78" s="84">
        <f t="shared" si="15"/>
        <v>-81986.386883910644</v>
      </c>
      <c r="E78" s="84">
        <f t="shared" si="10"/>
        <v>-21767.485521628838</v>
      </c>
      <c r="F78" s="84">
        <f t="shared" si="11"/>
        <v>-60218.901362281802</v>
      </c>
      <c r="G78" s="85">
        <f t="shared" si="12"/>
        <v>10301472.74801239</v>
      </c>
      <c r="H78" s="79"/>
      <c r="I78" s="75"/>
      <c r="J78" s="80"/>
      <c r="K78" s="75">
        <f t="shared" si="16"/>
        <v>73</v>
      </c>
      <c r="L78" s="84">
        <f t="shared" si="17"/>
        <v>-83733.002765801677</v>
      </c>
      <c r="M78" s="84">
        <f t="shared" si="18"/>
        <v>-22231.214164467357</v>
      </c>
      <c r="N78" s="84">
        <f t="shared" si="19"/>
        <v>-61501.788601334323</v>
      </c>
      <c r="O78" s="85">
        <f t="shared" si="13"/>
        <v>10273809.273530938</v>
      </c>
    </row>
    <row r="79" spans="1:15" x14ac:dyDescent="0.2">
      <c r="A79" s="75"/>
      <c r="B79" s="80"/>
      <c r="C79" s="75">
        <f t="shared" si="14"/>
        <v>74</v>
      </c>
      <c r="D79" s="84">
        <f t="shared" si="15"/>
        <v>-81986.386883910644</v>
      </c>
      <c r="E79" s="84">
        <f t="shared" si="10"/>
        <v>-21894.462520505011</v>
      </c>
      <c r="F79" s="84">
        <f t="shared" si="11"/>
        <v>-60091.924363405633</v>
      </c>
      <c r="G79" s="85">
        <f t="shared" si="12"/>
        <v>10279578.285491886</v>
      </c>
      <c r="H79" s="79"/>
      <c r="I79" s="75"/>
      <c r="J79" s="80"/>
      <c r="K79" s="75">
        <f t="shared" si="16"/>
        <v>74</v>
      </c>
      <c r="L79" s="84">
        <f t="shared" si="17"/>
        <v>-83733.002765801677</v>
      </c>
      <c r="M79" s="84">
        <f t="shared" si="18"/>
        <v>-22360.896247093424</v>
      </c>
      <c r="N79" s="84">
        <f t="shared" si="19"/>
        <v>-61372.106518708257</v>
      </c>
      <c r="O79" s="85">
        <f t="shared" si="13"/>
        <v>10251448.377283845</v>
      </c>
    </row>
    <row r="80" spans="1:15" x14ac:dyDescent="0.2">
      <c r="A80" s="75"/>
      <c r="B80" s="80"/>
      <c r="C80" s="75">
        <f t="shared" si="14"/>
        <v>75</v>
      </c>
      <c r="D80" s="84">
        <f t="shared" si="15"/>
        <v>-81986.386883910644</v>
      </c>
      <c r="E80" s="84">
        <f t="shared" si="10"/>
        <v>-22022.180218541285</v>
      </c>
      <c r="F80" s="84">
        <f t="shared" si="11"/>
        <v>-59964.206665369362</v>
      </c>
      <c r="G80" s="85">
        <f t="shared" si="12"/>
        <v>10257556.105273344</v>
      </c>
      <c r="H80" s="79"/>
      <c r="I80" s="75"/>
      <c r="J80" s="80"/>
      <c r="K80" s="75">
        <f t="shared" si="16"/>
        <v>75</v>
      </c>
      <c r="L80" s="84">
        <f t="shared" si="17"/>
        <v>-83733.002765801677</v>
      </c>
      <c r="M80" s="84">
        <f t="shared" si="18"/>
        <v>-22491.334808534793</v>
      </c>
      <c r="N80" s="84">
        <f t="shared" si="19"/>
        <v>-61241.66795726688</v>
      </c>
      <c r="O80" s="85">
        <f t="shared" si="13"/>
        <v>10228957.042475311</v>
      </c>
    </row>
    <row r="81" spans="1:15" x14ac:dyDescent="0.2">
      <c r="A81" s="75"/>
      <c r="B81" s="80"/>
      <c r="C81" s="75">
        <f t="shared" si="14"/>
        <v>76</v>
      </c>
      <c r="D81" s="84">
        <f t="shared" si="15"/>
        <v>-81986.386883910644</v>
      </c>
      <c r="E81" s="84">
        <f t="shared" si="10"/>
        <v>-22150.642936482778</v>
      </c>
      <c r="F81" s="84">
        <f t="shared" si="11"/>
        <v>-59835.743947427865</v>
      </c>
      <c r="G81" s="85">
        <f t="shared" si="12"/>
        <v>10235405.462336861</v>
      </c>
      <c r="H81" s="79"/>
      <c r="I81" s="75"/>
      <c r="J81" s="80"/>
      <c r="K81" s="75">
        <f t="shared" si="16"/>
        <v>76</v>
      </c>
      <c r="L81" s="84">
        <f t="shared" si="17"/>
        <v>-83733.002765801677</v>
      </c>
      <c r="M81" s="84">
        <f t="shared" si="18"/>
        <v>-22622.534261584584</v>
      </c>
      <c r="N81" s="84">
        <f t="shared" si="19"/>
        <v>-61110.46850421709</v>
      </c>
      <c r="O81" s="85">
        <f t="shared" si="13"/>
        <v>10206334.508213727</v>
      </c>
    </row>
    <row r="82" spans="1:15" x14ac:dyDescent="0.2">
      <c r="A82" s="75"/>
      <c r="B82" s="80"/>
      <c r="C82" s="75">
        <f t="shared" si="14"/>
        <v>77</v>
      </c>
      <c r="D82" s="84">
        <f t="shared" si="15"/>
        <v>-81986.386883910644</v>
      </c>
      <c r="E82" s="84">
        <f t="shared" si="10"/>
        <v>-22279.85502027893</v>
      </c>
      <c r="F82" s="84">
        <f t="shared" si="11"/>
        <v>-59706.53186363171</v>
      </c>
      <c r="G82" s="85">
        <f t="shared" si="12"/>
        <v>10213125.607316582</v>
      </c>
      <c r="H82" s="79"/>
      <c r="I82" s="75"/>
      <c r="J82" s="80"/>
      <c r="K82" s="75">
        <f t="shared" si="16"/>
        <v>77</v>
      </c>
      <c r="L82" s="84">
        <f t="shared" si="17"/>
        <v>-83733.002765801677</v>
      </c>
      <c r="M82" s="84">
        <f t="shared" si="18"/>
        <v>-22754.499044777163</v>
      </c>
      <c r="N82" s="84">
        <f t="shared" si="19"/>
        <v>-60978.503721024514</v>
      </c>
      <c r="O82" s="85">
        <f t="shared" si="13"/>
        <v>10183580.009168949</v>
      </c>
    </row>
    <row r="83" spans="1:15" x14ac:dyDescent="0.2">
      <c r="A83" s="75"/>
      <c r="B83" s="80"/>
      <c r="C83" s="75">
        <f t="shared" si="14"/>
        <v>78</v>
      </c>
      <c r="D83" s="84">
        <f t="shared" si="15"/>
        <v>-81986.386883910644</v>
      </c>
      <c r="E83" s="84">
        <f t="shared" si="10"/>
        <v>-22409.82084123055</v>
      </c>
      <c r="F83" s="84">
        <f t="shared" si="11"/>
        <v>-59576.56604268009</v>
      </c>
      <c r="G83" s="85">
        <f t="shared" si="12"/>
        <v>10190715.786475351</v>
      </c>
      <c r="H83" s="79"/>
      <c r="I83" s="75"/>
      <c r="J83" s="80"/>
      <c r="K83" s="75">
        <f t="shared" si="16"/>
        <v>78</v>
      </c>
      <c r="L83" s="84">
        <f t="shared" si="17"/>
        <v>-83733.002765801677</v>
      </c>
      <c r="M83" s="84">
        <f t="shared" si="18"/>
        <v>-22887.233622538355</v>
      </c>
      <c r="N83" s="84">
        <f t="shared" si="19"/>
        <v>-60845.769143263322</v>
      </c>
      <c r="O83" s="85">
        <f t="shared" si="13"/>
        <v>10160692.775546411</v>
      </c>
    </row>
    <row r="84" spans="1:15" x14ac:dyDescent="0.2">
      <c r="A84" s="75"/>
      <c r="B84" s="80"/>
      <c r="C84" s="75">
        <f t="shared" si="14"/>
        <v>79</v>
      </c>
      <c r="D84" s="84">
        <f t="shared" si="15"/>
        <v>-81986.386883910644</v>
      </c>
      <c r="E84" s="84">
        <f t="shared" si="10"/>
        <v>-22540.544796137732</v>
      </c>
      <c r="F84" s="84">
        <f t="shared" si="11"/>
        <v>-59445.842087772908</v>
      </c>
      <c r="G84" s="85">
        <f t="shared" si="12"/>
        <v>10168175.241679214</v>
      </c>
      <c r="H84" s="79"/>
      <c r="I84" s="75"/>
      <c r="J84" s="80"/>
      <c r="K84" s="75">
        <f t="shared" si="16"/>
        <v>79</v>
      </c>
      <c r="L84" s="84">
        <f t="shared" si="17"/>
        <v>-83733.002765801677</v>
      </c>
      <c r="M84" s="84">
        <f t="shared" si="18"/>
        <v>-23020.742485336501</v>
      </c>
      <c r="N84" s="84">
        <f t="shared" si="19"/>
        <v>-60712.260280465176</v>
      </c>
      <c r="O84" s="85">
        <f t="shared" si="13"/>
        <v>10137672.033061074</v>
      </c>
    </row>
    <row r="85" spans="1:15" x14ac:dyDescent="0.2">
      <c r="A85" s="75"/>
      <c r="B85" s="80"/>
      <c r="C85" s="75">
        <f t="shared" si="14"/>
        <v>80</v>
      </c>
      <c r="D85" s="84">
        <f t="shared" si="15"/>
        <v>-81986.386883910644</v>
      </c>
      <c r="E85" s="84">
        <f t="shared" si="10"/>
        <v>-22672.031307448531</v>
      </c>
      <c r="F85" s="84">
        <f t="shared" si="11"/>
        <v>-59314.355576462112</v>
      </c>
      <c r="G85" s="85">
        <f t="shared" si="12"/>
        <v>10145503.210371766</v>
      </c>
      <c r="H85" s="79"/>
      <c r="I85" s="75"/>
      <c r="J85" s="80"/>
      <c r="K85" s="75">
        <f t="shared" si="16"/>
        <v>80</v>
      </c>
      <c r="L85" s="84">
        <f t="shared" si="17"/>
        <v>-83733.002765801677</v>
      </c>
      <c r="M85" s="84">
        <f t="shared" si="18"/>
        <v>-23155.030149834292</v>
      </c>
      <c r="N85" s="84">
        <f t="shared" si="19"/>
        <v>-60577.972615967388</v>
      </c>
      <c r="O85" s="85">
        <f t="shared" si="13"/>
        <v>10114517.00291124</v>
      </c>
    </row>
    <row r="86" spans="1:15" x14ac:dyDescent="0.2">
      <c r="A86" s="75"/>
      <c r="B86" s="80"/>
      <c r="C86" s="75">
        <f t="shared" si="14"/>
        <v>81</v>
      </c>
      <c r="D86" s="84">
        <f t="shared" si="15"/>
        <v>-81986.386883910644</v>
      </c>
      <c r="E86" s="84">
        <f t="shared" si="10"/>
        <v>-22804.284823408652</v>
      </c>
      <c r="F86" s="84">
        <f t="shared" si="11"/>
        <v>-59182.102060501988</v>
      </c>
      <c r="G86" s="85">
        <f t="shared" si="12"/>
        <v>10122698.925548358</v>
      </c>
      <c r="H86" s="79"/>
      <c r="I86" s="75"/>
      <c r="J86" s="80"/>
      <c r="K86" s="75">
        <f t="shared" si="16"/>
        <v>81</v>
      </c>
      <c r="L86" s="84">
        <f t="shared" si="17"/>
        <v>-83733.002765801677</v>
      </c>
      <c r="M86" s="84">
        <f t="shared" si="18"/>
        <v>-23290.101159041664</v>
      </c>
      <c r="N86" s="84">
        <f t="shared" si="19"/>
        <v>-60442.901606760017</v>
      </c>
      <c r="O86" s="85">
        <f t="shared" si="13"/>
        <v>10091226.901752198</v>
      </c>
    </row>
    <row r="87" spans="1:15" x14ac:dyDescent="0.2">
      <c r="A87" s="75"/>
      <c r="B87" s="80"/>
      <c r="C87" s="75">
        <f t="shared" si="14"/>
        <v>82</v>
      </c>
      <c r="D87" s="84">
        <f t="shared" si="15"/>
        <v>-81986.386883910644</v>
      </c>
      <c r="E87" s="84">
        <f t="shared" si="10"/>
        <v>-22937.30981821187</v>
      </c>
      <c r="F87" s="84">
        <f t="shared" si="11"/>
        <v>-59049.077065698773</v>
      </c>
      <c r="G87" s="85">
        <f t="shared" si="12"/>
        <v>10099761.615730146</v>
      </c>
      <c r="H87" s="79"/>
      <c r="I87" s="75"/>
      <c r="J87" s="80"/>
      <c r="K87" s="75">
        <f t="shared" si="16"/>
        <v>82</v>
      </c>
      <c r="L87" s="84">
        <f t="shared" si="17"/>
        <v>-83733.002765801677</v>
      </c>
      <c r="M87" s="84">
        <f t="shared" si="18"/>
        <v>-23425.96008246941</v>
      </c>
      <c r="N87" s="84">
        <f t="shared" si="19"/>
        <v>-60307.042683332271</v>
      </c>
      <c r="O87" s="85">
        <f t="shared" si="13"/>
        <v>10067800.941669729</v>
      </c>
    </row>
    <row r="88" spans="1:15" x14ac:dyDescent="0.2">
      <c r="A88" s="75"/>
      <c r="B88" s="80"/>
      <c r="C88" s="75">
        <f t="shared" si="14"/>
        <v>83</v>
      </c>
      <c r="D88" s="84">
        <f t="shared" si="15"/>
        <v>-81986.386883910644</v>
      </c>
      <c r="E88" s="84">
        <f t="shared" si="10"/>
        <v>-23071.110792151438</v>
      </c>
      <c r="F88" s="84">
        <f t="shared" si="11"/>
        <v>-58915.27609175921</v>
      </c>
      <c r="G88" s="85">
        <f t="shared" si="12"/>
        <v>10076690.504937995</v>
      </c>
      <c r="H88" s="79"/>
      <c r="I88" s="75"/>
      <c r="J88" s="80"/>
      <c r="K88" s="75">
        <f t="shared" si="16"/>
        <v>83</v>
      </c>
      <c r="L88" s="84">
        <f t="shared" si="17"/>
        <v>-83733.002765801677</v>
      </c>
      <c r="M88" s="84">
        <f t="shared" si="18"/>
        <v>-23562.61151628381</v>
      </c>
      <c r="N88" s="84">
        <f t="shared" si="19"/>
        <v>-60170.391249517867</v>
      </c>
      <c r="O88" s="85">
        <f t="shared" si="13"/>
        <v>10044238.330153445</v>
      </c>
    </row>
    <row r="89" spans="1:15" x14ac:dyDescent="0.2">
      <c r="A89" s="75"/>
      <c r="B89" s="80">
        <f>SUM(D78:D89)</f>
        <v>-983836.64260692766</v>
      </c>
      <c r="C89" s="75">
        <f t="shared" si="14"/>
        <v>84</v>
      </c>
      <c r="D89" s="84">
        <f t="shared" si="15"/>
        <v>-81986.386883910644</v>
      </c>
      <c r="E89" s="84">
        <f t="shared" si="10"/>
        <v>-23205.692271772321</v>
      </c>
      <c r="F89" s="84">
        <f t="shared" si="11"/>
        <v>-58780.694612138323</v>
      </c>
      <c r="G89" s="85">
        <f t="shared" si="12"/>
        <v>10053484.812666222</v>
      </c>
      <c r="H89" s="79"/>
      <c r="I89" s="75"/>
      <c r="J89" s="80">
        <f>SUM(L78:L89)</f>
        <v>-1004796.0331896204</v>
      </c>
      <c r="K89" s="75">
        <f t="shared" si="16"/>
        <v>84</v>
      </c>
      <c r="L89" s="84">
        <f t="shared" si="17"/>
        <v>-83733.002765801677</v>
      </c>
      <c r="M89" s="84">
        <f t="shared" si="18"/>
        <v>-23700.060083462133</v>
      </c>
      <c r="N89" s="84">
        <f t="shared" si="19"/>
        <v>-60032.942682339548</v>
      </c>
      <c r="O89" s="85">
        <f t="shared" si="13"/>
        <v>10020538.270069983</v>
      </c>
    </row>
    <row r="90" spans="1:15" x14ac:dyDescent="0.2">
      <c r="A90" s="75"/>
      <c r="B90" s="80"/>
      <c r="C90" s="75">
        <f t="shared" si="14"/>
        <v>85</v>
      </c>
      <c r="D90" s="84">
        <f t="shared" si="15"/>
        <v>-81986.386883910644</v>
      </c>
      <c r="E90" s="84">
        <f t="shared" si="10"/>
        <v>-23341.058810024326</v>
      </c>
      <c r="F90" s="84">
        <f t="shared" si="11"/>
        <v>-58645.328073886318</v>
      </c>
      <c r="G90" s="85">
        <f t="shared" si="12"/>
        <v>10030143.753856199</v>
      </c>
      <c r="H90" s="79"/>
      <c r="I90" s="75"/>
      <c r="J90" s="80"/>
      <c r="K90" s="75">
        <f t="shared" si="16"/>
        <v>85</v>
      </c>
      <c r="L90" s="84">
        <f t="shared" si="17"/>
        <v>-83733.002765801677</v>
      </c>
      <c r="M90" s="84">
        <f t="shared" si="18"/>
        <v>-23838.310433949002</v>
      </c>
      <c r="N90" s="84">
        <f t="shared" si="19"/>
        <v>-59894.692331852675</v>
      </c>
      <c r="O90" s="85">
        <f t="shared" si="13"/>
        <v>9996699.9596360344</v>
      </c>
    </row>
    <row r="91" spans="1:15" x14ac:dyDescent="0.2">
      <c r="A91" s="75"/>
      <c r="B91" s="80"/>
      <c r="C91" s="75">
        <f t="shared" si="14"/>
        <v>86</v>
      </c>
      <c r="D91" s="84">
        <f t="shared" si="15"/>
        <v>-81986.386883910644</v>
      </c>
      <c r="E91" s="84">
        <f t="shared" si="10"/>
        <v>-23477.214986416137</v>
      </c>
      <c r="F91" s="84">
        <f t="shared" si="11"/>
        <v>-58509.171897494511</v>
      </c>
      <c r="G91" s="85">
        <f t="shared" si="12"/>
        <v>10006666.538869783</v>
      </c>
      <c r="H91" s="79"/>
      <c r="I91" s="75"/>
      <c r="J91" s="80"/>
      <c r="K91" s="75">
        <f t="shared" si="16"/>
        <v>86</v>
      </c>
      <c r="L91" s="84">
        <f t="shared" si="17"/>
        <v>-83733.002765801677</v>
      </c>
      <c r="M91" s="84">
        <f t="shared" si="18"/>
        <v>-23977.367244813697</v>
      </c>
      <c r="N91" s="84">
        <f t="shared" si="19"/>
        <v>-59755.635520987984</v>
      </c>
      <c r="O91" s="85">
        <f t="shared" si="13"/>
        <v>9972722.5923912209</v>
      </c>
    </row>
    <row r="92" spans="1:15" x14ac:dyDescent="0.2">
      <c r="A92" s="75"/>
      <c r="B92" s="80"/>
      <c r="C92" s="75">
        <f t="shared" si="14"/>
        <v>87</v>
      </c>
      <c r="D92" s="84">
        <f t="shared" si="15"/>
        <v>-81986.386883910644</v>
      </c>
      <c r="E92" s="84">
        <f t="shared" si="10"/>
        <v>-23614.165407170232</v>
      </c>
      <c r="F92" s="84">
        <f t="shared" si="11"/>
        <v>-58372.221476740408</v>
      </c>
      <c r="G92" s="85">
        <f t="shared" si="12"/>
        <v>9983052.3734626137</v>
      </c>
      <c r="H92" s="79"/>
      <c r="I92" s="75"/>
      <c r="J92" s="80"/>
      <c r="K92" s="75">
        <f t="shared" si="16"/>
        <v>87</v>
      </c>
      <c r="L92" s="84">
        <f t="shared" si="17"/>
        <v>-83733.002765801677</v>
      </c>
      <c r="M92" s="84">
        <f t="shared" si="18"/>
        <v>-24117.235220408449</v>
      </c>
      <c r="N92" s="84">
        <f t="shared" si="19"/>
        <v>-59615.767545393232</v>
      </c>
      <c r="O92" s="85">
        <f t="shared" si="13"/>
        <v>9948605.3571708128</v>
      </c>
    </row>
    <row r="93" spans="1:15" x14ac:dyDescent="0.2">
      <c r="A93" s="75"/>
      <c r="B93" s="80"/>
      <c r="C93" s="75">
        <f t="shared" si="14"/>
        <v>88</v>
      </c>
      <c r="D93" s="84">
        <f t="shared" si="15"/>
        <v>-81986.386883910644</v>
      </c>
      <c r="E93" s="84">
        <f t="shared" si="10"/>
        <v>-23751.91470537872</v>
      </c>
      <c r="F93" s="84">
        <f t="shared" si="11"/>
        <v>-58234.472178531927</v>
      </c>
      <c r="G93" s="85">
        <f t="shared" si="12"/>
        <v>9959300.4587572347</v>
      </c>
      <c r="H93" s="79"/>
      <c r="I93" s="75"/>
      <c r="J93" s="80"/>
      <c r="K93" s="75">
        <f t="shared" si="16"/>
        <v>88</v>
      </c>
      <c r="L93" s="84">
        <f t="shared" si="17"/>
        <v>-83733.002765801677</v>
      </c>
      <c r="M93" s="84">
        <f t="shared" si="18"/>
        <v>-24257.919092527492</v>
      </c>
      <c r="N93" s="84">
        <f t="shared" si="19"/>
        <v>-59475.083673274188</v>
      </c>
      <c r="O93" s="85">
        <f t="shared" si="13"/>
        <v>9924347.4380782861</v>
      </c>
    </row>
    <row r="94" spans="1:15" x14ac:dyDescent="0.2">
      <c r="A94" s="75"/>
      <c r="B94" s="80"/>
      <c r="C94" s="75">
        <f t="shared" si="14"/>
        <v>89</v>
      </c>
      <c r="D94" s="84">
        <f t="shared" si="15"/>
        <v>-81986.386883910644</v>
      </c>
      <c r="E94" s="84">
        <f t="shared" si="10"/>
        <v>-23890.467541160098</v>
      </c>
      <c r="F94" s="84">
        <f t="shared" si="11"/>
        <v>-58095.919342750545</v>
      </c>
      <c r="G94" s="85">
        <f t="shared" si="12"/>
        <v>9935409.9912160747</v>
      </c>
      <c r="H94" s="79"/>
      <c r="I94" s="75"/>
      <c r="J94" s="80"/>
      <c r="K94" s="75">
        <f t="shared" si="16"/>
        <v>89</v>
      </c>
      <c r="L94" s="84">
        <f t="shared" si="17"/>
        <v>-83733.002765801677</v>
      </c>
      <c r="M94" s="84">
        <f t="shared" si="18"/>
        <v>-24399.423620567239</v>
      </c>
      <c r="N94" s="84">
        <f t="shared" si="19"/>
        <v>-59333.579145234442</v>
      </c>
      <c r="O94" s="85">
        <f t="shared" si="13"/>
        <v>9899948.0144577194</v>
      </c>
    </row>
    <row r="95" spans="1:15" x14ac:dyDescent="0.2">
      <c r="A95" s="75"/>
      <c r="B95" s="80"/>
      <c r="C95" s="75">
        <f t="shared" si="14"/>
        <v>90</v>
      </c>
      <c r="D95" s="84">
        <f t="shared" si="15"/>
        <v>-81986.386883910644</v>
      </c>
      <c r="E95" s="84">
        <f t="shared" si="10"/>
        <v>-24029.828601816866</v>
      </c>
      <c r="F95" s="84">
        <f t="shared" si="11"/>
        <v>-57956.558282093778</v>
      </c>
      <c r="G95" s="85">
        <f t="shared" si="12"/>
        <v>9911380.162614258</v>
      </c>
      <c r="H95" s="79"/>
      <c r="I95" s="75"/>
      <c r="J95" s="80"/>
      <c r="K95" s="75">
        <f t="shared" si="16"/>
        <v>90</v>
      </c>
      <c r="L95" s="84">
        <f t="shared" si="17"/>
        <v>-83733.002765801677</v>
      </c>
      <c r="M95" s="84">
        <f t="shared" si="18"/>
        <v>-24541.753591687218</v>
      </c>
      <c r="N95" s="84">
        <f t="shared" si="19"/>
        <v>-59191.249174114462</v>
      </c>
      <c r="O95" s="85">
        <f t="shared" si="13"/>
        <v>9875406.2608660329</v>
      </c>
    </row>
    <row r="96" spans="1:15" x14ac:dyDescent="0.2">
      <c r="A96" s="75"/>
      <c r="B96" s="80"/>
      <c r="C96" s="75">
        <f t="shared" si="14"/>
        <v>91</v>
      </c>
      <c r="D96" s="84">
        <f t="shared" si="15"/>
        <v>-81986.386883910644</v>
      </c>
      <c r="E96" s="84">
        <f t="shared" si="10"/>
        <v>-24170.002601994129</v>
      </c>
      <c r="F96" s="84">
        <f t="shared" si="11"/>
        <v>-57816.384281916515</v>
      </c>
      <c r="G96" s="85">
        <f t="shared" si="12"/>
        <v>9887210.1600122638</v>
      </c>
      <c r="H96" s="79"/>
      <c r="I96" s="75"/>
      <c r="J96" s="80"/>
      <c r="K96" s="75">
        <f t="shared" si="16"/>
        <v>91</v>
      </c>
      <c r="L96" s="84">
        <f t="shared" si="17"/>
        <v>-83733.002765801677</v>
      </c>
      <c r="M96" s="84">
        <f t="shared" si="18"/>
        <v>-24684.913820972055</v>
      </c>
      <c r="N96" s="84">
        <f t="shared" si="19"/>
        <v>-59048.088944829622</v>
      </c>
      <c r="O96" s="85">
        <f t="shared" si="13"/>
        <v>9850721.3470450602</v>
      </c>
    </row>
    <row r="97" spans="1:15" x14ac:dyDescent="0.2">
      <c r="A97" s="75"/>
      <c r="B97" s="80"/>
      <c r="C97" s="75">
        <f t="shared" si="14"/>
        <v>92</v>
      </c>
      <c r="D97" s="84">
        <f t="shared" si="15"/>
        <v>-81986.386883910644</v>
      </c>
      <c r="E97" s="84">
        <f t="shared" si="10"/>
        <v>-24310.994283839096</v>
      </c>
      <c r="F97" s="84">
        <f t="shared" si="11"/>
        <v>-57675.392600071544</v>
      </c>
      <c r="G97" s="85">
        <f t="shared" si="12"/>
        <v>9862899.1657284256</v>
      </c>
      <c r="H97" s="79"/>
      <c r="I97" s="75"/>
      <c r="J97" s="80"/>
      <c r="K97" s="75">
        <f t="shared" si="16"/>
        <v>92</v>
      </c>
      <c r="L97" s="84">
        <f t="shared" si="17"/>
        <v>-83733.002765801677</v>
      </c>
      <c r="M97" s="84">
        <f t="shared" si="18"/>
        <v>-24828.909151594391</v>
      </c>
      <c r="N97" s="84">
        <f t="shared" si="19"/>
        <v>-58904.09361420729</v>
      </c>
      <c r="O97" s="85">
        <f t="shared" si="13"/>
        <v>9825892.4378934652</v>
      </c>
    </row>
    <row r="98" spans="1:15" x14ac:dyDescent="0.2">
      <c r="A98" s="75"/>
      <c r="B98" s="80"/>
      <c r="C98" s="75">
        <f t="shared" si="14"/>
        <v>93</v>
      </c>
      <c r="D98" s="84">
        <f t="shared" si="15"/>
        <v>-81986.386883910644</v>
      </c>
      <c r="E98" s="84">
        <f t="shared" si="10"/>
        <v>-24452.808417161494</v>
      </c>
      <c r="F98" s="84">
        <f t="shared" si="11"/>
        <v>-57533.578466749153</v>
      </c>
      <c r="G98" s="85">
        <f t="shared" si="12"/>
        <v>9838446.3573112637</v>
      </c>
      <c r="H98" s="79"/>
      <c r="I98" s="75"/>
      <c r="J98" s="80"/>
      <c r="K98" s="75">
        <f t="shared" si="16"/>
        <v>93</v>
      </c>
      <c r="L98" s="84">
        <f t="shared" si="17"/>
        <v>-83733.002765801677</v>
      </c>
      <c r="M98" s="84">
        <f t="shared" si="18"/>
        <v>-24973.744454978696</v>
      </c>
      <c r="N98" s="84">
        <f t="shared" si="19"/>
        <v>-58759.258310822981</v>
      </c>
      <c r="O98" s="85">
        <f t="shared" si="13"/>
        <v>9800918.6934384871</v>
      </c>
    </row>
    <row r="99" spans="1:15" x14ac:dyDescent="0.2">
      <c r="A99" s="75"/>
      <c r="B99" s="80"/>
      <c r="C99" s="75">
        <f t="shared" si="14"/>
        <v>94</v>
      </c>
      <c r="D99" s="84">
        <f t="shared" si="15"/>
        <v>-81986.386883910644</v>
      </c>
      <c r="E99" s="84">
        <f t="shared" si="10"/>
        <v>-24595.449799594931</v>
      </c>
      <c r="F99" s="84">
        <f t="shared" si="11"/>
        <v>-57390.937084315708</v>
      </c>
      <c r="G99" s="85">
        <f t="shared" si="12"/>
        <v>9813850.9075116683</v>
      </c>
      <c r="H99" s="79"/>
      <c r="I99" s="75"/>
      <c r="J99" s="80"/>
      <c r="K99" s="75">
        <f t="shared" si="16"/>
        <v>94</v>
      </c>
      <c r="L99" s="84">
        <f t="shared" si="17"/>
        <v>-83733.002765801677</v>
      </c>
      <c r="M99" s="84">
        <f t="shared" si="18"/>
        <v>-25119.424630966067</v>
      </c>
      <c r="N99" s="84">
        <f t="shared" si="19"/>
        <v>-58613.57813483561</v>
      </c>
      <c r="O99" s="85">
        <f t="shared" si="13"/>
        <v>9775799.2688075211</v>
      </c>
    </row>
    <row r="100" spans="1:15" x14ac:dyDescent="0.2">
      <c r="A100" s="75"/>
      <c r="B100" s="80"/>
      <c r="C100" s="75">
        <f t="shared" si="14"/>
        <v>95</v>
      </c>
      <c r="D100" s="84">
        <f t="shared" si="15"/>
        <v>-81986.386883910644</v>
      </c>
      <c r="E100" s="84">
        <f t="shared" si="10"/>
        <v>-24738.923256759237</v>
      </c>
      <c r="F100" s="84">
        <f t="shared" si="11"/>
        <v>-57247.463627151403</v>
      </c>
      <c r="G100" s="85">
        <f t="shared" si="12"/>
        <v>9789111.9842549097</v>
      </c>
      <c r="H100" s="79"/>
      <c r="I100" s="75"/>
      <c r="J100" s="80"/>
      <c r="K100" s="75">
        <f t="shared" si="16"/>
        <v>95</v>
      </c>
      <c r="L100" s="84">
        <f t="shared" si="17"/>
        <v>-83733.002765801677</v>
      </c>
      <c r="M100" s="84">
        <f t="shared" si="18"/>
        <v>-25265.954607980042</v>
      </c>
      <c r="N100" s="84">
        <f t="shared" si="19"/>
        <v>-58467.048157821635</v>
      </c>
      <c r="O100" s="85">
        <f t="shared" si="13"/>
        <v>9750533.3141995408</v>
      </c>
    </row>
    <row r="101" spans="1:15" x14ac:dyDescent="0.2">
      <c r="A101" s="75"/>
      <c r="B101" s="80">
        <f>SUM(D90:D101)</f>
        <v>-983836.64260692766</v>
      </c>
      <c r="C101" s="75">
        <f t="shared" si="14"/>
        <v>96</v>
      </c>
      <c r="D101" s="84">
        <f t="shared" si="15"/>
        <v>-81986.386883910644</v>
      </c>
      <c r="E101" s="84">
        <f t="shared" si="10"/>
        <v>-24883.233642423664</v>
      </c>
      <c r="F101" s="84">
        <f t="shared" si="11"/>
        <v>-57103.15324148698</v>
      </c>
      <c r="G101" s="85">
        <f t="shared" si="12"/>
        <v>9764228.7506124862</v>
      </c>
      <c r="H101" s="79"/>
      <c r="I101" s="75"/>
      <c r="J101" s="80">
        <f>SUM(L90:L101)</f>
        <v>-1004796.0331896204</v>
      </c>
      <c r="K101" s="75">
        <f t="shared" si="16"/>
        <v>96</v>
      </c>
      <c r="L101" s="84">
        <f t="shared" si="17"/>
        <v>-83733.002765801677</v>
      </c>
      <c r="M101" s="84">
        <f t="shared" si="18"/>
        <v>-25413.339343193253</v>
      </c>
      <c r="N101" s="84">
        <f t="shared" si="19"/>
        <v>-58319.663422608428</v>
      </c>
      <c r="O101" s="85">
        <f t="shared" si="13"/>
        <v>9725119.9748563468</v>
      </c>
    </row>
    <row r="102" spans="1:15" x14ac:dyDescent="0.2">
      <c r="A102" s="75"/>
      <c r="B102" s="80"/>
      <c r="C102" s="75">
        <f t="shared" si="14"/>
        <v>97</v>
      </c>
      <c r="D102" s="84">
        <f t="shared" si="15"/>
        <v>-81986.386883910644</v>
      </c>
      <c r="E102" s="84">
        <f t="shared" si="10"/>
        <v>-25028.38583867114</v>
      </c>
      <c r="F102" s="84">
        <f t="shared" si="11"/>
        <v>-56958.001045239507</v>
      </c>
      <c r="G102" s="85">
        <f t="shared" si="12"/>
        <v>9739200.3647738155</v>
      </c>
      <c r="H102" s="79"/>
      <c r="I102" s="75"/>
      <c r="J102" s="80"/>
      <c r="K102" s="75">
        <f t="shared" si="16"/>
        <v>97</v>
      </c>
      <c r="L102" s="84">
        <f t="shared" si="17"/>
        <v>-83733.002765801677</v>
      </c>
      <c r="M102" s="84">
        <f t="shared" si="18"/>
        <v>-25561.583822695215</v>
      </c>
      <c r="N102" s="84">
        <f t="shared" si="19"/>
        <v>-58171.418943106459</v>
      </c>
      <c r="O102" s="85">
        <f t="shared" si="13"/>
        <v>9699558.3910336513</v>
      </c>
    </row>
    <row r="103" spans="1:15" x14ac:dyDescent="0.2">
      <c r="A103" s="75"/>
      <c r="B103" s="80"/>
      <c r="C103" s="75">
        <f t="shared" si="14"/>
        <v>98</v>
      </c>
      <c r="D103" s="84">
        <f t="shared" si="15"/>
        <v>-81986.386883910644</v>
      </c>
      <c r="E103" s="84">
        <f t="shared" si="10"/>
        <v>-25174.384756063384</v>
      </c>
      <c r="F103" s="84">
        <f t="shared" si="11"/>
        <v>-56812.002127847256</v>
      </c>
      <c r="G103" s="85">
        <f t="shared" si="12"/>
        <v>9714025.9800177515</v>
      </c>
      <c r="H103" s="79"/>
      <c r="I103" s="75"/>
      <c r="J103" s="80"/>
      <c r="K103" s="75">
        <f t="shared" si="16"/>
        <v>98</v>
      </c>
      <c r="L103" s="84">
        <f t="shared" si="17"/>
        <v>-83733.002765801677</v>
      </c>
      <c r="M103" s="84">
        <f t="shared" si="18"/>
        <v>-25710.693061660939</v>
      </c>
      <c r="N103" s="84">
        <f t="shared" si="19"/>
        <v>-58022.309704140738</v>
      </c>
      <c r="O103" s="85">
        <f t="shared" si="13"/>
        <v>9673847.6979719903</v>
      </c>
    </row>
    <row r="104" spans="1:15" x14ac:dyDescent="0.2">
      <c r="A104" s="75"/>
      <c r="B104" s="80"/>
      <c r="C104" s="75">
        <f t="shared" si="14"/>
        <v>99</v>
      </c>
      <c r="D104" s="84">
        <f t="shared" si="15"/>
        <v>-81986.386883910644</v>
      </c>
      <c r="E104" s="84">
        <f t="shared" si="10"/>
        <v>-25321.235333807093</v>
      </c>
      <c r="F104" s="84">
        <f t="shared" si="11"/>
        <v>-56665.151550103546</v>
      </c>
      <c r="G104" s="85">
        <f t="shared" si="12"/>
        <v>9688704.7446839437</v>
      </c>
      <c r="H104" s="79"/>
      <c r="I104" s="75"/>
      <c r="J104" s="80"/>
      <c r="K104" s="75">
        <f t="shared" si="16"/>
        <v>99</v>
      </c>
      <c r="L104" s="84">
        <f t="shared" si="17"/>
        <v>-83733.002765801677</v>
      </c>
      <c r="M104" s="84">
        <f t="shared" si="18"/>
        <v>-25860.672104520625</v>
      </c>
      <c r="N104" s="84">
        <f t="shared" si="19"/>
        <v>-57872.330661281056</v>
      </c>
      <c r="O104" s="85">
        <f t="shared" si="13"/>
        <v>9647987.0258674696</v>
      </c>
    </row>
    <row r="105" spans="1:15" x14ac:dyDescent="0.2">
      <c r="A105" s="75"/>
      <c r="B105" s="80"/>
      <c r="C105" s="75">
        <f t="shared" si="14"/>
        <v>100</v>
      </c>
      <c r="D105" s="84">
        <f t="shared" si="15"/>
        <v>-81986.386883910644</v>
      </c>
      <c r="E105" s="84">
        <f t="shared" si="10"/>
        <v>-25468.942539920965</v>
      </c>
      <c r="F105" s="84">
        <f t="shared" si="11"/>
        <v>-56517.444343989679</v>
      </c>
      <c r="G105" s="85">
        <f t="shared" si="12"/>
        <v>9663235.8021440227</v>
      </c>
      <c r="H105" s="79"/>
      <c r="I105" s="75"/>
      <c r="J105" s="80"/>
      <c r="K105" s="75">
        <f t="shared" si="16"/>
        <v>100</v>
      </c>
      <c r="L105" s="84">
        <f t="shared" si="17"/>
        <v>-83733.002765801677</v>
      </c>
      <c r="M105" s="84">
        <f t="shared" si="18"/>
        <v>-26011.52602513033</v>
      </c>
      <c r="N105" s="84">
        <f t="shared" si="19"/>
        <v>-57721.476740671351</v>
      </c>
      <c r="O105" s="85">
        <f t="shared" si="13"/>
        <v>9621975.4998423401</v>
      </c>
    </row>
    <row r="106" spans="1:15" x14ac:dyDescent="0.2">
      <c r="A106" s="75"/>
      <c r="B106" s="80"/>
      <c r="C106" s="75">
        <f t="shared" si="14"/>
        <v>101</v>
      </c>
      <c r="D106" s="84">
        <f t="shared" si="15"/>
        <v>-81986.386883910644</v>
      </c>
      <c r="E106" s="84">
        <f t="shared" ref="E106:E169" si="20">PPMT($B$3/12,C106,$B$2,$B$1)</f>
        <v>-25617.511371403831</v>
      </c>
      <c r="F106" s="84">
        <f t="shared" ref="F106:F169" si="21">SUM(D106-E106)</f>
        <v>-56368.875512506813</v>
      </c>
      <c r="G106" s="85">
        <f t="shared" ref="G106:G169" si="22">SUM(G105+E106)</f>
        <v>9637618.2907726187</v>
      </c>
      <c r="H106" s="79"/>
      <c r="I106" s="75"/>
      <c r="J106" s="80"/>
      <c r="K106" s="75">
        <f t="shared" si="16"/>
        <v>101</v>
      </c>
      <c r="L106" s="84">
        <f t="shared" si="17"/>
        <v>-83733.002765801677</v>
      </c>
      <c r="M106" s="84">
        <f t="shared" si="18"/>
        <v>-26163.259926943585</v>
      </c>
      <c r="N106" s="84">
        <f t="shared" si="19"/>
        <v>-57569.742838858088</v>
      </c>
      <c r="O106" s="85">
        <f t="shared" ref="O106:O169" si="23">SUM(O105+M106)</f>
        <v>9595812.239915397</v>
      </c>
    </row>
    <row r="107" spans="1:15" x14ac:dyDescent="0.2">
      <c r="A107" s="75"/>
      <c r="B107" s="80"/>
      <c r="C107" s="75">
        <f t="shared" si="14"/>
        <v>102</v>
      </c>
      <c r="D107" s="84">
        <f t="shared" si="15"/>
        <v>-81986.386883910644</v>
      </c>
      <c r="E107" s="84">
        <f t="shared" si="20"/>
        <v>-25766.946854403694</v>
      </c>
      <c r="F107" s="84">
        <f t="shared" si="21"/>
        <v>-56219.44002950695</v>
      </c>
      <c r="G107" s="85">
        <f t="shared" si="22"/>
        <v>9611851.3439182155</v>
      </c>
      <c r="H107" s="79"/>
      <c r="I107" s="75"/>
      <c r="J107" s="80"/>
      <c r="K107" s="75">
        <f t="shared" si="16"/>
        <v>102</v>
      </c>
      <c r="L107" s="84">
        <f t="shared" si="17"/>
        <v>-83733.002765801677</v>
      </c>
      <c r="M107" s="84">
        <f t="shared" si="18"/>
        <v>-26315.878943184092</v>
      </c>
      <c r="N107" s="84">
        <f t="shared" si="19"/>
        <v>-57417.123822617585</v>
      </c>
      <c r="O107" s="85">
        <f t="shared" si="23"/>
        <v>9569496.3609722126</v>
      </c>
    </row>
    <row r="108" spans="1:15" x14ac:dyDescent="0.2">
      <c r="A108" s="75"/>
      <c r="B108" s="80"/>
      <c r="C108" s="75">
        <f t="shared" si="14"/>
        <v>103</v>
      </c>
      <c r="D108" s="84">
        <f t="shared" si="15"/>
        <v>-81986.386883910644</v>
      </c>
      <c r="E108" s="84">
        <f t="shared" si="20"/>
        <v>-25917.254044387711</v>
      </c>
      <c r="F108" s="84">
        <f t="shared" si="21"/>
        <v>-56069.132839522936</v>
      </c>
      <c r="G108" s="85">
        <f t="shared" si="22"/>
        <v>9585934.089873828</v>
      </c>
      <c r="H108" s="79"/>
      <c r="I108" s="75"/>
      <c r="J108" s="80"/>
      <c r="K108" s="75">
        <f t="shared" si="16"/>
        <v>103</v>
      </c>
      <c r="L108" s="84">
        <f t="shared" si="17"/>
        <v>-83733.002765801677</v>
      </c>
      <c r="M108" s="84">
        <f t="shared" si="18"/>
        <v>-26469.388237019342</v>
      </c>
      <c r="N108" s="84">
        <f t="shared" si="19"/>
        <v>-57263.614528782331</v>
      </c>
      <c r="O108" s="85">
        <f t="shared" si="23"/>
        <v>9543026.9727351926</v>
      </c>
    </row>
    <row r="109" spans="1:15" x14ac:dyDescent="0.2">
      <c r="A109" s="75"/>
      <c r="B109" s="80"/>
      <c r="C109" s="75">
        <f t="shared" si="14"/>
        <v>104</v>
      </c>
      <c r="D109" s="84">
        <f t="shared" si="15"/>
        <v>-81986.386883910644</v>
      </c>
      <c r="E109" s="84">
        <f t="shared" si="20"/>
        <v>-26068.438026313306</v>
      </c>
      <c r="F109" s="84">
        <f t="shared" si="21"/>
        <v>-55917.948857597337</v>
      </c>
      <c r="G109" s="85">
        <f t="shared" si="22"/>
        <v>9559865.6518475153</v>
      </c>
      <c r="H109" s="79"/>
      <c r="I109" s="75"/>
      <c r="J109" s="80"/>
      <c r="K109" s="75">
        <f t="shared" si="16"/>
        <v>104</v>
      </c>
      <c r="L109" s="84">
        <f t="shared" si="17"/>
        <v>-83733.002765801677</v>
      </c>
      <c r="M109" s="84">
        <f t="shared" si="18"/>
        <v>-26623.793001735281</v>
      </c>
      <c r="N109" s="84">
        <f t="shared" si="19"/>
        <v>-57109.2097640664</v>
      </c>
      <c r="O109" s="85">
        <f t="shared" si="23"/>
        <v>9516403.179733457</v>
      </c>
    </row>
    <row r="110" spans="1:15" x14ac:dyDescent="0.2">
      <c r="A110" s="75"/>
      <c r="B110" s="80"/>
      <c r="C110" s="75">
        <f t="shared" si="14"/>
        <v>105</v>
      </c>
      <c r="D110" s="84">
        <f t="shared" si="15"/>
        <v>-81986.386883910644</v>
      </c>
      <c r="E110" s="84">
        <f t="shared" si="20"/>
        <v>-26220.503914800138</v>
      </c>
      <c r="F110" s="84">
        <f t="shared" si="21"/>
        <v>-55765.882969110506</v>
      </c>
      <c r="G110" s="85">
        <f t="shared" si="22"/>
        <v>9533645.1479327157</v>
      </c>
      <c r="H110" s="79"/>
      <c r="I110" s="75"/>
      <c r="J110" s="80"/>
      <c r="K110" s="75">
        <f t="shared" si="16"/>
        <v>105</v>
      </c>
      <c r="L110" s="84">
        <f t="shared" si="17"/>
        <v>-83733.002765801677</v>
      </c>
      <c r="M110" s="84">
        <f t="shared" si="18"/>
        <v>-26779.098460912071</v>
      </c>
      <c r="N110" s="84">
        <f t="shared" si="19"/>
        <v>-56953.904304889606</v>
      </c>
      <c r="O110" s="85">
        <f t="shared" si="23"/>
        <v>9489624.0812725443</v>
      </c>
    </row>
    <row r="111" spans="1:15" x14ac:dyDescent="0.2">
      <c r="A111" s="75"/>
      <c r="B111" s="80"/>
      <c r="C111" s="75">
        <f t="shared" si="14"/>
        <v>106</v>
      </c>
      <c r="D111" s="84">
        <f t="shared" si="15"/>
        <v>-81986.386883910644</v>
      </c>
      <c r="E111" s="84">
        <f t="shared" si="20"/>
        <v>-26373.456854303135</v>
      </c>
      <c r="F111" s="84">
        <f t="shared" si="21"/>
        <v>-55612.930029607509</v>
      </c>
      <c r="G111" s="85">
        <f t="shared" si="22"/>
        <v>9507271.6910784133</v>
      </c>
      <c r="H111" s="79"/>
      <c r="I111" s="75"/>
      <c r="J111" s="80"/>
      <c r="K111" s="75">
        <f t="shared" si="16"/>
        <v>106</v>
      </c>
      <c r="L111" s="84">
        <f t="shared" si="17"/>
        <v>-83733.002765801677</v>
      </c>
      <c r="M111" s="84">
        <f t="shared" si="18"/>
        <v>-26935.309868600722</v>
      </c>
      <c r="N111" s="84">
        <f t="shared" si="19"/>
        <v>-56797.692897200955</v>
      </c>
      <c r="O111" s="85">
        <f t="shared" si="23"/>
        <v>9462688.7714039441</v>
      </c>
    </row>
    <row r="112" spans="1:15" x14ac:dyDescent="0.2">
      <c r="A112" s="75"/>
      <c r="B112" s="80"/>
      <c r="C112" s="75">
        <f t="shared" si="14"/>
        <v>107</v>
      </c>
      <c r="D112" s="84">
        <f t="shared" si="15"/>
        <v>-81986.386883910644</v>
      </c>
      <c r="E112" s="84">
        <f t="shared" si="20"/>
        <v>-26527.30201928657</v>
      </c>
      <c r="F112" s="84">
        <f t="shared" si="21"/>
        <v>-55459.084864624077</v>
      </c>
      <c r="G112" s="85">
        <f t="shared" si="22"/>
        <v>9480744.3890591264</v>
      </c>
      <c r="H112" s="79"/>
      <c r="I112" s="75"/>
      <c r="J112" s="80"/>
      <c r="K112" s="75">
        <f t="shared" si="16"/>
        <v>107</v>
      </c>
      <c r="L112" s="84">
        <f t="shared" si="17"/>
        <v>-83733.002765801677</v>
      </c>
      <c r="M112" s="84">
        <f t="shared" si="18"/>
        <v>-27092.432509500897</v>
      </c>
      <c r="N112" s="84">
        <f t="shared" si="19"/>
        <v>-56640.57025630078</v>
      </c>
      <c r="O112" s="85">
        <f t="shared" si="23"/>
        <v>9435596.3388944436</v>
      </c>
    </row>
    <row r="113" spans="1:15" x14ac:dyDescent="0.2">
      <c r="A113" s="75"/>
      <c r="B113" s="80">
        <f>SUM(D102:D113)</f>
        <v>-983836.64260692766</v>
      </c>
      <c r="C113" s="75">
        <f t="shared" si="14"/>
        <v>108</v>
      </c>
      <c r="D113" s="84">
        <f t="shared" si="15"/>
        <v>-81986.386883910644</v>
      </c>
      <c r="E113" s="84">
        <f t="shared" si="20"/>
        <v>-26682.04461439907</v>
      </c>
      <c r="F113" s="84">
        <f t="shared" si="21"/>
        <v>-55304.342269511573</v>
      </c>
      <c r="G113" s="85">
        <f t="shared" si="22"/>
        <v>9454062.3444447275</v>
      </c>
      <c r="H113" s="79"/>
      <c r="I113" s="75"/>
      <c r="J113" s="80">
        <f>SUM(L102:L113)</f>
        <v>-1004796.0331896204</v>
      </c>
      <c r="K113" s="75">
        <f t="shared" si="16"/>
        <v>108</v>
      </c>
      <c r="L113" s="84">
        <f t="shared" si="17"/>
        <v>-83733.002765801677</v>
      </c>
      <c r="M113" s="84">
        <f t="shared" si="18"/>
        <v>-27250.471699139649</v>
      </c>
      <c r="N113" s="84">
        <f t="shared" si="19"/>
        <v>-56482.531066662028</v>
      </c>
      <c r="O113" s="85">
        <f t="shared" si="23"/>
        <v>9408345.8671953045</v>
      </c>
    </row>
    <row r="114" spans="1:15" x14ac:dyDescent="0.2">
      <c r="A114" s="75"/>
      <c r="B114" s="80"/>
      <c r="C114" s="75">
        <f t="shared" si="14"/>
        <v>109</v>
      </c>
      <c r="D114" s="84">
        <f t="shared" si="15"/>
        <v>-81986.386883910644</v>
      </c>
      <c r="E114" s="84">
        <f t="shared" si="20"/>
        <v>-26837.689874649735</v>
      </c>
      <c r="F114" s="84">
        <f t="shared" si="21"/>
        <v>-55148.697009260912</v>
      </c>
      <c r="G114" s="85">
        <f t="shared" si="22"/>
        <v>9427224.6545700785</v>
      </c>
      <c r="H114" s="79"/>
      <c r="I114" s="75"/>
      <c r="J114" s="80"/>
      <c r="K114" s="75">
        <f t="shared" si="16"/>
        <v>109</v>
      </c>
      <c r="L114" s="84">
        <f t="shared" si="17"/>
        <v>-83733.002765801677</v>
      </c>
      <c r="M114" s="84">
        <f t="shared" si="18"/>
        <v>-27409.432784051292</v>
      </c>
      <c r="N114" s="84">
        <f t="shared" si="19"/>
        <v>-56323.569981750385</v>
      </c>
      <c r="O114" s="85">
        <f t="shared" si="23"/>
        <v>9380936.4344112538</v>
      </c>
    </row>
    <row r="115" spans="1:15" x14ac:dyDescent="0.2">
      <c r="A115" s="75"/>
      <c r="B115" s="80"/>
      <c r="C115" s="75">
        <f t="shared" si="14"/>
        <v>110</v>
      </c>
      <c r="D115" s="84">
        <f t="shared" si="15"/>
        <v>-81986.386883910644</v>
      </c>
      <c r="E115" s="84">
        <f t="shared" si="20"/>
        <v>-26994.243065585193</v>
      </c>
      <c r="F115" s="84">
        <f t="shared" si="21"/>
        <v>-54992.14381832545</v>
      </c>
      <c r="G115" s="85">
        <f t="shared" si="22"/>
        <v>9400230.411504494</v>
      </c>
      <c r="H115" s="79"/>
      <c r="I115" s="75"/>
      <c r="J115" s="80"/>
      <c r="K115" s="75">
        <f t="shared" si="16"/>
        <v>110</v>
      </c>
      <c r="L115" s="84">
        <f t="shared" si="17"/>
        <v>-83733.002765801677</v>
      </c>
      <c r="M115" s="84">
        <f t="shared" si="18"/>
        <v>-27569.321141958266</v>
      </c>
      <c r="N115" s="84">
        <f t="shared" si="19"/>
        <v>-56163.681623843411</v>
      </c>
      <c r="O115" s="85">
        <f t="shared" si="23"/>
        <v>9353367.1132692955</v>
      </c>
    </row>
    <row r="116" spans="1:15" x14ac:dyDescent="0.2">
      <c r="A116" s="75"/>
      <c r="B116" s="80"/>
      <c r="C116" s="75">
        <f t="shared" si="14"/>
        <v>111</v>
      </c>
      <c r="D116" s="84">
        <f t="shared" si="15"/>
        <v>-81986.386883910644</v>
      </c>
      <c r="E116" s="84">
        <f t="shared" si="20"/>
        <v>-27151.70948346777</v>
      </c>
      <c r="F116" s="84">
        <f t="shared" si="21"/>
        <v>-54834.677400442873</v>
      </c>
      <c r="G116" s="85">
        <f t="shared" si="22"/>
        <v>9373078.702021027</v>
      </c>
      <c r="H116" s="79"/>
      <c r="I116" s="75"/>
      <c r="J116" s="80"/>
      <c r="K116" s="75">
        <f t="shared" si="16"/>
        <v>111</v>
      </c>
      <c r="L116" s="84">
        <f t="shared" si="17"/>
        <v>-83733.002765801677</v>
      </c>
      <c r="M116" s="84">
        <f t="shared" si="18"/>
        <v>-27730.142181953019</v>
      </c>
      <c r="N116" s="84">
        <f t="shared" si="19"/>
        <v>-56002.860583848655</v>
      </c>
      <c r="O116" s="85">
        <f t="shared" si="23"/>
        <v>9325636.9710873421</v>
      </c>
    </row>
    <row r="117" spans="1:15" x14ac:dyDescent="0.2">
      <c r="A117" s="75"/>
      <c r="B117" s="80"/>
      <c r="C117" s="75">
        <f t="shared" si="14"/>
        <v>112</v>
      </c>
      <c r="D117" s="84">
        <f t="shared" si="15"/>
        <v>-81986.386883910644</v>
      </c>
      <c r="E117" s="84">
        <f t="shared" si="20"/>
        <v>-27310.094455454673</v>
      </c>
      <c r="F117" s="84">
        <f t="shared" si="21"/>
        <v>-54676.29242845597</v>
      </c>
      <c r="G117" s="85">
        <f t="shared" si="22"/>
        <v>9345768.6075655725</v>
      </c>
      <c r="H117" s="79"/>
      <c r="I117" s="75"/>
      <c r="J117" s="80"/>
      <c r="K117" s="75">
        <f t="shared" si="16"/>
        <v>112</v>
      </c>
      <c r="L117" s="84">
        <f t="shared" si="17"/>
        <v>-83733.002765801677</v>
      </c>
      <c r="M117" s="84">
        <f t="shared" si="18"/>
        <v>-27891.901344681079</v>
      </c>
      <c r="N117" s="84">
        <f t="shared" si="19"/>
        <v>-55841.101421120598</v>
      </c>
      <c r="O117" s="85">
        <f t="shared" si="23"/>
        <v>9297745.069742661</v>
      </c>
    </row>
    <row r="118" spans="1:15" x14ac:dyDescent="0.2">
      <c r="A118" s="75"/>
      <c r="B118" s="80"/>
      <c r="C118" s="75">
        <f t="shared" si="14"/>
        <v>113</v>
      </c>
      <c r="D118" s="84">
        <f t="shared" si="15"/>
        <v>-81986.386883910644</v>
      </c>
      <c r="E118" s="84">
        <f t="shared" si="20"/>
        <v>-27469.403339778157</v>
      </c>
      <c r="F118" s="84">
        <f t="shared" si="21"/>
        <v>-54516.983544132483</v>
      </c>
      <c r="G118" s="85">
        <f t="shared" si="22"/>
        <v>9318299.2042257935</v>
      </c>
      <c r="H118" s="79"/>
      <c r="I118" s="75"/>
      <c r="J118" s="80"/>
      <c r="K118" s="75">
        <f t="shared" si="16"/>
        <v>113</v>
      </c>
      <c r="L118" s="84">
        <f t="shared" si="17"/>
        <v>-83733.002765801677</v>
      </c>
      <c r="M118" s="84">
        <f t="shared" si="18"/>
        <v>-28054.60410252506</v>
      </c>
      <c r="N118" s="84">
        <f t="shared" si="19"/>
        <v>-55678.398663276617</v>
      </c>
      <c r="O118" s="85">
        <f t="shared" si="23"/>
        <v>9269690.4656401351</v>
      </c>
    </row>
    <row r="119" spans="1:15" x14ac:dyDescent="0.2">
      <c r="A119" s="75"/>
      <c r="B119" s="80"/>
      <c r="C119" s="75">
        <f t="shared" si="14"/>
        <v>114</v>
      </c>
      <c r="D119" s="84">
        <f t="shared" si="15"/>
        <v>-81986.386883910644</v>
      </c>
      <c r="E119" s="84">
        <f t="shared" si="20"/>
        <v>-27629.641525926858</v>
      </c>
      <c r="F119" s="84">
        <f t="shared" si="21"/>
        <v>-54356.745357983789</v>
      </c>
      <c r="G119" s="85">
        <f t="shared" si="22"/>
        <v>9290669.5626998674</v>
      </c>
      <c r="H119" s="79"/>
      <c r="I119" s="75"/>
      <c r="J119" s="80"/>
      <c r="K119" s="75">
        <f t="shared" si="16"/>
        <v>114</v>
      </c>
      <c r="L119" s="84">
        <f t="shared" si="17"/>
        <v>-83733.002765801677</v>
      </c>
      <c r="M119" s="84">
        <f t="shared" si="18"/>
        <v>-28218.255959789782</v>
      </c>
      <c r="N119" s="84">
        <f t="shared" si="19"/>
        <v>-55514.746806011899</v>
      </c>
      <c r="O119" s="85">
        <f t="shared" si="23"/>
        <v>9241472.2096803449</v>
      </c>
    </row>
    <row r="120" spans="1:15" x14ac:dyDescent="0.2">
      <c r="A120" s="75"/>
      <c r="B120" s="80"/>
      <c r="C120" s="75">
        <f t="shared" si="14"/>
        <v>115</v>
      </c>
      <c r="D120" s="84">
        <f t="shared" si="15"/>
        <v>-81986.386883910644</v>
      </c>
      <c r="E120" s="84">
        <f t="shared" si="20"/>
        <v>-27790.814434828102</v>
      </c>
      <c r="F120" s="84">
        <f t="shared" si="21"/>
        <v>-54195.572449082538</v>
      </c>
      <c r="G120" s="85">
        <f t="shared" si="22"/>
        <v>9262878.7482650392</v>
      </c>
      <c r="H120" s="79"/>
      <c r="I120" s="75"/>
      <c r="J120" s="80"/>
      <c r="K120" s="75">
        <f t="shared" si="16"/>
        <v>115</v>
      </c>
      <c r="L120" s="84">
        <f t="shared" si="17"/>
        <v>-83733.002765801677</v>
      </c>
      <c r="M120" s="84">
        <f t="shared" si="18"/>
        <v>-28382.862452888559</v>
      </c>
      <c r="N120" s="84">
        <f t="shared" si="19"/>
        <v>-55350.140312913121</v>
      </c>
      <c r="O120" s="85">
        <f t="shared" si="23"/>
        <v>9213089.347227456</v>
      </c>
    </row>
    <row r="121" spans="1:15" x14ac:dyDescent="0.2">
      <c r="A121" s="75"/>
      <c r="B121" s="80"/>
      <c r="C121" s="75">
        <f t="shared" si="14"/>
        <v>116</v>
      </c>
      <c r="D121" s="84">
        <f t="shared" si="15"/>
        <v>-81986.386883910644</v>
      </c>
      <c r="E121" s="84">
        <f t="shared" si="20"/>
        <v>-27952.927519031262</v>
      </c>
      <c r="F121" s="84">
        <f t="shared" si="21"/>
        <v>-54033.459364879382</v>
      </c>
      <c r="G121" s="85">
        <f t="shared" si="22"/>
        <v>9234925.8207460083</v>
      </c>
      <c r="H121" s="79"/>
      <c r="I121" s="75"/>
      <c r="J121" s="80"/>
      <c r="K121" s="75">
        <f t="shared" si="16"/>
        <v>116</v>
      </c>
      <c r="L121" s="84">
        <f t="shared" si="17"/>
        <v>-83733.002765801677</v>
      </c>
      <c r="M121" s="84">
        <f t="shared" si="18"/>
        <v>-28548.42915053041</v>
      </c>
      <c r="N121" s="84">
        <f t="shared" si="19"/>
        <v>-55184.573615271263</v>
      </c>
      <c r="O121" s="85">
        <f t="shared" si="23"/>
        <v>9184540.918076925</v>
      </c>
    </row>
    <row r="122" spans="1:15" x14ac:dyDescent="0.2">
      <c r="A122" s="75"/>
      <c r="B122" s="80"/>
      <c r="C122" s="75">
        <f t="shared" si="14"/>
        <v>117</v>
      </c>
      <c r="D122" s="84">
        <f t="shared" si="15"/>
        <v>-81986.386883910644</v>
      </c>
      <c r="E122" s="84">
        <f t="shared" si="20"/>
        <v>-28115.986262892282</v>
      </c>
      <c r="F122" s="84">
        <f t="shared" si="21"/>
        <v>-53870.400621018358</v>
      </c>
      <c r="G122" s="85">
        <f t="shared" si="22"/>
        <v>9206809.8344831169</v>
      </c>
      <c r="H122" s="79"/>
      <c r="I122" s="75"/>
      <c r="J122" s="80"/>
      <c r="K122" s="75">
        <f t="shared" si="16"/>
        <v>117</v>
      </c>
      <c r="L122" s="84">
        <f t="shared" si="17"/>
        <v>-83733.002765801677</v>
      </c>
      <c r="M122" s="84">
        <f t="shared" si="18"/>
        <v>-28714.961653908496</v>
      </c>
      <c r="N122" s="84">
        <f t="shared" si="19"/>
        <v>-55018.041111893181</v>
      </c>
      <c r="O122" s="85">
        <f t="shared" si="23"/>
        <v>9155825.9564230163</v>
      </c>
    </row>
    <row r="123" spans="1:15" x14ac:dyDescent="0.2">
      <c r="A123" s="75"/>
      <c r="B123" s="80"/>
      <c r="C123" s="75">
        <f t="shared" si="14"/>
        <v>118</v>
      </c>
      <c r="D123" s="84">
        <f t="shared" si="15"/>
        <v>-81986.386883910644</v>
      </c>
      <c r="E123" s="84">
        <f t="shared" si="20"/>
        <v>-28279.996182759147</v>
      </c>
      <c r="F123" s="84">
        <f t="shared" si="21"/>
        <v>-53706.390701151497</v>
      </c>
      <c r="G123" s="85">
        <f t="shared" si="22"/>
        <v>9178529.8383003585</v>
      </c>
      <c r="H123" s="79"/>
      <c r="I123" s="75"/>
      <c r="J123" s="80"/>
      <c r="K123" s="75">
        <f t="shared" si="16"/>
        <v>118</v>
      </c>
      <c r="L123" s="84">
        <f t="shared" si="17"/>
        <v>-83733.002765801677</v>
      </c>
      <c r="M123" s="84">
        <f t="shared" si="18"/>
        <v>-28882.465596889637</v>
      </c>
      <c r="N123" s="84">
        <f t="shared" si="19"/>
        <v>-54850.537168912037</v>
      </c>
      <c r="O123" s="85">
        <f t="shared" si="23"/>
        <v>9126943.4908261262</v>
      </c>
    </row>
    <row r="124" spans="1:15" x14ac:dyDescent="0.2">
      <c r="A124" s="75"/>
      <c r="B124" s="80"/>
      <c r="C124" s="75">
        <f t="shared" si="14"/>
        <v>119</v>
      </c>
      <c r="D124" s="84">
        <f t="shared" si="15"/>
        <v>-81986.386883910644</v>
      </c>
      <c r="E124" s="84">
        <f t="shared" si="20"/>
        <v>-28444.962827158583</v>
      </c>
      <c r="F124" s="84">
        <f t="shared" si="21"/>
        <v>-53541.424056752061</v>
      </c>
      <c r="G124" s="85">
        <f t="shared" si="22"/>
        <v>9150084.8754731994</v>
      </c>
      <c r="H124" s="79"/>
      <c r="I124" s="75"/>
      <c r="J124" s="80"/>
      <c r="K124" s="75">
        <f t="shared" si="16"/>
        <v>119</v>
      </c>
      <c r="L124" s="84">
        <f t="shared" si="17"/>
        <v>-83733.002765801677</v>
      </c>
      <c r="M124" s="84">
        <f t="shared" si="18"/>
        <v>-29050.946646204819</v>
      </c>
      <c r="N124" s="84">
        <f t="shared" si="19"/>
        <v>-54682.056119596862</v>
      </c>
      <c r="O124" s="85">
        <f t="shared" si="23"/>
        <v>9097892.544179922</v>
      </c>
    </row>
    <row r="125" spans="1:15" x14ac:dyDescent="0.2">
      <c r="A125" s="75"/>
      <c r="B125" s="80">
        <f>SUM(D114:D125)</f>
        <v>-983836.64260692766</v>
      </c>
      <c r="C125" s="75">
        <f t="shared" si="14"/>
        <v>120</v>
      </c>
      <c r="D125" s="84">
        <f t="shared" si="15"/>
        <v>-81986.386883910644</v>
      </c>
      <c r="E125" s="84">
        <f t="shared" si="20"/>
        <v>-28610.891776983677</v>
      </c>
      <c r="F125" s="84">
        <f t="shared" si="21"/>
        <v>-53375.495106926966</v>
      </c>
      <c r="G125" s="85">
        <f t="shared" si="22"/>
        <v>9121473.9836962149</v>
      </c>
      <c r="H125" s="79"/>
      <c r="I125" s="75"/>
      <c r="J125" s="80">
        <f>SUM(L114:L125)</f>
        <v>-1004796.0331896204</v>
      </c>
      <c r="K125" s="75">
        <f t="shared" si="16"/>
        <v>120</v>
      </c>
      <c r="L125" s="84">
        <f t="shared" si="17"/>
        <v>-83733.002765801677</v>
      </c>
      <c r="M125" s="84">
        <f t="shared" si="18"/>
        <v>-29220.410501641014</v>
      </c>
      <c r="N125" s="84">
        <f t="shared" si="19"/>
        <v>-54512.592264160659</v>
      </c>
      <c r="O125" s="85">
        <f t="shared" si="23"/>
        <v>9068672.1336782817</v>
      </c>
    </row>
    <row r="126" spans="1:15" x14ac:dyDescent="0.2">
      <c r="A126" s="75"/>
      <c r="B126" s="80"/>
      <c r="C126" s="75">
        <f t="shared" si="14"/>
        <v>121</v>
      </c>
      <c r="D126" s="84">
        <f t="shared" si="15"/>
        <v>-81986.386883910644</v>
      </c>
      <c r="E126" s="84">
        <f t="shared" si="20"/>
        <v>-28777.788645682736</v>
      </c>
      <c r="F126" s="84">
        <f t="shared" si="21"/>
        <v>-53208.598238227903</v>
      </c>
      <c r="G126" s="85">
        <f t="shared" si="22"/>
        <v>9092696.195050532</v>
      </c>
      <c r="H126" s="79"/>
      <c r="I126" s="75"/>
      <c r="J126" s="80"/>
      <c r="K126" s="75">
        <f t="shared" si="16"/>
        <v>121</v>
      </c>
      <c r="L126" s="84">
        <f t="shared" si="17"/>
        <v>-83733.002765801677</v>
      </c>
      <c r="M126" s="84">
        <f t="shared" si="18"/>
        <v>-29390.862896233928</v>
      </c>
      <c r="N126" s="84">
        <f t="shared" si="19"/>
        <v>-54342.139869567749</v>
      </c>
      <c r="O126" s="85">
        <f t="shared" si="23"/>
        <v>9039281.2707820479</v>
      </c>
    </row>
    <row r="127" spans="1:15" x14ac:dyDescent="0.2">
      <c r="A127" s="75"/>
      <c r="B127" s="80"/>
      <c r="C127" s="75">
        <f t="shared" si="14"/>
        <v>122</v>
      </c>
      <c r="D127" s="84">
        <f t="shared" si="15"/>
        <v>-81986.386883910644</v>
      </c>
      <c r="E127" s="84">
        <f t="shared" si="20"/>
        <v>-28945.659079449226</v>
      </c>
      <c r="F127" s="84">
        <f t="shared" si="21"/>
        <v>-53040.727804461421</v>
      </c>
      <c r="G127" s="85">
        <f t="shared" si="22"/>
        <v>9063750.5359710827</v>
      </c>
      <c r="H127" s="79"/>
      <c r="I127" s="75"/>
      <c r="J127" s="80"/>
      <c r="K127" s="75">
        <f t="shared" si="16"/>
        <v>122</v>
      </c>
      <c r="L127" s="84">
        <f t="shared" si="17"/>
        <v>-83733.002765801677</v>
      </c>
      <c r="M127" s="84">
        <f t="shared" si="18"/>
        <v>-29562.309596461957</v>
      </c>
      <c r="N127" s="84">
        <f t="shared" si="19"/>
        <v>-54170.69316933972</v>
      </c>
      <c r="O127" s="85">
        <f t="shared" si="23"/>
        <v>9009718.9611855857</v>
      </c>
    </row>
    <row r="128" spans="1:15" x14ac:dyDescent="0.2">
      <c r="A128" s="75"/>
      <c r="B128" s="80"/>
      <c r="C128" s="75">
        <f t="shared" si="14"/>
        <v>123</v>
      </c>
      <c r="D128" s="84">
        <f t="shared" si="15"/>
        <v>-81986.386883910644</v>
      </c>
      <c r="E128" s="84">
        <f t="shared" si="20"/>
        <v>-29114.508757412685</v>
      </c>
      <c r="F128" s="84">
        <f t="shared" si="21"/>
        <v>-52871.878126497963</v>
      </c>
      <c r="G128" s="85">
        <f t="shared" si="22"/>
        <v>9034636.0272136703</v>
      </c>
      <c r="H128" s="79"/>
      <c r="I128" s="75"/>
      <c r="J128" s="80"/>
      <c r="K128" s="75">
        <f t="shared" si="16"/>
        <v>123</v>
      </c>
      <c r="L128" s="84">
        <f t="shared" si="17"/>
        <v>-83733.002765801677</v>
      </c>
      <c r="M128" s="84">
        <f t="shared" si="18"/>
        <v>-29734.756402441315</v>
      </c>
      <c r="N128" s="84">
        <f t="shared" si="19"/>
        <v>-53998.246363360362</v>
      </c>
      <c r="O128" s="85">
        <f t="shared" si="23"/>
        <v>8979984.2047831435</v>
      </c>
    </row>
    <row r="129" spans="1:15" x14ac:dyDescent="0.2">
      <c r="A129" s="75"/>
      <c r="B129" s="80"/>
      <c r="C129" s="75">
        <f t="shared" si="14"/>
        <v>124</v>
      </c>
      <c r="D129" s="84">
        <f t="shared" si="15"/>
        <v>-81986.386883910644</v>
      </c>
      <c r="E129" s="84">
        <f t="shared" si="20"/>
        <v>-29284.34339183092</v>
      </c>
      <c r="F129" s="84">
        <f t="shared" si="21"/>
        <v>-52702.043492079727</v>
      </c>
      <c r="G129" s="85">
        <f t="shared" si="22"/>
        <v>9005351.6838218402</v>
      </c>
      <c r="H129" s="79"/>
      <c r="I129" s="75"/>
      <c r="J129" s="80"/>
      <c r="K129" s="75">
        <f t="shared" si="16"/>
        <v>124</v>
      </c>
      <c r="L129" s="84">
        <f t="shared" si="17"/>
        <v>-83733.002765801677</v>
      </c>
      <c r="M129" s="84">
        <f t="shared" si="18"/>
        <v>-29908.209148122223</v>
      </c>
      <c r="N129" s="84">
        <f t="shared" si="19"/>
        <v>-53824.793617679454</v>
      </c>
      <c r="O129" s="85">
        <f t="shared" si="23"/>
        <v>8950075.9956350215</v>
      </c>
    </row>
    <row r="130" spans="1:15" x14ac:dyDescent="0.2">
      <c r="A130" s="75"/>
      <c r="B130" s="80"/>
      <c r="C130" s="75">
        <f t="shared" si="14"/>
        <v>125</v>
      </c>
      <c r="D130" s="84">
        <f t="shared" si="15"/>
        <v>-81986.386883910644</v>
      </c>
      <c r="E130" s="84">
        <f t="shared" si="20"/>
        <v>-29455.168728283268</v>
      </c>
      <c r="F130" s="84">
        <f t="shared" si="21"/>
        <v>-52531.218155627372</v>
      </c>
      <c r="G130" s="85">
        <f t="shared" si="22"/>
        <v>8975896.5150935575</v>
      </c>
      <c r="H130" s="79"/>
      <c r="I130" s="75"/>
      <c r="J130" s="80"/>
      <c r="K130" s="75">
        <f t="shared" si="16"/>
        <v>125</v>
      </c>
      <c r="L130" s="84">
        <f t="shared" si="17"/>
        <v>-83733.002765801677</v>
      </c>
      <c r="M130" s="84">
        <f t="shared" si="18"/>
        <v>-30082.673701486274</v>
      </c>
      <c r="N130" s="84">
        <f t="shared" si="19"/>
        <v>-53650.329064315403</v>
      </c>
      <c r="O130" s="85">
        <f t="shared" si="23"/>
        <v>8919993.3219335359</v>
      </c>
    </row>
    <row r="131" spans="1:15" x14ac:dyDescent="0.2">
      <c r="A131" s="75"/>
      <c r="B131" s="80"/>
      <c r="C131" s="75">
        <f t="shared" si="14"/>
        <v>126</v>
      </c>
      <c r="D131" s="84">
        <f t="shared" si="15"/>
        <v>-81986.386883910644</v>
      </c>
      <c r="E131" s="84">
        <f t="shared" si="20"/>
        <v>-29626.990545864923</v>
      </c>
      <c r="F131" s="84">
        <f t="shared" si="21"/>
        <v>-52359.396338045721</v>
      </c>
      <c r="G131" s="85">
        <f t="shared" si="22"/>
        <v>8946269.5245476924</v>
      </c>
      <c r="H131" s="79"/>
      <c r="I131" s="75"/>
      <c r="J131" s="80"/>
      <c r="K131" s="75">
        <f t="shared" si="16"/>
        <v>126</v>
      </c>
      <c r="L131" s="84">
        <f t="shared" si="17"/>
        <v>-83733.002765801677</v>
      </c>
      <c r="M131" s="84">
        <f t="shared" si="18"/>
        <v>-30258.155964744943</v>
      </c>
      <c r="N131" s="84">
        <f t="shared" si="19"/>
        <v>-53474.84680105673</v>
      </c>
      <c r="O131" s="85">
        <f t="shared" si="23"/>
        <v>8889735.1659687907</v>
      </c>
    </row>
    <row r="132" spans="1:15" x14ac:dyDescent="0.2">
      <c r="A132" s="75"/>
      <c r="B132" s="80"/>
      <c r="C132" s="75">
        <f t="shared" si="14"/>
        <v>127</v>
      </c>
      <c r="D132" s="84">
        <f t="shared" si="15"/>
        <v>-81986.386883910644</v>
      </c>
      <c r="E132" s="84">
        <f t="shared" si="20"/>
        <v>-29799.814657382467</v>
      </c>
      <c r="F132" s="84">
        <f t="shared" si="21"/>
        <v>-52186.57222652818</v>
      </c>
      <c r="G132" s="85">
        <f t="shared" si="22"/>
        <v>8916469.7098903097</v>
      </c>
      <c r="H132" s="79"/>
      <c r="I132" s="75"/>
      <c r="J132" s="80"/>
      <c r="K132" s="75">
        <f t="shared" si="16"/>
        <v>127</v>
      </c>
      <c r="L132" s="84">
        <f t="shared" si="17"/>
        <v>-83733.002765801677</v>
      </c>
      <c r="M132" s="84">
        <f t="shared" si="18"/>
        <v>-30434.661874539281</v>
      </c>
      <c r="N132" s="84">
        <f t="shared" si="19"/>
        <v>-53298.3408912624</v>
      </c>
      <c r="O132" s="85">
        <f t="shared" si="23"/>
        <v>8859300.5040942505</v>
      </c>
    </row>
    <row r="133" spans="1:15" x14ac:dyDescent="0.2">
      <c r="A133" s="75"/>
      <c r="B133" s="80"/>
      <c r="C133" s="75">
        <f t="shared" si="14"/>
        <v>128</v>
      </c>
      <c r="D133" s="84">
        <f t="shared" si="15"/>
        <v>-81986.386883910644</v>
      </c>
      <c r="E133" s="84">
        <f t="shared" si="20"/>
        <v>-29973.646909550534</v>
      </c>
      <c r="F133" s="84">
        <f t="shared" si="21"/>
        <v>-52012.739974360113</v>
      </c>
      <c r="G133" s="85">
        <f t="shared" si="22"/>
        <v>8886496.0629807599</v>
      </c>
      <c r="H133" s="79"/>
      <c r="I133" s="75"/>
      <c r="J133" s="80"/>
      <c r="K133" s="75">
        <f t="shared" si="16"/>
        <v>128</v>
      </c>
      <c r="L133" s="84">
        <f t="shared" si="17"/>
        <v>-83733.002765801677</v>
      </c>
      <c r="M133" s="84">
        <f t="shared" si="18"/>
        <v>-30612.197402140766</v>
      </c>
      <c r="N133" s="84">
        <f t="shared" si="19"/>
        <v>-53120.805363660911</v>
      </c>
      <c r="O133" s="85">
        <f t="shared" si="23"/>
        <v>8828688.3066921104</v>
      </c>
    </row>
    <row r="134" spans="1:15" x14ac:dyDescent="0.2">
      <c r="A134" s="75"/>
      <c r="B134" s="80"/>
      <c r="C134" s="75">
        <f t="shared" si="14"/>
        <v>129</v>
      </c>
      <c r="D134" s="84">
        <f t="shared" si="15"/>
        <v>-81986.386883910644</v>
      </c>
      <c r="E134" s="84">
        <f t="shared" si="20"/>
        <v>-30148.493183189574</v>
      </c>
      <c r="F134" s="84">
        <f t="shared" si="21"/>
        <v>-51837.89370072107</v>
      </c>
      <c r="G134" s="85">
        <f t="shared" si="22"/>
        <v>8856347.5697975699</v>
      </c>
      <c r="H134" s="79"/>
      <c r="I134" s="75"/>
      <c r="J134" s="80"/>
      <c r="K134" s="75">
        <f t="shared" si="16"/>
        <v>129</v>
      </c>
      <c r="L134" s="84">
        <f t="shared" si="17"/>
        <v>-83733.002765801677</v>
      </c>
      <c r="M134" s="84">
        <f t="shared" si="18"/>
        <v>-30790.768553653255</v>
      </c>
      <c r="N134" s="84">
        <f t="shared" si="19"/>
        <v>-52942.234212148425</v>
      </c>
      <c r="O134" s="85">
        <f t="shared" si="23"/>
        <v>8797897.5381384566</v>
      </c>
    </row>
    <row r="135" spans="1:15" x14ac:dyDescent="0.2">
      <c r="A135" s="75"/>
      <c r="B135" s="80"/>
      <c r="C135" s="75">
        <f t="shared" si="14"/>
        <v>130</v>
      </c>
      <c r="D135" s="84">
        <f t="shared" si="15"/>
        <v>-81986.386883910644</v>
      </c>
      <c r="E135" s="84">
        <f t="shared" si="20"/>
        <v>-30324.359393424849</v>
      </c>
      <c r="F135" s="84">
        <f t="shared" si="21"/>
        <v>-51662.027490485794</v>
      </c>
      <c r="G135" s="85">
        <f t="shared" si="22"/>
        <v>8826023.2104041446</v>
      </c>
      <c r="H135" s="79"/>
      <c r="I135" s="75"/>
      <c r="J135" s="80"/>
      <c r="K135" s="75">
        <f t="shared" si="16"/>
        <v>130</v>
      </c>
      <c r="L135" s="84">
        <f t="shared" si="17"/>
        <v>-83733.002765801677</v>
      </c>
      <c r="M135" s="84">
        <f t="shared" si="18"/>
        <v>-30970.38137021623</v>
      </c>
      <c r="N135" s="84">
        <f t="shared" si="19"/>
        <v>-52762.621395585447</v>
      </c>
      <c r="O135" s="85">
        <f t="shared" si="23"/>
        <v>8766927.15676824</v>
      </c>
    </row>
    <row r="136" spans="1:15" x14ac:dyDescent="0.2">
      <c r="A136" s="75"/>
      <c r="B136" s="80"/>
      <c r="C136" s="75">
        <f t="shared" ref="C136:C199" si="24">SUM(C135+1)</f>
        <v>131</v>
      </c>
      <c r="D136" s="84">
        <f t="shared" ref="D136:D199" si="25">PMT($B$3/12,$B$2,$B$1)</f>
        <v>-81986.386883910644</v>
      </c>
      <c r="E136" s="84">
        <f t="shared" si="20"/>
        <v>-30501.25148988649</v>
      </c>
      <c r="F136" s="84">
        <f t="shared" si="21"/>
        <v>-51485.135394024153</v>
      </c>
      <c r="G136" s="85">
        <f t="shared" si="22"/>
        <v>8795521.9589142576</v>
      </c>
      <c r="H136" s="79"/>
      <c r="I136" s="75"/>
      <c r="J136" s="80"/>
      <c r="K136" s="75">
        <f t="shared" ref="K136:K199" si="26">SUM(K135+1)</f>
        <v>131</v>
      </c>
      <c r="L136" s="84">
        <f t="shared" ref="L136:L199" si="27">PMT($J$3/12,$J$2,$J$1)</f>
        <v>-83733.002765801677</v>
      </c>
      <c r="M136" s="84">
        <f t="shared" ref="M136:M199" si="28">PPMT($J$3/12,K136,$J$2,$J$1)</f>
        <v>-31151.041928209161</v>
      </c>
      <c r="N136" s="84">
        <f t="shared" ref="N136:N199" si="29">SUM(L136-M136)</f>
        <v>-52581.960837592516</v>
      </c>
      <c r="O136" s="85">
        <f t="shared" si="23"/>
        <v>8735776.1148400307</v>
      </c>
    </row>
    <row r="137" spans="1:15" x14ac:dyDescent="0.2">
      <c r="A137" s="75"/>
      <c r="B137" s="80">
        <f>SUM(D126:D137)</f>
        <v>-983836.64260692766</v>
      </c>
      <c r="C137" s="75">
        <f t="shared" si="24"/>
        <v>132</v>
      </c>
      <c r="D137" s="84">
        <f t="shared" si="25"/>
        <v>-81986.386883910644</v>
      </c>
      <c r="E137" s="84">
        <f t="shared" si="20"/>
        <v>-30679.175456910834</v>
      </c>
      <c r="F137" s="84">
        <f t="shared" si="21"/>
        <v>-51307.211426999813</v>
      </c>
      <c r="G137" s="85">
        <f t="shared" si="22"/>
        <v>8764842.7834573463</v>
      </c>
      <c r="H137" s="79"/>
      <c r="I137" s="75"/>
      <c r="J137" s="80">
        <f>SUM(L126:L137)</f>
        <v>-1004796.0331896204</v>
      </c>
      <c r="K137" s="75">
        <f t="shared" si="26"/>
        <v>132</v>
      </c>
      <c r="L137" s="84">
        <f t="shared" si="27"/>
        <v>-83733.002765801677</v>
      </c>
      <c r="M137" s="84">
        <f t="shared" si="28"/>
        <v>-31332.756339457046</v>
      </c>
      <c r="N137" s="84">
        <f t="shared" si="29"/>
        <v>-52400.246426344631</v>
      </c>
      <c r="O137" s="85">
        <f t="shared" si="23"/>
        <v>8704443.3585005738</v>
      </c>
    </row>
    <row r="138" spans="1:15" x14ac:dyDescent="0.2">
      <c r="A138" s="75"/>
      <c r="B138" s="80"/>
      <c r="C138" s="75">
        <f t="shared" si="24"/>
        <v>133</v>
      </c>
      <c r="D138" s="84">
        <f t="shared" si="25"/>
        <v>-81986.386883910644</v>
      </c>
      <c r="E138" s="84">
        <f t="shared" si="20"/>
        <v>-30858.137313742809</v>
      </c>
      <c r="F138" s="84">
        <f t="shared" si="21"/>
        <v>-51128.249570167834</v>
      </c>
      <c r="G138" s="85">
        <f t="shared" si="22"/>
        <v>8733984.6461436041</v>
      </c>
      <c r="H138" s="79"/>
      <c r="I138" s="75"/>
      <c r="J138" s="80"/>
      <c r="K138" s="75">
        <f t="shared" si="26"/>
        <v>133</v>
      </c>
      <c r="L138" s="84">
        <f t="shared" si="27"/>
        <v>-83733.002765801677</v>
      </c>
      <c r="M138" s="84">
        <f t="shared" si="28"/>
        <v>-31515.530751437214</v>
      </c>
      <c r="N138" s="84">
        <f t="shared" si="29"/>
        <v>-52217.472014364466</v>
      </c>
      <c r="O138" s="85">
        <f t="shared" si="23"/>
        <v>8672927.8277491368</v>
      </c>
    </row>
    <row r="139" spans="1:15" x14ac:dyDescent="0.2">
      <c r="A139" s="75"/>
      <c r="B139" s="80"/>
      <c r="C139" s="75">
        <f t="shared" si="24"/>
        <v>134</v>
      </c>
      <c r="D139" s="84">
        <f t="shared" si="25"/>
        <v>-81986.386883910644</v>
      </c>
      <c r="E139" s="84">
        <f t="shared" si="20"/>
        <v>-31038.14311473964</v>
      </c>
      <c r="F139" s="84">
        <f t="shared" si="21"/>
        <v>-50948.243769171007</v>
      </c>
      <c r="G139" s="85">
        <f t="shared" si="22"/>
        <v>8702946.503028864</v>
      </c>
      <c r="H139" s="79"/>
      <c r="I139" s="75"/>
      <c r="J139" s="80"/>
      <c r="K139" s="75">
        <f t="shared" si="26"/>
        <v>134</v>
      </c>
      <c r="L139" s="84">
        <f t="shared" si="27"/>
        <v>-83733.002765801677</v>
      </c>
      <c r="M139" s="84">
        <f t="shared" si="28"/>
        <v>-31699.37134748726</v>
      </c>
      <c r="N139" s="84">
        <f t="shared" si="29"/>
        <v>-52033.631418314413</v>
      </c>
      <c r="O139" s="85">
        <f t="shared" si="23"/>
        <v>8641228.4564016499</v>
      </c>
    </row>
    <row r="140" spans="1:15" x14ac:dyDescent="0.2">
      <c r="A140" s="75"/>
      <c r="B140" s="80"/>
      <c r="C140" s="75">
        <f t="shared" si="24"/>
        <v>135</v>
      </c>
      <c r="D140" s="84">
        <f t="shared" si="25"/>
        <v>-81986.386883910644</v>
      </c>
      <c r="E140" s="84">
        <f t="shared" si="20"/>
        <v>-31219.198949575624</v>
      </c>
      <c r="F140" s="84">
        <f t="shared" si="21"/>
        <v>-50767.187934335016</v>
      </c>
      <c r="G140" s="85">
        <f t="shared" si="22"/>
        <v>8671727.3040792886</v>
      </c>
      <c r="H140" s="79"/>
      <c r="I140" s="75"/>
      <c r="J140" s="80"/>
      <c r="K140" s="75">
        <f t="shared" si="26"/>
        <v>135</v>
      </c>
      <c r="L140" s="84">
        <f t="shared" si="27"/>
        <v>-83733.002765801677</v>
      </c>
      <c r="M140" s="84">
        <f t="shared" si="28"/>
        <v>-31884.284347014269</v>
      </c>
      <c r="N140" s="84">
        <f t="shared" si="29"/>
        <v>-51848.718418787408</v>
      </c>
      <c r="O140" s="85">
        <f t="shared" si="23"/>
        <v>8609344.1720546354</v>
      </c>
    </row>
    <row r="141" spans="1:15" x14ac:dyDescent="0.2">
      <c r="A141" s="75"/>
      <c r="B141" s="80"/>
      <c r="C141" s="75">
        <f t="shared" si="24"/>
        <v>136</v>
      </c>
      <c r="D141" s="84">
        <f t="shared" si="25"/>
        <v>-81986.386883910644</v>
      </c>
      <c r="E141" s="84">
        <f t="shared" si="20"/>
        <v>-31401.310943448152</v>
      </c>
      <c r="F141" s="84">
        <f t="shared" si="21"/>
        <v>-50585.075940462491</v>
      </c>
      <c r="G141" s="85">
        <f t="shared" si="22"/>
        <v>8640325.9931358397</v>
      </c>
      <c r="H141" s="79"/>
      <c r="I141" s="75"/>
      <c r="J141" s="80"/>
      <c r="K141" s="75">
        <f t="shared" si="26"/>
        <v>136</v>
      </c>
      <c r="L141" s="84">
        <f t="shared" si="27"/>
        <v>-83733.002765801677</v>
      </c>
      <c r="M141" s="84">
        <f t="shared" si="28"/>
        <v>-32070.276005705193</v>
      </c>
      <c r="N141" s="84">
        <f t="shared" si="29"/>
        <v>-51662.726760096484</v>
      </c>
      <c r="O141" s="85">
        <f t="shared" si="23"/>
        <v>8577273.8960489295</v>
      </c>
    </row>
    <row r="142" spans="1:15" x14ac:dyDescent="0.2">
      <c r="A142" s="75"/>
      <c r="B142" s="80"/>
      <c r="C142" s="75">
        <f t="shared" si="24"/>
        <v>137</v>
      </c>
      <c r="D142" s="84">
        <f t="shared" si="25"/>
        <v>-81986.386883910644</v>
      </c>
      <c r="E142" s="84">
        <f t="shared" si="20"/>
        <v>-31584.485257284927</v>
      </c>
      <c r="F142" s="84">
        <f t="shared" si="21"/>
        <v>-50401.901626625717</v>
      </c>
      <c r="G142" s="85">
        <f t="shared" si="22"/>
        <v>8608741.507878555</v>
      </c>
      <c r="H142" s="79"/>
      <c r="I142" s="75"/>
      <c r="J142" s="80"/>
      <c r="K142" s="75">
        <f t="shared" si="26"/>
        <v>137</v>
      </c>
      <c r="L142" s="84">
        <f t="shared" si="27"/>
        <v>-83733.002765801677</v>
      </c>
      <c r="M142" s="84">
        <f t="shared" si="28"/>
        <v>-32257.352615738466</v>
      </c>
      <c r="N142" s="84">
        <f t="shared" si="29"/>
        <v>-51475.650150063215</v>
      </c>
      <c r="O142" s="85">
        <f t="shared" si="23"/>
        <v>8545016.5434331913</v>
      </c>
    </row>
    <row r="143" spans="1:15" x14ac:dyDescent="0.2">
      <c r="A143" s="75"/>
      <c r="B143" s="80"/>
      <c r="C143" s="75">
        <f t="shared" si="24"/>
        <v>138</v>
      </c>
      <c r="D143" s="84">
        <f t="shared" si="25"/>
        <v>-81986.386883910644</v>
      </c>
      <c r="E143" s="84">
        <f t="shared" si="20"/>
        <v>-31768.728087952426</v>
      </c>
      <c r="F143" s="84">
        <f t="shared" si="21"/>
        <v>-50217.658795958218</v>
      </c>
      <c r="G143" s="85">
        <f t="shared" si="22"/>
        <v>8576972.7797906026</v>
      </c>
      <c r="H143" s="79"/>
      <c r="I143" s="75"/>
      <c r="J143" s="80"/>
      <c r="K143" s="75">
        <f t="shared" si="26"/>
        <v>138</v>
      </c>
      <c r="L143" s="84">
        <f t="shared" si="27"/>
        <v>-83733.002765801677</v>
      </c>
      <c r="M143" s="84">
        <f t="shared" si="28"/>
        <v>-32445.520505996938</v>
      </c>
      <c r="N143" s="84">
        <f t="shared" si="29"/>
        <v>-51287.482259804739</v>
      </c>
      <c r="O143" s="85">
        <f t="shared" si="23"/>
        <v>8512571.0229271948</v>
      </c>
    </row>
    <row r="144" spans="1:15" x14ac:dyDescent="0.2">
      <c r="A144" s="75"/>
      <c r="B144" s="80"/>
      <c r="C144" s="75">
        <f t="shared" si="24"/>
        <v>139</v>
      </c>
      <c r="D144" s="84">
        <f t="shared" si="25"/>
        <v>-81986.386883910644</v>
      </c>
      <c r="E144" s="84">
        <f t="shared" si="20"/>
        <v>-31954.045668465482</v>
      </c>
      <c r="F144" s="84">
        <f t="shared" si="21"/>
        <v>-50032.341215445165</v>
      </c>
      <c r="G144" s="85">
        <f t="shared" si="22"/>
        <v>8545018.7341221366</v>
      </c>
      <c r="H144" s="79"/>
      <c r="I144" s="75"/>
      <c r="J144" s="80"/>
      <c r="K144" s="75">
        <f t="shared" si="26"/>
        <v>139</v>
      </c>
      <c r="L144" s="84">
        <f t="shared" si="27"/>
        <v>-83733.002765801677</v>
      </c>
      <c r="M144" s="84">
        <f t="shared" si="28"/>
        <v>-32634.786042281925</v>
      </c>
      <c r="N144" s="84">
        <f t="shared" si="29"/>
        <v>-51098.216723519756</v>
      </c>
      <c r="O144" s="85">
        <f t="shared" si="23"/>
        <v>8479936.2368849125</v>
      </c>
    </row>
    <row r="145" spans="1:15" x14ac:dyDescent="0.2">
      <c r="A145" s="75"/>
      <c r="B145" s="80"/>
      <c r="C145" s="75">
        <f t="shared" si="24"/>
        <v>140</v>
      </c>
      <c r="D145" s="84">
        <f t="shared" si="25"/>
        <v>-81986.386883910644</v>
      </c>
      <c r="E145" s="84">
        <f t="shared" si="20"/>
        <v>-32140.4442681982</v>
      </c>
      <c r="F145" s="84">
        <f t="shared" si="21"/>
        <v>-49845.94261571244</v>
      </c>
      <c r="G145" s="85">
        <f t="shared" si="22"/>
        <v>8512878.2898539379</v>
      </c>
      <c r="H145" s="79"/>
      <c r="I145" s="75"/>
      <c r="J145" s="80"/>
      <c r="K145" s="75">
        <f t="shared" si="26"/>
        <v>140</v>
      </c>
      <c r="L145" s="84">
        <f t="shared" si="27"/>
        <v>-83733.002765801677</v>
      </c>
      <c r="M145" s="84">
        <f t="shared" si="28"/>
        <v>-32825.155627528569</v>
      </c>
      <c r="N145" s="84">
        <f t="shared" si="29"/>
        <v>-50907.847138273108</v>
      </c>
      <c r="O145" s="85">
        <f t="shared" si="23"/>
        <v>8447111.0812573843</v>
      </c>
    </row>
    <row r="146" spans="1:15" x14ac:dyDescent="0.2">
      <c r="A146" s="75"/>
      <c r="B146" s="80"/>
      <c r="C146" s="75">
        <f t="shared" si="24"/>
        <v>141</v>
      </c>
      <c r="D146" s="84">
        <f t="shared" si="25"/>
        <v>-81986.386883910644</v>
      </c>
      <c r="E146" s="84">
        <f t="shared" si="20"/>
        <v>-32327.930193096021</v>
      </c>
      <c r="F146" s="84">
        <f t="shared" si="21"/>
        <v>-49658.456690814623</v>
      </c>
      <c r="G146" s="85">
        <f t="shared" si="22"/>
        <v>8480550.3596608415</v>
      </c>
      <c r="H146" s="79"/>
      <c r="I146" s="75"/>
      <c r="J146" s="80"/>
      <c r="K146" s="75">
        <f t="shared" si="26"/>
        <v>141</v>
      </c>
      <c r="L146" s="84">
        <f t="shared" si="27"/>
        <v>-83733.002765801677</v>
      </c>
      <c r="M146" s="84">
        <f t="shared" si="28"/>
        <v>-33016.635702022482</v>
      </c>
      <c r="N146" s="84">
        <f t="shared" si="29"/>
        <v>-50716.367063779195</v>
      </c>
      <c r="O146" s="85">
        <f t="shared" si="23"/>
        <v>8414094.445555361</v>
      </c>
    </row>
    <row r="147" spans="1:15" x14ac:dyDescent="0.2">
      <c r="A147" s="75"/>
      <c r="B147" s="80"/>
      <c r="C147" s="75">
        <f t="shared" si="24"/>
        <v>142</v>
      </c>
      <c r="D147" s="84">
        <f t="shared" si="25"/>
        <v>-81986.386883910644</v>
      </c>
      <c r="E147" s="84">
        <f t="shared" si="20"/>
        <v>-32516.509785889077</v>
      </c>
      <c r="F147" s="84">
        <f t="shared" si="21"/>
        <v>-49469.877098021563</v>
      </c>
      <c r="G147" s="85">
        <f t="shared" si="22"/>
        <v>8448033.8498749528</v>
      </c>
      <c r="H147" s="79"/>
      <c r="I147" s="75"/>
      <c r="J147" s="80"/>
      <c r="K147" s="75">
        <f t="shared" si="26"/>
        <v>142</v>
      </c>
      <c r="L147" s="84">
        <f t="shared" si="27"/>
        <v>-83733.002765801677</v>
      </c>
      <c r="M147" s="84">
        <f t="shared" si="28"/>
        <v>-33209.232743617613</v>
      </c>
      <c r="N147" s="84">
        <f t="shared" si="29"/>
        <v>-50523.770022184064</v>
      </c>
      <c r="O147" s="85">
        <f t="shared" si="23"/>
        <v>8380885.2128117438</v>
      </c>
    </row>
    <row r="148" spans="1:15" x14ac:dyDescent="0.2">
      <c r="A148" s="75"/>
      <c r="B148" s="80"/>
      <c r="C148" s="75">
        <f t="shared" si="24"/>
        <v>143</v>
      </c>
      <c r="D148" s="84">
        <f t="shared" si="25"/>
        <v>-81986.386883910644</v>
      </c>
      <c r="E148" s="84">
        <f t="shared" si="20"/>
        <v>-32706.189426306766</v>
      </c>
      <c r="F148" s="84">
        <f t="shared" si="21"/>
        <v>-49280.197457603877</v>
      </c>
      <c r="G148" s="85">
        <f t="shared" si="22"/>
        <v>8415327.6604486462</v>
      </c>
      <c r="H148" s="79"/>
      <c r="I148" s="75"/>
      <c r="J148" s="80"/>
      <c r="K148" s="75">
        <f t="shared" si="26"/>
        <v>143</v>
      </c>
      <c r="L148" s="84">
        <f t="shared" si="27"/>
        <v>-83733.002765801677</v>
      </c>
      <c r="M148" s="84">
        <f t="shared" si="28"/>
        <v>-33402.953267955389</v>
      </c>
      <c r="N148" s="84">
        <f t="shared" si="29"/>
        <v>-50330.049497846288</v>
      </c>
      <c r="O148" s="85">
        <f t="shared" si="23"/>
        <v>8347482.2595437886</v>
      </c>
    </row>
    <row r="149" spans="1:15" x14ac:dyDescent="0.2">
      <c r="A149" s="75"/>
      <c r="B149" s="80">
        <f>SUM(D138:D149)</f>
        <v>-983836.64260692766</v>
      </c>
      <c r="C149" s="75">
        <f t="shared" si="24"/>
        <v>144</v>
      </c>
      <c r="D149" s="84">
        <f t="shared" si="25"/>
        <v>-81986.386883910644</v>
      </c>
      <c r="E149" s="84">
        <f t="shared" si="20"/>
        <v>-32896.975531293552</v>
      </c>
      <c r="F149" s="84">
        <f t="shared" si="21"/>
        <v>-49089.411352617091</v>
      </c>
      <c r="G149" s="85">
        <f t="shared" si="22"/>
        <v>8382430.6849173522</v>
      </c>
      <c r="H149" s="79"/>
      <c r="I149" s="75"/>
      <c r="J149" s="80">
        <f>SUM(L138:L149)</f>
        <v>-1004796.0331896204</v>
      </c>
      <c r="K149" s="75">
        <f t="shared" si="26"/>
        <v>144</v>
      </c>
      <c r="L149" s="84">
        <f t="shared" si="27"/>
        <v>-83733.002765801677</v>
      </c>
      <c r="M149" s="84">
        <f t="shared" si="28"/>
        <v>-33597.80382868513</v>
      </c>
      <c r="N149" s="84">
        <f t="shared" si="29"/>
        <v>-50135.198937116547</v>
      </c>
      <c r="O149" s="85">
        <f t="shared" si="23"/>
        <v>8313884.4557151031</v>
      </c>
    </row>
    <row r="150" spans="1:15" x14ac:dyDescent="0.2">
      <c r="A150" s="75"/>
      <c r="B150" s="80"/>
      <c r="C150" s="75">
        <f t="shared" si="24"/>
        <v>145</v>
      </c>
      <c r="D150" s="84">
        <f t="shared" si="25"/>
        <v>-81986.386883910644</v>
      </c>
      <c r="E150" s="84">
        <f t="shared" si="20"/>
        <v>-33088.874555226103</v>
      </c>
      <c r="F150" s="84">
        <f t="shared" si="21"/>
        <v>-48897.512328684541</v>
      </c>
      <c r="G150" s="85">
        <f t="shared" si="22"/>
        <v>8349341.8103621257</v>
      </c>
      <c r="H150" s="79"/>
      <c r="I150" s="75"/>
      <c r="J150" s="80"/>
      <c r="K150" s="75">
        <f t="shared" si="26"/>
        <v>145</v>
      </c>
      <c r="L150" s="84">
        <f t="shared" si="27"/>
        <v>-83733.002765801677</v>
      </c>
      <c r="M150" s="84">
        <f t="shared" si="28"/>
        <v>-33793.791017685791</v>
      </c>
      <c r="N150" s="84">
        <f t="shared" si="29"/>
        <v>-49939.211748115886</v>
      </c>
      <c r="O150" s="85">
        <f t="shared" si="23"/>
        <v>8280090.6646974171</v>
      </c>
    </row>
    <row r="151" spans="1:15" x14ac:dyDescent="0.2">
      <c r="A151" s="75"/>
      <c r="B151" s="80"/>
      <c r="C151" s="75">
        <f t="shared" si="24"/>
        <v>146</v>
      </c>
      <c r="D151" s="84">
        <f t="shared" si="25"/>
        <v>-81986.386883910644</v>
      </c>
      <c r="E151" s="84">
        <f t="shared" si="20"/>
        <v>-33281.892990131586</v>
      </c>
      <c r="F151" s="84">
        <f t="shared" si="21"/>
        <v>-48704.493893779058</v>
      </c>
      <c r="G151" s="85">
        <f t="shared" si="22"/>
        <v>8316059.9173719939</v>
      </c>
      <c r="H151" s="79"/>
      <c r="I151" s="75"/>
      <c r="J151" s="80"/>
      <c r="K151" s="75">
        <f t="shared" si="26"/>
        <v>146</v>
      </c>
      <c r="L151" s="84">
        <f t="shared" si="27"/>
        <v>-83733.002765801677</v>
      </c>
      <c r="M151" s="84">
        <f t="shared" si="28"/>
        <v>-33990.921465288957</v>
      </c>
      <c r="N151" s="84">
        <f t="shared" si="29"/>
        <v>-49742.08130051272</v>
      </c>
      <c r="O151" s="85">
        <f t="shared" si="23"/>
        <v>8246099.7432321282</v>
      </c>
    </row>
    <row r="152" spans="1:15" x14ac:dyDescent="0.2">
      <c r="A152" s="75"/>
      <c r="B152" s="80"/>
      <c r="C152" s="75">
        <f t="shared" si="24"/>
        <v>147</v>
      </c>
      <c r="D152" s="84">
        <f t="shared" si="25"/>
        <v>-81986.386883910644</v>
      </c>
      <c r="E152" s="84">
        <f t="shared" si="20"/>
        <v>-33476.037365907352</v>
      </c>
      <c r="F152" s="84">
        <f t="shared" si="21"/>
        <v>-48510.349518003291</v>
      </c>
      <c r="G152" s="85">
        <f t="shared" si="22"/>
        <v>8282583.8800060861</v>
      </c>
      <c r="H152" s="79"/>
      <c r="I152" s="75"/>
      <c r="J152" s="80"/>
      <c r="K152" s="75">
        <f t="shared" si="26"/>
        <v>147</v>
      </c>
      <c r="L152" s="84">
        <f t="shared" si="27"/>
        <v>-83733.002765801677</v>
      </c>
      <c r="M152" s="84">
        <f t="shared" si="28"/>
        <v>-34189.201840503149</v>
      </c>
      <c r="N152" s="84">
        <f t="shared" si="29"/>
        <v>-49543.800925298528</v>
      </c>
      <c r="O152" s="85">
        <f t="shared" si="23"/>
        <v>8211910.5413916251</v>
      </c>
    </row>
    <row r="153" spans="1:15" x14ac:dyDescent="0.2">
      <c r="A153" s="75"/>
      <c r="B153" s="80"/>
      <c r="C153" s="75">
        <f t="shared" si="24"/>
        <v>148</v>
      </c>
      <c r="D153" s="84">
        <f t="shared" si="25"/>
        <v>-81986.386883910644</v>
      </c>
      <c r="E153" s="84">
        <f t="shared" si="20"/>
        <v>-33671.314250541815</v>
      </c>
      <c r="F153" s="84">
        <f t="shared" si="21"/>
        <v>-48315.072633368829</v>
      </c>
      <c r="G153" s="85">
        <f t="shared" si="22"/>
        <v>8248912.5657555442</v>
      </c>
      <c r="H153" s="79"/>
      <c r="I153" s="75"/>
      <c r="J153" s="80"/>
      <c r="K153" s="75">
        <f t="shared" si="26"/>
        <v>148</v>
      </c>
      <c r="L153" s="84">
        <f t="shared" si="27"/>
        <v>-83733.002765801677</v>
      </c>
      <c r="M153" s="84">
        <f t="shared" si="28"/>
        <v>-34388.638851239411</v>
      </c>
      <c r="N153" s="84">
        <f t="shared" si="29"/>
        <v>-49344.363914562266</v>
      </c>
      <c r="O153" s="85">
        <f t="shared" si="23"/>
        <v>8177521.9025403857</v>
      </c>
    </row>
    <row r="154" spans="1:15" x14ac:dyDescent="0.2">
      <c r="A154" s="75"/>
      <c r="B154" s="80"/>
      <c r="C154" s="75">
        <f t="shared" si="24"/>
        <v>149</v>
      </c>
      <c r="D154" s="84">
        <f t="shared" si="25"/>
        <v>-81986.386883910644</v>
      </c>
      <c r="E154" s="84">
        <f t="shared" si="20"/>
        <v>-33867.730250336645</v>
      </c>
      <c r="F154" s="84">
        <f t="shared" si="21"/>
        <v>-48118.656633573999</v>
      </c>
      <c r="G154" s="85">
        <f t="shared" si="22"/>
        <v>8215044.835505208</v>
      </c>
      <c r="H154" s="79"/>
      <c r="I154" s="75"/>
      <c r="J154" s="80"/>
      <c r="K154" s="75">
        <f t="shared" si="26"/>
        <v>149</v>
      </c>
      <c r="L154" s="84">
        <f t="shared" si="27"/>
        <v>-83733.002765801677</v>
      </c>
      <c r="M154" s="84">
        <f t="shared" si="28"/>
        <v>-34589.239244538308</v>
      </c>
      <c r="N154" s="84">
        <f t="shared" si="29"/>
        <v>-49143.763521263369</v>
      </c>
      <c r="O154" s="85">
        <f t="shared" si="23"/>
        <v>8142932.6632958474</v>
      </c>
    </row>
    <row r="155" spans="1:15" x14ac:dyDescent="0.2">
      <c r="A155" s="75"/>
      <c r="B155" s="80"/>
      <c r="C155" s="75">
        <f t="shared" si="24"/>
        <v>150</v>
      </c>
      <c r="D155" s="84">
        <f t="shared" si="25"/>
        <v>-81986.386883910644</v>
      </c>
      <c r="E155" s="84">
        <f t="shared" si="20"/>
        <v>-34065.292010130273</v>
      </c>
      <c r="F155" s="84">
        <f t="shared" si="21"/>
        <v>-47921.09487378037</v>
      </c>
      <c r="G155" s="85">
        <f t="shared" si="22"/>
        <v>8180979.5434950776</v>
      </c>
      <c r="H155" s="79"/>
      <c r="I155" s="75"/>
      <c r="J155" s="80"/>
      <c r="K155" s="75">
        <f t="shared" si="26"/>
        <v>150</v>
      </c>
      <c r="L155" s="84">
        <f t="shared" si="27"/>
        <v>-83733.002765801677</v>
      </c>
      <c r="M155" s="84">
        <f t="shared" si="28"/>
        <v>-34791.009806798116</v>
      </c>
      <c r="N155" s="84">
        <f t="shared" si="29"/>
        <v>-48941.992959003561</v>
      </c>
      <c r="O155" s="85">
        <f t="shared" si="23"/>
        <v>8108141.6534890495</v>
      </c>
    </row>
    <row r="156" spans="1:15" x14ac:dyDescent="0.2">
      <c r="A156" s="75"/>
      <c r="B156" s="80"/>
      <c r="C156" s="75">
        <f t="shared" si="24"/>
        <v>151</v>
      </c>
      <c r="D156" s="84">
        <f t="shared" si="25"/>
        <v>-81986.386883910644</v>
      </c>
      <c r="E156" s="84">
        <f t="shared" si="20"/>
        <v>-34264.006213522698</v>
      </c>
      <c r="F156" s="84">
        <f t="shared" si="21"/>
        <v>-47722.380670387945</v>
      </c>
      <c r="G156" s="85">
        <f t="shared" si="22"/>
        <v>8146715.5372815551</v>
      </c>
      <c r="H156" s="79"/>
      <c r="I156" s="75"/>
      <c r="J156" s="80"/>
      <c r="K156" s="75">
        <f t="shared" si="26"/>
        <v>151</v>
      </c>
      <c r="L156" s="84">
        <f t="shared" si="27"/>
        <v>-83733.002765801677</v>
      </c>
      <c r="M156" s="84">
        <f t="shared" si="28"/>
        <v>-34993.95736400444</v>
      </c>
      <c r="N156" s="84">
        <f t="shared" si="29"/>
        <v>-48739.045401797237</v>
      </c>
      <c r="O156" s="85">
        <f t="shared" si="23"/>
        <v>8073147.6961250454</v>
      </c>
    </row>
    <row r="157" spans="1:15" x14ac:dyDescent="0.2">
      <c r="A157" s="75"/>
      <c r="B157" s="80"/>
      <c r="C157" s="75">
        <f t="shared" si="24"/>
        <v>152</v>
      </c>
      <c r="D157" s="84">
        <f t="shared" si="25"/>
        <v>-81986.386883910644</v>
      </c>
      <c r="E157" s="84">
        <f t="shared" si="20"/>
        <v>-34463.879583101581</v>
      </c>
      <c r="F157" s="84">
        <f t="shared" si="21"/>
        <v>-47522.507300809062</v>
      </c>
      <c r="G157" s="85">
        <f t="shared" si="22"/>
        <v>8112251.6576984534</v>
      </c>
      <c r="H157" s="79"/>
      <c r="I157" s="75"/>
      <c r="J157" s="80"/>
      <c r="K157" s="75">
        <f t="shared" si="26"/>
        <v>152</v>
      </c>
      <c r="L157" s="84">
        <f t="shared" si="27"/>
        <v>-83733.002765801677</v>
      </c>
      <c r="M157" s="84">
        <f t="shared" si="28"/>
        <v>-35198.088781961131</v>
      </c>
      <c r="N157" s="84">
        <f t="shared" si="29"/>
        <v>-48534.913983840546</v>
      </c>
      <c r="O157" s="85">
        <f t="shared" si="23"/>
        <v>8037949.6073430842</v>
      </c>
    </row>
    <row r="158" spans="1:15" x14ac:dyDescent="0.2">
      <c r="A158" s="75"/>
      <c r="B158" s="80"/>
      <c r="C158" s="75">
        <f t="shared" si="24"/>
        <v>153</v>
      </c>
      <c r="D158" s="84">
        <f t="shared" si="25"/>
        <v>-81986.386883910644</v>
      </c>
      <c r="E158" s="84">
        <f t="shared" si="20"/>
        <v>-34664.918880669677</v>
      </c>
      <c r="F158" s="84">
        <f t="shared" si="21"/>
        <v>-47321.468003240967</v>
      </c>
      <c r="G158" s="85">
        <f t="shared" si="22"/>
        <v>8077586.738817784</v>
      </c>
      <c r="H158" s="79"/>
      <c r="I158" s="75"/>
      <c r="J158" s="80"/>
      <c r="K158" s="75">
        <f t="shared" si="26"/>
        <v>153</v>
      </c>
      <c r="L158" s="84">
        <f t="shared" si="27"/>
        <v>-83733.002765801677</v>
      </c>
      <c r="M158" s="84">
        <f t="shared" si="28"/>
        <v>-35403.41096652257</v>
      </c>
      <c r="N158" s="84">
        <f t="shared" si="29"/>
        <v>-48329.591799279107</v>
      </c>
      <c r="O158" s="85">
        <f t="shared" si="23"/>
        <v>8002546.1963765612</v>
      </c>
    </row>
    <row r="159" spans="1:15" x14ac:dyDescent="0.2">
      <c r="A159" s="75"/>
      <c r="B159" s="80"/>
      <c r="C159" s="75">
        <f t="shared" si="24"/>
        <v>154</v>
      </c>
      <c r="D159" s="84">
        <f t="shared" si="25"/>
        <v>-81986.386883910644</v>
      </c>
      <c r="E159" s="84">
        <f t="shared" si="20"/>
        <v>-34867.130907473576</v>
      </c>
      <c r="F159" s="84">
        <f t="shared" si="21"/>
        <v>-47119.255976437067</v>
      </c>
      <c r="G159" s="85">
        <f t="shared" si="22"/>
        <v>8042719.6079103108</v>
      </c>
      <c r="H159" s="79"/>
      <c r="I159" s="75"/>
      <c r="J159" s="80"/>
      <c r="K159" s="75">
        <f t="shared" si="26"/>
        <v>154</v>
      </c>
      <c r="L159" s="84">
        <f t="shared" si="27"/>
        <v>-83733.002765801677</v>
      </c>
      <c r="M159" s="84">
        <f t="shared" si="28"/>
        <v>-35609.930863827285</v>
      </c>
      <c r="N159" s="84">
        <f t="shared" si="29"/>
        <v>-48123.071901974392</v>
      </c>
      <c r="O159" s="85">
        <f t="shared" si="23"/>
        <v>7966936.2655127337</v>
      </c>
    </row>
    <row r="160" spans="1:15" x14ac:dyDescent="0.2">
      <c r="A160" s="75"/>
      <c r="B160" s="80"/>
      <c r="C160" s="75">
        <f t="shared" si="24"/>
        <v>155</v>
      </c>
      <c r="D160" s="84">
        <f t="shared" si="25"/>
        <v>-81986.386883910644</v>
      </c>
      <c r="E160" s="84">
        <f t="shared" si="20"/>
        <v>-35070.522504433844</v>
      </c>
      <c r="F160" s="84">
        <f t="shared" si="21"/>
        <v>-46915.8643794768</v>
      </c>
      <c r="G160" s="85">
        <f t="shared" si="22"/>
        <v>8007649.0854058769</v>
      </c>
      <c r="H160" s="79"/>
      <c r="I160" s="75"/>
      <c r="J160" s="80"/>
      <c r="K160" s="75">
        <f t="shared" si="26"/>
        <v>155</v>
      </c>
      <c r="L160" s="84">
        <f t="shared" si="27"/>
        <v>-83733.002765801677</v>
      </c>
      <c r="M160" s="84">
        <f t="shared" si="28"/>
        <v>-35817.655460532944</v>
      </c>
      <c r="N160" s="84">
        <f t="shared" si="29"/>
        <v>-47915.347305268733</v>
      </c>
      <c r="O160" s="85">
        <f t="shared" si="23"/>
        <v>7931118.610052201</v>
      </c>
    </row>
    <row r="161" spans="1:15" x14ac:dyDescent="0.2">
      <c r="A161" s="75"/>
      <c r="B161" s="80">
        <f>SUM(D150:D161)</f>
        <v>-983836.64260692766</v>
      </c>
      <c r="C161" s="75">
        <f t="shared" si="24"/>
        <v>156</v>
      </c>
      <c r="D161" s="84">
        <f t="shared" si="25"/>
        <v>-81986.386883910644</v>
      </c>
      <c r="E161" s="84">
        <f t="shared" si="20"/>
        <v>-35275.100552376367</v>
      </c>
      <c r="F161" s="84">
        <f t="shared" si="21"/>
        <v>-46711.286331534277</v>
      </c>
      <c r="G161" s="85">
        <f t="shared" si="22"/>
        <v>7972373.9848535005</v>
      </c>
      <c r="H161" s="79"/>
      <c r="I161" s="75"/>
      <c r="J161" s="80">
        <f>SUM(L150:L161)</f>
        <v>-1004796.0331896204</v>
      </c>
      <c r="K161" s="75">
        <f t="shared" si="26"/>
        <v>156</v>
      </c>
      <c r="L161" s="84">
        <f t="shared" si="27"/>
        <v>-83733.002765801677</v>
      </c>
      <c r="M161" s="84">
        <f t="shared" si="28"/>
        <v>-36026.591784052718</v>
      </c>
      <c r="N161" s="84">
        <f t="shared" si="29"/>
        <v>-47706.410981748959</v>
      </c>
      <c r="O161" s="85">
        <f t="shared" si="23"/>
        <v>7895092.0182681484</v>
      </c>
    </row>
    <row r="162" spans="1:15" x14ac:dyDescent="0.2">
      <c r="A162" s="75"/>
      <c r="B162" s="80"/>
      <c r="C162" s="75">
        <f t="shared" si="24"/>
        <v>157</v>
      </c>
      <c r="D162" s="84">
        <f t="shared" si="25"/>
        <v>-81986.386883910644</v>
      </c>
      <c r="E162" s="84">
        <f t="shared" si="20"/>
        <v>-35480.871972265231</v>
      </c>
      <c r="F162" s="84">
        <f t="shared" si="21"/>
        <v>-46505.514911645412</v>
      </c>
      <c r="G162" s="85">
        <f t="shared" si="22"/>
        <v>7936893.1128812348</v>
      </c>
      <c r="H162" s="79"/>
      <c r="I162" s="75"/>
      <c r="J162" s="80"/>
      <c r="K162" s="75">
        <f t="shared" si="26"/>
        <v>157</v>
      </c>
      <c r="L162" s="84">
        <f t="shared" si="27"/>
        <v>-83733.002765801677</v>
      </c>
      <c r="M162" s="84">
        <f t="shared" si="28"/>
        <v>-36236.74690279302</v>
      </c>
      <c r="N162" s="84">
        <f t="shared" si="29"/>
        <v>-47496.255863008657</v>
      </c>
      <c r="O162" s="85">
        <f t="shared" si="23"/>
        <v>7858855.2713653557</v>
      </c>
    </row>
    <row r="163" spans="1:15" x14ac:dyDescent="0.2">
      <c r="A163" s="75"/>
      <c r="B163" s="80"/>
      <c r="C163" s="75">
        <f t="shared" si="24"/>
        <v>158</v>
      </c>
      <c r="D163" s="84">
        <f t="shared" si="25"/>
        <v>-81986.386883910644</v>
      </c>
      <c r="E163" s="84">
        <f t="shared" si="20"/>
        <v>-35687.843725436782</v>
      </c>
      <c r="F163" s="84">
        <f t="shared" si="21"/>
        <v>-46298.543158473862</v>
      </c>
      <c r="G163" s="85">
        <f t="shared" si="22"/>
        <v>7901205.2691557985</v>
      </c>
      <c r="H163" s="79"/>
      <c r="I163" s="75"/>
      <c r="J163" s="80"/>
      <c r="K163" s="75">
        <f t="shared" si="26"/>
        <v>158</v>
      </c>
      <c r="L163" s="84">
        <f t="shared" si="27"/>
        <v>-83733.002765801677</v>
      </c>
      <c r="M163" s="84">
        <f t="shared" si="28"/>
        <v>-36448.127926392655</v>
      </c>
      <c r="N163" s="84">
        <f t="shared" si="29"/>
        <v>-47284.874839409022</v>
      </c>
      <c r="O163" s="85">
        <f t="shared" si="23"/>
        <v>7822407.1434389632</v>
      </c>
    </row>
    <row r="164" spans="1:15" x14ac:dyDescent="0.2">
      <c r="A164" s="75"/>
      <c r="B164" s="80"/>
      <c r="C164" s="75">
        <f t="shared" si="24"/>
        <v>159</v>
      </c>
      <c r="D164" s="84">
        <f t="shared" si="25"/>
        <v>-81986.386883910644</v>
      </c>
      <c r="E164" s="84">
        <f t="shared" si="20"/>
        <v>-35896.022813835159</v>
      </c>
      <c r="F164" s="84">
        <f t="shared" si="21"/>
        <v>-46090.364070075484</v>
      </c>
      <c r="G164" s="85">
        <f t="shared" si="22"/>
        <v>7865309.2463419633</v>
      </c>
      <c r="H164" s="79"/>
      <c r="I164" s="75"/>
      <c r="J164" s="80"/>
      <c r="K164" s="75">
        <f t="shared" si="26"/>
        <v>159</v>
      </c>
      <c r="L164" s="84">
        <f t="shared" si="27"/>
        <v>-83733.002765801677</v>
      </c>
      <c r="M164" s="84">
        <f t="shared" si="28"/>
        <v>-36660.742005963271</v>
      </c>
      <c r="N164" s="84">
        <f t="shared" si="29"/>
        <v>-47072.260759838406</v>
      </c>
      <c r="O164" s="85">
        <f t="shared" si="23"/>
        <v>7785746.4014330003</v>
      </c>
    </row>
    <row r="165" spans="1:15" x14ac:dyDescent="0.2">
      <c r="A165" s="75"/>
      <c r="B165" s="80"/>
      <c r="C165" s="75">
        <f t="shared" si="24"/>
        <v>160</v>
      </c>
      <c r="D165" s="84">
        <f t="shared" si="25"/>
        <v>-81986.386883910644</v>
      </c>
      <c r="E165" s="84">
        <f t="shared" si="20"/>
        <v>-36105.416280249199</v>
      </c>
      <c r="F165" s="84">
        <f t="shared" si="21"/>
        <v>-45880.970603661444</v>
      </c>
      <c r="G165" s="85">
        <f t="shared" si="22"/>
        <v>7829203.8300617142</v>
      </c>
      <c r="H165" s="79"/>
      <c r="I165" s="75"/>
      <c r="J165" s="80"/>
      <c r="K165" s="75">
        <f t="shared" si="26"/>
        <v>160</v>
      </c>
      <c r="L165" s="84">
        <f t="shared" si="27"/>
        <v>-83733.002765801677</v>
      </c>
      <c r="M165" s="84">
        <f t="shared" si="28"/>
        <v>-36874.5963343314</v>
      </c>
      <c r="N165" s="84">
        <f t="shared" si="29"/>
        <v>-46858.406431470277</v>
      </c>
      <c r="O165" s="85">
        <f t="shared" si="23"/>
        <v>7748871.8050986687</v>
      </c>
    </row>
    <row r="166" spans="1:15" x14ac:dyDescent="0.2">
      <c r="A166" s="75"/>
      <c r="B166" s="80"/>
      <c r="C166" s="75">
        <f t="shared" si="24"/>
        <v>161</v>
      </c>
      <c r="D166" s="84">
        <f t="shared" si="25"/>
        <v>-81986.386883910644</v>
      </c>
      <c r="E166" s="84">
        <f t="shared" si="20"/>
        <v>-36316.031208550652</v>
      </c>
      <c r="F166" s="84">
        <f t="shared" si="21"/>
        <v>-45670.355675359991</v>
      </c>
      <c r="G166" s="85">
        <f t="shared" si="22"/>
        <v>7792887.7988531636</v>
      </c>
      <c r="H166" s="79"/>
      <c r="I166" s="75"/>
      <c r="J166" s="80"/>
      <c r="K166" s="75">
        <f t="shared" si="26"/>
        <v>161</v>
      </c>
      <c r="L166" s="84">
        <f t="shared" si="27"/>
        <v>-83733.002765801677</v>
      </c>
      <c r="M166" s="84">
        <f t="shared" si="28"/>
        <v>-37089.698146281662</v>
      </c>
      <c r="N166" s="84">
        <f t="shared" si="29"/>
        <v>-46643.304619520015</v>
      </c>
      <c r="O166" s="85">
        <f t="shared" si="23"/>
        <v>7711782.1069523869</v>
      </c>
    </row>
    <row r="167" spans="1:15" x14ac:dyDescent="0.2">
      <c r="A167" s="75"/>
      <c r="B167" s="80"/>
      <c r="C167" s="75">
        <f t="shared" si="24"/>
        <v>162</v>
      </c>
      <c r="D167" s="84">
        <f t="shared" si="25"/>
        <v>-81986.386883910644</v>
      </c>
      <c r="E167" s="84">
        <f t="shared" si="20"/>
        <v>-36527.87472393387</v>
      </c>
      <c r="F167" s="84">
        <f t="shared" si="21"/>
        <v>-45458.512159976774</v>
      </c>
      <c r="G167" s="85">
        <f t="shared" si="22"/>
        <v>7756359.92412923</v>
      </c>
      <c r="H167" s="79"/>
      <c r="I167" s="75"/>
      <c r="J167" s="80"/>
      <c r="K167" s="75">
        <f t="shared" si="26"/>
        <v>162</v>
      </c>
      <c r="L167" s="84">
        <f t="shared" si="27"/>
        <v>-83733.002765801677</v>
      </c>
      <c r="M167" s="84">
        <f t="shared" si="28"/>
        <v>-37306.054718801643</v>
      </c>
      <c r="N167" s="84">
        <f t="shared" si="29"/>
        <v>-46426.948047000034</v>
      </c>
      <c r="O167" s="85">
        <f t="shared" si="23"/>
        <v>7674476.0522335852</v>
      </c>
    </row>
    <row r="168" spans="1:15" x14ac:dyDescent="0.2">
      <c r="A168" s="75"/>
      <c r="B168" s="80"/>
      <c r="C168" s="75">
        <f t="shared" si="24"/>
        <v>163</v>
      </c>
      <c r="D168" s="84">
        <f t="shared" si="25"/>
        <v>-81986.386883910644</v>
      </c>
      <c r="E168" s="84">
        <f t="shared" si="20"/>
        <v>-36740.953993156814</v>
      </c>
      <c r="F168" s="84">
        <f t="shared" si="21"/>
        <v>-45245.432890753829</v>
      </c>
      <c r="G168" s="85">
        <f t="shared" si="22"/>
        <v>7719618.9701360734</v>
      </c>
      <c r="H168" s="79"/>
      <c r="I168" s="75"/>
      <c r="J168" s="80"/>
      <c r="K168" s="75">
        <f t="shared" si="26"/>
        <v>163</v>
      </c>
      <c r="L168" s="84">
        <f t="shared" si="27"/>
        <v>-83733.002765801677</v>
      </c>
      <c r="M168" s="84">
        <f t="shared" si="28"/>
        <v>-37523.673371327983</v>
      </c>
      <c r="N168" s="84">
        <f t="shared" si="29"/>
        <v>-46209.329394473694</v>
      </c>
      <c r="O168" s="85">
        <f t="shared" si="23"/>
        <v>7636952.3788622571</v>
      </c>
    </row>
    <row r="169" spans="1:15" x14ac:dyDescent="0.2">
      <c r="A169" s="75"/>
      <c r="B169" s="80"/>
      <c r="C169" s="75">
        <f t="shared" si="24"/>
        <v>164</v>
      </c>
      <c r="D169" s="84">
        <f t="shared" si="25"/>
        <v>-81986.386883910644</v>
      </c>
      <c r="E169" s="84">
        <f t="shared" si="20"/>
        <v>-36955.276224783564</v>
      </c>
      <c r="F169" s="84">
        <f t="shared" si="21"/>
        <v>-45031.11065912708</v>
      </c>
      <c r="G169" s="85">
        <f t="shared" si="22"/>
        <v>7682663.6939112898</v>
      </c>
      <c r="H169" s="79"/>
      <c r="I169" s="75"/>
      <c r="J169" s="80"/>
      <c r="K169" s="75">
        <f t="shared" si="26"/>
        <v>164</v>
      </c>
      <c r="L169" s="84">
        <f t="shared" si="27"/>
        <v>-83733.002765801677</v>
      </c>
      <c r="M169" s="84">
        <f t="shared" si="28"/>
        <v>-37742.561465994062</v>
      </c>
      <c r="N169" s="84">
        <f t="shared" si="29"/>
        <v>-45990.441299807615</v>
      </c>
      <c r="O169" s="85">
        <f t="shared" si="23"/>
        <v>7599209.8173962627</v>
      </c>
    </row>
    <row r="170" spans="1:15" x14ac:dyDescent="0.2">
      <c r="A170" s="75"/>
      <c r="B170" s="80"/>
      <c r="C170" s="75">
        <f t="shared" si="24"/>
        <v>165</v>
      </c>
      <c r="D170" s="84">
        <f t="shared" si="25"/>
        <v>-81986.386883910644</v>
      </c>
      <c r="E170" s="84">
        <f t="shared" ref="E170:E233" si="30">PPMT($B$3/12,C170,$B$2,$B$1)</f>
        <v>-37170.848669428131</v>
      </c>
      <c r="F170" s="84">
        <f t="shared" ref="F170:F233" si="31">SUM(D170-E170)</f>
        <v>-44815.538214482513</v>
      </c>
      <c r="G170" s="85">
        <f t="shared" ref="G170:G233" si="32">SUM(G169+E170)</f>
        <v>7645492.8452418614</v>
      </c>
      <c r="H170" s="79"/>
      <c r="I170" s="75"/>
      <c r="J170" s="80"/>
      <c r="K170" s="75">
        <f t="shared" si="26"/>
        <v>165</v>
      </c>
      <c r="L170" s="84">
        <f t="shared" si="27"/>
        <v>-83733.002765801677</v>
      </c>
      <c r="M170" s="84">
        <f t="shared" si="28"/>
        <v>-37962.726407879025</v>
      </c>
      <c r="N170" s="84">
        <f t="shared" si="29"/>
        <v>-45770.276357922652</v>
      </c>
      <c r="O170" s="85">
        <f t="shared" ref="O170:O233" si="33">SUM(O169+M170)</f>
        <v>7561247.0909883836</v>
      </c>
    </row>
    <row r="171" spans="1:15" x14ac:dyDescent="0.2">
      <c r="A171" s="75"/>
      <c r="B171" s="80"/>
      <c r="C171" s="75">
        <f t="shared" si="24"/>
        <v>166</v>
      </c>
      <c r="D171" s="84">
        <f t="shared" si="25"/>
        <v>-81986.386883910644</v>
      </c>
      <c r="E171" s="84">
        <f t="shared" si="30"/>
        <v>-37387.678619999795</v>
      </c>
      <c r="F171" s="84">
        <f t="shared" si="31"/>
        <v>-44598.708263910848</v>
      </c>
      <c r="G171" s="85">
        <f t="shared" si="32"/>
        <v>7608105.166621862</v>
      </c>
      <c r="H171" s="79"/>
      <c r="I171" s="75"/>
      <c r="J171" s="80"/>
      <c r="K171" s="75">
        <f t="shared" si="26"/>
        <v>166</v>
      </c>
      <c r="L171" s="84">
        <f t="shared" si="27"/>
        <v>-83733.002765801677</v>
      </c>
      <c r="M171" s="84">
        <f t="shared" si="28"/>
        <v>-38184.175645258314</v>
      </c>
      <c r="N171" s="84">
        <f t="shared" si="29"/>
        <v>-45548.827120543363</v>
      </c>
      <c r="O171" s="85">
        <f t="shared" si="33"/>
        <v>7523062.9153431254</v>
      </c>
    </row>
    <row r="172" spans="1:15" x14ac:dyDescent="0.2">
      <c r="A172" s="75"/>
      <c r="B172" s="80"/>
      <c r="C172" s="75">
        <f t="shared" si="24"/>
        <v>167</v>
      </c>
      <c r="D172" s="84">
        <f t="shared" si="25"/>
        <v>-81986.386883910644</v>
      </c>
      <c r="E172" s="84">
        <f t="shared" si="30"/>
        <v>-37605.773411949798</v>
      </c>
      <c r="F172" s="84">
        <f t="shared" si="31"/>
        <v>-44380.613471960845</v>
      </c>
      <c r="G172" s="85">
        <f t="shared" si="32"/>
        <v>7570499.3932099119</v>
      </c>
      <c r="H172" s="79"/>
      <c r="I172" s="75"/>
      <c r="J172" s="80"/>
      <c r="K172" s="75">
        <f t="shared" si="26"/>
        <v>167</v>
      </c>
      <c r="L172" s="84">
        <f t="shared" si="27"/>
        <v>-83733.002765801677</v>
      </c>
      <c r="M172" s="84">
        <f t="shared" si="28"/>
        <v>-38406.916669855666</v>
      </c>
      <c r="N172" s="84">
        <f t="shared" si="29"/>
        <v>-45326.086095946011</v>
      </c>
      <c r="O172" s="85">
        <f t="shared" si="33"/>
        <v>7484655.9986732695</v>
      </c>
    </row>
    <row r="173" spans="1:15" x14ac:dyDescent="0.2">
      <c r="A173" s="75"/>
      <c r="B173" s="80">
        <f>SUM(D162:D173)</f>
        <v>-983836.64260692766</v>
      </c>
      <c r="C173" s="75">
        <f t="shared" si="24"/>
        <v>168</v>
      </c>
      <c r="D173" s="84">
        <f t="shared" si="25"/>
        <v>-81986.386883910644</v>
      </c>
      <c r="E173" s="84">
        <f t="shared" si="30"/>
        <v>-37825.140423519508</v>
      </c>
      <c r="F173" s="84">
        <f t="shared" si="31"/>
        <v>-44161.246460391136</v>
      </c>
      <c r="G173" s="85">
        <f t="shared" si="32"/>
        <v>7532674.2527863923</v>
      </c>
      <c r="H173" s="79"/>
      <c r="I173" s="75"/>
      <c r="J173" s="80">
        <f>SUM(L162:L173)</f>
        <v>-1004796.0331896204</v>
      </c>
      <c r="K173" s="75">
        <f t="shared" si="26"/>
        <v>168</v>
      </c>
      <c r="L173" s="84">
        <f t="shared" si="27"/>
        <v>-83733.002765801677</v>
      </c>
      <c r="M173" s="84">
        <f t="shared" si="28"/>
        <v>-38630.95701709648</v>
      </c>
      <c r="N173" s="84">
        <f t="shared" si="29"/>
        <v>-45102.045748705197</v>
      </c>
      <c r="O173" s="85">
        <f t="shared" si="33"/>
        <v>7446025.0416561728</v>
      </c>
    </row>
    <row r="174" spans="1:15" x14ac:dyDescent="0.2">
      <c r="A174" s="75"/>
      <c r="B174" s="80"/>
      <c r="C174" s="75">
        <f t="shared" si="24"/>
        <v>169</v>
      </c>
      <c r="D174" s="84">
        <f t="shared" si="25"/>
        <v>-81986.386883910644</v>
      </c>
      <c r="E174" s="84">
        <f t="shared" si="30"/>
        <v>-38045.787075990032</v>
      </c>
      <c r="F174" s="84">
        <f t="shared" si="31"/>
        <v>-43940.599807920611</v>
      </c>
      <c r="G174" s="85">
        <f t="shared" si="32"/>
        <v>7494628.4657104025</v>
      </c>
      <c r="H174" s="79"/>
      <c r="I174" s="75"/>
      <c r="J174" s="80"/>
      <c r="K174" s="75">
        <f t="shared" si="26"/>
        <v>169</v>
      </c>
      <c r="L174" s="84">
        <f t="shared" si="27"/>
        <v>-83733.002765801677</v>
      </c>
      <c r="M174" s="84">
        <f t="shared" si="28"/>
        <v>-38856.30426636288</v>
      </c>
      <c r="N174" s="84">
        <f t="shared" si="29"/>
        <v>-44876.698499438797</v>
      </c>
      <c r="O174" s="85">
        <f t="shared" si="33"/>
        <v>7407168.7373898104</v>
      </c>
    </row>
    <row r="175" spans="1:15" x14ac:dyDescent="0.2">
      <c r="A175" s="75"/>
      <c r="B175" s="80"/>
      <c r="C175" s="75">
        <f t="shared" si="24"/>
        <v>170</v>
      </c>
      <c r="D175" s="84">
        <f t="shared" si="25"/>
        <v>-81986.386883910644</v>
      </c>
      <c r="E175" s="84">
        <f t="shared" si="30"/>
        <v>-38267.720833933308</v>
      </c>
      <c r="F175" s="84">
        <f t="shared" si="31"/>
        <v>-43718.666049977335</v>
      </c>
      <c r="G175" s="85">
        <f t="shared" si="32"/>
        <v>7456360.7448764695</v>
      </c>
      <c r="H175" s="79"/>
      <c r="I175" s="75"/>
      <c r="J175" s="80"/>
      <c r="K175" s="75">
        <f t="shared" si="26"/>
        <v>170</v>
      </c>
      <c r="L175" s="84">
        <f t="shared" si="27"/>
        <v>-83733.002765801677</v>
      </c>
      <c r="M175" s="84">
        <f t="shared" si="28"/>
        <v>-39082.966041250002</v>
      </c>
      <c r="N175" s="84">
        <f t="shared" si="29"/>
        <v>-44650.036724551675</v>
      </c>
      <c r="O175" s="85">
        <f t="shared" si="33"/>
        <v>7368085.7713485602</v>
      </c>
    </row>
    <row r="176" spans="1:15" x14ac:dyDescent="0.2">
      <c r="A176" s="75"/>
      <c r="B176" s="80"/>
      <c r="C176" s="75">
        <f t="shared" si="24"/>
        <v>171</v>
      </c>
      <c r="D176" s="84">
        <f t="shared" si="25"/>
        <v>-81986.386883910644</v>
      </c>
      <c r="E176" s="84">
        <f t="shared" si="30"/>
        <v>-38490.949205464582</v>
      </c>
      <c r="F176" s="84">
        <f t="shared" si="31"/>
        <v>-43495.437678446062</v>
      </c>
      <c r="G176" s="85">
        <f t="shared" si="32"/>
        <v>7417869.7956710048</v>
      </c>
      <c r="H176" s="79"/>
      <c r="I176" s="75"/>
      <c r="J176" s="80"/>
      <c r="K176" s="75">
        <f t="shared" si="26"/>
        <v>171</v>
      </c>
      <c r="L176" s="84">
        <f t="shared" si="27"/>
        <v>-83733.002765801677</v>
      </c>
      <c r="M176" s="84">
        <f t="shared" si="28"/>
        <v>-39310.950009823959</v>
      </c>
      <c r="N176" s="84">
        <f t="shared" si="29"/>
        <v>-44422.052755977718</v>
      </c>
      <c r="O176" s="85">
        <f t="shared" si="33"/>
        <v>7328774.8213387365</v>
      </c>
    </row>
    <row r="177" spans="1:15" x14ac:dyDescent="0.2">
      <c r="A177" s="75"/>
      <c r="B177" s="80"/>
      <c r="C177" s="75">
        <f t="shared" si="24"/>
        <v>172</v>
      </c>
      <c r="D177" s="84">
        <f t="shared" si="25"/>
        <v>-81986.386883910644</v>
      </c>
      <c r="E177" s="84">
        <f t="shared" si="30"/>
        <v>-38715.479742496471</v>
      </c>
      <c r="F177" s="84">
        <f t="shared" si="31"/>
        <v>-43270.907141414173</v>
      </c>
      <c r="G177" s="85">
        <f t="shared" si="32"/>
        <v>7379154.3159285085</v>
      </c>
      <c r="H177" s="79"/>
      <c r="I177" s="75"/>
      <c r="J177" s="80"/>
      <c r="K177" s="75">
        <f t="shared" si="26"/>
        <v>172</v>
      </c>
      <c r="L177" s="84">
        <f t="shared" si="27"/>
        <v>-83733.002765801677</v>
      </c>
      <c r="M177" s="84">
        <f t="shared" si="28"/>
        <v>-39540.263884881264</v>
      </c>
      <c r="N177" s="84">
        <f t="shared" si="29"/>
        <v>-44192.738880920413</v>
      </c>
      <c r="O177" s="85">
        <f t="shared" si="33"/>
        <v>7289234.5574538549</v>
      </c>
    </row>
    <row r="178" spans="1:15" x14ac:dyDescent="0.2">
      <c r="A178" s="75"/>
      <c r="B178" s="80"/>
      <c r="C178" s="75">
        <f t="shared" si="24"/>
        <v>173</v>
      </c>
      <c r="D178" s="84">
        <f t="shared" si="25"/>
        <v>-81986.386883910644</v>
      </c>
      <c r="E178" s="84">
        <f t="shared" si="30"/>
        <v>-38941.32004099436</v>
      </c>
      <c r="F178" s="84">
        <f t="shared" si="31"/>
        <v>-43045.066842916283</v>
      </c>
      <c r="G178" s="85">
        <f t="shared" si="32"/>
        <v>7340212.9958875142</v>
      </c>
      <c r="H178" s="79"/>
      <c r="I178" s="75"/>
      <c r="J178" s="80"/>
      <c r="K178" s="75">
        <f t="shared" si="26"/>
        <v>173</v>
      </c>
      <c r="L178" s="84">
        <f t="shared" si="27"/>
        <v>-83733.002765801677</v>
      </c>
      <c r="M178" s="84">
        <f t="shared" si="28"/>
        <v>-39770.915424209736</v>
      </c>
      <c r="N178" s="84">
        <f t="shared" si="29"/>
        <v>-43962.087341591941</v>
      </c>
      <c r="O178" s="85">
        <f t="shared" si="33"/>
        <v>7249463.6420296449</v>
      </c>
    </row>
    <row r="179" spans="1:15" x14ac:dyDescent="0.2">
      <c r="A179" s="75"/>
      <c r="B179" s="80"/>
      <c r="C179" s="75">
        <f t="shared" si="24"/>
        <v>174</v>
      </c>
      <c r="D179" s="84">
        <f t="shared" si="25"/>
        <v>-81986.386883910644</v>
      </c>
      <c r="E179" s="84">
        <f t="shared" si="30"/>
        <v>-39168.477741233488</v>
      </c>
      <c r="F179" s="84">
        <f t="shared" si="31"/>
        <v>-42817.909142677156</v>
      </c>
      <c r="G179" s="85">
        <f t="shared" si="32"/>
        <v>7301044.5181462811</v>
      </c>
      <c r="H179" s="79"/>
      <c r="I179" s="75"/>
      <c r="J179" s="80"/>
      <c r="K179" s="75">
        <f t="shared" si="26"/>
        <v>174</v>
      </c>
      <c r="L179" s="84">
        <f t="shared" si="27"/>
        <v>-83733.002765801677</v>
      </c>
      <c r="M179" s="84">
        <f t="shared" si="28"/>
        <v>-40002.912430850956</v>
      </c>
      <c r="N179" s="84">
        <f t="shared" si="29"/>
        <v>-43730.090334950721</v>
      </c>
      <c r="O179" s="85">
        <f t="shared" si="33"/>
        <v>7209460.7295987941</v>
      </c>
    </row>
    <row r="180" spans="1:15" x14ac:dyDescent="0.2">
      <c r="A180" s="75"/>
      <c r="B180" s="80"/>
      <c r="C180" s="75">
        <f t="shared" si="24"/>
        <v>175</v>
      </c>
      <c r="D180" s="84">
        <f t="shared" si="25"/>
        <v>-81986.386883910644</v>
      </c>
      <c r="E180" s="84">
        <f t="shared" si="30"/>
        <v>-39396.960528057352</v>
      </c>
      <c r="F180" s="84">
        <f t="shared" si="31"/>
        <v>-42589.426355853291</v>
      </c>
      <c r="G180" s="85">
        <f t="shared" si="32"/>
        <v>7261647.5576182241</v>
      </c>
      <c r="H180" s="79"/>
      <c r="I180" s="75"/>
      <c r="J180" s="80"/>
      <c r="K180" s="75">
        <f t="shared" si="26"/>
        <v>175</v>
      </c>
      <c r="L180" s="84">
        <f t="shared" si="27"/>
        <v>-83733.002765801677</v>
      </c>
      <c r="M180" s="84">
        <f t="shared" si="28"/>
        <v>-40236.262753364259</v>
      </c>
      <c r="N180" s="84">
        <f t="shared" si="29"/>
        <v>-43496.740012437418</v>
      </c>
      <c r="O180" s="85">
        <f t="shared" si="33"/>
        <v>7169224.4668454295</v>
      </c>
    </row>
    <row r="181" spans="1:15" x14ac:dyDescent="0.2">
      <c r="A181" s="75"/>
      <c r="B181" s="80"/>
      <c r="C181" s="75">
        <f t="shared" si="24"/>
        <v>176</v>
      </c>
      <c r="D181" s="84">
        <f t="shared" si="25"/>
        <v>-81986.386883910644</v>
      </c>
      <c r="E181" s="84">
        <f t="shared" si="30"/>
        <v>-39626.776131137689</v>
      </c>
      <c r="F181" s="84">
        <f t="shared" si="31"/>
        <v>-42359.610752772955</v>
      </c>
      <c r="G181" s="85">
        <f t="shared" si="32"/>
        <v>7222020.7814870868</v>
      </c>
      <c r="H181" s="79"/>
      <c r="I181" s="75"/>
      <c r="J181" s="80"/>
      <c r="K181" s="75">
        <f t="shared" si="26"/>
        <v>176</v>
      </c>
      <c r="L181" s="84">
        <f t="shared" si="27"/>
        <v>-83733.002765801677</v>
      </c>
      <c r="M181" s="84">
        <f t="shared" si="28"/>
        <v>-40470.974286092212</v>
      </c>
      <c r="N181" s="84">
        <f t="shared" si="29"/>
        <v>-43262.028479709465</v>
      </c>
      <c r="O181" s="85">
        <f t="shared" si="33"/>
        <v>7128753.4925593371</v>
      </c>
    </row>
    <row r="182" spans="1:15" x14ac:dyDescent="0.2">
      <c r="A182" s="75"/>
      <c r="B182" s="80"/>
      <c r="C182" s="75">
        <f t="shared" si="24"/>
        <v>177</v>
      </c>
      <c r="D182" s="84">
        <f t="shared" si="25"/>
        <v>-81986.386883910644</v>
      </c>
      <c r="E182" s="84">
        <f t="shared" si="30"/>
        <v>-39857.932325235997</v>
      </c>
      <c r="F182" s="84">
        <f t="shared" si="31"/>
        <v>-42128.454558674646</v>
      </c>
      <c r="G182" s="85">
        <f t="shared" si="32"/>
        <v>7182162.8491618512</v>
      </c>
      <c r="H182" s="79"/>
      <c r="I182" s="75"/>
      <c r="J182" s="80"/>
      <c r="K182" s="75">
        <f t="shared" si="26"/>
        <v>177</v>
      </c>
      <c r="L182" s="84">
        <f t="shared" si="27"/>
        <v>-83733.002765801677</v>
      </c>
      <c r="M182" s="84">
        <f t="shared" si="28"/>
        <v>-40707.054969427758</v>
      </c>
      <c r="N182" s="84">
        <f t="shared" si="29"/>
        <v>-43025.947796373919</v>
      </c>
      <c r="O182" s="85">
        <f t="shared" si="33"/>
        <v>7088046.437589909</v>
      </c>
    </row>
    <row r="183" spans="1:15" x14ac:dyDescent="0.2">
      <c r="A183" s="75"/>
      <c r="B183" s="80"/>
      <c r="C183" s="75">
        <f t="shared" si="24"/>
        <v>178</v>
      </c>
      <c r="D183" s="84">
        <f t="shared" si="25"/>
        <v>-81986.386883910644</v>
      </c>
      <c r="E183" s="84">
        <f t="shared" si="30"/>
        <v>-40090.436930466538</v>
      </c>
      <c r="F183" s="84">
        <f t="shared" si="31"/>
        <v>-41895.949953444106</v>
      </c>
      <c r="G183" s="85">
        <f t="shared" si="32"/>
        <v>7142072.4122313848</v>
      </c>
      <c r="H183" s="79"/>
      <c r="I183" s="75"/>
      <c r="J183" s="80"/>
      <c r="K183" s="75">
        <f t="shared" si="26"/>
        <v>178</v>
      </c>
      <c r="L183" s="84">
        <f t="shared" si="27"/>
        <v>-83733.002765801677</v>
      </c>
      <c r="M183" s="84">
        <f t="shared" si="28"/>
        <v>-40944.51279008275</v>
      </c>
      <c r="N183" s="84">
        <f t="shared" si="29"/>
        <v>-42788.489975718927</v>
      </c>
      <c r="O183" s="85">
        <f t="shared" si="33"/>
        <v>7047101.924799826</v>
      </c>
    </row>
    <row r="184" spans="1:15" x14ac:dyDescent="0.2">
      <c r="A184" s="75"/>
      <c r="B184" s="80"/>
      <c r="C184" s="75">
        <f t="shared" si="24"/>
        <v>179</v>
      </c>
      <c r="D184" s="84">
        <f t="shared" si="25"/>
        <v>-81986.386883910644</v>
      </c>
      <c r="E184" s="84">
        <f t="shared" si="30"/>
        <v>-40324.297812560922</v>
      </c>
      <c r="F184" s="84">
        <f t="shared" si="31"/>
        <v>-41662.089071349721</v>
      </c>
      <c r="G184" s="85">
        <f t="shared" si="32"/>
        <v>7101748.1144188242</v>
      </c>
      <c r="H184" s="79"/>
      <c r="I184" s="75"/>
      <c r="J184" s="80"/>
      <c r="K184" s="75">
        <f t="shared" si="26"/>
        <v>179</v>
      </c>
      <c r="L184" s="84">
        <f t="shared" si="27"/>
        <v>-83733.002765801677</v>
      </c>
      <c r="M184" s="84">
        <f t="shared" si="28"/>
        <v>-41183.35578135823</v>
      </c>
      <c r="N184" s="84">
        <f t="shared" si="29"/>
        <v>-42549.646984443447</v>
      </c>
      <c r="O184" s="85">
        <f t="shared" si="33"/>
        <v>7005918.5690184673</v>
      </c>
    </row>
    <row r="185" spans="1:15" x14ac:dyDescent="0.2">
      <c r="A185" s="75"/>
      <c r="B185" s="80">
        <f>SUM(D174:D185)</f>
        <v>-983836.64260692766</v>
      </c>
      <c r="C185" s="75">
        <f t="shared" si="24"/>
        <v>180</v>
      </c>
      <c r="D185" s="84">
        <f t="shared" si="25"/>
        <v>-81986.386883910644</v>
      </c>
      <c r="E185" s="84">
        <f t="shared" si="30"/>
        <v>-40559.522883134196</v>
      </c>
      <c r="F185" s="84">
        <f t="shared" si="31"/>
        <v>-41426.864000776448</v>
      </c>
      <c r="G185" s="85">
        <f t="shared" si="32"/>
        <v>7061188.5915356902</v>
      </c>
      <c r="H185" s="79"/>
      <c r="I185" s="75"/>
      <c r="J185" s="80">
        <f>SUM(L174:L185)</f>
        <v>-1004796.0331896204</v>
      </c>
      <c r="K185" s="75">
        <f t="shared" si="26"/>
        <v>180</v>
      </c>
      <c r="L185" s="84">
        <f t="shared" si="27"/>
        <v>-83733.002765801677</v>
      </c>
      <c r="M185" s="84">
        <f t="shared" si="28"/>
        <v>-41423.592023416153</v>
      </c>
      <c r="N185" s="84">
        <f t="shared" si="29"/>
        <v>-42309.410742385524</v>
      </c>
      <c r="O185" s="85">
        <f t="shared" si="33"/>
        <v>6964494.9769950509</v>
      </c>
    </row>
    <row r="186" spans="1:15" x14ac:dyDescent="0.2">
      <c r="A186" s="75"/>
      <c r="B186" s="80"/>
      <c r="C186" s="75">
        <f t="shared" si="24"/>
        <v>181</v>
      </c>
      <c r="D186" s="84">
        <f t="shared" si="25"/>
        <v>-81986.386883910644</v>
      </c>
      <c r="E186" s="84">
        <f t="shared" si="30"/>
        <v>-40796.120099952481</v>
      </c>
      <c r="F186" s="84">
        <f t="shared" si="31"/>
        <v>-41190.266783958163</v>
      </c>
      <c r="G186" s="85">
        <f t="shared" si="32"/>
        <v>7020392.4714357378</v>
      </c>
      <c r="H186" s="79"/>
      <c r="I186" s="75"/>
      <c r="J186" s="80"/>
      <c r="K186" s="75">
        <f t="shared" si="26"/>
        <v>181</v>
      </c>
      <c r="L186" s="84">
        <f t="shared" si="27"/>
        <v>-83733.002765801677</v>
      </c>
      <c r="M186" s="84">
        <f t="shared" si="28"/>
        <v>-41665.229643552753</v>
      </c>
      <c r="N186" s="84">
        <f t="shared" si="29"/>
        <v>-42067.773122248924</v>
      </c>
      <c r="O186" s="85">
        <f t="shared" si="33"/>
        <v>6922829.7473514983</v>
      </c>
    </row>
    <row r="187" spans="1:15" x14ac:dyDescent="0.2">
      <c r="A187" s="75"/>
      <c r="B187" s="80"/>
      <c r="C187" s="75">
        <f t="shared" si="24"/>
        <v>182</v>
      </c>
      <c r="D187" s="84">
        <f t="shared" si="25"/>
        <v>-81986.386883910644</v>
      </c>
      <c r="E187" s="84">
        <f t="shared" si="30"/>
        <v>-41034.097467202198</v>
      </c>
      <c r="F187" s="84">
        <f t="shared" si="31"/>
        <v>-40952.289416708445</v>
      </c>
      <c r="G187" s="85">
        <f t="shared" si="32"/>
        <v>6979358.373968536</v>
      </c>
      <c r="H187" s="79"/>
      <c r="I187" s="75"/>
      <c r="J187" s="80"/>
      <c r="K187" s="75">
        <f t="shared" si="26"/>
        <v>182</v>
      </c>
      <c r="L187" s="84">
        <f t="shared" si="27"/>
        <v>-83733.002765801677</v>
      </c>
      <c r="M187" s="84">
        <f t="shared" si="28"/>
        <v>-41908.276816473473</v>
      </c>
      <c r="N187" s="84">
        <f t="shared" si="29"/>
        <v>-41824.725949328204</v>
      </c>
      <c r="O187" s="85">
        <f t="shared" si="33"/>
        <v>6880921.470535025</v>
      </c>
    </row>
    <row r="188" spans="1:15" x14ac:dyDescent="0.2">
      <c r="A188" s="75"/>
      <c r="B188" s="80"/>
      <c r="C188" s="75">
        <f t="shared" si="24"/>
        <v>183</v>
      </c>
      <c r="D188" s="84">
        <f t="shared" si="25"/>
        <v>-81986.386883910644</v>
      </c>
      <c r="E188" s="84">
        <f t="shared" si="30"/>
        <v>-41273.463035760884</v>
      </c>
      <c r="F188" s="84">
        <f t="shared" si="31"/>
        <v>-40712.92384814976</v>
      </c>
      <c r="G188" s="85">
        <f t="shared" si="32"/>
        <v>6938084.9109327756</v>
      </c>
      <c r="H188" s="79"/>
      <c r="I188" s="75"/>
      <c r="J188" s="80"/>
      <c r="K188" s="75">
        <f t="shared" si="26"/>
        <v>183</v>
      </c>
      <c r="L188" s="84">
        <f t="shared" si="27"/>
        <v>-83733.002765801677</v>
      </c>
      <c r="M188" s="84">
        <f t="shared" si="28"/>
        <v>-42152.741764569568</v>
      </c>
      <c r="N188" s="84">
        <f t="shared" si="29"/>
        <v>-41580.261001232109</v>
      </c>
      <c r="O188" s="85">
        <f t="shared" si="33"/>
        <v>6838768.7287704553</v>
      </c>
    </row>
    <row r="189" spans="1:15" x14ac:dyDescent="0.2">
      <c r="A189" s="75"/>
      <c r="B189" s="80"/>
      <c r="C189" s="75">
        <f t="shared" si="24"/>
        <v>184</v>
      </c>
      <c r="D189" s="84">
        <f t="shared" si="25"/>
        <v>-81986.386883910644</v>
      </c>
      <c r="E189" s="84">
        <f t="shared" si="30"/>
        <v>-41514.224903469483</v>
      </c>
      <c r="F189" s="84">
        <f t="shared" si="31"/>
        <v>-40472.16198044116</v>
      </c>
      <c r="G189" s="85">
        <f t="shared" si="32"/>
        <v>6896570.6860293057</v>
      </c>
      <c r="H189" s="79"/>
      <c r="I189" s="75"/>
      <c r="J189" s="80"/>
      <c r="K189" s="75">
        <f t="shared" si="26"/>
        <v>184</v>
      </c>
      <c r="L189" s="84">
        <f t="shared" si="27"/>
        <v>-83733.002765801677</v>
      </c>
      <c r="M189" s="84">
        <f t="shared" si="28"/>
        <v>-42398.632758196218</v>
      </c>
      <c r="N189" s="84">
        <f t="shared" si="29"/>
        <v>-41334.370007605459</v>
      </c>
      <c r="O189" s="85">
        <f t="shared" si="33"/>
        <v>6796370.0960122589</v>
      </c>
    </row>
    <row r="190" spans="1:15" x14ac:dyDescent="0.2">
      <c r="A190" s="75"/>
      <c r="B190" s="80"/>
      <c r="C190" s="75">
        <f t="shared" si="24"/>
        <v>185</v>
      </c>
      <c r="D190" s="84">
        <f t="shared" si="25"/>
        <v>-81986.386883910644</v>
      </c>
      <c r="E190" s="84">
        <f t="shared" si="30"/>
        <v>-41756.391215406387</v>
      </c>
      <c r="F190" s="84">
        <f t="shared" si="31"/>
        <v>-40229.995668504256</v>
      </c>
      <c r="G190" s="85">
        <f t="shared" si="32"/>
        <v>6854814.2948138993</v>
      </c>
      <c r="H190" s="79"/>
      <c r="I190" s="75"/>
      <c r="J190" s="80"/>
      <c r="K190" s="75">
        <f t="shared" si="26"/>
        <v>185</v>
      </c>
      <c r="L190" s="84">
        <f t="shared" si="27"/>
        <v>-83733.002765801677</v>
      </c>
      <c r="M190" s="84">
        <f t="shared" si="28"/>
        <v>-42645.958115952373</v>
      </c>
      <c r="N190" s="84">
        <f t="shared" si="29"/>
        <v>-41087.044649849304</v>
      </c>
      <c r="O190" s="85">
        <f t="shared" si="33"/>
        <v>6753724.1378963068</v>
      </c>
    </row>
    <row r="191" spans="1:15" x14ac:dyDescent="0.2">
      <c r="A191" s="75"/>
      <c r="B191" s="80"/>
      <c r="C191" s="75">
        <f t="shared" si="24"/>
        <v>186</v>
      </c>
      <c r="D191" s="84">
        <f t="shared" si="25"/>
        <v>-81986.386883910644</v>
      </c>
      <c r="E191" s="84">
        <f t="shared" si="30"/>
        <v>-41999.970164162929</v>
      </c>
      <c r="F191" s="84">
        <f t="shared" si="31"/>
        <v>-39986.416719747715</v>
      </c>
      <c r="G191" s="85">
        <f t="shared" si="32"/>
        <v>6812814.3246497363</v>
      </c>
      <c r="H191" s="79"/>
      <c r="I191" s="75"/>
      <c r="J191" s="80"/>
      <c r="K191" s="75">
        <f t="shared" si="26"/>
        <v>186</v>
      </c>
      <c r="L191" s="84">
        <f t="shared" si="27"/>
        <v>-83733.002765801677</v>
      </c>
      <c r="M191" s="84">
        <f t="shared" si="28"/>
        <v>-42894.726204962091</v>
      </c>
      <c r="N191" s="84">
        <f t="shared" si="29"/>
        <v>-40838.276560839586</v>
      </c>
      <c r="O191" s="85">
        <f t="shared" si="33"/>
        <v>6710829.4116913443</v>
      </c>
    </row>
    <row r="192" spans="1:15" x14ac:dyDescent="0.2">
      <c r="A192" s="75"/>
      <c r="B192" s="80"/>
      <c r="C192" s="75">
        <f t="shared" si="24"/>
        <v>187</v>
      </c>
      <c r="D192" s="84">
        <f t="shared" si="25"/>
        <v>-81986.386883910644</v>
      </c>
      <c r="E192" s="84">
        <f t="shared" si="30"/>
        <v>-42244.969990120553</v>
      </c>
      <c r="F192" s="84">
        <f t="shared" si="31"/>
        <v>-39741.41689379009</v>
      </c>
      <c r="G192" s="85">
        <f t="shared" si="32"/>
        <v>6770569.354659616</v>
      </c>
      <c r="H192" s="79"/>
      <c r="I192" s="75"/>
      <c r="J192" s="80"/>
      <c r="K192" s="75">
        <f t="shared" si="26"/>
        <v>187</v>
      </c>
      <c r="L192" s="84">
        <f t="shared" si="27"/>
        <v>-83733.002765801677</v>
      </c>
      <c r="M192" s="84">
        <f t="shared" si="28"/>
        <v>-43144.945441157703</v>
      </c>
      <c r="N192" s="84">
        <f t="shared" si="29"/>
        <v>-40588.057324643974</v>
      </c>
      <c r="O192" s="85">
        <f t="shared" si="33"/>
        <v>6667684.4662501868</v>
      </c>
    </row>
    <row r="193" spans="1:15" x14ac:dyDescent="0.2">
      <c r="A193" s="75"/>
      <c r="B193" s="80"/>
      <c r="C193" s="75">
        <f t="shared" si="24"/>
        <v>188</v>
      </c>
      <c r="D193" s="84">
        <f t="shared" si="25"/>
        <v>-81986.386883910644</v>
      </c>
      <c r="E193" s="84">
        <f t="shared" si="30"/>
        <v>-42491.398981729588</v>
      </c>
      <c r="F193" s="84">
        <f t="shared" si="31"/>
        <v>-39494.987902181056</v>
      </c>
      <c r="G193" s="85">
        <f t="shared" si="32"/>
        <v>6728077.9556778865</v>
      </c>
      <c r="H193" s="79"/>
      <c r="I193" s="75"/>
      <c r="J193" s="80"/>
      <c r="K193" s="75">
        <f t="shared" si="26"/>
        <v>188</v>
      </c>
      <c r="L193" s="84">
        <f t="shared" si="27"/>
        <v>-83733.002765801677</v>
      </c>
      <c r="M193" s="84">
        <f t="shared" si="28"/>
        <v>-43396.624289564454</v>
      </c>
      <c r="N193" s="84">
        <f t="shared" si="29"/>
        <v>-40336.378476237223</v>
      </c>
      <c r="O193" s="85">
        <f t="shared" si="33"/>
        <v>6624287.841960622</v>
      </c>
    </row>
    <row r="194" spans="1:15" x14ac:dyDescent="0.2">
      <c r="A194" s="75"/>
      <c r="B194" s="80"/>
      <c r="C194" s="75">
        <f t="shared" si="24"/>
        <v>189</v>
      </c>
      <c r="D194" s="84">
        <f t="shared" si="25"/>
        <v>-81986.386883910644</v>
      </c>
      <c r="E194" s="84">
        <f t="shared" si="30"/>
        <v>-42739.265475789674</v>
      </c>
      <c r="F194" s="84">
        <f t="shared" si="31"/>
        <v>-39247.121408120969</v>
      </c>
      <c r="G194" s="85">
        <f t="shared" si="32"/>
        <v>6685338.6902020965</v>
      </c>
      <c r="H194" s="79"/>
      <c r="I194" s="75"/>
      <c r="J194" s="80"/>
      <c r="K194" s="75">
        <f t="shared" si="26"/>
        <v>189</v>
      </c>
      <c r="L194" s="84">
        <f t="shared" si="27"/>
        <v>-83733.002765801677</v>
      </c>
      <c r="M194" s="84">
        <f t="shared" si="28"/>
        <v>-43649.771264586918</v>
      </c>
      <c r="N194" s="84">
        <f t="shared" si="29"/>
        <v>-40083.231501214759</v>
      </c>
      <c r="O194" s="85">
        <f t="shared" si="33"/>
        <v>6580638.0706960354</v>
      </c>
    </row>
    <row r="195" spans="1:15" x14ac:dyDescent="0.2">
      <c r="A195" s="75"/>
      <c r="B195" s="80"/>
      <c r="C195" s="75">
        <f t="shared" si="24"/>
        <v>190</v>
      </c>
      <c r="D195" s="84">
        <f t="shared" si="25"/>
        <v>-81986.386883910644</v>
      </c>
      <c r="E195" s="84">
        <f t="shared" si="30"/>
        <v>-42988.577857731776</v>
      </c>
      <c r="F195" s="84">
        <f t="shared" si="31"/>
        <v>-38997.809026178867</v>
      </c>
      <c r="G195" s="85">
        <f t="shared" si="32"/>
        <v>6642350.1123443646</v>
      </c>
      <c r="H195" s="79"/>
      <c r="I195" s="75"/>
      <c r="J195" s="80"/>
      <c r="K195" s="75">
        <f t="shared" si="26"/>
        <v>190</v>
      </c>
      <c r="L195" s="84">
        <f t="shared" si="27"/>
        <v>-83733.002765801677</v>
      </c>
      <c r="M195" s="84">
        <f t="shared" si="28"/>
        <v>-43904.394930297007</v>
      </c>
      <c r="N195" s="84">
        <f t="shared" si="29"/>
        <v>-39828.60783550467</v>
      </c>
      <c r="O195" s="85">
        <f t="shared" si="33"/>
        <v>6536733.6757657388</v>
      </c>
    </row>
    <row r="196" spans="1:15" x14ac:dyDescent="0.2">
      <c r="A196" s="75"/>
      <c r="B196" s="80"/>
      <c r="C196" s="75">
        <f t="shared" si="24"/>
        <v>191</v>
      </c>
      <c r="D196" s="84">
        <f t="shared" si="25"/>
        <v>-81986.386883910644</v>
      </c>
      <c r="E196" s="84">
        <f t="shared" si="30"/>
        <v>-43239.344561901882</v>
      </c>
      <c r="F196" s="84">
        <f t="shared" si="31"/>
        <v>-38747.042322008761</v>
      </c>
      <c r="G196" s="85">
        <f t="shared" si="32"/>
        <v>6599110.7677824628</v>
      </c>
      <c r="H196" s="79"/>
      <c r="I196" s="75"/>
      <c r="J196" s="80"/>
      <c r="K196" s="75">
        <f t="shared" si="26"/>
        <v>191</v>
      </c>
      <c r="L196" s="84">
        <f t="shared" si="27"/>
        <v>-83733.002765801677</v>
      </c>
      <c r="M196" s="84">
        <f t="shared" si="28"/>
        <v>-44160.503900723743</v>
      </c>
      <c r="N196" s="84">
        <f t="shared" si="29"/>
        <v>-39572.498865077934</v>
      </c>
      <c r="O196" s="85">
        <f t="shared" si="33"/>
        <v>6492573.1718650153</v>
      </c>
    </row>
    <row r="197" spans="1:15" x14ac:dyDescent="0.2">
      <c r="A197" s="84">
        <f>SUM(F186:F197)</f>
        <v>-478267.24478185351</v>
      </c>
      <c r="B197" s="80">
        <f>SUM(D186:D197)</f>
        <v>-983836.64260692766</v>
      </c>
      <c r="C197" s="75">
        <f t="shared" si="24"/>
        <v>192</v>
      </c>
      <c r="D197" s="84">
        <f t="shared" si="25"/>
        <v>-81986.386883910644</v>
      </c>
      <c r="E197" s="84">
        <f t="shared" si="30"/>
        <v>-43491.574071846306</v>
      </c>
      <c r="F197" s="84">
        <f t="shared" si="31"/>
        <v>-38494.812812064338</v>
      </c>
      <c r="G197" s="85">
        <f t="shared" si="32"/>
        <v>6555619.1937106168</v>
      </c>
      <c r="H197" s="79"/>
      <c r="I197" s="75"/>
      <c r="J197" s="80">
        <f>SUM(L186:L197)</f>
        <v>-1004796.0331896204</v>
      </c>
      <c r="K197" s="75">
        <f t="shared" si="26"/>
        <v>192</v>
      </c>
      <c r="L197" s="84">
        <f t="shared" si="27"/>
        <v>-83733.002765801677</v>
      </c>
      <c r="M197" s="84">
        <f t="shared" si="28"/>
        <v>-44418.106840144632</v>
      </c>
      <c r="N197" s="84">
        <f t="shared" si="29"/>
        <v>-39314.895925657045</v>
      </c>
      <c r="O197" s="85">
        <f t="shared" si="33"/>
        <v>6448155.0650248704</v>
      </c>
    </row>
    <row r="198" spans="1:15" x14ac:dyDescent="0.2">
      <c r="A198" s="84">
        <f>SUM(E186:E197)</f>
        <v>-505569.39782507409</v>
      </c>
      <c r="B198" s="80"/>
      <c r="C198" s="75">
        <f t="shared" si="24"/>
        <v>193</v>
      </c>
      <c r="D198" s="84">
        <f t="shared" si="25"/>
        <v>-81986.386883910644</v>
      </c>
      <c r="E198" s="84">
        <f t="shared" si="30"/>
        <v>-43745.274920598749</v>
      </c>
      <c r="F198" s="84">
        <f t="shared" si="31"/>
        <v>-38241.111963311894</v>
      </c>
      <c r="G198" s="85">
        <f t="shared" si="32"/>
        <v>6511873.9187900182</v>
      </c>
      <c r="H198" s="79"/>
      <c r="I198" s="75"/>
      <c r="J198" s="80"/>
      <c r="K198" s="75">
        <f t="shared" si="26"/>
        <v>193</v>
      </c>
      <c r="L198" s="84">
        <f t="shared" si="27"/>
        <v>-83733.002765801677</v>
      </c>
      <c r="M198" s="84">
        <f t="shared" si="28"/>
        <v>-44677.212463378812</v>
      </c>
      <c r="N198" s="84">
        <f t="shared" si="29"/>
        <v>-39055.790302422865</v>
      </c>
      <c r="O198" s="85">
        <f t="shared" si="33"/>
        <v>6403477.8525614915</v>
      </c>
    </row>
    <row r="199" spans="1:15" x14ac:dyDescent="0.2">
      <c r="A199" s="75"/>
      <c r="B199" s="80"/>
      <c r="C199" s="75">
        <f t="shared" si="24"/>
        <v>194</v>
      </c>
      <c r="D199" s="84">
        <f t="shared" si="25"/>
        <v>-81986.386883910644</v>
      </c>
      <c r="E199" s="84">
        <f t="shared" si="30"/>
        <v>-44000.455690968905</v>
      </c>
      <c r="F199" s="84">
        <f t="shared" si="31"/>
        <v>-37985.931192941738</v>
      </c>
      <c r="G199" s="85">
        <f t="shared" si="32"/>
        <v>6467873.4630990494</v>
      </c>
      <c r="H199" s="79"/>
      <c r="I199" s="75"/>
      <c r="J199" s="80"/>
      <c r="K199" s="75">
        <f t="shared" si="26"/>
        <v>194</v>
      </c>
      <c r="L199" s="84">
        <f t="shared" si="27"/>
        <v>-83733.002765801677</v>
      </c>
      <c r="M199" s="84">
        <f t="shared" si="28"/>
        <v>-44937.829536081845</v>
      </c>
      <c r="N199" s="84">
        <f t="shared" si="29"/>
        <v>-38795.173229719832</v>
      </c>
      <c r="O199" s="85">
        <f t="shared" si="33"/>
        <v>6358540.0230254093</v>
      </c>
    </row>
    <row r="200" spans="1:15" x14ac:dyDescent="0.2">
      <c r="A200" s="75"/>
      <c r="B200" s="80"/>
      <c r="C200" s="75">
        <f t="shared" ref="C200:C263" si="34">SUM(C199+1)</f>
        <v>195</v>
      </c>
      <c r="D200" s="84">
        <f t="shared" ref="D200:D263" si="35">PMT($B$3/12,$B$2,$B$1)</f>
        <v>-81986.386883910644</v>
      </c>
      <c r="E200" s="84">
        <f t="shared" si="30"/>
        <v>-44257.125015832898</v>
      </c>
      <c r="F200" s="84">
        <f t="shared" si="31"/>
        <v>-37729.261868077745</v>
      </c>
      <c r="G200" s="85">
        <f t="shared" si="32"/>
        <v>6423616.3380832169</v>
      </c>
      <c r="H200" s="79"/>
      <c r="I200" s="75"/>
      <c r="J200" s="80"/>
      <c r="K200" s="75">
        <f t="shared" ref="K200:K263" si="36">SUM(K199+1)</f>
        <v>195</v>
      </c>
      <c r="L200" s="84">
        <f t="shared" ref="L200:L263" si="37">PMT($J$3/12,$J$2,$J$1)</f>
        <v>-83733.002765801677</v>
      </c>
      <c r="M200" s="84">
        <f t="shared" ref="M200:M263" si="38">PPMT($J$3/12,K200,$J$2,$J$1)</f>
        <v>-45199.966875042322</v>
      </c>
      <c r="N200" s="84">
        <f t="shared" ref="N200:N263" si="39">SUM(L200-M200)</f>
        <v>-38533.035890759355</v>
      </c>
      <c r="O200" s="85">
        <f t="shared" si="33"/>
        <v>6313340.0561503666</v>
      </c>
    </row>
    <row r="201" spans="1:15" x14ac:dyDescent="0.2">
      <c r="A201" s="75"/>
      <c r="B201" s="80"/>
      <c r="C201" s="75">
        <f t="shared" si="34"/>
        <v>196</v>
      </c>
      <c r="D201" s="84">
        <f t="shared" si="35"/>
        <v>-81986.386883910644</v>
      </c>
      <c r="E201" s="84">
        <f t="shared" si="30"/>
        <v>-44515.291578425255</v>
      </c>
      <c r="F201" s="84">
        <f t="shared" si="31"/>
        <v>-37471.095305485389</v>
      </c>
      <c r="G201" s="85">
        <f t="shared" si="32"/>
        <v>6379101.0465047918</v>
      </c>
      <c r="H201" s="79"/>
      <c r="I201" s="75"/>
      <c r="J201" s="80"/>
      <c r="K201" s="75">
        <f t="shared" si="36"/>
        <v>196</v>
      </c>
      <c r="L201" s="84">
        <f t="shared" si="37"/>
        <v>-83733.002765801677</v>
      </c>
      <c r="M201" s="84">
        <f t="shared" si="38"/>
        <v>-45463.633348480063</v>
      </c>
      <c r="N201" s="84">
        <f t="shared" si="39"/>
        <v>-38269.369417321614</v>
      </c>
      <c r="O201" s="85">
        <f t="shared" si="33"/>
        <v>6267876.4228018867</v>
      </c>
    </row>
    <row r="202" spans="1:15" x14ac:dyDescent="0.2">
      <c r="A202" s="75"/>
      <c r="B202" s="80"/>
      <c r="C202" s="75">
        <f t="shared" si="34"/>
        <v>197</v>
      </c>
      <c r="D202" s="84">
        <f t="shared" si="35"/>
        <v>-81986.386883910644</v>
      </c>
      <c r="E202" s="84">
        <f t="shared" si="30"/>
        <v>-44774.964112632726</v>
      </c>
      <c r="F202" s="84">
        <f t="shared" si="31"/>
        <v>-37211.422771277917</v>
      </c>
      <c r="G202" s="85">
        <f t="shared" si="32"/>
        <v>6334326.0823921589</v>
      </c>
      <c r="H202" s="79"/>
      <c r="I202" s="75"/>
      <c r="J202" s="80"/>
      <c r="K202" s="75">
        <f t="shared" si="36"/>
        <v>197</v>
      </c>
      <c r="L202" s="84">
        <f t="shared" si="37"/>
        <v>-83733.002765801677</v>
      </c>
      <c r="M202" s="84">
        <f t="shared" si="38"/>
        <v>-45728.837876346202</v>
      </c>
      <c r="N202" s="84">
        <f t="shared" si="39"/>
        <v>-38004.164889455475</v>
      </c>
      <c r="O202" s="85">
        <f t="shared" si="33"/>
        <v>6222147.5849255407</v>
      </c>
    </row>
    <row r="203" spans="1:15" x14ac:dyDescent="0.2">
      <c r="A203" s="75"/>
      <c r="B203" s="80"/>
      <c r="C203" s="75">
        <f t="shared" si="34"/>
        <v>198</v>
      </c>
      <c r="D203" s="84">
        <f t="shared" si="35"/>
        <v>-81986.386883910644</v>
      </c>
      <c r="E203" s="84">
        <f t="shared" si="30"/>
        <v>-45036.151403289747</v>
      </c>
      <c r="F203" s="84">
        <f t="shared" si="31"/>
        <v>-36950.235480620897</v>
      </c>
      <c r="G203" s="85">
        <f t="shared" si="32"/>
        <v>6289289.9309888696</v>
      </c>
      <c r="H203" s="79"/>
      <c r="I203" s="75"/>
      <c r="J203" s="80"/>
      <c r="K203" s="75">
        <f t="shared" si="36"/>
        <v>198</v>
      </c>
      <c r="L203" s="84">
        <f t="shared" si="37"/>
        <v>-83733.002765801677</v>
      </c>
      <c r="M203" s="84">
        <f t="shared" si="38"/>
        <v>-45995.589430624888</v>
      </c>
      <c r="N203" s="84">
        <f t="shared" si="39"/>
        <v>-37737.413335176789</v>
      </c>
      <c r="O203" s="85">
        <f t="shared" si="33"/>
        <v>6176151.9954949161</v>
      </c>
    </row>
    <row r="204" spans="1:15" x14ac:dyDescent="0.2">
      <c r="A204" s="75"/>
      <c r="B204" s="80"/>
      <c r="C204" s="75">
        <f t="shared" si="34"/>
        <v>199</v>
      </c>
      <c r="D204" s="84">
        <f t="shared" si="35"/>
        <v>-81986.386883910644</v>
      </c>
      <c r="E204" s="84">
        <f t="shared" si="30"/>
        <v>-45298.862286475618</v>
      </c>
      <c r="F204" s="84">
        <f t="shared" si="31"/>
        <v>-36687.524597435025</v>
      </c>
      <c r="G204" s="85">
        <f t="shared" si="32"/>
        <v>6243991.0687023941</v>
      </c>
      <c r="H204" s="79"/>
      <c r="I204" s="75"/>
      <c r="J204" s="80"/>
      <c r="K204" s="75">
        <f t="shared" si="36"/>
        <v>199</v>
      </c>
      <c r="L204" s="84">
        <f t="shared" si="37"/>
        <v>-83733.002765801677</v>
      </c>
      <c r="M204" s="84">
        <f t="shared" si="38"/>
        <v>-46263.897035636874</v>
      </c>
      <c r="N204" s="84">
        <f t="shared" si="39"/>
        <v>-37469.105730164803</v>
      </c>
      <c r="O204" s="85">
        <f t="shared" si="33"/>
        <v>6129888.0984592792</v>
      </c>
    </row>
    <row r="205" spans="1:15" x14ac:dyDescent="0.2">
      <c r="A205" s="75"/>
      <c r="B205" s="80"/>
      <c r="C205" s="75">
        <f t="shared" si="34"/>
        <v>200</v>
      </c>
      <c r="D205" s="84">
        <f t="shared" si="35"/>
        <v>-81986.386883910644</v>
      </c>
      <c r="E205" s="84">
        <f t="shared" si="30"/>
        <v>-45563.105649813391</v>
      </c>
      <c r="F205" s="84">
        <f t="shared" si="31"/>
        <v>-36423.281234097252</v>
      </c>
      <c r="G205" s="85">
        <f t="shared" si="32"/>
        <v>6198427.9630525811</v>
      </c>
      <c r="H205" s="79"/>
      <c r="I205" s="75"/>
      <c r="J205" s="80"/>
      <c r="K205" s="75">
        <f t="shared" si="36"/>
        <v>200</v>
      </c>
      <c r="L205" s="84">
        <f t="shared" si="37"/>
        <v>-83733.002765801677</v>
      </c>
      <c r="M205" s="84">
        <f t="shared" si="38"/>
        <v>-46533.769768344748</v>
      </c>
      <c r="N205" s="84">
        <f t="shared" si="39"/>
        <v>-37199.232997456929</v>
      </c>
      <c r="O205" s="85">
        <f t="shared" si="33"/>
        <v>6083354.328690934</v>
      </c>
    </row>
    <row r="206" spans="1:15" x14ac:dyDescent="0.2">
      <c r="A206" s="75"/>
      <c r="B206" s="80"/>
      <c r="C206" s="75">
        <f t="shared" si="34"/>
        <v>201</v>
      </c>
      <c r="D206" s="84">
        <f t="shared" si="35"/>
        <v>-81986.386883910644</v>
      </c>
      <c r="E206" s="84">
        <f t="shared" si="30"/>
        <v>-45828.890432770626</v>
      </c>
      <c r="F206" s="84">
        <f t="shared" si="31"/>
        <v>-36157.496451140018</v>
      </c>
      <c r="G206" s="85">
        <f t="shared" si="32"/>
        <v>6152599.0726198107</v>
      </c>
      <c r="H206" s="79"/>
      <c r="I206" s="75"/>
      <c r="J206" s="80"/>
      <c r="K206" s="75">
        <f t="shared" si="36"/>
        <v>201</v>
      </c>
      <c r="L206" s="84">
        <f t="shared" si="37"/>
        <v>-83733.002765801677</v>
      </c>
      <c r="M206" s="84">
        <f t="shared" si="38"/>
        <v>-46805.216758660099</v>
      </c>
      <c r="N206" s="84">
        <f t="shared" si="39"/>
        <v>-36927.786007141578</v>
      </c>
      <c r="O206" s="85">
        <f t="shared" si="33"/>
        <v>6036549.111932274</v>
      </c>
    </row>
    <row r="207" spans="1:15" x14ac:dyDescent="0.2">
      <c r="A207" s="75"/>
      <c r="B207" s="80"/>
      <c r="C207" s="75">
        <f t="shared" si="34"/>
        <v>202</v>
      </c>
      <c r="D207" s="84">
        <f t="shared" si="35"/>
        <v>-81986.386883910644</v>
      </c>
      <c r="E207" s="84">
        <f t="shared" si="30"/>
        <v>-46096.225626961794</v>
      </c>
      <c r="F207" s="84">
        <f t="shared" si="31"/>
        <v>-35890.16125694885</v>
      </c>
      <c r="G207" s="85">
        <f t="shared" si="32"/>
        <v>6106502.8469928484</v>
      </c>
      <c r="H207" s="79"/>
      <c r="I207" s="75"/>
      <c r="J207" s="80"/>
      <c r="K207" s="75">
        <f t="shared" si="36"/>
        <v>202</v>
      </c>
      <c r="L207" s="84">
        <f t="shared" si="37"/>
        <v>-83733.002765801677</v>
      </c>
      <c r="M207" s="84">
        <f t="shared" si="38"/>
        <v>-47078.247189752285</v>
      </c>
      <c r="N207" s="84">
        <f t="shared" si="39"/>
        <v>-36654.755576049392</v>
      </c>
      <c r="O207" s="85">
        <f t="shared" si="33"/>
        <v>5989470.8647425221</v>
      </c>
    </row>
    <row r="208" spans="1:15" x14ac:dyDescent="0.2">
      <c r="A208" s="75"/>
      <c r="B208" s="80"/>
      <c r="C208" s="75">
        <f t="shared" si="34"/>
        <v>203</v>
      </c>
      <c r="D208" s="84">
        <f t="shared" si="35"/>
        <v>-81986.386883910644</v>
      </c>
      <c r="E208" s="84">
        <f t="shared" si="30"/>
        <v>-46365.120276452406</v>
      </c>
      <c r="F208" s="84">
        <f t="shared" si="31"/>
        <v>-35621.266607458238</v>
      </c>
      <c r="G208" s="85">
        <f t="shared" si="32"/>
        <v>6060137.7267163964</v>
      </c>
      <c r="H208" s="79"/>
      <c r="I208" s="75"/>
      <c r="J208" s="80"/>
      <c r="K208" s="75">
        <f t="shared" si="36"/>
        <v>203</v>
      </c>
      <c r="L208" s="84">
        <f t="shared" si="37"/>
        <v>-83733.002765801677</v>
      </c>
      <c r="M208" s="84">
        <f t="shared" si="38"/>
        <v>-47352.870298359172</v>
      </c>
      <c r="N208" s="84">
        <f t="shared" si="39"/>
        <v>-36380.132467442505</v>
      </c>
      <c r="O208" s="85">
        <f t="shared" si="33"/>
        <v>5942117.9944441626</v>
      </c>
    </row>
    <row r="209" spans="1:15" x14ac:dyDescent="0.2">
      <c r="A209" s="75"/>
      <c r="B209" s="80">
        <f>SUM(D198:D209)</f>
        <v>-983836.64260692766</v>
      </c>
      <c r="C209" s="75">
        <f t="shared" si="34"/>
        <v>204</v>
      </c>
      <c r="D209" s="84">
        <f t="shared" si="35"/>
        <v>-81986.386883910644</v>
      </c>
      <c r="E209" s="84">
        <f t="shared" si="30"/>
        <v>-46635.58347806504</v>
      </c>
      <c r="F209" s="84">
        <f t="shared" si="31"/>
        <v>-35350.803405845603</v>
      </c>
      <c r="G209" s="85">
        <f t="shared" si="32"/>
        <v>6013502.1432383312</v>
      </c>
      <c r="H209" s="79"/>
      <c r="I209" s="75"/>
      <c r="J209" s="80">
        <f>SUM(L198:L209)</f>
        <v>-1004796.0331896204</v>
      </c>
      <c r="K209" s="75">
        <f t="shared" si="36"/>
        <v>204</v>
      </c>
      <c r="L209" s="84">
        <f t="shared" si="37"/>
        <v>-83733.002765801677</v>
      </c>
      <c r="M209" s="84">
        <f t="shared" si="38"/>
        <v>-47629.095375099598</v>
      </c>
      <c r="N209" s="84">
        <f t="shared" si="39"/>
        <v>-36103.907390702079</v>
      </c>
      <c r="O209" s="85">
        <f t="shared" si="33"/>
        <v>5894488.8990690634</v>
      </c>
    </row>
    <row r="210" spans="1:15" x14ac:dyDescent="0.2">
      <c r="A210" s="75"/>
      <c r="B210" s="80"/>
      <c r="C210" s="75">
        <f t="shared" si="34"/>
        <v>205</v>
      </c>
      <c r="D210" s="84">
        <f t="shared" si="35"/>
        <v>-81986.386883910644</v>
      </c>
      <c r="E210" s="84">
        <f t="shared" si="30"/>
        <v>-46907.624381687085</v>
      </c>
      <c r="F210" s="84">
        <f t="shared" si="31"/>
        <v>-35078.762502223559</v>
      </c>
      <c r="G210" s="85">
        <f t="shared" si="32"/>
        <v>5966594.5188566437</v>
      </c>
      <c r="H210" s="79"/>
      <c r="I210" s="75"/>
      <c r="J210" s="80"/>
      <c r="K210" s="75">
        <f t="shared" si="36"/>
        <v>205</v>
      </c>
      <c r="L210" s="84">
        <f t="shared" si="37"/>
        <v>-83733.002765801677</v>
      </c>
      <c r="M210" s="84">
        <f t="shared" si="38"/>
        <v>-47906.931764787674</v>
      </c>
      <c r="N210" s="84">
        <f t="shared" si="39"/>
        <v>-35826.071001014003</v>
      </c>
      <c r="O210" s="85">
        <f t="shared" si="33"/>
        <v>5846581.9673042754</v>
      </c>
    </row>
    <row r="211" spans="1:15" x14ac:dyDescent="0.2">
      <c r="A211" s="75"/>
      <c r="B211" s="80"/>
      <c r="C211" s="75">
        <f t="shared" si="34"/>
        <v>206</v>
      </c>
      <c r="D211" s="84">
        <f t="shared" si="35"/>
        <v>-81986.386883910644</v>
      </c>
      <c r="E211" s="84">
        <f t="shared" si="30"/>
        <v>-47181.252190580257</v>
      </c>
      <c r="F211" s="84">
        <f t="shared" si="31"/>
        <v>-34805.134693330387</v>
      </c>
      <c r="G211" s="85">
        <f t="shared" si="32"/>
        <v>5919413.2666660631</v>
      </c>
      <c r="H211" s="79"/>
      <c r="I211" s="75"/>
      <c r="J211" s="80"/>
      <c r="K211" s="75">
        <f t="shared" si="36"/>
        <v>206</v>
      </c>
      <c r="L211" s="84">
        <f t="shared" si="37"/>
        <v>-83733.002765801677</v>
      </c>
      <c r="M211" s="84">
        <f t="shared" si="38"/>
        <v>-48186.388866748937</v>
      </c>
      <c r="N211" s="84">
        <f t="shared" si="39"/>
        <v>-35546.61389905274</v>
      </c>
      <c r="O211" s="85">
        <f t="shared" si="33"/>
        <v>5798395.5784375267</v>
      </c>
    </row>
    <row r="212" spans="1:15" x14ac:dyDescent="0.2">
      <c r="A212" s="75"/>
      <c r="B212" s="80"/>
      <c r="C212" s="75">
        <f t="shared" si="34"/>
        <v>207</v>
      </c>
      <c r="D212" s="84">
        <f t="shared" si="35"/>
        <v>-81986.386883910644</v>
      </c>
      <c r="E212" s="84">
        <f t="shared" si="30"/>
        <v>-47456.476161691979</v>
      </c>
      <c r="F212" s="84">
        <f t="shared" si="31"/>
        <v>-34529.910722218665</v>
      </c>
      <c r="G212" s="85">
        <f t="shared" si="32"/>
        <v>5871956.7905043708</v>
      </c>
      <c r="H212" s="79"/>
      <c r="I212" s="75"/>
      <c r="J212" s="80"/>
      <c r="K212" s="75">
        <f t="shared" si="36"/>
        <v>207</v>
      </c>
      <c r="L212" s="84">
        <f t="shared" si="37"/>
        <v>-83733.002765801677</v>
      </c>
      <c r="M212" s="84">
        <f t="shared" si="38"/>
        <v>-48467.476135138313</v>
      </c>
      <c r="N212" s="84">
        <f t="shared" si="39"/>
        <v>-35265.526630663364</v>
      </c>
      <c r="O212" s="85">
        <f t="shared" si="33"/>
        <v>5749928.1023023883</v>
      </c>
    </row>
    <row r="213" spans="1:15" x14ac:dyDescent="0.2">
      <c r="A213" s="75"/>
      <c r="B213" s="80"/>
      <c r="C213" s="75">
        <f t="shared" si="34"/>
        <v>208</v>
      </c>
      <c r="D213" s="84">
        <f t="shared" si="35"/>
        <v>-81986.386883910644</v>
      </c>
      <c r="E213" s="84">
        <f t="shared" si="30"/>
        <v>-47733.305605968511</v>
      </c>
      <c r="F213" s="84">
        <f t="shared" si="31"/>
        <v>-34253.081277942132</v>
      </c>
      <c r="G213" s="85">
        <f t="shared" si="32"/>
        <v>5824223.4848984024</v>
      </c>
      <c r="H213" s="79"/>
      <c r="I213" s="75"/>
      <c r="J213" s="80"/>
      <c r="K213" s="75">
        <f t="shared" si="36"/>
        <v>208</v>
      </c>
      <c r="L213" s="84">
        <f t="shared" si="37"/>
        <v>-83733.002765801677</v>
      </c>
      <c r="M213" s="84">
        <f t="shared" si="38"/>
        <v>-48750.203079259954</v>
      </c>
      <c r="N213" s="84">
        <f t="shared" si="39"/>
        <v>-34982.799686541723</v>
      </c>
      <c r="O213" s="85">
        <f t="shared" si="33"/>
        <v>5701177.8992231283</v>
      </c>
    </row>
    <row r="214" spans="1:15" x14ac:dyDescent="0.2">
      <c r="A214" s="75"/>
      <c r="B214" s="80"/>
      <c r="C214" s="75">
        <f t="shared" si="34"/>
        <v>209</v>
      </c>
      <c r="D214" s="84">
        <f t="shared" si="35"/>
        <v>-81986.386883910644</v>
      </c>
      <c r="E214" s="84">
        <f t="shared" si="30"/>
        <v>-48011.749888670005</v>
      </c>
      <c r="F214" s="84">
        <f t="shared" si="31"/>
        <v>-33974.636995240638</v>
      </c>
      <c r="G214" s="85">
        <f t="shared" si="32"/>
        <v>5776211.7350097327</v>
      </c>
      <c r="H214" s="79"/>
      <c r="I214" s="75"/>
      <c r="J214" s="80"/>
      <c r="K214" s="75">
        <f t="shared" si="36"/>
        <v>209</v>
      </c>
      <c r="L214" s="84">
        <f t="shared" si="37"/>
        <v>-83733.002765801677</v>
      </c>
      <c r="M214" s="84">
        <f t="shared" si="38"/>
        <v>-49034.579263888969</v>
      </c>
      <c r="N214" s="84">
        <f t="shared" si="39"/>
        <v>-34698.423501912708</v>
      </c>
      <c r="O214" s="85">
        <f t="shared" si="33"/>
        <v>5652143.3199592391</v>
      </c>
    </row>
    <row r="215" spans="1:15" x14ac:dyDescent="0.2">
      <c r="A215" s="75"/>
      <c r="B215" s="80"/>
      <c r="C215" s="75">
        <f t="shared" si="34"/>
        <v>210</v>
      </c>
      <c r="D215" s="84">
        <f t="shared" si="35"/>
        <v>-81986.386883910644</v>
      </c>
      <c r="E215" s="84">
        <f t="shared" si="30"/>
        <v>-48291.818429687235</v>
      </c>
      <c r="F215" s="84">
        <f t="shared" si="31"/>
        <v>-33694.568454223408</v>
      </c>
      <c r="G215" s="85">
        <f t="shared" si="32"/>
        <v>5727919.9165800456</v>
      </c>
      <c r="H215" s="79"/>
      <c r="I215" s="75"/>
      <c r="J215" s="80"/>
      <c r="K215" s="75">
        <f t="shared" si="36"/>
        <v>210</v>
      </c>
      <c r="L215" s="84">
        <f t="shared" si="37"/>
        <v>-83733.002765801677</v>
      </c>
      <c r="M215" s="84">
        <f t="shared" si="38"/>
        <v>-49320.614309594981</v>
      </c>
      <c r="N215" s="84">
        <f t="shared" si="39"/>
        <v>-34412.388456206696</v>
      </c>
      <c r="O215" s="85">
        <f t="shared" si="33"/>
        <v>5602822.7056496441</v>
      </c>
    </row>
    <row r="216" spans="1:15" x14ac:dyDescent="0.2">
      <c r="A216" s="75"/>
      <c r="B216" s="80"/>
      <c r="C216" s="75">
        <f t="shared" si="34"/>
        <v>211</v>
      </c>
      <c r="D216" s="84">
        <f t="shared" si="35"/>
        <v>-81986.386883910644</v>
      </c>
      <c r="E216" s="84">
        <f t="shared" si="30"/>
        <v>-48573.520703860413</v>
      </c>
      <c r="F216" s="84">
        <f t="shared" si="31"/>
        <v>-33412.86618005023</v>
      </c>
      <c r="G216" s="85">
        <f t="shared" si="32"/>
        <v>5679346.395876185</v>
      </c>
      <c r="H216" s="79"/>
      <c r="I216" s="75"/>
      <c r="J216" s="80"/>
      <c r="K216" s="75">
        <f t="shared" si="36"/>
        <v>211</v>
      </c>
      <c r="L216" s="84">
        <f t="shared" si="37"/>
        <v>-83733.002765801677</v>
      </c>
      <c r="M216" s="84">
        <f t="shared" si="38"/>
        <v>-49608.317893067622</v>
      </c>
      <c r="N216" s="84">
        <f t="shared" si="39"/>
        <v>-34124.684872734055</v>
      </c>
      <c r="O216" s="85">
        <f t="shared" si="33"/>
        <v>5553214.3877565768</v>
      </c>
    </row>
    <row r="217" spans="1:15" x14ac:dyDescent="0.2">
      <c r="A217" s="75"/>
      <c r="B217" s="80"/>
      <c r="C217" s="75">
        <f t="shared" si="34"/>
        <v>212</v>
      </c>
      <c r="D217" s="84">
        <f t="shared" si="35"/>
        <v>-81986.386883910644</v>
      </c>
      <c r="E217" s="84">
        <f t="shared" si="30"/>
        <v>-48856.866241299605</v>
      </c>
      <c r="F217" s="84">
        <f t="shared" si="31"/>
        <v>-33129.520642611038</v>
      </c>
      <c r="G217" s="85">
        <f t="shared" si="32"/>
        <v>5630489.5296348855</v>
      </c>
      <c r="H217" s="79"/>
      <c r="I217" s="75"/>
      <c r="J217" s="80"/>
      <c r="K217" s="75">
        <f t="shared" si="36"/>
        <v>212</v>
      </c>
      <c r="L217" s="84">
        <f t="shared" si="37"/>
        <v>-83733.002765801677</v>
      </c>
      <c r="M217" s="84">
        <f t="shared" si="38"/>
        <v>-49897.699747443854</v>
      </c>
      <c r="N217" s="84">
        <f t="shared" si="39"/>
        <v>-33835.303018357823</v>
      </c>
      <c r="O217" s="85">
        <f t="shared" si="33"/>
        <v>5503316.6880091326</v>
      </c>
    </row>
    <row r="218" spans="1:15" x14ac:dyDescent="0.2">
      <c r="A218" s="75"/>
      <c r="B218" s="80"/>
      <c r="C218" s="75">
        <f t="shared" si="34"/>
        <v>213</v>
      </c>
      <c r="D218" s="84">
        <f t="shared" si="35"/>
        <v>-81986.386883910644</v>
      </c>
      <c r="E218" s="84">
        <f t="shared" si="30"/>
        <v>-49141.864627707182</v>
      </c>
      <c r="F218" s="84">
        <f t="shared" si="31"/>
        <v>-32844.522256203461</v>
      </c>
      <c r="G218" s="85">
        <f t="shared" si="32"/>
        <v>5581347.6650071787</v>
      </c>
      <c r="H218" s="79"/>
      <c r="I218" s="75"/>
      <c r="J218" s="80"/>
      <c r="K218" s="75">
        <f t="shared" si="36"/>
        <v>213</v>
      </c>
      <c r="L218" s="84">
        <f t="shared" si="37"/>
        <v>-83733.002765801677</v>
      </c>
      <c r="M218" s="84">
        <f t="shared" si="38"/>
        <v>-50188.769662637271</v>
      </c>
      <c r="N218" s="84">
        <f t="shared" si="39"/>
        <v>-33544.233103164406</v>
      </c>
      <c r="O218" s="85">
        <f t="shared" si="33"/>
        <v>5453127.9183464954</v>
      </c>
    </row>
    <row r="219" spans="1:15" x14ac:dyDescent="0.2">
      <c r="A219" s="75"/>
      <c r="B219" s="80"/>
      <c r="C219" s="75">
        <f t="shared" si="34"/>
        <v>214</v>
      </c>
      <c r="D219" s="84">
        <f t="shared" si="35"/>
        <v>-81986.386883910644</v>
      </c>
      <c r="E219" s="84">
        <f t="shared" si="30"/>
        <v>-49428.525504702149</v>
      </c>
      <c r="F219" s="84">
        <f t="shared" si="31"/>
        <v>-32557.861379208494</v>
      </c>
      <c r="G219" s="85">
        <f t="shared" si="32"/>
        <v>5531919.1395024769</v>
      </c>
      <c r="H219" s="79"/>
      <c r="I219" s="75"/>
      <c r="J219" s="80"/>
      <c r="K219" s="75">
        <f t="shared" si="36"/>
        <v>214</v>
      </c>
      <c r="L219" s="84">
        <f t="shared" si="37"/>
        <v>-83733.002765801677</v>
      </c>
      <c r="M219" s="84">
        <f t="shared" si="38"/>
        <v>-50481.537485669323</v>
      </c>
      <c r="N219" s="84">
        <f t="shared" si="39"/>
        <v>-33251.465280132354</v>
      </c>
      <c r="O219" s="85">
        <f t="shared" si="33"/>
        <v>5402646.380860826</v>
      </c>
    </row>
    <row r="220" spans="1:15" x14ac:dyDescent="0.2">
      <c r="A220" s="75"/>
      <c r="B220" s="80"/>
      <c r="C220" s="75">
        <f t="shared" si="34"/>
        <v>215</v>
      </c>
      <c r="D220" s="84">
        <f t="shared" si="35"/>
        <v>-81986.386883910644</v>
      </c>
      <c r="E220" s="84">
        <f t="shared" si="30"/>
        <v>-49716.858570146236</v>
      </c>
      <c r="F220" s="84">
        <f t="shared" si="31"/>
        <v>-32269.528313764407</v>
      </c>
      <c r="G220" s="85">
        <f t="shared" si="32"/>
        <v>5482202.2809323305</v>
      </c>
      <c r="H220" s="79"/>
      <c r="I220" s="75"/>
      <c r="J220" s="80"/>
      <c r="K220" s="75">
        <f t="shared" si="36"/>
        <v>215</v>
      </c>
      <c r="L220" s="84">
        <f t="shared" si="37"/>
        <v>-83733.002765801677</v>
      </c>
      <c r="M220" s="84">
        <f t="shared" si="38"/>
        <v>-50776.013121002397</v>
      </c>
      <c r="N220" s="84">
        <f t="shared" si="39"/>
        <v>-32956.98964479928</v>
      </c>
      <c r="O220" s="85">
        <f t="shared" si="33"/>
        <v>5351870.3677398236</v>
      </c>
    </row>
    <row r="221" spans="1:15" x14ac:dyDescent="0.2">
      <c r="A221" s="75"/>
      <c r="B221" s="80">
        <f>SUM(D210:D221)</f>
        <v>-983836.64260692766</v>
      </c>
      <c r="C221" s="75">
        <f t="shared" si="34"/>
        <v>216</v>
      </c>
      <c r="D221" s="84">
        <f t="shared" si="35"/>
        <v>-81986.386883910644</v>
      </c>
      <c r="E221" s="84">
        <f t="shared" si="30"/>
        <v>-50006.873578472092</v>
      </c>
      <c r="F221" s="84">
        <f t="shared" si="31"/>
        <v>-31979.513305438551</v>
      </c>
      <c r="G221" s="85">
        <f t="shared" si="32"/>
        <v>5432195.4073538585</v>
      </c>
      <c r="H221" s="79"/>
      <c r="I221" s="75"/>
      <c r="J221" s="80">
        <f>SUM(L210:L221)</f>
        <v>-1004796.0331896204</v>
      </c>
      <c r="K221" s="75">
        <f t="shared" si="36"/>
        <v>216</v>
      </c>
      <c r="L221" s="84">
        <f t="shared" si="37"/>
        <v>-83733.002765801677</v>
      </c>
      <c r="M221" s="84">
        <f t="shared" si="38"/>
        <v>-51072.206530874908</v>
      </c>
      <c r="N221" s="84">
        <f t="shared" si="39"/>
        <v>-32660.796234926769</v>
      </c>
      <c r="O221" s="85">
        <f t="shared" si="33"/>
        <v>5300798.1612089491</v>
      </c>
    </row>
    <row r="222" spans="1:15" x14ac:dyDescent="0.2">
      <c r="A222" s="75"/>
      <c r="B222" s="80"/>
      <c r="C222" s="75">
        <f t="shared" si="34"/>
        <v>217</v>
      </c>
      <c r="D222" s="84">
        <f t="shared" si="35"/>
        <v>-81986.386883910644</v>
      </c>
      <c r="E222" s="84">
        <f t="shared" si="30"/>
        <v>-50298.580341013178</v>
      </c>
      <c r="F222" s="84">
        <f t="shared" si="31"/>
        <v>-31687.806542897466</v>
      </c>
      <c r="G222" s="85">
        <f t="shared" si="32"/>
        <v>5381896.8270128453</v>
      </c>
      <c r="H222" s="79"/>
      <c r="I222" s="75"/>
      <c r="J222" s="80"/>
      <c r="K222" s="75">
        <f t="shared" si="36"/>
        <v>217</v>
      </c>
      <c r="L222" s="84">
        <f t="shared" si="37"/>
        <v>-83733.002765801677</v>
      </c>
      <c r="M222" s="84">
        <f t="shared" si="38"/>
        <v>-51370.127735638351</v>
      </c>
      <c r="N222" s="84">
        <f t="shared" si="39"/>
        <v>-32362.875030163326</v>
      </c>
      <c r="O222" s="85">
        <f t="shared" si="33"/>
        <v>5249428.033473311</v>
      </c>
    </row>
    <row r="223" spans="1:15" x14ac:dyDescent="0.2">
      <c r="A223" s="75"/>
      <c r="B223" s="80"/>
      <c r="C223" s="75">
        <f t="shared" si="34"/>
        <v>218</v>
      </c>
      <c r="D223" s="84">
        <f t="shared" si="35"/>
        <v>-81986.386883910644</v>
      </c>
      <c r="E223" s="84">
        <f t="shared" si="30"/>
        <v>-50591.98872633576</v>
      </c>
      <c r="F223" s="84">
        <f t="shared" si="31"/>
        <v>-31394.398157574884</v>
      </c>
      <c r="G223" s="85">
        <f t="shared" si="32"/>
        <v>5331304.8382865097</v>
      </c>
      <c r="H223" s="79"/>
      <c r="I223" s="75"/>
      <c r="J223" s="80"/>
      <c r="K223" s="75">
        <f t="shared" si="36"/>
        <v>218</v>
      </c>
      <c r="L223" s="84">
        <f t="shared" si="37"/>
        <v>-83733.002765801677</v>
      </c>
      <c r="M223" s="84">
        <f t="shared" si="38"/>
        <v>-51669.786814096238</v>
      </c>
      <c r="N223" s="84">
        <f t="shared" si="39"/>
        <v>-32063.215951705439</v>
      </c>
      <c r="O223" s="85">
        <f t="shared" si="33"/>
        <v>5197758.2466592146</v>
      </c>
    </row>
    <row r="224" spans="1:15" x14ac:dyDescent="0.2">
      <c r="A224" s="75"/>
      <c r="B224" s="80"/>
      <c r="C224" s="75">
        <f t="shared" si="34"/>
        <v>219</v>
      </c>
      <c r="D224" s="84">
        <f t="shared" si="35"/>
        <v>-81986.386883910644</v>
      </c>
      <c r="E224" s="84">
        <f t="shared" si="30"/>
        <v>-50887.108660572711</v>
      </c>
      <c r="F224" s="84">
        <f t="shared" si="31"/>
        <v>-31099.278223337933</v>
      </c>
      <c r="G224" s="85">
        <f t="shared" si="32"/>
        <v>5280417.7296259366</v>
      </c>
      <c r="H224" s="79"/>
      <c r="I224" s="75"/>
      <c r="J224" s="80"/>
      <c r="K224" s="75">
        <f t="shared" si="36"/>
        <v>219</v>
      </c>
      <c r="L224" s="84">
        <f t="shared" si="37"/>
        <v>-83733.002765801677</v>
      </c>
      <c r="M224" s="84">
        <f t="shared" si="38"/>
        <v>-51971.193903845138</v>
      </c>
      <c r="N224" s="84">
        <f t="shared" si="39"/>
        <v>-31761.808861956539</v>
      </c>
      <c r="O224" s="85">
        <f t="shared" si="33"/>
        <v>5145787.0527553698</v>
      </c>
    </row>
    <row r="225" spans="1:15" x14ac:dyDescent="0.2">
      <c r="A225" s="75"/>
      <c r="B225" s="80"/>
      <c r="C225" s="75">
        <f t="shared" si="34"/>
        <v>220</v>
      </c>
      <c r="D225" s="84">
        <f t="shared" si="35"/>
        <v>-81986.386883910644</v>
      </c>
      <c r="E225" s="84">
        <f t="shared" si="30"/>
        <v>-51183.950127759388</v>
      </c>
      <c r="F225" s="84">
        <f t="shared" si="31"/>
        <v>-30802.436756151255</v>
      </c>
      <c r="G225" s="85">
        <f t="shared" si="32"/>
        <v>5229233.7794981776</v>
      </c>
      <c r="H225" s="79"/>
      <c r="I225" s="75"/>
      <c r="J225" s="80"/>
      <c r="K225" s="75">
        <f t="shared" si="36"/>
        <v>220</v>
      </c>
      <c r="L225" s="84">
        <f t="shared" si="37"/>
        <v>-83733.002765801677</v>
      </c>
      <c r="M225" s="84">
        <f t="shared" si="38"/>
        <v>-52274.359201617553</v>
      </c>
      <c r="N225" s="84">
        <f t="shared" si="39"/>
        <v>-31458.643564184124</v>
      </c>
      <c r="O225" s="85">
        <f t="shared" si="33"/>
        <v>5093512.6935537523</v>
      </c>
    </row>
    <row r="226" spans="1:15" x14ac:dyDescent="0.2">
      <c r="A226" s="75"/>
      <c r="B226" s="80"/>
      <c r="C226" s="75">
        <f t="shared" si="34"/>
        <v>221</v>
      </c>
      <c r="D226" s="84">
        <f t="shared" si="35"/>
        <v>-81986.386883910644</v>
      </c>
      <c r="E226" s="84">
        <f t="shared" si="30"/>
        <v>-51482.52317017132</v>
      </c>
      <c r="F226" s="84">
        <f t="shared" si="31"/>
        <v>-30503.863713739323</v>
      </c>
      <c r="G226" s="85">
        <f t="shared" si="32"/>
        <v>5177751.2563280063</v>
      </c>
      <c r="H226" s="79"/>
      <c r="I226" s="75"/>
      <c r="J226" s="80"/>
      <c r="K226" s="75">
        <f t="shared" si="36"/>
        <v>221</v>
      </c>
      <c r="L226" s="84">
        <f t="shared" si="37"/>
        <v>-83733.002765801677</v>
      </c>
      <c r="M226" s="84">
        <f t="shared" si="38"/>
        <v>-52579.292963626991</v>
      </c>
      <c r="N226" s="84">
        <f t="shared" si="39"/>
        <v>-31153.709802174686</v>
      </c>
      <c r="O226" s="85">
        <f t="shared" si="33"/>
        <v>5040933.4005901255</v>
      </c>
    </row>
    <row r="227" spans="1:15" x14ac:dyDescent="0.2">
      <c r="A227" s="75"/>
      <c r="B227" s="80"/>
      <c r="C227" s="75">
        <f t="shared" si="34"/>
        <v>222</v>
      </c>
      <c r="D227" s="84">
        <f t="shared" si="35"/>
        <v>-81986.386883910644</v>
      </c>
      <c r="E227" s="84">
        <f t="shared" si="30"/>
        <v>-51782.837888663984</v>
      </c>
      <c r="F227" s="84">
        <f t="shared" si="31"/>
        <v>-30203.54899524666</v>
      </c>
      <c r="G227" s="85">
        <f t="shared" si="32"/>
        <v>5125968.4184393426</v>
      </c>
      <c r="H227" s="79"/>
      <c r="I227" s="75"/>
      <c r="J227" s="80"/>
      <c r="K227" s="75">
        <f t="shared" si="36"/>
        <v>222</v>
      </c>
      <c r="L227" s="84">
        <f t="shared" si="37"/>
        <v>-83733.002765801677</v>
      </c>
      <c r="M227" s="84">
        <f t="shared" si="38"/>
        <v>-52886.005505914814</v>
      </c>
      <c r="N227" s="84">
        <f t="shared" si="39"/>
        <v>-30846.997259886863</v>
      </c>
      <c r="O227" s="85">
        <f t="shared" si="33"/>
        <v>4988047.3950842107</v>
      </c>
    </row>
    <row r="228" spans="1:15" x14ac:dyDescent="0.2">
      <c r="A228" s="75"/>
      <c r="B228" s="80"/>
      <c r="C228" s="75">
        <f t="shared" si="34"/>
        <v>223</v>
      </c>
      <c r="D228" s="84">
        <f t="shared" si="35"/>
        <v>-81986.386883910644</v>
      </c>
      <c r="E228" s="84">
        <f t="shared" si="30"/>
        <v>-52084.904443014522</v>
      </c>
      <c r="F228" s="84">
        <f t="shared" si="31"/>
        <v>-29901.482440896121</v>
      </c>
      <c r="G228" s="85">
        <f t="shared" si="32"/>
        <v>5073883.5139963282</v>
      </c>
      <c r="H228" s="79"/>
      <c r="I228" s="75"/>
      <c r="J228" s="80"/>
      <c r="K228" s="75">
        <f t="shared" si="36"/>
        <v>223</v>
      </c>
      <c r="L228" s="84">
        <f t="shared" si="37"/>
        <v>-83733.002765801677</v>
      </c>
      <c r="M228" s="84">
        <f t="shared" si="38"/>
        <v>-53194.507204699323</v>
      </c>
      <c r="N228" s="84">
        <f t="shared" si="39"/>
        <v>-30538.495561102354</v>
      </c>
      <c r="O228" s="85">
        <f t="shared" si="33"/>
        <v>4934852.8878795113</v>
      </c>
    </row>
    <row r="229" spans="1:15" x14ac:dyDescent="0.2">
      <c r="A229" s="75"/>
      <c r="B229" s="80"/>
      <c r="C229" s="75">
        <f t="shared" si="34"/>
        <v>224</v>
      </c>
      <c r="D229" s="84">
        <f t="shared" si="35"/>
        <v>-81986.386883910644</v>
      </c>
      <c r="E229" s="84">
        <f t="shared" si="30"/>
        <v>-52388.733052265437</v>
      </c>
      <c r="F229" s="84">
        <f t="shared" si="31"/>
        <v>-29597.653831645206</v>
      </c>
      <c r="G229" s="85">
        <f t="shared" si="32"/>
        <v>5021494.7809440624</v>
      </c>
      <c r="H229" s="79"/>
      <c r="I229" s="75"/>
      <c r="J229" s="80"/>
      <c r="K229" s="75">
        <f t="shared" si="36"/>
        <v>224</v>
      </c>
      <c r="L229" s="84">
        <f t="shared" si="37"/>
        <v>-83733.002765801677</v>
      </c>
      <c r="M229" s="84">
        <f t="shared" si="38"/>
        <v>-53504.808496726735</v>
      </c>
      <c r="N229" s="84">
        <f t="shared" si="39"/>
        <v>-30228.194269074942</v>
      </c>
      <c r="O229" s="85">
        <f t="shared" si="33"/>
        <v>4881348.0793827847</v>
      </c>
    </row>
    <row r="230" spans="1:15" x14ac:dyDescent="0.2">
      <c r="A230" s="75"/>
      <c r="B230" s="80"/>
      <c r="C230" s="75">
        <f t="shared" si="34"/>
        <v>225</v>
      </c>
      <c r="D230" s="84">
        <f t="shared" si="35"/>
        <v>-81986.386883910644</v>
      </c>
      <c r="E230" s="84">
        <f t="shared" si="30"/>
        <v>-52694.33399507033</v>
      </c>
      <c r="F230" s="84">
        <f t="shared" si="31"/>
        <v>-29292.052888840313</v>
      </c>
      <c r="G230" s="85">
        <f t="shared" si="32"/>
        <v>4968800.4469489921</v>
      </c>
      <c r="H230" s="79"/>
      <c r="I230" s="75"/>
      <c r="J230" s="80"/>
      <c r="K230" s="75">
        <f t="shared" si="36"/>
        <v>225</v>
      </c>
      <c r="L230" s="84">
        <f t="shared" si="37"/>
        <v>-83733.002765801677</v>
      </c>
      <c r="M230" s="84">
        <f t="shared" si="38"/>
        <v>-53816.919879624307</v>
      </c>
      <c r="N230" s="84">
        <f t="shared" si="39"/>
        <v>-29916.08288617737</v>
      </c>
      <c r="O230" s="85">
        <f t="shared" si="33"/>
        <v>4827531.15950316</v>
      </c>
    </row>
    <row r="231" spans="1:15" x14ac:dyDescent="0.2">
      <c r="A231" s="75"/>
      <c r="B231" s="80"/>
      <c r="C231" s="75">
        <f t="shared" si="34"/>
        <v>226</v>
      </c>
      <c r="D231" s="84">
        <f t="shared" si="35"/>
        <v>-81986.386883910644</v>
      </c>
      <c r="E231" s="84">
        <f t="shared" si="30"/>
        <v>-53001.717610041575</v>
      </c>
      <c r="F231" s="84">
        <f t="shared" si="31"/>
        <v>-28984.669273869069</v>
      </c>
      <c r="G231" s="85">
        <f t="shared" si="32"/>
        <v>4915798.7293389505</v>
      </c>
      <c r="H231" s="79"/>
      <c r="I231" s="75"/>
      <c r="J231" s="80"/>
      <c r="K231" s="75">
        <f t="shared" si="36"/>
        <v>226</v>
      </c>
      <c r="L231" s="84">
        <f t="shared" si="37"/>
        <v>-83733.002765801677</v>
      </c>
      <c r="M231" s="84">
        <f t="shared" si="38"/>
        <v>-54130.85191225545</v>
      </c>
      <c r="N231" s="84">
        <f t="shared" si="39"/>
        <v>-29602.150853546227</v>
      </c>
      <c r="O231" s="85">
        <f t="shared" si="33"/>
        <v>4773400.3075909046</v>
      </c>
    </row>
    <row r="232" spans="1:15" x14ac:dyDescent="0.2">
      <c r="A232" s="75"/>
      <c r="B232" s="80"/>
      <c r="C232" s="75">
        <f t="shared" si="34"/>
        <v>227</v>
      </c>
      <c r="D232" s="84">
        <f t="shared" si="35"/>
        <v>-81986.386883910644</v>
      </c>
      <c r="E232" s="84">
        <f t="shared" si="30"/>
        <v>-53310.894296100145</v>
      </c>
      <c r="F232" s="84">
        <f t="shared" si="31"/>
        <v>-28675.492587810499</v>
      </c>
      <c r="G232" s="85">
        <f t="shared" si="32"/>
        <v>4862487.8350428501</v>
      </c>
      <c r="H232" s="79"/>
      <c r="I232" s="75"/>
      <c r="J232" s="80"/>
      <c r="K232" s="75">
        <f t="shared" si="36"/>
        <v>227</v>
      </c>
      <c r="L232" s="84">
        <f t="shared" si="37"/>
        <v>-83733.002765801677</v>
      </c>
      <c r="M232" s="84">
        <f t="shared" si="38"/>
        <v>-54446.615215076941</v>
      </c>
      <c r="N232" s="84">
        <f t="shared" si="39"/>
        <v>-29286.387550724736</v>
      </c>
      <c r="O232" s="85">
        <f t="shared" si="33"/>
        <v>4718953.6923758276</v>
      </c>
    </row>
    <row r="233" spans="1:15" x14ac:dyDescent="0.2">
      <c r="A233" s="75"/>
      <c r="B233" s="80">
        <f>SUM(D222:D233)</f>
        <v>-983836.64260692766</v>
      </c>
      <c r="C233" s="75">
        <f t="shared" si="34"/>
        <v>228</v>
      </c>
      <c r="D233" s="84">
        <f t="shared" si="35"/>
        <v>-81986.386883910644</v>
      </c>
      <c r="E233" s="84">
        <f t="shared" si="30"/>
        <v>-53621.874512827388</v>
      </c>
      <c r="F233" s="84">
        <f t="shared" si="31"/>
        <v>-28364.512371083256</v>
      </c>
      <c r="G233" s="85">
        <f t="shared" si="32"/>
        <v>4808865.9605300231</v>
      </c>
      <c r="H233" s="79"/>
      <c r="I233" s="75"/>
      <c r="J233" s="80">
        <f>SUM(L222:L233)</f>
        <v>-1004796.0331896204</v>
      </c>
      <c r="K233" s="75">
        <f t="shared" si="36"/>
        <v>228</v>
      </c>
      <c r="L233" s="84">
        <f t="shared" si="37"/>
        <v>-83733.002765801677</v>
      </c>
      <c r="M233" s="84">
        <f t="shared" si="38"/>
        <v>-54764.220470498221</v>
      </c>
      <c r="N233" s="84">
        <f t="shared" si="39"/>
        <v>-28968.782295303456</v>
      </c>
      <c r="O233" s="85">
        <f t="shared" si="33"/>
        <v>4664189.4719053293</v>
      </c>
    </row>
    <row r="234" spans="1:15" x14ac:dyDescent="0.2">
      <c r="A234" s="75"/>
      <c r="B234" s="80"/>
      <c r="C234" s="75">
        <f t="shared" si="34"/>
        <v>229</v>
      </c>
      <c r="D234" s="84">
        <f t="shared" si="35"/>
        <v>-81986.386883910644</v>
      </c>
      <c r="E234" s="84">
        <f t="shared" ref="E234:E297" si="40">PPMT($B$3/12,C234,$B$2,$B$1)</f>
        <v>-53934.668780818887</v>
      </c>
      <c r="F234" s="84">
        <f t="shared" ref="F234:F297" si="41">SUM(D234-E234)</f>
        <v>-28051.718103091756</v>
      </c>
      <c r="G234" s="85">
        <f t="shared" ref="G234:G297" si="42">SUM(G233+E234)</f>
        <v>4754931.2917492045</v>
      </c>
      <c r="H234" s="79"/>
      <c r="I234" s="75"/>
      <c r="J234" s="80"/>
      <c r="K234" s="75">
        <f t="shared" si="36"/>
        <v>229</v>
      </c>
      <c r="L234" s="84">
        <f t="shared" si="37"/>
        <v>-83733.002765801677</v>
      </c>
      <c r="M234" s="84">
        <f t="shared" si="38"/>
        <v>-55083.678423242789</v>
      </c>
      <c r="N234" s="84">
        <f t="shared" si="39"/>
        <v>-28649.324342558888</v>
      </c>
      <c r="O234" s="85">
        <f t="shared" ref="O234:O297" si="43">SUM(O233+M234)</f>
        <v>4609105.7934820866</v>
      </c>
    </row>
    <row r="235" spans="1:15" x14ac:dyDescent="0.2">
      <c r="A235" s="75"/>
      <c r="B235" s="80"/>
      <c r="C235" s="75">
        <f t="shared" si="34"/>
        <v>230</v>
      </c>
      <c r="D235" s="84">
        <f t="shared" si="35"/>
        <v>-81986.386883910644</v>
      </c>
      <c r="E235" s="84">
        <f t="shared" si="40"/>
        <v>-54249.287682040325</v>
      </c>
      <c r="F235" s="84">
        <f t="shared" si="41"/>
        <v>-27737.099201870318</v>
      </c>
      <c r="G235" s="85">
        <f t="shared" si="42"/>
        <v>4700682.0040671639</v>
      </c>
      <c r="H235" s="79"/>
      <c r="I235" s="75"/>
      <c r="J235" s="80"/>
      <c r="K235" s="75">
        <f t="shared" si="36"/>
        <v>230</v>
      </c>
      <c r="L235" s="84">
        <f t="shared" si="37"/>
        <v>-83733.002765801677</v>
      </c>
      <c r="M235" s="84">
        <f t="shared" si="38"/>
        <v>-55404.999880711715</v>
      </c>
      <c r="N235" s="84">
        <f t="shared" si="39"/>
        <v>-28328.002885089962</v>
      </c>
      <c r="O235" s="85">
        <f t="shared" si="43"/>
        <v>4553700.7936013751</v>
      </c>
    </row>
    <row r="236" spans="1:15" x14ac:dyDescent="0.2">
      <c r="A236" s="75"/>
      <c r="B236" s="80"/>
      <c r="C236" s="75">
        <f t="shared" si="34"/>
        <v>231</v>
      </c>
      <c r="D236" s="84">
        <f t="shared" si="35"/>
        <v>-81986.386883910644</v>
      </c>
      <c r="E236" s="84">
        <f t="shared" si="40"/>
        <v>-54565.741860185561</v>
      </c>
      <c r="F236" s="84">
        <f t="shared" si="41"/>
        <v>-27420.645023725083</v>
      </c>
      <c r="G236" s="85">
        <f t="shared" si="42"/>
        <v>4646116.2622069782</v>
      </c>
      <c r="H236" s="79"/>
      <c r="I236" s="75"/>
      <c r="J236" s="80"/>
      <c r="K236" s="75">
        <f t="shared" si="36"/>
        <v>231</v>
      </c>
      <c r="L236" s="84">
        <f t="shared" si="37"/>
        <v>-83733.002765801677</v>
      </c>
      <c r="M236" s="84">
        <f t="shared" si="38"/>
        <v>-55728.195713349196</v>
      </c>
      <c r="N236" s="84">
        <f t="shared" si="39"/>
        <v>-28004.807052452481</v>
      </c>
      <c r="O236" s="85">
        <f t="shared" si="43"/>
        <v>4497972.5978880255</v>
      </c>
    </row>
    <row r="237" spans="1:15" x14ac:dyDescent="0.2">
      <c r="A237" s="75"/>
      <c r="B237" s="80"/>
      <c r="C237" s="75">
        <f t="shared" si="34"/>
        <v>232</v>
      </c>
      <c r="D237" s="84">
        <f t="shared" si="35"/>
        <v>-81986.386883910644</v>
      </c>
      <c r="E237" s="84">
        <f t="shared" si="40"/>
        <v>-54884.04202103665</v>
      </c>
      <c r="F237" s="84">
        <f t="shared" si="41"/>
        <v>-27102.344862873993</v>
      </c>
      <c r="G237" s="85">
        <f t="shared" si="42"/>
        <v>4591232.2201859411</v>
      </c>
      <c r="H237" s="79"/>
      <c r="I237" s="75"/>
      <c r="J237" s="80"/>
      <c r="K237" s="75">
        <f t="shared" si="36"/>
        <v>232</v>
      </c>
      <c r="L237" s="84">
        <f t="shared" si="37"/>
        <v>-83733.002765801677</v>
      </c>
      <c r="M237" s="84">
        <f t="shared" si="38"/>
        <v>-56053.276855010394</v>
      </c>
      <c r="N237" s="84">
        <f t="shared" si="39"/>
        <v>-27679.725910791283</v>
      </c>
      <c r="O237" s="85">
        <f t="shared" si="43"/>
        <v>4441919.3210330149</v>
      </c>
    </row>
    <row r="238" spans="1:15" x14ac:dyDescent="0.2">
      <c r="A238" s="75"/>
      <c r="B238" s="80"/>
      <c r="C238" s="75">
        <f t="shared" si="34"/>
        <v>233</v>
      </c>
      <c r="D238" s="84">
        <f t="shared" si="35"/>
        <v>-81986.386883910644</v>
      </c>
      <c r="E238" s="84">
        <f t="shared" si="40"/>
        <v>-55204.198932826024</v>
      </c>
      <c r="F238" s="84">
        <f t="shared" si="41"/>
        <v>-26782.187951084619</v>
      </c>
      <c r="G238" s="85">
        <f t="shared" si="42"/>
        <v>4536028.0212531155</v>
      </c>
      <c r="H238" s="79"/>
      <c r="I238" s="75"/>
      <c r="J238" s="80"/>
      <c r="K238" s="75">
        <f t="shared" si="36"/>
        <v>233</v>
      </c>
      <c r="L238" s="84">
        <f t="shared" si="37"/>
        <v>-83733.002765801677</v>
      </c>
      <c r="M238" s="84">
        <f t="shared" si="38"/>
        <v>-56380.25430333129</v>
      </c>
      <c r="N238" s="84">
        <f t="shared" si="39"/>
        <v>-27352.748462470387</v>
      </c>
      <c r="O238" s="85">
        <f t="shared" si="43"/>
        <v>4385539.0667296834</v>
      </c>
    </row>
    <row r="239" spans="1:15" x14ac:dyDescent="0.2">
      <c r="A239" s="75"/>
      <c r="B239" s="80"/>
      <c r="C239" s="75">
        <f t="shared" si="34"/>
        <v>234</v>
      </c>
      <c r="D239" s="84">
        <f t="shared" si="35"/>
        <v>-81986.386883910644</v>
      </c>
      <c r="E239" s="84">
        <f t="shared" si="40"/>
        <v>-55526.223426600845</v>
      </c>
      <c r="F239" s="84">
        <f t="shared" si="41"/>
        <v>-26460.163457309798</v>
      </c>
      <c r="G239" s="85">
        <f t="shared" si="42"/>
        <v>4480501.7978265146</v>
      </c>
      <c r="H239" s="79"/>
      <c r="I239" s="75"/>
      <c r="J239" s="80"/>
      <c r="K239" s="75">
        <f t="shared" si="36"/>
        <v>234</v>
      </c>
      <c r="L239" s="84">
        <f t="shared" si="37"/>
        <v>-83733.002765801677</v>
      </c>
      <c r="M239" s="84">
        <f t="shared" si="38"/>
        <v>-56709.139120100728</v>
      </c>
      <c r="N239" s="84">
        <f t="shared" si="39"/>
        <v>-27023.863645700949</v>
      </c>
      <c r="O239" s="85">
        <f t="shared" si="43"/>
        <v>4328829.9276095824</v>
      </c>
    </row>
    <row r="240" spans="1:15" x14ac:dyDescent="0.2">
      <c r="A240" s="75"/>
      <c r="B240" s="80"/>
      <c r="C240" s="75">
        <f t="shared" si="34"/>
        <v>235</v>
      </c>
      <c r="D240" s="84">
        <f t="shared" si="35"/>
        <v>-81986.386883910644</v>
      </c>
      <c r="E240" s="84">
        <f t="shared" si="40"/>
        <v>-55850.126396589352</v>
      </c>
      <c r="F240" s="84">
        <f t="shared" si="41"/>
        <v>-26136.260487321291</v>
      </c>
      <c r="G240" s="85">
        <f t="shared" si="42"/>
        <v>4424651.6714299256</v>
      </c>
      <c r="H240" s="79"/>
      <c r="I240" s="75"/>
      <c r="J240" s="80"/>
      <c r="K240" s="75">
        <f t="shared" si="36"/>
        <v>235</v>
      </c>
      <c r="L240" s="84">
        <f t="shared" si="37"/>
        <v>-83733.002765801677</v>
      </c>
      <c r="M240" s="84">
        <f t="shared" si="38"/>
        <v>-57039.942431634649</v>
      </c>
      <c r="N240" s="84">
        <f t="shared" si="39"/>
        <v>-26693.060334167028</v>
      </c>
      <c r="O240" s="85">
        <f t="shared" si="43"/>
        <v>4271789.9851779481</v>
      </c>
    </row>
    <row r="241" spans="1:15" x14ac:dyDescent="0.2">
      <c r="A241" s="75"/>
      <c r="B241" s="80"/>
      <c r="C241" s="75">
        <f t="shared" si="34"/>
        <v>236</v>
      </c>
      <c r="D241" s="84">
        <f t="shared" si="35"/>
        <v>-81986.386883910644</v>
      </c>
      <c r="E241" s="84">
        <f t="shared" si="40"/>
        <v>-56175.918800569452</v>
      </c>
      <c r="F241" s="84">
        <f t="shared" si="41"/>
        <v>-25810.468083341191</v>
      </c>
      <c r="G241" s="85">
        <f t="shared" si="42"/>
        <v>4368475.7526293565</v>
      </c>
      <c r="H241" s="79"/>
      <c r="I241" s="75"/>
      <c r="J241" s="80"/>
      <c r="K241" s="75">
        <f t="shared" si="36"/>
        <v>236</v>
      </c>
      <c r="L241" s="84">
        <f t="shared" si="37"/>
        <v>-83733.002765801677</v>
      </c>
      <c r="M241" s="84">
        <f t="shared" si="38"/>
        <v>-57372.675429152514</v>
      </c>
      <c r="N241" s="84">
        <f t="shared" si="39"/>
        <v>-26360.327336649163</v>
      </c>
      <c r="O241" s="85">
        <f t="shared" si="43"/>
        <v>4214417.3097487958</v>
      </c>
    </row>
    <row r="242" spans="1:15" x14ac:dyDescent="0.2">
      <c r="A242" s="75"/>
      <c r="B242" s="80"/>
      <c r="C242" s="75">
        <f t="shared" si="34"/>
        <v>237</v>
      </c>
      <c r="D242" s="84">
        <f t="shared" si="35"/>
        <v>-81986.386883910644</v>
      </c>
      <c r="E242" s="84">
        <f t="shared" si="40"/>
        <v>-56503.61166023944</v>
      </c>
      <c r="F242" s="84">
        <f t="shared" si="41"/>
        <v>-25482.775223671204</v>
      </c>
      <c r="G242" s="85">
        <f t="shared" si="42"/>
        <v>4311972.1409691172</v>
      </c>
      <c r="H242" s="79"/>
      <c r="I242" s="75"/>
      <c r="J242" s="80"/>
      <c r="K242" s="75">
        <f t="shared" si="36"/>
        <v>237</v>
      </c>
      <c r="L242" s="84">
        <f t="shared" si="37"/>
        <v>-83733.002765801677</v>
      </c>
      <c r="M242" s="84">
        <f t="shared" si="38"/>
        <v>-57707.349369155905</v>
      </c>
      <c r="N242" s="84">
        <f t="shared" si="39"/>
        <v>-26025.653396645772</v>
      </c>
      <c r="O242" s="85">
        <f t="shared" si="43"/>
        <v>4156709.9603796401</v>
      </c>
    </row>
    <row r="243" spans="1:15" x14ac:dyDescent="0.2">
      <c r="A243" s="75"/>
      <c r="B243" s="80"/>
      <c r="C243" s="75">
        <f t="shared" si="34"/>
        <v>238</v>
      </c>
      <c r="D243" s="84">
        <f t="shared" si="35"/>
        <v>-81986.386883910644</v>
      </c>
      <c r="E243" s="84">
        <f t="shared" si="40"/>
        <v>-56833.216061590836</v>
      </c>
      <c r="F243" s="84">
        <f t="shared" si="41"/>
        <v>-25153.170822319807</v>
      </c>
      <c r="G243" s="85">
        <f t="shared" si="42"/>
        <v>4255138.924907526</v>
      </c>
      <c r="H243" s="79"/>
      <c r="I243" s="75"/>
      <c r="J243" s="80"/>
      <c r="K243" s="75">
        <f t="shared" si="36"/>
        <v>238</v>
      </c>
      <c r="L243" s="84">
        <f t="shared" si="37"/>
        <v>-83733.002765801677</v>
      </c>
      <c r="M243" s="84">
        <f t="shared" si="38"/>
        <v>-58043.975573809315</v>
      </c>
      <c r="N243" s="84">
        <f t="shared" si="39"/>
        <v>-25689.027191992362</v>
      </c>
      <c r="O243" s="85">
        <f t="shared" si="43"/>
        <v>4098665.9848058308</v>
      </c>
    </row>
    <row r="244" spans="1:15" x14ac:dyDescent="0.2">
      <c r="A244" s="75"/>
      <c r="B244" s="80"/>
      <c r="C244" s="75">
        <f t="shared" si="34"/>
        <v>239</v>
      </c>
      <c r="D244" s="84">
        <f t="shared" si="35"/>
        <v>-81986.386883910644</v>
      </c>
      <c r="E244" s="84">
        <f t="shared" si="40"/>
        <v>-57164.743155283446</v>
      </c>
      <c r="F244" s="84">
        <f t="shared" si="41"/>
        <v>-24821.643728627198</v>
      </c>
      <c r="G244" s="85">
        <f t="shared" si="42"/>
        <v>4197974.1817522421</v>
      </c>
      <c r="H244" s="79"/>
      <c r="I244" s="75"/>
      <c r="J244" s="80"/>
      <c r="K244" s="75">
        <f t="shared" si="36"/>
        <v>239</v>
      </c>
      <c r="L244" s="84">
        <f t="shared" si="37"/>
        <v>-83733.002765801677</v>
      </c>
      <c r="M244" s="84">
        <f t="shared" si="38"/>
        <v>-58382.565431323201</v>
      </c>
      <c r="N244" s="84">
        <f t="shared" si="39"/>
        <v>-25350.437334478476</v>
      </c>
      <c r="O244" s="85">
        <f t="shared" si="43"/>
        <v>4040283.4193745074</v>
      </c>
    </row>
    <row r="245" spans="1:15" x14ac:dyDescent="0.2">
      <c r="A245" s="75"/>
      <c r="B245" s="80">
        <f>SUM(D234:D245)</f>
        <v>-983836.64260692766</v>
      </c>
      <c r="C245" s="75">
        <f t="shared" si="34"/>
        <v>240</v>
      </c>
      <c r="D245" s="84">
        <f t="shared" si="35"/>
        <v>-81986.386883910644</v>
      </c>
      <c r="E245" s="84">
        <f t="shared" si="40"/>
        <v>-57498.204157022599</v>
      </c>
      <c r="F245" s="84">
        <f t="shared" si="41"/>
        <v>-24488.182726888044</v>
      </c>
      <c r="G245" s="85">
        <f t="shared" si="42"/>
        <v>4140475.9775952194</v>
      </c>
      <c r="H245" s="79"/>
      <c r="I245" s="75"/>
      <c r="J245" s="80">
        <f>SUM(L234:L245)</f>
        <v>-1004796.0331896204</v>
      </c>
      <c r="K245" s="75">
        <f t="shared" si="36"/>
        <v>240</v>
      </c>
      <c r="L245" s="84">
        <f t="shared" si="37"/>
        <v>-83733.002765801677</v>
      </c>
      <c r="M245" s="84">
        <f t="shared" si="38"/>
        <v>-58723.130396339257</v>
      </c>
      <c r="N245" s="84">
        <f t="shared" si="39"/>
        <v>-25009.87236946242</v>
      </c>
      <c r="O245" s="85">
        <f t="shared" si="43"/>
        <v>3981560.2889781683</v>
      </c>
    </row>
    <row r="246" spans="1:15" x14ac:dyDescent="0.2">
      <c r="A246" s="75"/>
      <c r="B246" s="80"/>
      <c r="C246" s="75">
        <f t="shared" si="34"/>
        <v>241</v>
      </c>
      <c r="D246" s="84">
        <f t="shared" si="35"/>
        <v>-81986.386883910644</v>
      </c>
      <c r="E246" s="84">
        <f t="shared" si="40"/>
        <v>-57833.610347938578</v>
      </c>
      <c r="F246" s="84">
        <f t="shared" si="41"/>
        <v>-24152.776535972065</v>
      </c>
      <c r="G246" s="85">
        <f t="shared" si="42"/>
        <v>4082642.3672472807</v>
      </c>
      <c r="H246" s="79"/>
      <c r="I246" s="75"/>
      <c r="J246" s="80"/>
      <c r="K246" s="75">
        <f t="shared" si="36"/>
        <v>241</v>
      </c>
      <c r="L246" s="84">
        <f t="shared" si="37"/>
        <v>-83733.002765801677</v>
      </c>
      <c r="M246" s="84">
        <f t="shared" si="38"/>
        <v>-59065.681990317898</v>
      </c>
      <c r="N246" s="84">
        <f t="shared" si="39"/>
        <v>-24667.320775483779</v>
      </c>
      <c r="O246" s="85">
        <f t="shared" si="43"/>
        <v>3922494.6069878503</v>
      </c>
    </row>
    <row r="247" spans="1:15" x14ac:dyDescent="0.2">
      <c r="A247" s="75"/>
      <c r="B247" s="80"/>
      <c r="C247" s="75">
        <f t="shared" si="34"/>
        <v>242</v>
      </c>
      <c r="D247" s="84">
        <f t="shared" si="35"/>
        <v>-81986.386883910644</v>
      </c>
      <c r="E247" s="84">
        <f t="shared" si="40"/>
        <v>-58170.97307496822</v>
      </c>
      <c r="F247" s="84">
        <f t="shared" si="41"/>
        <v>-23815.413808942423</v>
      </c>
      <c r="G247" s="85">
        <f t="shared" si="42"/>
        <v>4024471.3941723122</v>
      </c>
      <c r="H247" s="79"/>
      <c r="I247" s="75"/>
      <c r="J247" s="80"/>
      <c r="K247" s="75">
        <f t="shared" si="36"/>
        <v>242</v>
      </c>
      <c r="L247" s="84">
        <f t="shared" si="37"/>
        <v>-83733.002765801677</v>
      </c>
      <c r="M247" s="84">
        <f t="shared" si="38"/>
        <v>-59410.231801928086</v>
      </c>
      <c r="N247" s="84">
        <f t="shared" si="39"/>
        <v>-24322.770963873591</v>
      </c>
      <c r="O247" s="85">
        <f t="shared" si="43"/>
        <v>3863084.3751859223</v>
      </c>
    </row>
    <row r="248" spans="1:15" x14ac:dyDescent="0.2">
      <c r="A248" s="75"/>
      <c r="B248" s="80"/>
      <c r="C248" s="75">
        <f t="shared" si="34"/>
        <v>243</v>
      </c>
      <c r="D248" s="84">
        <f t="shared" si="35"/>
        <v>-81986.386883910644</v>
      </c>
      <c r="E248" s="84">
        <f t="shared" si="40"/>
        <v>-58510.303751238855</v>
      </c>
      <c r="F248" s="84">
        <f t="shared" si="41"/>
        <v>-23476.083132671789</v>
      </c>
      <c r="G248" s="85">
        <f t="shared" si="42"/>
        <v>3965961.0904210731</v>
      </c>
      <c r="H248" s="79"/>
      <c r="I248" s="75"/>
      <c r="J248" s="80"/>
      <c r="K248" s="75">
        <f t="shared" si="36"/>
        <v>243</v>
      </c>
      <c r="L248" s="84">
        <f t="shared" si="37"/>
        <v>-83733.002765801677</v>
      </c>
      <c r="M248" s="84">
        <f t="shared" si="38"/>
        <v>-59756.791487439339</v>
      </c>
      <c r="N248" s="84">
        <f t="shared" si="39"/>
        <v>-23976.211278362338</v>
      </c>
      <c r="O248" s="85">
        <f t="shared" si="43"/>
        <v>3803327.5836984827</v>
      </c>
    </row>
    <row r="249" spans="1:15" x14ac:dyDescent="0.2">
      <c r="A249" s="75"/>
      <c r="B249" s="80"/>
      <c r="C249" s="75">
        <f t="shared" si="34"/>
        <v>244</v>
      </c>
      <c r="D249" s="84">
        <f t="shared" si="35"/>
        <v>-81986.386883910644</v>
      </c>
      <c r="E249" s="84">
        <f t="shared" si="40"/>
        <v>-58851.613856454424</v>
      </c>
      <c r="F249" s="84">
        <f t="shared" si="41"/>
        <v>-23134.77302745622</v>
      </c>
      <c r="G249" s="85">
        <f t="shared" si="42"/>
        <v>3907109.4765646188</v>
      </c>
      <c r="H249" s="79"/>
      <c r="I249" s="75"/>
      <c r="J249" s="80"/>
      <c r="K249" s="75">
        <f t="shared" si="36"/>
        <v>244</v>
      </c>
      <c r="L249" s="84">
        <f t="shared" si="37"/>
        <v>-83733.002765801677</v>
      </c>
      <c r="M249" s="84">
        <f t="shared" si="38"/>
        <v>-60105.372771116068</v>
      </c>
      <c r="N249" s="84">
        <f t="shared" si="39"/>
        <v>-23627.629994685609</v>
      </c>
      <c r="O249" s="85">
        <f t="shared" si="43"/>
        <v>3743222.2109273667</v>
      </c>
    </row>
    <row r="250" spans="1:15" x14ac:dyDescent="0.2">
      <c r="A250" s="75"/>
      <c r="B250" s="80"/>
      <c r="C250" s="75">
        <f t="shared" si="34"/>
        <v>245</v>
      </c>
      <c r="D250" s="84">
        <f t="shared" si="35"/>
        <v>-81986.386883910644</v>
      </c>
      <c r="E250" s="84">
        <f t="shared" si="40"/>
        <v>-59194.914937283735</v>
      </c>
      <c r="F250" s="84">
        <f t="shared" si="41"/>
        <v>-22791.471946626909</v>
      </c>
      <c r="G250" s="85">
        <f t="shared" si="42"/>
        <v>3847914.5616273349</v>
      </c>
      <c r="H250" s="79"/>
      <c r="I250" s="75"/>
      <c r="J250" s="80"/>
      <c r="K250" s="75">
        <f t="shared" si="36"/>
        <v>245</v>
      </c>
      <c r="L250" s="84">
        <f t="shared" si="37"/>
        <v>-83733.002765801677</v>
      </c>
      <c r="M250" s="84">
        <f t="shared" si="38"/>
        <v>-60455.987445614242</v>
      </c>
      <c r="N250" s="84">
        <f t="shared" si="39"/>
        <v>-23277.015320187435</v>
      </c>
      <c r="O250" s="85">
        <f t="shared" si="43"/>
        <v>3682766.2234817524</v>
      </c>
    </row>
    <row r="251" spans="1:15" x14ac:dyDescent="0.2">
      <c r="A251" s="75"/>
      <c r="B251" s="80"/>
      <c r="C251" s="75">
        <f t="shared" si="34"/>
        <v>246</v>
      </c>
      <c r="D251" s="84">
        <f t="shared" si="35"/>
        <v>-81986.386883910644</v>
      </c>
      <c r="E251" s="84">
        <f t="shared" si="40"/>
        <v>-59540.218607751231</v>
      </c>
      <c r="F251" s="84">
        <f t="shared" si="41"/>
        <v>-22446.168276159413</v>
      </c>
      <c r="G251" s="85">
        <f t="shared" si="42"/>
        <v>3788374.3430195837</v>
      </c>
      <c r="H251" s="79"/>
      <c r="I251" s="75"/>
      <c r="J251" s="80"/>
      <c r="K251" s="75">
        <f t="shared" si="36"/>
        <v>246</v>
      </c>
      <c r="L251" s="84">
        <f t="shared" si="37"/>
        <v>-83733.002765801677</v>
      </c>
      <c r="M251" s="84">
        <f t="shared" si="38"/>
        <v>-60808.647372380321</v>
      </c>
      <c r="N251" s="84">
        <f t="shared" si="39"/>
        <v>-22924.355393421356</v>
      </c>
      <c r="O251" s="85">
        <f t="shared" si="43"/>
        <v>3621957.5761093721</v>
      </c>
    </row>
    <row r="252" spans="1:15" x14ac:dyDescent="0.2">
      <c r="A252" s="75"/>
      <c r="B252" s="80"/>
      <c r="C252" s="75">
        <f t="shared" si="34"/>
        <v>247</v>
      </c>
      <c r="D252" s="84">
        <f t="shared" si="35"/>
        <v>-81986.386883910644</v>
      </c>
      <c r="E252" s="84">
        <f t="shared" si="40"/>
        <v>-59887.536549629775</v>
      </c>
      <c r="F252" s="84">
        <f t="shared" si="41"/>
        <v>-22098.850334280869</v>
      </c>
      <c r="G252" s="85">
        <f t="shared" si="42"/>
        <v>3728486.8064699541</v>
      </c>
      <c r="H252" s="79"/>
      <c r="I252" s="75"/>
      <c r="J252" s="80"/>
      <c r="K252" s="75">
        <f t="shared" si="36"/>
        <v>247</v>
      </c>
      <c r="L252" s="84">
        <f t="shared" si="37"/>
        <v>-83733.002765801677</v>
      </c>
      <c r="M252" s="84">
        <f t="shared" si="38"/>
        <v>-61163.364482052544</v>
      </c>
      <c r="N252" s="84">
        <f t="shared" si="39"/>
        <v>-22569.638283749133</v>
      </c>
      <c r="O252" s="85">
        <f t="shared" si="43"/>
        <v>3560794.2116273195</v>
      </c>
    </row>
    <row r="253" spans="1:15" x14ac:dyDescent="0.2">
      <c r="A253" s="75"/>
      <c r="B253" s="80"/>
      <c r="C253" s="75">
        <f t="shared" si="34"/>
        <v>248</v>
      </c>
      <c r="D253" s="84">
        <f t="shared" si="35"/>
        <v>-81986.386883910644</v>
      </c>
      <c r="E253" s="84">
        <f t="shared" si="40"/>
        <v>-60236.88051283596</v>
      </c>
      <c r="F253" s="84">
        <f t="shared" si="41"/>
        <v>-21749.506371074684</v>
      </c>
      <c r="G253" s="85">
        <f t="shared" si="42"/>
        <v>3668249.9259571182</v>
      </c>
      <c r="H253" s="79"/>
      <c r="I253" s="75"/>
      <c r="J253" s="80"/>
      <c r="K253" s="75">
        <f t="shared" si="36"/>
        <v>248</v>
      </c>
      <c r="L253" s="84">
        <f t="shared" si="37"/>
        <v>-83733.002765801677</v>
      </c>
      <c r="M253" s="84">
        <f t="shared" si="38"/>
        <v>-61520.150774864524</v>
      </c>
      <c r="N253" s="84">
        <f t="shared" si="39"/>
        <v>-22212.851990937153</v>
      </c>
      <c r="O253" s="85">
        <f t="shared" si="43"/>
        <v>3499274.060852455</v>
      </c>
    </row>
    <row r="254" spans="1:15" x14ac:dyDescent="0.2">
      <c r="A254" s="75"/>
      <c r="B254" s="80"/>
      <c r="C254" s="75">
        <f t="shared" si="34"/>
        <v>249</v>
      </c>
      <c r="D254" s="84">
        <f t="shared" si="35"/>
        <v>-81986.386883910644</v>
      </c>
      <c r="E254" s="84">
        <f t="shared" si="40"/>
        <v>-60588.262315827487</v>
      </c>
      <c r="F254" s="84">
        <f t="shared" si="41"/>
        <v>-21398.124568083156</v>
      </c>
      <c r="G254" s="85">
        <f t="shared" si="42"/>
        <v>3607661.6636412907</v>
      </c>
      <c r="H254" s="79"/>
      <c r="I254" s="75"/>
      <c r="J254" s="80"/>
      <c r="K254" s="75">
        <f t="shared" si="36"/>
        <v>249</v>
      </c>
      <c r="L254" s="84">
        <f t="shared" si="37"/>
        <v>-83733.002765801677</v>
      </c>
      <c r="M254" s="84">
        <f t="shared" si="38"/>
        <v>-61879.018321051226</v>
      </c>
      <c r="N254" s="84">
        <f t="shared" si="39"/>
        <v>-21853.984444750451</v>
      </c>
      <c r="O254" s="85">
        <f t="shared" si="43"/>
        <v>3437395.0425314037</v>
      </c>
    </row>
    <row r="255" spans="1:15" x14ac:dyDescent="0.2">
      <c r="A255" s="75"/>
      <c r="B255" s="80"/>
      <c r="C255" s="75">
        <f t="shared" si="34"/>
        <v>250</v>
      </c>
      <c r="D255" s="84">
        <f t="shared" si="35"/>
        <v>-81986.386883910644</v>
      </c>
      <c r="E255" s="84">
        <f t="shared" si="40"/>
        <v>-60941.693846003152</v>
      </c>
      <c r="F255" s="84">
        <f t="shared" si="41"/>
        <v>-21044.693037907491</v>
      </c>
      <c r="G255" s="85">
        <f t="shared" si="42"/>
        <v>3546719.9697952876</v>
      </c>
      <c r="H255" s="79"/>
      <c r="I255" s="75"/>
      <c r="J255" s="80"/>
      <c r="K255" s="75">
        <f t="shared" si="36"/>
        <v>250</v>
      </c>
      <c r="L255" s="84">
        <f t="shared" si="37"/>
        <v>-83733.002765801677</v>
      </c>
      <c r="M255" s="84">
        <f t="shared" si="38"/>
        <v>-62239.979261257358</v>
      </c>
      <c r="N255" s="84">
        <f t="shared" si="39"/>
        <v>-21493.023504544319</v>
      </c>
      <c r="O255" s="85">
        <f t="shared" si="43"/>
        <v>3375155.0632701465</v>
      </c>
    </row>
    <row r="256" spans="1:15" x14ac:dyDescent="0.2">
      <c r="A256" s="75"/>
      <c r="B256" s="80"/>
      <c r="C256" s="75">
        <f t="shared" si="34"/>
        <v>251</v>
      </c>
      <c r="D256" s="84">
        <f t="shared" si="35"/>
        <v>-81986.386883910644</v>
      </c>
      <c r="E256" s="84">
        <f t="shared" si="40"/>
        <v>-61297.187060104829</v>
      </c>
      <c r="F256" s="84">
        <f t="shared" si="41"/>
        <v>-20689.199823805815</v>
      </c>
      <c r="G256" s="85">
        <f t="shared" si="42"/>
        <v>3485422.7827351829</v>
      </c>
      <c r="H256" s="79"/>
      <c r="I256" s="75"/>
      <c r="J256" s="80"/>
      <c r="K256" s="75">
        <f t="shared" si="36"/>
        <v>251</v>
      </c>
      <c r="L256" s="84">
        <f t="shared" si="37"/>
        <v>-83733.002765801677</v>
      </c>
      <c r="M256" s="84">
        <f t="shared" si="38"/>
        <v>-62603.04580694803</v>
      </c>
      <c r="N256" s="84">
        <f t="shared" si="39"/>
        <v>-21129.956958853647</v>
      </c>
      <c r="O256" s="85">
        <f t="shared" si="43"/>
        <v>3312552.0174631984</v>
      </c>
    </row>
    <row r="257" spans="1:15" x14ac:dyDescent="0.2">
      <c r="A257" s="75"/>
      <c r="B257" s="80">
        <f>SUM(D246:D257)</f>
        <v>-983836.64260692766</v>
      </c>
      <c r="C257" s="75">
        <f t="shared" si="34"/>
        <v>252</v>
      </c>
      <c r="D257" s="84">
        <f t="shared" si="35"/>
        <v>-81986.386883910644</v>
      </c>
      <c r="E257" s="84">
        <f t="shared" si="40"/>
        <v>-61654.753984622119</v>
      </c>
      <c r="F257" s="84">
        <f t="shared" si="41"/>
        <v>-20331.632899288525</v>
      </c>
      <c r="G257" s="85">
        <f t="shared" si="42"/>
        <v>3423768.0287505607</v>
      </c>
      <c r="H257" s="79"/>
      <c r="I257" s="75"/>
      <c r="J257" s="80">
        <f>SUM(L246:L257)</f>
        <v>-1004796.0331896204</v>
      </c>
      <c r="K257" s="75">
        <f t="shared" si="36"/>
        <v>252</v>
      </c>
      <c r="L257" s="84">
        <f t="shared" si="37"/>
        <v>-83733.002765801677</v>
      </c>
      <c r="M257" s="84">
        <f t="shared" si="38"/>
        <v>-62968.230240821897</v>
      </c>
      <c r="N257" s="84">
        <f t="shared" si="39"/>
        <v>-20764.77252497978</v>
      </c>
      <c r="O257" s="85">
        <f t="shared" si="43"/>
        <v>3249583.7872223766</v>
      </c>
    </row>
    <row r="258" spans="1:15" x14ac:dyDescent="0.2">
      <c r="A258" s="75"/>
      <c r="B258" s="80"/>
      <c r="C258" s="75">
        <f t="shared" si="34"/>
        <v>253</v>
      </c>
      <c r="D258" s="84">
        <f t="shared" si="35"/>
        <v>-81986.386883910644</v>
      </c>
      <c r="E258" s="84">
        <f t="shared" si="40"/>
        <v>-62014.406716199075</v>
      </c>
      <c r="F258" s="84">
        <f t="shared" si="41"/>
        <v>-19971.980167711568</v>
      </c>
      <c r="G258" s="85">
        <f t="shared" si="42"/>
        <v>3361753.6220343616</v>
      </c>
      <c r="H258" s="79"/>
      <c r="I258" s="75"/>
      <c r="J258" s="80"/>
      <c r="K258" s="75">
        <f t="shared" si="36"/>
        <v>253</v>
      </c>
      <c r="L258" s="84">
        <f t="shared" si="37"/>
        <v>-83733.002765801677</v>
      </c>
      <c r="M258" s="84">
        <f t="shared" si="38"/>
        <v>-63335.544917226689</v>
      </c>
      <c r="N258" s="84">
        <f t="shared" si="39"/>
        <v>-20397.457848574988</v>
      </c>
      <c r="O258" s="85">
        <f t="shared" si="43"/>
        <v>3186248.2423051498</v>
      </c>
    </row>
    <row r="259" spans="1:15" x14ac:dyDescent="0.2">
      <c r="A259" s="75"/>
      <c r="B259" s="80"/>
      <c r="C259" s="75">
        <f t="shared" si="34"/>
        <v>254</v>
      </c>
      <c r="D259" s="84">
        <f t="shared" si="35"/>
        <v>-81986.386883910644</v>
      </c>
      <c r="E259" s="84">
        <f t="shared" si="40"/>
        <v>-62376.157422043572</v>
      </c>
      <c r="F259" s="84">
        <f t="shared" si="41"/>
        <v>-19610.229461867071</v>
      </c>
      <c r="G259" s="85">
        <f t="shared" si="42"/>
        <v>3299377.4646123182</v>
      </c>
      <c r="H259" s="79"/>
      <c r="I259" s="75"/>
      <c r="J259" s="80"/>
      <c r="K259" s="75">
        <f t="shared" si="36"/>
        <v>254</v>
      </c>
      <c r="L259" s="84">
        <f t="shared" si="37"/>
        <v>-83733.002765801677</v>
      </c>
      <c r="M259" s="84">
        <f t="shared" si="38"/>
        <v>-63705.002262577174</v>
      </c>
      <c r="N259" s="84">
        <f t="shared" si="39"/>
        <v>-20028.000503224503</v>
      </c>
      <c r="O259" s="85">
        <f t="shared" si="43"/>
        <v>3122543.2400425728</v>
      </c>
    </row>
    <row r="260" spans="1:15" x14ac:dyDescent="0.2">
      <c r="A260" s="75"/>
      <c r="B260" s="80"/>
      <c r="C260" s="75">
        <f t="shared" si="34"/>
        <v>255</v>
      </c>
      <c r="D260" s="84">
        <f t="shared" si="35"/>
        <v>-81986.386883910644</v>
      </c>
      <c r="E260" s="84">
        <f t="shared" si="40"/>
        <v>-62740.018340338822</v>
      </c>
      <c r="F260" s="84">
        <f t="shared" si="41"/>
        <v>-19246.368543571822</v>
      </c>
      <c r="G260" s="85">
        <f t="shared" si="42"/>
        <v>3236637.4462719793</v>
      </c>
      <c r="H260" s="79"/>
      <c r="I260" s="75"/>
      <c r="J260" s="80"/>
      <c r="K260" s="75">
        <f t="shared" si="36"/>
        <v>255</v>
      </c>
      <c r="L260" s="84">
        <f t="shared" si="37"/>
        <v>-83733.002765801677</v>
      </c>
      <c r="M260" s="84">
        <f t="shared" si="38"/>
        <v>-64076.614775775539</v>
      </c>
      <c r="N260" s="84">
        <f t="shared" si="39"/>
        <v>-19656.387990026138</v>
      </c>
      <c r="O260" s="85">
        <f t="shared" si="43"/>
        <v>3058466.6252667974</v>
      </c>
    </row>
    <row r="261" spans="1:15" x14ac:dyDescent="0.2">
      <c r="A261" s="75"/>
      <c r="B261" s="80"/>
      <c r="C261" s="75">
        <f t="shared" si="34"/>
        <v>256</v>
      </c>
      <c r="D261" s="84">
        <f t="shared" si="35"/>
        <v>-81986.386883910644</v>
      </c>
      <c r="E261" s="84">
        <f t="shared" si="40"/>
        <v>-63106.001780657476</v>
      </c>
      <c r="F261" s="84">
        <f t="shared" si="41"/>
        <v>-18880.385103253167</v>
      </c>
      <c r="G261" s="85">
        <f t="shared" si="42"/>
        <v>3173531.4444913217</v>
      </c>
      <c r="H261" s="79"/>
      <c r="I261" s="75"/>
      <c r="J261" s="80"/>
      <c r="K261" s="75">
        <f t="shared" si="36"/>
        <v>256</v>
      </c>
      <c r="L261" s="84">
        <f t="shared" si="37"/>
        <v>-83733.002765801677</v>
      </c>
      <c r="M261" s="84">
        <f t="shared" si="38"/>
        <v>-64450.395028634237</v>
      </c>
      <c r="N261" s="84">
        <f t="shared" si="39"/>
        <v>-19282.60773716744</v>
      </c>
      <c r="O261" s="85">
        <f t="shared" si="43"/>
        <v>2994016.2302381629</v>
      </c>
    </row>
    <row r="262" spans="1:15" x14ac:dyDescent="0.2">
      <c r="A262" s="75"/>
      <c r="B262" s="80"/>
      <c r="C262" s="75">
        <f t="shared" si="34"/>
        <v>257</v>
      </c>
      <c r="D262" s="84">
        <f t="shared" si="35"/>
        <v>-81986.386883910644</v>
      </c>
      <c r="E262" s="84">
        <f t="shared" si="40"/>
        <v>-63474.120124377972</v>
      </c>
      <c r="F262" s="84">
        <f t="shared" si="41"/>
        <v>-18512.266759532671</v>
      </c>
      <c r="G262" s="85">
        <f t="shared" si="42"/>
        <v>3110057.3243669439</v>
      </c>
      <c r="H262" s="79"/>
      <c r="I262" s="75"/>
      <c r="J262" s="80"/>
      <c r="K262" s="75">
        <f t="shared" si="36"/>
        <v>257</v>
      </c>
      <c r="L262" s="84">
        <f t="shared" si="37"/>
        <v>-83733.002765801677</v>
      </c>
      <c r="M262" s="84">
        <f t="shared" si="38"/>
        <v>-64826.355666301264</v>
      </c>
      <c r="N262" s="84">
        <f t="shared" si="39"/>
        <v>-18906.647099500413</v>
      </c>
      <c r="O262" s="85">
        <f t="shared" si="43"/>
        <v>2929189.8745718617</v>
      </c>
    </row>
    <row r="263" spans="1:15" x14ac:dyDescent="0.2">
      <c r="A263" s="75"/>
      <c r="B263" s="80"/>
      <c r="C263" s="75">
        <f t="shared" si="34"/>
        <v>258</v>
      </c>
      <c r="D263" s="84">
        <f t="shared" si="35"/>
        <v>-81986.386883910644</v>
      </c>
      <c r="E263" s="84">
        <f t="shared" si="40"/>
        <v>-63844.385825103505</v>
      </c>
      <c r="F263" s="84">
        <f t="shared" si="41"/>
        <v>-18142.001058807138</v>
      </c>
      <c r="G263" s="85">
        <f t="shared" si="42"/>
        <v>3046212.9385418403</v>
      </c>
      <c r="H263" s="79"/>
      <c r="I263" s="75"/>
      <c r="J263" s="80"/>
      <c r="K263" s="75">
        <f t="shared" si="36"/>
        <v>258</v>
      </c>
      <c r="L263" s="84">
        <f t="shared" si="37"/>
        <v>-83733.002765801677</v>
      </c>
      <c r="M263" s="84">
        <f t="shared" si="38"/>
        <v>-65204.509407688027</v>
      </c>
      <c r="N263" s="84">
        <f t="shared" si="39"/>
        <v>-18528.49335811365</v>
      </c>
      <c r="O263" s="85">
        <f t="shared" si="43"/>
        <v>2863985.3651641738</v>
      </c>
    </row>
    <row r="264" spans="1:15" x14ac:dyDescent="0.2">
      <c r="A264" s="75"/>
      <c r="B264" s="80"/>
      <c r="C264" s="75">
        <f t="shared" ref="C264:C327" si="44">SUM(C263+1)</f>
        <v>259</v>
      </c>
      <c r="D264" s="84">
        <f t="shared" ref="D264:D327" si="45">PMT($B$3/12,$B$2,$B$1)</f>
        <v>-81986.386883910644</v>
      </c>
      <c r="E264" s="84">
        <f t="shared" si="40"/>
        <v>-64216.81140908329</v>
      </c>
      <c r="F264" s="84">
        <f t="shared" si="41"/>
        <v>-17769.575474827354</v>
      </c>
      <c r="G264" s="85">
        <f t="shared" si="42"/>
        <v>2981996.1271327571</v>
      </c>
      <c r="H264" s="79"/>
      <c r="I264" s="75"/>
      <c r="J264" s="80"/>
      <c r="K264" s="75">
        <f t="shared" ref="K264:K327" si="46">SUM(K263+1)</f>
        <v>259</v>
      </c>
      <c r="L264" s="84">
        <f t="shared" ref="L264:L327" si="47">PMT($J$3/12,$J$2,$J$1)</f>
        <v>-83733.002765801677</v>
      </c>
      <c r="M264" s="84">
        <f t="shared" ref="M264:M327" si="48">PPMT($J$3/12,K264,$J$2,$J$1)</f>
        <v>-65584.869045899541</v>
      </c>
      <c r="N264" s="84">
        <f t="shared" ref="N264:N327" si="49">SUM(L264-M264)</f>
        <v>-18148.133719902136</v>
      </c>
      <c r="O264" s="85">
        <f t="shared" si="43"/>
        <v>2798400.4961182741</v>
      </c>
    </row>
    <row r="265" spans="1:15" x14ac:dyDescent="0.2">
      <c r="A265" s="75"/>
      <c r="B265" s="80"/>
      <c r="C265" s="75">
        <f t="shared" si="44"/>
        <v>260</v>
      </c>
      <c r="D265" s="84">
        <f t="shared" si="45"/>
        <v>-81986.386883910644</v>
      </c>
      <c r="E265" s="84">
        <f t="shared" si="40"/>
        <v>-64591.409475636268</v>
      </c>
      <c r="F265" s="84">
        <f t="shared" si="41"/>
        <v>-17394.977408274375</v>
      </c>
      <c r="G265" s="85">
        <f t="shared" si="42"/>
        <v>2917404.7176571209</v>
      </c>
      <c r="H265" s="79"/>
      <c r="I265" s="75"/>
      <c r="J265" s="80"/>
      <c r="K265" s="75">
        <f t="shared" si="46"/>
        <v>260</v>
      </c>
      <c r="L265" s="84">
        <f t="shared" si="47"/>
        <v>-83733.002765801677</v>
      </c>
      <c r="M265" s="84">
        <f t="shared" si="48"/>
        <v>-65967.447448667284</v>
      </c>
      <c r="N265" s="84">
        <f t="shared" si="49"/>
        <v>-17765.555317134393</v>
      </c>
      <c r="O265" s="85">
        <f t="shared" si="43"/>
        <v>2732433.0486696069</v>
      </c>
    </row>
    <row r="266" spans="1:15" x14ac:dyDescent="0.2">
      <c r="A266" s="75"/>
      <c r="B266" s="80"/>
      <c r="C266" s="75">
        <f t="shared" si="44"/>
        <v>261</v>
      </c>
      <c r="D266" s="84">
        <f t="shared" si="45"/>
        <v>-81986.386883910644</v>
      </c>
      <c r="E266" s="84">
        <f t="shared" si="40"/>
        <v>-64968.192697577477</v>
      </c>
      <c r="F266" s="84">
        <f t="shared" si="41"/>
        <v>-17018.194186333167</v>
      </c>
      <c r="G266" s="85">
        <f t="shared" si="42"/>
        <v>2852436.5249595433</v>
      </c>
      <c r="H266" s="79"/>
      <c r="I266" s="75"/>
      <c r="J266" s="80"/>
      <c r="K266" s="75">
        <f t="shared" si="46"/>
        <v>261</v>
      </c>
      <c r="L266" s="84">
        <f t="shared" si="47"/>
        <v>-83733.002765801677</v>
      </c>
      <c r="M266" s="84">
        <f t="shared" si="48"/>
        <v>-66352.257558784506</v>
      </c>
      <c r="N266" s="84">
        <f t="shared" si="49"/>
        <v>-17380.745207017171</v>
      </c>
      <c r="O266" s="85">
        <f t="shared" si="43"/>
        <v>2666080.7911108225</v>
      </c>
    </row>
    <row r="267" spans="1:15" x14ac:dyDescent="0.2">
      <c r="A267" s="75"/>
      <c r="B267" s="80"/>
      <c r="C267" s="75">
        <f t="shared" si="44"/>
        <v>262</v>
      </c>
      <c r="D267" s="84">
        <f t="shared" si="45"/>
        <v>-81986.386883910644</v>
      </c>
      <c r="E267" s="84">
        <f t="shared" si="40"/>
        <v>-65347.173821646677</v>
      </c>
      <c r="F267" s="84">
        <f t="shared" si="41"/>
        <v>-16639.213062263967</v>
      </c>
      <c r="G267" s="85">
        <f t="shared" si="42"/>
        <v>2787089.3511378965</v>
      </c>
      <c r="H267" s="79"/>
      <c r="I267" s="75"/>
      <c r="J267" s="80"/>
      <c r="K267" s="75">
        <f t="shared" si="46"/>
        <v>262</v>
      </c>
      <c r="L267" s="84">
        <f t="shared" si="47"/>
        <v>-83733.002765801677</v>
      </c>
      <c r="M267" s="84">
        <f t="shared" si="48"/>
        <v>-66739.312394544089</v>
      </c>
      <c r="N267" s="84">
        <f t="shared" si="49"/>
        <v>-16993.690371257588</v>
      </c>
      <c r="O267" s="85">
        <f t="shared" si="43"/>
        <v>2599341.4787162784</v>
      </c>
    </row>
    <row r="268" spans="1:15" x14ac:dyDescent="0.2">
      <c r="A268" s="75"/>
      <c r="B268" s="80"/>
      <c r="C268" s="75">
        <f t="shared" si="44"/>
        <v>263</v>
      </c>
      <c r="D268" s="84">
        <f t="shared" si="45"/>
        <v>-81986.386883910644</v>
      </c>
      <c r="E268" s="84">
        <f t="shared" si="40"/>
        <v>-65728.365668939616</v>
      </c>
      <c r="F268" s="84">
        <f t="shared" si="41"/>
        <v>-16258.021214971028</v>
      </c>
      <c r="G268" s="85">
        <f t="shared" si="42"/>
        <v>2721360.9854689571</v>
      </c>
      <c r="H268" s="79"/>
      <c r="I268" s="75"/>
      <c r="J268" s="80"/>
      <c r="K268" s="75">
        <f t="shared" si="46"/>
        <v>263</v>
      </c>
      <c r="L268" s="84">
        <f t="shared" si="47"/>
        <v>-83733.002765801677</v>
      </c>
      <c r="M268" s="84">
        <f t="shared" si="48"/>
        <v>-67128.625050178933</v>
      </c>
      <c r="N268" s="84">
        <f t="shared" si="49"/>
        <v>-16604.377715622744</v>
      </c>
      <c r="O268" s="85">
        <f t="shared" si="43"/>
        <v>2532212.8536660997</v>
      </c>
    </row>
    <row r="269" spans="1:15" x14ac:dyDescent="0.2">
      <c r="A269" s="75"/>
      <c r="B269" s="80">
        <f>SUM(D258:D269)</f>
        <v>-983836.64260692766</v>
      </c>
      <c r="C269" s="75">
        <f t="shared" si="44"/>
        <v>264</v>
      </c>
      <c r="D269" s="84">
        <f t="shared" si="45"/>
        <v>-81986.386883910644</v>
      </c>
      <c r="E269" s="84">
        <f t="shared" si="40"/>
        <v>-66111.781135341764</v>
      </c>
      <c r="F269" s="84">
        <f t="shared" si="41"/>
        <v>-15874.60574856888</v>
      </c>
      <c r="G269" s="85">
        <f t="shared" si="42"/>
        <v>2655249.2043336155</v>
      </c>
      <c r="H269" s="79"/>
      <c r="I269" s="75"/>
      <c r="J269" s="80">
        <f>SUM(L258:L269)</f>
        <v>-1004796.0331896204</v>
      </c>
      <c r="K269" s="75">
        <f t="shared" si="46"/>
        <v>264</v>
      </c>
      <c r="L269" s="84">
        <f t="shared" si="47"/>
        <v>-83733.002765801677</v>
      </c>
      <c r="M269" s="84">
        <f t="shared" si="48"/>
        <v>-67520.208696304981</v>
      </c>
      <c r="N269" s="84">
        <f t="shared" si="49"/>
        <v>-16212.794069496696</v>
      </c>
      <c r="O269" s="85">
        <f t="shared" si="43"/>
        <v>2464692.6449697949</v>
      </c>
    </row>
    <row r="270" spans="1:15" x14ac:dyDescent="0.2">
      <c r="A270" s="75"/>
      <c r="B270" s="80"/>
      <c r="C270" s="75">
        <f t="shared" si="44"/>
        <v>265</v>
      </c>
      <c r="D270" s="84">
        <f t="shared" si="45"/>
        <v>-81986.386883910644</v>
      </c>
      <c r="E270" s="84">
        <f t="shared" si="40"/>
        <v>-66497.433191964592</v>
      </c>
      <c r="F270" s="84">
        <f t="shared" si="41"/>
        <v>-15488.953691946052</v>
      </c>
      <c r="G270" s="85">
        <f t="shared" si="42"/>
        <v>2588751.7711416511</v>
      </c>
      <c r="H270" s="79"/>
      <c r="I270" s="75"/>
      <c r="J270" s="80"/>
      <c r="K270" s="75">
        <f t="shared" si="46"/>
        <v>265</v>
      </c>
      <c r="L270" s="84">
        <f t="shared" si="47"/>
        <v>-83733.002765801677</v>
      </c>
      <c r="M270" s="84">
        <f t="shared" si="48"/>
        <v>-67914.076580366745</v>
      </c>
      <c r="N270" s="84">
        <f t="shared" si="49"/>
        <v>-15818.926185434932</v>
      </c>
      <c r="O270" s="85">
        <f t="shared" si="43"/>
        <v>2396778.5683894283</v>
      </c>
    </row>
    <row r="271" spans="1:15" x14ac:dyDescent="0.2">
      <c r="A271" s="75"/>
      <c r="B271" s="80"/>
      <c r="C271" s="75">
        <f t="shared" si="44"/>
        <v>266</v>
      </c>
      <c r="D271" s="84">
        <f t="shared" si="45"/>
        <v>-81986.386883910644</v>
      </c>
      <c r="E271" s="84">
        <f t="shared" si="40"/>
        <v>-66885.334885584394</v>
      </c>
      <c r="F271" s="84">
        <f t="shared" si="41"/>
        <v>-15101.051998326249</v>
      </c>
      <c r="G271" s="85">
        <f t="shared" si="42"/>
        <v>2521866.4362560669</v>
      </c>
      <c r="H271" s="79"/>
      <c r="I271" s="75"/>
      <c r="J271" s="80"/>
      <c r="K271" s="75">
        <f t="shared" si="46"/>
        <v>266</v>
      </c>
      <c r="L271" s="84">
        <f t="shared" si="47"/>
        <v>-83733.002765801677</v>
      </c>
      <c r="M271" s="84">
        <f t="shared" si="48"/>
        <v>-68310.242027085551</v>
      </c>
      <c r="N271" s="84">
        <f t="shared" si="49"/>
        <v>-15422.760738716126</v>
      </c>
      <c r="O271" s="85">
        <f t="shared" si="43"/>
        <v>2328468.3263623426</v>
      </c>
    </row>
    <row r="272" spans="1:15" x14ac:dyDescent="0.2">
      <c r="A272" s="75"/>
      <c r="B272" s="80"/>
      <c r="C272" s="75">
        <f t="shared" si="44"/>
        <v>267</v>
      </c>
      <c r="D272" s="84">
        <f t="shared" si="45"/>
        <v>-81986.386883910644</v>
      </c>
      <c r="E272" s="84">
        <f t="shared" si="40"/>
        <v>-67275.499339083632</v>
      </c>
      <c r="F272" s="84">
        <f t="shared" si="41"/>
        <v>-14710.887544827012</v>
      </c>
      <c r="G272" s="85">
        <f t="shared" si="42"/>
        <v>2454590.9369169832</v>
      </c>
      <c r="H272" s="79"/>
      <c r="I272" s="75"/>
      <c r="J272" s="80"/>
      <c r="K272" s="75">
        <f t="shared" si="46"/>
        <v>267</v>
      </c>
      <c r="L272" s="84">
        <f t="shared" si="47"/>
        <v>-83733.002765801677</v>
      </c>
      <c r="M272" s="84">
        <f t="shared" si="48"/>
        <v>-68708.718438910219</v>
      </c>
      <c r="N272" s="84">
        <f t="shared" si="49"/>
        <v>-15024.284326891458</v>
      </c>
      <c r="O272" s="85">
        <f t="shared" si="43"/>
        <v>2259759.6079234323</v>
      </c>
    </row>
    <row r="273" spans="1:15" x14ac:dyDescent="0.2">
      <c r="A273" s="75"/>
      <c r="B273" s="80"/>
      <c r="C273" s="75">
        <f t="shared" si="44"/>
        <v>268</v>
      </c>
      <c r="D273" s="84">
        <f t="shared" si="45"/>
        <v>-81986.386883910644</v>
      </c>
      <c r="E273" s="84">
        <f t="shared" si="40"/>
        <v>-67667.939751894955</v>
      </c>
      <c r="F273" s="84">
        <f t="shared" si="41"/>
        <v>-14318.447132015688</v>
      </c>
      <c r="G273" s="85">
        <f t="shared" si="42"/>
        <v>2386922.9971650881</v>
      </c>
      <c r="H273" s="79"/>
      <c r="I273" s="75"/>
      <c r="J273" s="80"/>
      <c r="K273" s="75">
        <f t="shared" si="46"/>
        <v>268</v>
      </c>
      <c r="L273" s="84">
        <f t="shared" si="47"/>
        <v>-83733.002765801677</v>
      </c>
      <c r="M273" s="84">
        <f t="shared" si="48"/>
        <v>-69109.519296470535</v>
      </c>
      <c r="N273" s="84">
        <f t="shared" si="49"/>
        <v>-14623.483469331142</v>
      </c>
      <c r="O273" s="85">
        <f t="shared" si="43"/>
        <v>2190650.0886269617</v>
      </c>
    </row>
    <row r="274" spans="1:15" x14ac:dyDescent="0.2">
      <c r="A274" s="75"/>
      <c r="B274" s="80"/>
      <c r="C274" s="75">
        <f t="shared" si="44"/>
        <v>269</v>
      </c>
      <c r="D274" s="84">
        <f t="shared" si="45"/>
        <v>-81986.386883910644</v>
      </c>
      <c r="E274" s="84">
        <f t="shared" si="40"/>
        <v>-68062.669400447674</v>
      </c>
      <c r="F274" s="84">
        <f t="shared" si="41"/>
        <v>-13923.71748346297</v>
      </c>
      <c r="G274" s="85">
        <f t="shared" si="42"/>
        <v>2318860.3277646406</v>
      </c>
      <c r="H274" s="79"/>
      <c r="I274" s="75"/>
      <c r="J274" s="80"/>
      <c r="K274" s="75">
        <f t="shared" si="46"/>
        <v>269</v>
      </c>
      <c r="L274" s="84">
        <f t="shared" si="47"/>
        <v>-83733.002765801677</v>
      </c>
      <c r="M274" s="84">
        <f t="shared" si="48"/>
        <v>-69512.658159033279</v>
      </c>
      <c r="N274" s="84">
        <f t="shared" si="49"/>
        <v>-14220.344606768398</v>
      </c>
      <c r="O274" s="85">
        <f t="shared" si="43"/>
        <v>2121137.4304679283</v>
      </c>
    </row>
    <row r="275" spans="1:15" x14ac:dyDescent="0.2">
      <c r="A275" s="75"/>
      <c r="B275" s="80"/>
      <c r="C275" s="75">
        <f t="shared" si="44"/>
        <v>270</v>
      </c>
      <c r="D275" s="84">
        <f t="shared" si="45"/>
        <v>-81986.386883910644</v>
      </c>
      <c r="E275" s="84">
        <f t="shared" si="40"/>
        <v>-68459.701638616956</v>
      </c>
      <c r="F275" s="84">
        <f t="shared" si="41"/>
        <v>-13526.685245293687</v>
      </c>
      <c r="G275" s="85">
        <f t="shared" si="42"/>
        <v>2250400.6261260235</v>
      </c>
      <c r="H275" s="79"/>
      <c r="I275" s="75"/>
      <c r="J275" s="80"/>
      <c r="K275" s="75">
        <f t="shared" si="46"/>
        <v>270</v>
      </c>
      <c r="L275" s="84">
        <f t="shared" si="47"/>
        <v>-83733.002765801677</v>
      </c>
      <c r="M275" s="84">
        <f t="shared" si="48"/>
        <v>-69918.148664960972</v>
      </c>
      <c r="N275" s="84">
        <f t="shared" si="49"/>
        <v>-13814.854100840705</v>
      </c>
      <c r="O275" s="85">
        <f t="shared" si="43"/>
        <v>2051219.2818029674</v>
      </c>
    </row>
    <row r="276" spans="1:15" x14ac:dyDescent="0.2">
      <c r="A276" s="75"/>
      <c r="B276" s="80"/>
      <c r="C276" s="75">
        <f t="shared" si="44"/>
        <v>271</v>
      </c>
      <c r="D276" s="84">
        <f t="shared" si="45"/>
        <v>-81986.386883910644</v>
      </c>
      <c r="E276" s="84">
        <f t="shared" si="40"/>
        <v>-68859.049898175552</v>
      </c>
      <c r="F276" s="84">
        <f t="shared" si="41"/>
        <v>-13127.336985735092</v>
      </c>
      <c r="G276" s="85">
        <f t="shared" si="42"/>
        <v>2181541.576227848</v>
      </c>
      <c r="H276" s="79"/>
      <c r="I276" s="75"/>
      <c r="J276" s="80"/>
      <c r="K276" s="75">
        <f t="shared" si="46"/>
        <v>271</v>
      </c>
      <c r="L276" s="84">
        <f t="shared" si="47"/>
        <v>-83733.002765801677</v>
      </c>
      <c r="M276" s="84">
        <f t="shared" si="48"/>
        <v>-70326.004532173247</v>
      </c>
      <c r="N276" s="84">
        <f t="shared" si="49"/>
        <v>-13406.99823362843</v>
      </c>
      <c r="O276" s="85">
        <f t="shared" si="43"/>
        <v>1980893.2772707941</v>
      </c>
    </row>
    <row r="277" spans="1:15" x14ac:dyDescent="0.2">
      <c r="A277" s="75"/>
      <c r="B277" s="80"/>
      <c r="C277" s="75">
        <f t="shared" si="44"/>
        <v>272</v>
      </c>
      <c r="D277" s="84">
        <f t="shared" si="45"/>
        <v>-81986.386883910644</v>
      </c>
      <c r="E277" s="84">
        <f t="shared" si="40"/>
        <v>-69260.727689248233</v>
      </c>
      <c r="F277" s="84">
        <f t="shared" si="41"/>
        <v>-12725.65919466241</v>
      </c>
      <c r="G277" s="85">
        <f t="shared" si="42"/>
        <v>2112280.8485385999</v>
      </c>
      <c r="H277" s="79"/>
      <c r="I277" s="75"/>
      <c r="J277" s="80"/>
      <c r="K277" s="75">
        <f t="shared" si="46"/>
        <v>272</v>
      </c>
      <c r="L277" s="84">
        <f t="shared" si="47"/>
        <v>-83733.002765801677</v>
      </c>
      <c r="M277" s="84">
        <f t="shared" si="48"/>
        <v>-70736.23955861092</v>
      </c>
      <c r="N277" s="84">
        <f t="shared" si="49"/>
        <v>-12996.763207190757</v>
      </c>
      <c r="O277" s="85">
        <f t="shared" si="43"/>
        <v>1910157.0377121833</v>
      </c>
    </row>
    <row r="278" spans="1:15" x14ac:dyDescent="0.2">
      <c r="A278" s="75"/>
      <c r="B278" s="80"/>
      <c r="C278" s="75">
        <f t="shared" si="44"/>
        <v>273</v>
      </c>
      <c r="D278" s="84">
        <f t="shared" si="45"/>
        <v>-81986.386883910644</v>
      </c>
      <c r="E278" s="84">
        <f t="shared" si="40"/>
        <v>-69664.748600768857</v>
      </c>
      <c r="F278" s="84">
        <f t="shared" si="41"/>
        <v>-12321.638283141787</v>
      </c>
      <c r="G278" s="85">
        <f t="shared" si="42"/>
        <v>2042616.0999378311</v>
      </c>
      <c r="H278" s="79"/>
      <c r="I278" s="75"/>
      <c r="J278" s="80"/>
      <c r="K278" s="75">
        <f t="shared" si="46"/>
        <v>273</v>
      </c>
      <c r="L278" s="84">
        <f t="shared" si="47"/>
        <v>-83733.002765801677</v>
      </c>
      <c r="M278" s="84">
        <f t="shared" si="48"/>
        <v>-71148.867622702819</v>
      </c>
      <c r="N278" s="84">
        <f t="shared" si="49"/>
        <v>-12584.135143098858</v>
      </c>
      <c r="O278" s="85">
        <f t="shared" si="43"/>
        <v>1839008.1700894805</v>
      </c>
    </row>
    <row r="279" spans="1:15" x14ac:dyDescent="0.2">
      <c r="A279" s="75"/>
      <c r="B279" s="80"/>
      <c r="C279" s="75">
        <f t="shared" si="44"/>
        <v>274</v>
      </c>
      <c r="D279" s="84">
        <f t="shared" si="45"/>
        <v>-81986.386883910644</v>
      </c>
      <c r="E279" s="84">
        <f t="shared" si="40"/>
        <v>-70071.126300939999</v>
      </c>
      <c r="F279" s="84">
        <f t="shared" si="41"/>
        <v>-11915.260582970644</v>
      </c>
      <c r="G279" s="85">
        <f t="shared" si="42"/>
        <v>1972544.973636891</v>
      </c>
      <c r="H279" s="79"/>
      <c r="I279" s="75"/>
      <c r="J279" s="80"/>
      <c r="K279" s="75">
        <f t="shared" si="46"/>
        <v>274</v>
      </c>
      <c r="L279" s="84">
        <f t="shared" si="47"/>
        <v>-83733.002765801677</v>
      </c>
      <c r="M279" s="84">
        <f t="shared" si="48"/>
        <v>-71563.902683835258</v>
      </c>
      <c r="N279" s="84">
        <f t="shared" si="49"/>
        <v>-12169.100081966419</v>
      </c>
      <c r="O279" s="85">
        <f t="shared" si="43"/>
        <v>1767444.2674056452</v>
      </c>
    </row>
    <row r="280" spans="1:15" x14ac:dyDescent="0.2">
      <c r="A280" s="75"/>
      <c r="B280" s="80"/>
      <c r="C280" s="75">
        <f t="shared" si="44"/>
        <v>275</v>
      </c>
      <c r="D280" s="84">
        <f t="shared" si="45"/>
        <v>-81986.386883910644</v>
      </c>
      <c r="E280" s="84">
        <f t="shared" si="40"/>
        <v>-70479.87453769549</v>
      </c>
      <c r="F280" s="84">
        <f t="shared" si="41"/>
        <v>-11506.512346215153</v>
      </c>
      <c r="G280" s="85">
        <f t="shared" si="42"/>
        <v>1902065.0990991956</v>
      </c>
      <c r="H280" s="79"/>
      <c r="I280" s="75"/>
      <c r="J280" s="80"/>
      <c r="K280" s="75">
        <f t="shared" si="46"/>
        <v>275</v>
      </c>
      <c r="L280" s="84">
        <f t="shared" si="47"/>
        <v>-83733.002765801677</v>
      </c>
      <c r="M280" s="84">
        <f t="shared" si="48"/>
        <v>-71981.358782824289</v>
      </c>
      <c r="N280" s="84">
        <f t="shared" si="49"/>
        <v>-11751.643982977388</v>
      </c>
      <c r="O280" s="85">
        <f t="shared" si="43"/>
        <v>1695462.9086228209</v>
      </c>
    </row>
    <row r="281" spans="1:15" x14ac:dyDescent="0.2">
      <c r="A281" s="75"/>
      <c r="B281" s="80">
        <f>SUM(D270:D281)</f>
        <v>-983836.64260692766</v>
      </c>
      <c r="C281" s="75">
        <f t="shared" si="44"/>
        <v>276</v>
      </c>
      <c r="D281" s="84">
        <f t="shared" si="45"/>
        <v>-81986.386883910644</v>
      </c>
      <c r="E281" s="84">
        <f t="shared" si="40"/>
        <v>-70891.007139165376</v>
      </c>
      <c r="F281" s="84">
        <f t="shared" si="41"/>
        <v>-11095.379744745267</v>
      </c>
      <c r="G281" s="85">
        <f t="shared" si="42"/>
        <v>1831174.0919600301</v>
      </c>
      <c r="H281" s="79"/>
      <c r="I281" s="75"/>
      <c r="J281" s="80">
        <f>SUM(L270:L281)</f>
        <v>-1004796.0331896204</v>
      </c>
      <c r="K281" s="75">
        <f t="shared" si="46"/>
        <v>276</v>
      </c>
      <c r="L281" s="84">
        <f t="shared" si="47"/>
        <v>-83733.002765801677</v>
      </c>
      <c r="M281" s="84">
        <f t="shared" si="48"/>
        <v>-72401.250042390762</v>
      </c>
      <c r="N281" s="84">
        <f t="shared" si="49"/>
        <v>-11331.752723410915</v>
      </c>
      <c r="O281" s="85">
        <f t="shared" si="43"/>
        <v>1623061.6585804301</v>
      </c>
    </row>
    <row r="282" spans="1:15" x14ac:dyDescent="0.2">
      <c r="A282" s="75"/>
      <c r="B282" s="80"/>
      <c r="C282" s="75">
        <f t="shared" si="44"/>
        <v>277</v>
      </c>
      <c r="D282" s="84">
        <f t="shared" si="45"/>
        <v>-81986.386883910644</v>
      </c>
      <c r="E282" s="84">
        <f t="shared" si="40"/>
        <v>-71304.538014143836</v>
      </c>
      <c r="F282" s="84">
        <f t="shared" si="41"/>
        <v>-10681.848869766807</v>
      </c>
      <c r="G282" s="85">
        <f t="shared" si="42"/>
        <v>1759869.5539458862</v>
      </c>
      <c r="H282" s="79"/>
      <c r="I282" s="75"/>
      <c r="J282" s="80"/>
      <c r="K282" s="75">
        <f t="shared" si="46"/>
        <v>277</v>
      </c>
      <c r="L282" s="84">
        <f t="shared" si="47"/>
        <v>-83733.002765801677</v>
      </c>
      <c r="M282" s="84">
        <f t="shared" si="48"/>
        <v>-72823.59066763804</v>
      </c>
      <c r="N282" s="84">
        <f t="shared" si="49"/>
        <v>-10909.412098163637</v>
      </c>
      <c r="O282" s="85">
        <f t="shared" si="43"/>
        <v>1550238.0679127921</v>
      </c>
    </row>
    <row r="283" spans="1:15" x14ac:dyDescent="0.2">
      <c r="A283" s="75"/>
      <c r="B283" s="80"/>
      <c r="C283" s="75">
        <f t="shared" si="44"/>
        <v>278</v>
      </c>
      <c r="D283" s="84">
        <f t="shared" si="45"/>
        <v>-81986.386883910644</v>
      </c>
      <c r="E283" s="84">
        <f t="shared" si="40"/>
        <v>-71720.481152559689</v>
      </c>
      <c r="F283" s="84">
        <f t="shared" si="41"/>
        <v>-10265.905731350955</v>
      </c>
      <c r="G283" s="85">
        <f t="shared" si="42"/>
        <v>1688149.0727933266</v>
      </c>
      <c r="H283" s="79"/>
      <c r="I283" s="75"/>
      <c r="J283" s="80"/>
      <c r="K283" s="75">
        <f t="shared" si="46"/>
        <v>278</v>
      </c>
      <c r="L283" s="84">
        <f t="shared" si="47"/>
        <v>-83733.002765801677</v>
      </c>
      <c r="M283" s="84">
        <f t="shared" si="48"/>
        <v>-73248.394946532586</v>
      </c>
      <c r="N283" s="84">
        <f t="shared" si="49"/>
        <v>-10484.607819269091</v>
      </c>
      <c r="O283" s="85">
        <f t="shared" si="43"/>
        <v>1476989.6729662595</v>
      </c>
    </row>
    <row r="284" spans="1:15" x14ac:dyDescent="0.2">
      <c r="A284" s="75"/>
      <c r="B284" s="80"/>
      <c r="C284" s="75">
        <f t="shared" si="44"/>
        <v>279</v>
      </c>
      <c r="D284" s="84">
        <f t="shared" si="45"/>
        <v>-81986.386883910644</v>
      </c>
      <c r="E284" s="84">
        <f t="shared" si="40"/>
        <v>-72138.850625949621</v>
      </c>
      <c r="F284" s="84">
        <f t="shared" si="41"/>
        <v>-9847.5362579610228</v>
      </c>
      <c r="G284" s="85">
        <f t="shared" si="42"/>
        <v>1616010.2221673769</v>
      </c>
      <c r="H284" s="79"/>
      <c r="I284" s="75"/>
      <c r="J284" s="80"/>
      <c r="K284" s="75">
        <f t="shared" si="46"/>
        <v>279</v>
      </c>
      <c r="L284" s="84">
        <f t="shared" si="47"/>
        <v>-83733.002765801677</v>
      </c>
      <c r="M284" s="84">
        <f t="shared" si="48"/>
        <v>-73675.677250387365</v>
      </c>
      <c r="N284" s="84">
        <f t="shared" si="49"/>
        <v>-10057.325515414312</v>
      </c>
      <c r="O284" s="85">
        <f t="shared" si="43"/>
        <v>1403313.9957158722</v>
      </c>
    </row>
    <row r="285" spans="1:15" x14ac:dyDescent="0.2">
      <c r="A285" s="75"/>
      <c r="B285" s="80"/>
      <c r="C285" s="75">
        <f t="shared" si="44"/>
        <v>280</v>
      </c>
      <c r="D285" s="84">
        <f t="shared" si="45"/>
        <v>-81986.386883910644</v>
      </c>
      <c r="E285" s="84">
        <f t="shared" si="40"/>
        <v>-72559.660587934311</v>
      </c>
      <c r="F285" s="84">
        <f t="shared" si="41"/>
        <v>-9426.726295976332</v>
      </c>
      <c r="G285" s="85">
        <f t="shared" si="42"/>
        <v>1543450.5615794426</v>
      </c>
      <c r="H285" s="79"/>
      <c r="I285" s="75"/>
      <c r="J285" s="80"/>
      <c r="K285" s="75">
        <f t="shared" si="46"/>
        <v>280</v>
      </c>
      <c r="L285" s="84">
        <f t="shared" si="47"/>
        <v>-83733.002765801677</v>
      </c>
      <c r="M285" s="84">
        <f t="shared" si="48"/>
        <v>-74105.452034347967</v>
      </c>
      <c r="N285" s="84">
        <f t="shared" si="49"/>
        <v>-9627.5507314537099</v>
      </c>
      <c r="O285" s="85">
        <f t="shared" si="43"/>
        <v>1329208.5436815242</v>
      </c>
    </row>
    <row r="286" spans="1:15" x14ac:dyDescent="0.2">
      <c r="A286" s="75"/>
      <c r="B286" s="80"/>
      <c r="C286" s="75">
        <f t="shared" si="44"/>
        <v>281</v>
      </c>
      <c r="D286" s="84">
        <f t="shared" si="45"/>
        <v>-81986.386883910644</v>
      </c>
      <c r="E286" s="84">
        <f t="shared" si="40"/>
        <v>-72982.925274697278</v>
      </c>
      <c r="F286" s="84">
        <f t="shared" si="41"/>
        <v>-9003.4616092133656</v>
      </c>
      <c r="G286" s="85">
        <f t="shared" si="42"/>
        <v>1470467.6363047452</v>
      </c>
      <c r="H286" s="79"/>
      <c r="I286" s="75"/>
      <c r="J286" s="80"/>
      <c r="K286" s="75">
        <f t="shared" si="46"/>
        <v>281</v>
      </c>
      <c r="L286" s="84">
        <f t="shared" si="47"/>
        <v>-83733.002765801677</v>
      </c>
      <c r="M286" s="84">
        <f t="shared" si="48"/>
        <v>-74537.733837881649</v>
      </c>
      <c r="N286" s="84">
        <f t="shared" si="49"/>
        <v>-9195.2689279200276</v>
      </c>
      <c r="O286" s="85">
        <f t="shared" si="43"/>
        <v>1254670.8098436426</v>
      </c>
    </row>
    <row r="287" spans="1:15" x14ac:dyDescent="0.2">
      <c r="A287" s="75"/>
      <c r="B287" s="80"/>
      <c r="C287" s="75">
        <f t="shared" si="44"/>
        <v>282</v>
      </c>
      <c r="D287" s="84">
        <f t="shared" si="45"/>
        <v>-81986.386883910644</v>
      </c>
      <c r="E287" s="84">
        <f t="shared" si="40"/>
        <v>-73408.659005466325</v>
      </c>
      <c r="F287" s="84">
        <f t="shared" si="41"/>
        <v>-8577.7278784443188</v>
      </c>
      <c r="G287" s="85">
        <f t="shared" si="42"/>
        <v>1397058.9772992788</v>
      </c>
      <c r="H287" s="79"/>
      <c r="I287" s="75"/>
      <c r="J287" s="80"/>
      <c r="K287" s="75">
        <f t="shared" si="46"/>
        <v>282</v>
      </c>
      <c r="L287" s="84">
        <f t="shared" si="47"/>
        <v>-83733.002765801677</v>
      </c>
      <c r="M287" s="84">
        <f t="shared" si="48"/>
        <v>-74972.537285269296</v>
      </c>
      <c r="N287" s="84">
        <f t="shared" si="49"/>
        <v>-8760.4654805323808</v>
      </c>
      <c r="O287" s="85">
        <f t="shared" si="43"/>
        <v>1179698.2725583734</v>
      </c>
    </row>
    <row r="288" spans="1:15" x14ac:dyDescent="0.2">
      <c r="A288" s="75"/>
      <c r="B288" s="80"/>
      <c r="C288" s="75">
        <f t="shared" si="44"/>
        <v>283</v>
      </c>
      <c r="D288" s="84">
        <f t="shared" si="45"/>
        <v>-81986.386883910644</v>
      </c>
      <c r="E288" s="84">
        <f t="shared" si="40"/>
        <v>-73836.876182998225</v>
      </c>
      <c r="F288" s="84">
        <f t="shared" si="41"/>
        <v>-8149.5107009124185</v>
      </c>
      <c r="G288" s="85">
        <f t="shared" si="42"/>
        <v>1323222.1011162805</v>
      </c>
      <c r="H288" s="79"/>
      <c r="I288" s="75"/>
      <c r="J288" s="80"/>
      <c r="K288" s="75">
        <f t="shared" si="46"/>
        <v>283</v>
      </c>
      <c r="L288" s="84">
        <f t="shared" si="47"/>
        <v>-83733.002765801677</v>
      </c>
      <c r="M288" s="84">
        <f t="shared" si="48"/>
        <v>-75409.877086100038</v>
      </c>
      <c r="N288" s="84">
        <f t="shared" si="49"/>
        <v>-8323.1256797016395</v>
      </c>
      <c r="O288" s="85">
        <f t="shared" si="43"/>
        <v>1104288.3954722735</v>
      </c>
    </row>
    <row r="289" spans="1:15" x14ac:dyDescent="0.2">
      <c r="A289" s="75"/>
      <c r="B289" s="80"/>
      <c r="C289" s="75">
        <f t="shared" si="44"/>
        <v>284</v>
      </c>
      <c r="D289" s="84">
        <f t="shared" si="45"/>
        <v>-81986.386883910644</v>
      </c>
      <c r="E289" s="84">
        <f t="shared" si="40"/>
        <v>-74267.591294065714</v>
      </c>
      <c r="F289" s="84">
        <f t="shared" si="41"/>
        <v>-7718.7955898449291</v>
      </c>
      <c r="G289" s="85">
        <f t="shared" si="42"/>
        <v>1248954.5098222147</v>
      </c>
      <c r="H289" s="79"/>
      <c r="I289" s="75"/>
      <c r="J289" s="80"/>
      <c r="K289" s="75">
        <f t="shared" si="46"/>
        <v>284</v>
      </c>
      <c r="L289" s="84">
        <f t="shared" si="47"/>
        <v>-83733.002765801677</v>
      </c>
      <c r="M289" s="84">
        <f t="shared" si="48"/>
        <v>-75849.768035768968</v>
      </c>
      <c r="N289" s="84">
        <f t="shared" si="49"/>
        <v>-7883.2347300327092</v>
      </c>
      <c r="O289" s="85">
        <f t="shared" si="43"/>
        <v>1028438.6274365045</v>
      </c>
    </row>
    <row r="290" spans="1:15" x14ac:dyDescent="0.2">
      <c r="A290" s="75"/>
      <c r="B290" s="80"/>
      <c r="C290" s="75">
        <f t="shared" si="44"/>
        <v>285</v>
      </c>
      <c r="D290" s="84">
        <f t="shared" si="45"/>
        <v>-81986.386883910644</v>
      </c>
      <c r="E290" s="84">
        <f t="shared" si="40"/>
        <v>-74700.81890994776</v>
      </c>
      <c r="F290" s="84">
        <f t="shared" si="41"/>
        <v>-7285.5679739628831</v>
      </c>
      <c r="G290" s="85">
        <f t="shared" si="42"/>
        <v>1174253.690912267</v>
      </c>
      <c r="H290" s="79"/>
      <c r="I290" s="75"/>
      <c r="J290" s="80"/>
      <c r="K290" s="75">
        <f t="shared" si="46"/>
        <v>285</v>
      </c>
      <c r="L290" s="84">
        <f t="shared" si="47"/>
        <v>-83733.002765801677</v>
      </c>
      <c r="M290" s="84">
        <f t="shared" si="48"/>
        <v>-76292.225015977616</v>
      </c>
      <c r="N290" s="84">
        <f t="shared" si="49"/>
        <v>-7440.7777498240612</v>
      </c>
      <c r="O290" s="85">
        <f t="shared" si="43"/>
        <v>952146.40242052684</v>
      </c>
    </row>
    <row r="291" spans="1:15" x14ac:dyDescent="0.2">
      <c r="A291" s="75"/>
      <c r="B291" s="80"/>
      <c r="C291" s="75">
        <f t="shared" si="44"/>
        <v>286</v>
      </c>
      <c r="D291" s="84">
        <f t="shared" si="45"/>
        <v>-81986.386883910644</v>
      </c>
      <c r="E291" s="84">
        <f t="shared" si="40"/>
        <v>-75136.573686922449</v>
      </c>
      <c r="F291" s="84">
        <f t="shared" si="41"/>
        <v>-6849.8131969881942</v>
      </c>
      <c r="G291" s="85">
        <f t="shared" si="42"/>
        <v>1099117.1172253445</v>
      </c>
      <c r="H291" s="79"/>
      <c r="I291" s="75"/>
      <c r="J291" s="80"/>
      <c r="K291" s="75">
        <f t="shared" si="46"/>
        <v>286</v>
      </c>
      <c r="L291" s="84">
        <f t="shared" si="47"/>
        <v>-83733.002765801677</v>
      </c>
      <c r="M291" s="84">
        <f t="shared" si="48"/>
        <v>-76737.262995237485</v>
      </c>
      <c r="N291" s="84">
        <f t="shared" si="49"/>
        <v>-6995.7397705641924</v>
      </c>
      <c r="O291" s="85">
        <f t="shared" si="43"/>
        <v>875409.13942528935</v>
      </c>
    </row>
    <row r="292" spans="1:15" x14ac:dyDescent="0.2">
      <c r="A292" s="75"/>
      <c r="B292" s="80"/>
      <c r="C292" s="75">
        <f t="shared" si="44"/>
        <v>287</v>
      </c>
      <c r="D292" s="84">
        <f t="shared" si="45"/>
        <v>-81986.386883910644</v>
      </c>
      <c r="E292" s="84">
        <f t="shared" si="40"/>
        <v>-75574.870366762843</v>
      </c>
      <c r="F292" s="84">
        <f t="shared" si="41"/>
        <v>-6411.5165171478002</v>
      </c>
      <c r="G292" s="85">
        <f t="shared" si="42"/>
        <v>1023542.2468585817</v>
      </c>
      <c r="H292" s="79"/>
      <c r="I292" s="75"/>
      <c r="J292" s="80"/>
      <c r="K292" s="75">
        <f t="shared" si="46"/>
        <v>287</v>
      </c>
      <c r="L292" s="84">
        <f t="shared" si="47"/>
        <v>-83733.002765801677</v>
      </c>
      <c r="M292" s="84">
        <f t="shared" si="48"/>
        <v>-77184.89702937637</v>
      </c>
      <c r="N292" s="84">
        <f t="shared" si="49"/>
        <v>-6548.1057364253065</v>
      </c>
      <c r="O292" s="85">
        <f t="shared" si="43"/>
        <v>798224.242395913</v>
      </c>
    </row>
    <row r="293" spans="1:15" x14ac:dyDescent="0.2">
      <c r="A293" s="75"/>
      <c r="B293" s="80">
        <f>SUM(D282:D293)</f>
        <v>-983836.64260692766</v>
      </c>
      <c r="C293" s="75">
        <f t="shared" si="44"/>
        <v>288</v>
      </c>
      <c r="D293" s="84">
        <f t="shared" si="45"/>
        <v>-81986.386883910644</v>
      </c>
      <c r="E293" s="84">
        <f t="shared" si="40"/>
        <v>-76015.723777235617</v>
      </c>
      <c r="F293" s="84">
        <f t="shared" si="41"/>
        <v>-5970.6631066750269</v>
      </c>
      <c r="G293" s="85">
        <f t="shared" si="42"/>
        <v>947526.52308134607</v>
      </c>
      <c r="H293" s="79"/>
      <c r="I293" s="75"/>
      <c r="J293" s="80">
        <f>SUM(L282:L293)</f>
        <v>-1004796.0331896204</v>
      </c>
      <c r="K293" s="75">
        <f t="shared" si="46"/>
        <v>288</v>
      </c>
      <c r="L293" s="84">
        <f t="shared" si="47"/>
        <v>-83733.002765801677</v>
      </c>
      <c r="M293" s="84">
        <f t="shared" si="48"/>
        <v>-77635.142262047724</v>
      </c>
      <c r="N293" s="84">
        <f t="shared" si="49"/>
        <v>-6097.8605037539528</v>
      </c>
      <c r="O293" s="85">
        <f t="shared" si="43"/>
        <v>720589.10013386526</v>
      </c>
    </row>
    <row r="294" spans="1:15" x14ac:dyDescent="0.2">
      <c r="A294" s="75"/>
      <c r="B294" s="80"/>
      <c r="C294" s="75">
        <f t="shared" si="44"/>
        <v>289</v>
      </c>
      <c r="D294" s="84">
        <f t="shared" si="45"/>
        <v>-81986.386883910644</v>
      </c>
      <c r="E294" s="84">
        <f t="shared" si="40"/>
        <v>-76459.148832602834</v>
      </c>
      <c r="F294" s="84">
        <f t="shared" si="41"/>
        <v>-5527.2380513078097</v>
      </c>
      <c r="G294" s="85">
        <f t="shared" si="42"/>
        <v>871067.37424874329</v>
      </c>
      <c r="H294" s="79"/>
      <c r="I294" s="75"/>
      <c r="J294" s="80"/>
      <c r="K294" s="75">
        <f t="shared" si="46"/>
        <v>289</v>
      </c>
      <c r="L294" s="84">
        <f t="shared" si="47"/>
        <v>-83733.002765801677</v>
      </c>
      <c r="M294" s="84">
        <f t="shared" si="48"/>
        <v>-78088.013925242994</v>
      </c>
      <c r="N294" s="84">
        <f t="shared" si="49"/>
        <v>-5644.9888405586826</v>
      </c>
      <c r="O294" s="85">
        <f t="shared" si="43"/>
        <v>642501.0862086222</v>
      </c>
    </row>
    <row r="295" spans="1:15" x14ac:dyDescent="0.2">
      <c r="A295" s="75"/>
      <c r="B295" s="80"/>
      <c r="C295" s="75">
        <f t="shared" si="44"/>
        <v>290</v>
      </c>
      <c r="D295" s="84">
        <f t="shared" si="45"/>
        <v>-81986.386883910644</v>
      </c>
      <c r="E295" s="84">
        <f t="shared" si="40"/>
        <v>-76905.160534126349</v>
      </c>
      <c r="F295" s="84">
        <f t="shared" si="41"/>
        <v>-5081.2263497842941</v>
      </c>
      <c r="G295" s="85">
        <f t="shared" si="42"/>
        <v>794162.21371461696</v>
      </c>
      <c r="H295" s="79"/>
      <c r="I295" s="75"/>
      <c r="J295" s="80"/>
      <c r="K295" s="75">
        <f t="shared" si="46"/>
        <v>290</v>
      </c>
      <c r="L295" s="84">
        <f t="shared" si="47"/>
        <v>-83733.002765801677</v>
      </c>
      <c r="M295" s="84">
        <f t="shared" si="48"/>
        <v>-78543.527339806926</v>
      </c>
      <c r="N295" s="84">
        <f t="shared" si="49"/>
        <v>-5189.4754259947513</v>
      </c>
      <c r="O295" s="85">
        <f t="shared" si="43"/>
        <v>563957.55886881531</v>
      </c>
    </row>
    <row r="296" spans="1:15" x14ac:dyDescent="0.2">
      <c r="A296" s="75"/>
      <c r="B296" s="80"/>
      <c r="C296" s="75">
        <f t="shared" si="44"/>
        <v>291</v>
      </c>
      <c r="D296" s="84">
        <f t="shared" si="45"/>
        <v>-81986.386883910644</v>
      </c>
      <c r="E296" s="84">
        <f t="shared" si="40"/>
        <v>-77353.773970575421</v>
      </c>
      <c r="F296" s="84">
        <f t="shared" si="41"/>
        <v>-4632.6129133352224</v>
      </c>
      <c r="G296" s="85">
        <f t="shared" si="42"/>
        <v>716808.43974404153</v>
      </c>
      <c r="H296" s="79"/>
      <c r="I296" s="75"/>
      <c r="J296" s="80"/>
      <c r="K296" s="75">
        <f t="shared" si="46"/>
        <v>291</v>
      </c>
      <c r="L296" s="84">
        <f t="shared" si="47"/>
        <v>-83733.002765801677</v>
      </c>
      <c r="M296" s="84">
        <f t="shared" si="48"/>
        <v>-79001.697915955796</v>
      </c>
      <c r="N296" s="84">
        <f t="shared" si="49"/>
        <v>-4731.3048498458811</v>
      </c>
      <c r="O296" s="85">
        <f t="shared" si="43"/>
        <v>484955.86095285951</v>
      </c>
    </row>
    <row r="297" spans="1:15" x14ac:dyDescent="0.2">
      <c r="A297" s="75"/>
      <c r="B297" s="80"/>
      <c r="C297" s="75">
        <f t="shared" si="44"/>
        <v>292</v>
      </c>
      <c r="D297" s="84">
        <f t="shared" si="45"/>
        <v>-81986.386883910644</v>
      </c>
      <c r="E297" s="84">
        <f t="shared" si="40"/>
        <v>-77805.004318737105</v>
      </c>
      <c r="F297" s="84">
        <f t="shared" si="41"/>
        <v>-4181.3825651735388</v>
      </c>
      <c r="G297" s="85">
        <f t="shared" si="42"/>
        <v>639003.43542530446</v>
      </c>
      <c r="H297" s="79"/>
      <c r="I297" s="75"/>
      <c r="J297" s="80"/>
      <c r="K297" s="75">
        <f t="shared" si="46"/>
        <v>292</v>
      </c>
      <c r="L297" s="84">
        <f t="shared" si="47"/>
        <v>-83733.002765801677</v>
      </c>
      <c r="M297" s="84">
        <f t="shared" si="48"/>
        <v>-79462.541153798884</v>
      </c>
      <c r="N297" s="84">
        <f t="shared" si="49"/>
        <v>-4270.4616120027931</v>
      </c>
      <c r="O297" s="85">
        <f t="shared" si="43"/>
        <v>405493.31979906064</v>
      </c>
    </row>
    <row r="298" spans="1:15" x14ac:dyDescent="0.2">
      <c r="A298" s="75"/>
      <c r="B298" s="80"/>
      <c r="C298" s="75">
        <f t="shared" si="44"/>
        <v>293</v>
      </c>
      <c r="D298" s="84">
        <f t="shared" si="45"/>
        <v>-81986.386883910644</v>
      </c>
      <c r="E298" s="84">
        <f t="shared" ref="E298:E341" si="50">PPMT($B$3/12,C298,$B$2,$B$1)</f>
        <v>-78258.866843929747</v>
      </c>
      <c r="F298" s="84">
        <f t="shared" ref="F298:F341" si="51">SUM(D298-E298)</f>
        <v>-3727.5200399808964</v>
      </c>
      <c r="G298" s="85">
        <f t="shared" ref="G298:G341" si="52">SUM(G297+E298)</f>
        <v>560744.56858137471</v>
      </c>
      <c r="H298" s="79"/>
      <c r="I298" s="75"/>
      <c r="J298" s="80"/>
      <c r="K298" s="75">
        <f t="shared" si="46"/>
        <v>293</v>
      </c>
      <c r="L298" s="84">
        <f t="shared" si="47"/>
        <v>-83733.002765801677</v>
      </c>
      <c r="M298" s="84">
        <f t="shared" si="48"/>
        <v>-79926.072643862703</v>
      </c>
      <c r="N298" s="84">
        <f t="shared" si="49"/>
        <v>-3806.9301219389745</v>
      </c>
      <c r="O298" s="85">
        <f t="shared" ref="O298:O341" si="53">SUM(O297+M298)</f>
        <v>325567.24715519795</v>
      </c>
    </row>
    <row r="299" spans="1:15" x14ac:dyDescent="0.2">
      <c r="A299" s="75"/>
      <c r="B299" s="80"/>
      <c r="C299" s="75">
        <f t="shared" si="44"/>
        <v>294</v>
      </c>
      <c r="D299" s="84">
        <f t="shared" si="45"/>
        <v>-81986.386883910644</v>
      </c>
      <c r="E299" s="84">
        <f t="shared" si="50"/>
        <v>-78715.376900519332</v>
      </c>
      <c r="F299" s="84">
        <f t="shared" si="51"/>
        <v>-3271.0099833913118</v>
      </c>
      <c r="G299" s="85">
        <f t="shared" si="52"/>
        <v>482029.19168085535</v>
      </c>
      <c r="H299" s="79"/>
      <c r="I299" s="75"/>
      <c r="J299" s="80"/>
      <c r="K299" s="75">
        <f t="shared" si="46"/>
        <v>294</v>
      </c>
      <c r="L299" s="84">
        <f t="shared" si="47"/>
        <v>-83733.002765801677</v>
      </c>
      <c r="M299" s="84">
        <f t="shared" si="48"/>
        <v>-80392.308067618564</v>
      </c>
      <c r="N299" s="84">
        <f t="shared" si="49"/>
        <v>-3340.6946981831134</v>
      </c>
      <c r="O299" s="85">
        <f t="shared" si="53"/>
        <v>245174.93908757938</v>
      </c>
    </row>
    <row r="300" spans="1:15" x14ac:dyDescent="0.2">
      <c r="A300" s="75"/>
      <c r="B300" s="80"/>
      <c r="C300" s="75">
        <f t="shared" si="44"/>
        <v>295</v>
      </c>
      <c r="D300" s="84">
        <f t="shared" si="45"/>
        <v>-81986.386883910644</v>
      </c>
      <c r="E300" s="84">
        <f t="shared" si="50"/>
        <v>-79174.549932439026</v>
      </c>
      <c r="F300" s="84">
        <f t="shared" si="51"/>
        <v>-2811.8369514716178</v>
      </c>
      <c r="G300" s="85">
        <f t="shared" si="52"/>
        <v>402854.64174841635</v>
      </c>
      <c r="H300" s="79"/>
      <c r="I300" s="75"/>
      <c r="J300" s="80"/>
      <c r="K300" s="75">
        <f t="shared" si="46"/>
        <v>295</v>
      </c>
      <c r="L300" s="84">
        <f t="shared" si="47"/>
        <v>-83733.002765801677</v>
      </c>
      <c r="M300" s="84">
        <f t="shared" si="48"/>
        <v>-80861.26319801301</v>
      </c>
      <c r="N300" s="84">
        <f t="shared" si="49"/>
        <v>-2871.739567788667</v>
      </c>
      <c r="O300" s="85">
        <f t="shared" si="53"/>
        <v>164313.67588956637</v>
      </c>
    </row>
    <row r="301" spans="1:15" x14ac:dyDescent="0.2">
      <c r="A301" s="75"/>
      <c r="B301" s="80"/>
      <c r="C301" s="75">
        <f t="shared" si="44"/>
        <v>296</v>
      </c>
      <c r="D301" s="84">
        <f t="shared" si="45"/>
        <v>-81986.386883910644</v>
      </c>
      <c r="E301" s="84">
        <f t="shared" si="50"/>
        <v>-79636.401473711594</v>
      </c>
      <c r="F301" s="84">
        <f t="shared" si="51"/>
        <v>-2349.9854101990495</v>
      </c>
      <c r="G301" s="85">
        <f t="shared" si="52"/>
        <v>323218.24027470476</v>
      </c>
      <c r="H301" s="79"/>
      <c r="I301" s="75"/>
      <c r="J301" s="80"/>
      <c r="K301" s="75">
        <f t="shared" si="46"/>
        <v>296</v>
      </c>
      <c r="L301" s="84">
        <f t="shared" si="47"/>
        <v>-83733.002765801677</v>
      </c>
      <c r="M301" s="84">
        <f t="shared" si="48"/>
        <v>-81332.953900001419</v>
      </c>
      <c r="N301" s="84">
        <f t="shared" si="49"/>
        <v>-2400.0488658002578</v>
      </c>
      <c r="O301" s="85">
        <f t="shared" si="53"/>
        <v>82980.721989564947</v>
      </c>
    </row>
    <row r="302" spans="1:15" x14ac:dyDescent="0.2">
      <c r="A302" s="75"/>
      <c r="B302" s="80"/>
      <c r="C302" s="75">
        <f t="shared" si="44"/>
        <v>297</v>
      </c>
      <c r="D302" s="84">
        <f t="shared" si="45"/>
        <v>-81986.386883910644</v>
      </c>
      <c r="E302" s="84">
        <f t="shared" si="50"/>
        <v>-80100.947148974912</v>
      </c>
      <c r="F302" s="84">
        <f t="shared" si="51"/>
        <v>-1885.4397349357314</v>
      </c>
      <c r="G302" s="85">
        <f t="shared" si="52"/>
        <v>243117.29312572983</v>
      </c>
      <c r="H302" s="79"/>
      <c r="I302" s="75"/>
      <c r="J302" s="80"/>
      <c r="K302" s="75">
        <f t="shared" si="46"/>
        <v>297</v>
      </c>
      <c r="L302" s="84">
        <f t="shared" si="47"/>
        <v>-83733.002765801677</v>
      </c>
      <c r="M302" s="84">
        <f t="shared" si="48"/>
        <v>-81807.396131084752</v>
      </c>
      <c r="N302" s="84">
        <f t="shared" si="49"/>
        <v>-1925.6066347169253</v>
      </c>
      <c r="O302" s="85">
        <f t="shared" si="53"/>
        <v>1173.3258584801952</v>
      </c>
    </row>
    <row r="303" spans="1:15" x14ac:dyDescent="0.2">
      <c r="A303" s="75"/>
      <c r="B303" s="80"/>
      <c r="C303" s="75">
        <f t="shared" si="44"/>
        <v>298</v>
      </c>
      <c r="D303" s="84">
        <f t="shared" si="45"/>
        <v>-81986.386883910644</v>
      </c>
      <c r="E303" s="84">
        <f t="shared" si="50"/>
        <v>-80568.202674010594</v>
      </c>
      <c r="F303" s="84">
        <f t="shared" si="51"/>
        <v>-1418.1842099000496</v>
      </c>
      <c r="G303" s="85">
        <f t="shared" si="52"/>
        <v>162549.09045171924</v>
      </c>
      <c r="H303" s="79"/>
      <c r="I303" s="75"/>
      <c r="J303" s="80"/>
      <c r="K303" s="75">
        <f t="shared" si="46"/>
        <v>298</v>
      </c>
      <c r="L303" s="84">
        <f t="shared" si="47"/>
        <v>-83733.002765801677</v>
      </c>
      <c r="M303" s="84">
        <f t="shared" si="48"/>
        <v>-82284.605941849426</v>
      </c>
      <c r="N303" s="84">
        <f t="shared" si="49"/>
        <v>-1448.396823952251</v>
      </c>
      <c r="O303" s="85">
        <f t="shared" si="53"/>
        <v>-81111.280083369231</v>
      </c>
    </row>
    <row r="304" spans="1:15" x14ac:dyDescent="0.2">
      <c r="A304" s="75"/>
      <c r="B304" s="80"/>
      <c r="C304" s="75">
        <f t="shared" si="44"/>
        <v>299</v>
      </c>
      <c r="D304" s="84">
        <f t="shared" si="45"/>
        <v>-81986.386883910644</v>
      </c>
      <c r="E304" s="84">
        <f t="shared" si="50"/>
        <v>-81038.18385627566</v>
      </c>
      <c r="F304" s="84">
        <f t="shared" si="51"/>
        <v>-948.2030276349833</v>
      </c>
      <c r="G304" s="85">
        <f t="shared" si="52"/>
        <v>81510.906595443579</v>
      </c>
      <c r="H304" s="79"/>
      <c r="I304" s="75"/>
      <c r="J304" s="80"/>
      <c r="K304" s="75">
        <f t="shared" si="46"/>
        <v>299</v>
      </c>
      <c r="L304" s="84">
        <f t="shared" si="47"/>
        <v>-83733.002765801677</v>
      </c>
      <c r="M304" s="84">
        <f t="shared" si="48"/>
        <v>-82764.599476510208</v>
      </c>
      <c r="N304" s="84">
        <f t="shared" si="49"/>
        <v>-968.40328929146926</v>
      </c>
      <c r="O304" s="85">
        <f t="shared" si="53"/>
        <v>-163875.87955987942</v>
      </c>
    </row>
    <row r="305" spans="1:15" x14ac:dyDescent="0.2">
      <c r="A305" s="75"/>
      <c r="B305" s="80">
        <f>SUM(D294:D305)</f>
        <v>-983836.64260692766</v>
      </c>
      <c r="C305" s="75">
        <f t="shared" si="44"/>
        <v>300</v>
      </c>
      <c r="D305" s="84">
        <f t="shared" si="45"/>
        <v>-81986.386883910644</v>
      </c>
      <c r="E305" s="84">
        <f t="shared" si="50"/>
        <v>-81510.906595437264</v>
      </c>
      <c r="F305" s="84">
        <f t="shared" si="51"/>
        <v>-475.48028847337991</v>
      </c>
      <c r="G305" s="85">
        <f t="shared" si="52"/>
        <v>6.3155312091112137E-9</v>
      </c>
      <c r="H305" s="79"/>
      <c r="I305" s="75"/>
      <c r="J305" s="80">
        <f>SUM(L294:L305)</f>
        <v>-1004796.0331896204</v>
      </c>
      <c r="K305" s="75">
        <f t="shared" si="46"/>
        <v>300</v>
      </c>
      <c r="L305" s="84">
        <f t="shared" si="47"/>
        <v>-83733.002765801677</v>
      </c>
      <c r="M305" s="84">
        <f t="shared" si="48"/>
        <v>-83247.392973456517</v>
      </c>
      <c r="N305" s="84">
        <f t="shared" si="49"/>
        <v>-485.6097923451598</v>
      </c>
      <c r="O305" s="85">
        <f t="shared" si="53"/>
        <v>-247123.27253333596</v>
      </c>
    </row>
    <row r="306" spans="1:15" x14ac:dyDescent="0.2">
      <c r="A306" s="75"/>
      <c r="B306" s="80"/>
      <c r="C306" s="75">
        <f t="shared" si="44"/>
        <v>301</v>
      </c>
      <c r="D306" s="84">
        <f t="shared" si="45"/>
        <v>-81986.386883910644</v>
      </c>
      <c r="E306" s="84" t="e">
        <f t="shared" si="50"/>
        <v>#NUM!</v>
      </c>
      <c r="F306" s="84" t="e">
        <f t="shared" si="51"/>
        <v>#NUM!</v>
      </c>
      <c r="G306" s="85" t="e">
        <f t="shared" si="52"/>
        <v>#NUM!</v>
      </c>
      <c r="H306" s="79"/>
      <c r="I306" s="75"/>
      <c r="J306" s="80"/>
      <c r="K306" s="75">
        <f t="shared" si="46"/>
        <v>301</v>
      </c>
      <c r="L306" s="84">
        <f t="shared" si="47"/>
        <v>-83733.002765801677</v>
      </c>
      <c r="M306" s="84" t="e">
        <f t="shared" si="48"/>
        <v>#NUM!</v>
      </c>
      <c r="N306" s="84" t="e">
        <f t="shared" si="49"/>
        <v>#NUM!</v>
      </c>
      <c r="O306" s="85" t="e">
        <f t="shared" si="53"/>
        <v>#NUM!</v>
      </c>
    </row>
    <row r="307" spans="1:15" x14ac:dyDescent="0.2">
      <c r="A307" s="75"/>
      <c r="B307" s="80"/>
      <c r="C307" s="75">
        <f t="shared" si="44"/>
        <v>302</v>
      </c>
      <c r="D307" s="84">
        <f t="shared" si="45"/>
        <v>-81986.386883910644</v>
      </c>
      <c r="E307" s="84" t="e">
        <f t="shared" si="50"/>
        <v>#NUM!</v>
      </c>
      <c r="F307" s="84" t="e">
        <f t="shared" si="51"/>
        <v>#NUM!</v>
      </c>
      <c r="G307" s="85" t="e">
        <f t="shared" si="52"/>
        <v>#NUM!</v>
      </c>
      <c r="H307" s="79"/>
      <c r="I307" s="75"/>
      <c r="J307" s="80"/>
      <c r="K307" s="75">
        <f t="shared" si="46"/>
        <v>302</v>
      </c>
      <c r="L307" s="84">
        <f t="shared" si="47"/>
        <v>-83733.002765801677</v>
      </c>
      <c r="M307" s="84" t="e">
        <f t="shared" si="48"/>
        <v>#NUM!</v>
      </c>
      <c r="N307" s="84" t="e">
        <f t="shared" si="49"/>
        <v>#NUM!</v>
      </c>
      <c r="O307" s="85" t="e">
        <f t="shared" si="53"/>
        <v>#NUM!</v>
      </c>
    </row>
    <row r="308" spans="1:15" x14ac:dyDescent="0.2">
      <c r="A308" s="75"/>
      <c r="B308" s="80"/>
      <c r="C308" s="75">
        <f t="shared" si="44"/>
        <v>303</v>
      </c>
      <c r="D308" s="84">
        <f t="shared" si="45"/>
        <v>-81986.386883910644</v>
      </c>
      <c r="E308" s="84" t="e">
        <f t="shared" si="50"/>
        <v>#NUM!</v>
      </c>
      <c r="F308" s="84" t="e">
        <f t="shared" si="51"/>
        <v>#NUM!</v>
      </c>
      <c r="G308" s="85" t="e">
        <f t="shared" si="52"/>
        <v>#NUM!</v>
      </c>
      <c r="H308" s="79"/>
      <c r="I308" s="75"/>
      <c r="J308" s="80"/>
      <c r="K308" s="75">
        <f t="shared" si="46"/>
        <v>303</v>
      </c>
      <c r="L308" s="84">
        <f t="shared" si="47"/>
        <v>-83733.002765801677</v>
      </c>
      <c r="M308" s="84" t="e">
        <f t="shared" si="48"/>
        <v>#NUM!</v>
      </c>
      <c r="N308" s="84" t="e">
        <f t="shared" si="49"/>
        <v>#NUM!</v>
      </c>
      <c r="O308" s="85" t="e">
        <f t="shared" si="53"/>
        <v>#NUM!</v>
      </c>
    </row>
    <row r="309" spans="1:15" x14ac:dyDescent="0.2">
      <c r="A309" s="75"/>
      <c r="B309" s="80"/>
      <c r="C309" s="75">
        <f t="shared" si="44"/>
        <v>304</v>
      </c>
      <c r="D309" s="84">
        <f t="shared" si="45"/>
        <v>-81986.386883910644</v>
      </c>
      <c r="E309" s="84" t="e">
        <f t="shared" si="50"/>
        <v>#NUM!</v>
      </c>
      <c r="F309" s="84" t="e">
        <f t="shared" si="51"/>
        <v>#NUM!</v>
      </c>
      <c r="G309" s="85" t="e">
        <f t="shared" si="52"/>
        <v>#NUM!</v>
      </c>
      <c r="H309" s="79"/>
      <c r="I309" s="75"/>
      <c r="J309" s="80"/>
      <c r="K309" s="75">
        <f t="shared" si="46"/>
        <v>304</v>
      </c>
      <c r="L309" s="84">
        <f t="shared" si="47"/>
        <v>-83733.002765801677</v>
      </c>
      <c r="M309" s="84" t="e">
        <f t="shared" si="48"/>
        <v>#NUM!</v>
      </c>
      <c r="N309" s="84" t="e">
        <f t="shared" si="49"/>
        <v>#NUM!</v>
      </c>
      <c r="O309" s="85" t="e">
        <f t="shared" si="53"/>
        <v>#NUM!</v>
      </c>
    </row>
    <row r="310" spans="1:15" x14ac:dyDescent="0.2">
      <c r="A310" s="75"/>
      <c r="B310" s="80"/>
      <c r="C310" s="75">
        <f t="shared" si="44"/>
        <v>305</v>
      </c>
      <c r="D310" s="84">
        <f t="shared" si="45"/>
        <v>-81986.386883910644</v>
      </c>
      <c r="E310" s="84" t="e">
        <f t="shared" si="50"/>
        <v>#NUM!</v>
      </c>
      <c r="F310" s="84" t="e">
        <f t="shared" si="51"/>
        <v>#NUM!</v>
      </c>
      <c r="G310" s="85" t="e">
        <f t="shared" si="52"/>
        <v>#NUM!</v>
      </c>
      <c r="H310" s="79"/>
      <c r="I310" s="75"/>
      <c r="J310" s="80"/>
      <c r="K310" s="75">
        <f t="shared" si="46"/>
        <v>305</v>
      </c>
      <c r="L310" s="84">
        <f t="shared" si="47"/>
        <v>-83733.002765801677</v>
      </c>
      <c r="M310" s="84" t="e">
        <f t="shared" si="48"/>
        <v>#NUM!</v>
      </c>
      <c r="N310" s="84" t="e">
        <f t="shared" si="49"/>
        <v>#NUM!</v>
      </c>
      <c r="O310" s="85" t="e">
        <f t="shared" si="53"/>
        <v>#NUM!</v>
      </c>
    </row>
    <row r="311" spans="1:15" x14ac:dyDescent="0.2">
      <c r="A311" s="75"/>
      <c r="B311" s="80"/>
      <c r="C311" s="75">
        <f t="shared" si="44"/>
        <v>306</v>
      </c>
      <c r="D311" s="84">
        <f t="shared" si="45"/>
        <v>-81986.386883910644</v>
      </c>
      <c r="E311" s="84" t="e">
        <f t="shared" si="50"/>
        <v>#NUM!</v>
      </c>
      <c r="F311" s="84" t="e">
        <f t="shared" si="51"/>
        <v>#NUM!</v>
      </c>
      <c r="G311" s="85" t="e">
        <f t="shared" si="52"/>
        <v>#NUM!</v>
      </c>
      <c r="H311" s="79"/>
      <c r="I311" s="75"/>
      <c r="J311" s="80"/>
      <c r="K311" s="75">
        <f t="shared" si="46"/>
        <v>306</v>
      </c>
      <c r="L311" s="84">
        <f t="shared" si="47"/>
        <v>-83733.002765801677</v>
      </c>
      <c r="M311" s="84" t="e">
        <f t="shared" si="48"/>
        <v>#NUM!</v>
      </c>
      <c r="N311" s="84" t="e">
        <f t="shared" si="49"/>
        <v>#NUM!</v>
      </c>
      <c r="O311" s="85" t="e">
        <f t="shared" si="53"/>
        <v>#NUM!</v>
      </c>
    </row>
    <row r="312" spans="1:15" x14ac:dyDescent="0.2">
      <c r="A312" s="75"/>
      <c r="B312" s="80"/>
      <c r="C312" s="75">
        <f t="shared" si="44"/>
        <v>307</v>
      </c>
      <c r="D312" s="84">
        <f t="shared" si="45"/>
        <v>-81986.386883910644</v>
      </c>
      <c r="E312" s="84" t="e">
        <f t="shared" si="50"/>
        <v>#NUM!</v>
      </c>
      <c r="F312" s="84" t="e">
        <f t="shared" si="51"/>
        <v>#NUM!</v>
      </c>
      <c r="G312" s="85" t="e">
        <f t="shared" si="52"/>
        <v>#NUM!</v>
      </c>
      <c r="H312" s="79"/>
      <c r="I312" s="75"/>
      <c r="J312" s="80"/>
      <c r="K312" s="75">
        <f t="shared" si="46"/>
        <v>307</v>
      </c>
      <c r="L312" s="84">
        <f t="shared" si="47"/>
        <v>-83733.002765801677</v>
      </c>
      <c r="M312" s="84" t="e">
        <f t="shared" si="48"/>
        <v>#NUM!</v>
      </c>
      <c r="N312" s="84" t="e">
        <f t="shared" si="49"/>
        <v>#NUM!</v>
      </c>
      <c r="O312" s="85" t="e">
        <f t="shared" si="53"/>
        <v>#NUM!</v>
      </c>
    </row>
    <row r="313" spans="1:15" x14ac:dyDescent="0.2">
      <c r="A313" s="75"/>
      <c r="B313" s="80"/>
      <c r="C313" s="75">
        <f t="shared" si="44"/>
        <v>308</v>
      </c>
      <c r="D313" s="84">
        <f t="shared" si="45"/>
        <v>-81986.386883910644</v>
      </c>
      <c r="E313" s="84" t="e">
        <f t="shared" si="50"/>
        <v>#NUM!</v>
      </c>
      <c r="F313" s="84" t="e">
        <f t="shared" si="51"/>
        <v>#NUM!</v>
      </c>
      <c r="G313" s="85" t="e">
        <f t="shared" si="52"/>
        <v>#NUM!</v>
      </c>
      <c r="H313" s="79"/>
      <c r="I313" s="75"/>
      <c r="J313" s="80"/>
      <c r="K313" s="75">
        <f t="shared" si="46"/>
        <v>308</v>
      </c>
      <c r="L313" s="84">
        <f t="shared" si="47"/>
        <v>-83733.002765801677</v>
      </c>
      <c r="M313" s="84" t="e">
        <f t="shared" si="48"/>
        <v>#NUM!</v>
      </c>
      <c r="N313" s="84" t="e">
        <f t="shared" si="49"/>
        <v>#NUM!</v>
      </c>
      <c r="O313" s="85" t="e">
        <f t="shared" si="53"/>
        <v>#NUM!</v>
      </c>
    </row>
    <row r="314" spans="1:15" x14ac:dyDescent="0.2">
      <c r="A314" s="75"/>
      <c r="B314" s="80"/>
      <c r="C314" s="75">
        <f t="shared" si="44"/>
        <v>309</v>
      </c>
      <c r="D314" s="84">
        <f t="shared" si="45"/>
        <v>-81986.386883910644</v>
      </c>
      <c r="E314" s="84" t="e">
        <f t="shared" si="50"/>
        <v>#NUM!</v>
      </c>
      <c r="F314" s="84" t="e">
        <f t="shared" si="51"/>
        <v>#NUM!</v>
      </c>
      <c r="G314" s="85" t="e">
        <f t="shared" si="52"/>
        <v>#NUM!</v>
      </c>
      <c r="H314" s="79"/>
      <c r="I314" s="75"/>
      <c r="J314" s="80"/>
      <c r="K314" s="75">
        <f t="shared" si="46"/>
        <v>309</v>
      </c>
      <c r="L314" s="84">
        <f t="shared" si="47"/>
        <v>-83733.002765801677</v>
      </c>
      <c r="M314" s="84" t="e">
        <f t="shared" si="48"/>
        <v>#NUM!</v>
      </c>
      <c r="N314" s="84" t="e">
        <f t="shared" si="49"/>
        <v>#NUM!</v>
      </c>
      <c r="O314" s="85" t="e">
        <f t="shared" si="53"/>
        <v>#NUM!</v>
      </c>
    </row>
    <row r="315" spans="1:15" x14ac:dyDescent="0.2">
      <c r="A315" s="75"/>
      <c r="B315" s="80"/>
      <c r="C315" s="75">
        <f t="shared" si="44"/>
        <v>310</v>
      </c>
      <c r="D315" s="84">
        <f t="shared" si="45"/>
        <v>-81986.386883910644</v>
      </c>
      <c r="E315" s="84" t="e">
        <f t="shared" si="50"/>
        <v>#NUM!</v>
      </c>
      <c r="F315" s="84" t="e">
        <f t="shared" si="51"/>
        <v>#NUM!</v>
      </c>
      <c r="G315" s="85" t="e">
        <f t="shared" si="52"/>
        <v>#NUM!</v>
      </c>
      <c r="H315" s="79"/>
      <c r="I315" s="75"/>
      <c r="J315" s="80"/>
      <c r="K315" s="75">
        <f t="shared" si="46"/>
        <v>310</v>
      </c>
      <c r="L315" s="84">
        <f t="shared" si="47"/>
        <v>-83733.002765801677</v>
      </c>
      <c r="M315" s="84" t="e">
        <f t="shared" si="48"/>
        <v>#NUM!</v>
      </c>
      <c r="N315" s="84" t="e">
        <f t="shared" si="49"/>
        <v>#NUM!</v>
      </c>
      <c r="O315" s="85" t="e">
        <f t="shared" si="53"/>
        <v>#NUM!</v>
      </c>
    </row>
    <row r="316" spans="1:15" x14ac:dyDescent="0.2">
      <c r="A316" s="75"/>
      <c r="B316" s="80"/>
      <c r="C316" s="75">
        <f t="shared" si="44"/>
        <v>311</v>
      </c>
      <c r="D316" s="84">
        <f t="shared" si="45"/>
        <v>-81986.386883910644</v>
      </c>
      <c r="E316" s="84" t="e">
        <f t="shared" si="50"/>
        <v>#NUM!</v>
      </c>
      <c r="F316" s="84" t="e">
        <f t="shared" si="51"/>
        <v>#NUM!</v>
      </c>
      <c r="G316" s="85" t="e">
        <f t="shared" si="52"/>
        <v>#NUM!</v>
      </c>
      <c r="H316" s="79"/>
      <c r="I316" s="75"/>
      <c r="J316" s="80"/>
      <c r="K316" s="75">
        <f t="shared" si="46"/>
        <v>311</v>
      </c>
      <c r="L316" s="84">
        <f t="shared" si="47"/>
        <v>-83733.002765801677</v>
      </c>
      <c r="M316" s="84" t="e">
        <f t="shared" si="48"/>
        <v>#NUM!</v>
      </c>
      <c r="N316" s="84" t="e">
        <f t="shared" si="49"/>
        <v>#NUM!</v>
      </c>
      <c r="O316" s="85" t="e">
        <f t="shared" si="53"/>
        <v>#NUM!</v>
      </c>
    </row>
    <row r="317" spans="1:15" x14ac:dyDescent="0.2">
      <c r="A317" s="75"/>
      <c r="B317" s="80">
        <f>SUM(D306:D317)</f>
        <v>-983836.64260692766</v>
      </c>
      <c r="C317" s="75">
        <f t="shared" si="44"/>
        <v>312</v>
      </c>
      <c r="D317" s="84">
        <f t="shared" si="45"/>
        <v>-81986.386883910644</v>
      </c>
      <c r="E317" s="84" t="e">
        <f t="shared" si="50"/>
        <v>#NUM!</v>
      </c>
      <c r="F317" s="84" t="e">
        <f t="shared" si="51"/>
        <v>#NUM!</v>
      </c>
      <c r="G317" s="85" t="e">
        <f t="shared" si="52"/>
        <v>#NUM!</v>
      </c>
      <c r="H317" s="79"/>
      <c r="I317" s="75"/>
      <c r="J317" s="80">
        <f>SUM(L306:L317)</f>
        <v>-1004796.0331896204</v>
      </c>
      <c r="K317" s="75">
        <f t="shared" si="46"/>
        <v>312</v>
      </c>
      <c r="L317" s="84">
        <f t="shared" si="47"/>
        <v>-83733.002765801677</v>
      </c>
      <c r="M317" s="84" t="e">
        <f t="shared" si="48"/>
        <v>#NUM!</v>
      </c>
      <c r="N317" s="84" t="e">
        <f t="shared" si="49"/>
        <v>#NUM!</v>
      </c>
      <c r="O317" s="85" t="e">
        <f t="shared" si="53"/>
        <v>#NUM!</v>
      </c>
    </row>
    <row r="318" spans="1:15" x14ac:dyDescent="0.2">
      <c r="A318" s="75"/>
      <c r="B318" s="80"/>
      <c r="C318" s="75">
        <f t="shared" si="44"/>
        <v>313</v>
      </c>
      <c r="D318" s="84">
        <f t="shared" si="45"/>
        <v>-81986.386883910644</v>
      </c>
      <c r="E318" s="84" t="e">
        <f t="shared" si="50"/>
        <v>#NUM!</v>
      </c>
      <c r="F318" s="84" t="e">
        <f t="shared" si="51"/>
        <v>#NUM!</v>
      </c>
      <c r="G318" s="85" t="e">
        <f t="shared" si="52"/>
        <v>#NUM!</v>
      </c>
      <c r="H318" s="79"/>
      <c r="I318" s="75"/>
      <c r="J318" s="80"/>
      <c r="K318" s="75">
        <f t="shared" si="46"/>
        <v>313</v>
      </c>
      <c r="L318" s="84">
        <f t="shared" si="47"/>
        <v>-83733.002765801677</v>
      </c>
      <c r="M318" s="84" t="e">
        <f t="shared" si="48"/>
        <v>#NUM!</v>
      </c>
      <c r="N318" s="84" t="e">
        <f t="shared" si="49"/>
        <v>#NUM!</v>
      </c>
      <c r="O318" s="85" t="e">
        <f t="shared" si="53"/>
        <v>#NUM!</v>
      </c>
    </row>
    <row r="319" spans="1:15" x14ac:dyDescent="0.2">
      <c r="A319" s="75"/>
      <c r="B319" s="80"/>
      <c r="C319" s="75">
        <f t="shared" si="44"/>
        <v>314</v>
      </c>
      <c r="D319" s="84">
        <f t="shared" si="45"/>
        <v>-81986.386883910644</v>
      </c>
      <c r="E319" s="84" t="e">
        <f t="shared" si="50"/>
        <v>#NUM!</v>
      </c>
      <c r="F319" s="84" t="e">
        <f t="shared" si="51"/>
        <v>#NUM!</v>
      </c>
      <c r="G319" s="85" t="e">
        <f t="shared" si="52"/>
        <v>#NUM!</v>
      </c>
      <c r="H319" s="79"/>
      <c r="I319" s="75"/>
      <c r="J319" s="80"/>
      <c r="K319" s="75">
        <f t="shared" si="46"/>
        <v>314</v>
      </c>
      <c r="L319" s="84">
        <f t="shared" si="47"/>
        <v>-83733.002765801677</v>
      </c>
      <c r="M319" s="84" t="e">
        <f t="shared" si="48"/>
        <v>#NUM!</v>
      </c>
      <c r="N319" s="84" t="e">
        <f t="shared" si="49"/>
        <v>#NUM!</v>
      </c>
      <c r="O319" s="85" t="e">
        <f t="shared" si="53"/>
        <v>#NUM!</v>
      </c>
    </row>
    <row r="320" spans="1:15" x14ac:dyDescent="0.2">
      <c r="A320" s="75"/>
      <c r="B320" s="80"/>
      <c r="C320" s="75">
        <f t="shared" si="44"/>
        <v>315</v>
      </c>
      <c r="D320" s="84">
        <f t="shared" si="45"/>
        <v>-81986.386883910644</v>
      </c>
      <c r="E320" s="84" t="e">
        <f t="shared" si="50"/>
        <v>#NUM!</v>
      </c>
      <c r="F320" s="84" t="e">
        <f t="shared" si="51"/>
        <v>#NUM!</v>
      </c>
      <c r="G320" s="85" t="e">
        <f t="shared" si="52"/>
        <v>#NUM!</v>
      </c>
      <c r="H320" s="79"/>
      <c r="I320" s="75"/>
      <c r="J320" s="80"/>
      <c r="K320" s="75">
        <f t="shared" si="46"/>
        <v>315</v>
      </c>
      <c r="L320" s="84">
        <f t="shared" si="47"/>
        <v>-83733.002765801677</v>
      </c>
      <c r="M320" s="84" t="e">
        <f t="shared" si="48"/>
        <v>#NUM!</v>
      </c>
      <c r="N320" s="84" t="e">
        <f t="shared" si="49"/>
        <v>#NUM!</v>
      </c>
      <c r="O320" s="85" t="e">
        <f t="shared" si="53"/>
        <v>#NUM!</v>
      </c>
    </row>
    <row r="321" spans="1:15" x14ac:dyDescent="0.2">
      <c r="A321" s="75"/>
      <c r="B321" s="80"/>
      <c r="C321" s="75">
        <f t="shared" si="44"/>
        <v>316</v>
      </c>
      <c r="D321" s="84">
        <f t="shared" si="45"/>
        <v>-81986.386883910644</v>
      </c>
      <c r="E321" s="84" t="e">
        <f t="shared" si="50"/>
        <v>#NUM!</v>
      </c>
      <c r="F321" s="84" t="e">
        <f t="shared" si="51"/>
        <v>#NUM!</v>
      </c>
      <c r="G321" s="85" t="e">
        <f t="shared" si="52"/>
        <v>#NUM!</v>
      </c>
      <c r="H321" s="79"/>
      <c r="I321" s="75"/>
      <c r="J321" s="80"/>
      <c r="K321" s="75">
        <f t="shared" si="46"/>
        <v>316</v>
      </c>
      <c r="L321" s="84">
        <f t="shared" si="47"/>
        <v>-83733.002765801677</v>
      </c>
      <c r="M321" s="84" t="e">
        <f t="shared" si="48"/>
        <v>#NUM!</v>
      </c>
      <c r="N321" s="84" t="e">
        <f t="shared" si="49"/>
        <v>#NUM!</v>
      </c>
      <c r="O321" s="85" t="e">
        <f t="shared" si="53"/>
        <v>#NUM!</v>
      </c>
    </row>
    <row r="322" spans="1:15" x14ac:dyDescent="0.2">
      <c r="A322" s="75"/>
      <c r="B322" s="80"/>
      <c r="C322" s="75">
        <f t="shared" si="44"/>
        <v>317</v>
      </c>
      <c r="D322" s="84">
        <f t="shared" si="45"/>
        <v>-81986.386883910644</v>
      </c>
      <c r="E322" s="84" t="e">
        <f t="shared" si="50"/>
        <v>#NUM!</v>
      </c>
      <c r="F322" s="84" t="e">
        <f t="shared" si="51"/>
        <v>#NUM!</v>
      </c>
      <c r="G322" s="85" t="e">
        <f t="shared" si="52"/>
        <v>#NUM!</v>
      </c>
      <c r="H322" s="79"/>
      <c r="I322" s="75"/>
      <c r="J322" s="80"/>
      <c r="K322" s="75">
        <f t="shared" si="46"/>
        <v>317</v>
      </c>
      <c r="L322" s="84">
        <f t="shared" si="47"/>
        <v>-83733.002765801677</v>
      </c>
      <c r="M322" s="84" t="e">
        <f t="shared" si="48"/>
        <v>#NUM!</v>
      </c>
      <c r="N322" s="84" t="e">
        <f t="shared" si="49"/>
        <v>#NUM!</v>
      </c>
      <c r="O322" s="85" t="e">
        <f t="shared" si="53"/>
        <v>#NUM!</v>
      </c>
    </row>
    <row r="323" spans="1:15" x14ac:dyDescent="0.2">
      <c r="A323" s="75"/>
      <c r="B323" s="80"/>
      <c r="C323" s="75">
        <f t="shared" si="44"/>
        <v>318</v>
      </c>
      <c r="D323" s="84">
        <f t="shared" si="45"/>
        <v>-81986.386883910644</v>
      </c>
      <c r="E323" s="84" t="e">
        <f t="shared" si="50"/>
        <v>#NUM!</v>
      </c>
      <c r="F323" s="84" t="e">
        <f t="shared" si="51"/>
        <v>#NUM!</v>
      </c>
      <c r="G323" s="85" t="e">
        <f t="shared" si="52"/>
        <v>#NUM!</v>
      </c>
      <c r="H323" s="79"/>
      <c r="I323" s="75"/>
      <c r="J323" s="80"/>
      <c r="K323" s="75">
        <f t="shared" si="46"/>
        <v>318</v>
      </c>
      <c r="L323" s="84">
        <f t="shared" si="47"/>
        <v>-83733.002765801677</v>
      </c>
      <c r="M323" s="84" t="e">
        <f t="shared" si="48"/>
        <v>#NUM!</v>
      </c>
      <c r="N323" s="84" t="e">
        <f t="shared" si="49"/>
        <v>#NUM!</v>
      </c>
      <c r="O323" s="85" t="e">
        <f t="shared" si="53"/>
        <v>#NUM!</v>
      </c>
    </row>
    <row r="324" spans="1:15" x14ac:dyDescent="0.2">
      <c r="A324" s="75"/>
      <c r="B324" s="80"/>
      <c r="C324" s="75">
        <f t="shared" si="44"/>
        <v>319</v>
      </c>
      <c r="D324" s="84">
        <f t="shared" si="45"/>
        <v>-81986.386883910644</v>
      </c>
      <c r="E324" s="84" t="e">
        <f t="shared" si="50"/>
        <v>#NUM!</v>
      </c>
      <c r="F324" s="84" t="e">
        <f t="shared" si="51"/>
        <v>#NUM!</v>
      </c>
      <c r="G324" s="85" t="e">
        <f t="shared" si="52"/>
        <v>#NUM!</v>
      </c>
      <c r="H324" s="79"/>
      <c r="I324" s="75"/>
      <c r="J324" s="80"/>
      <c r="K324" s="75">
        <f t="shared" si="46"/>
        <v>319</v>
      </c>
      <c r="L324" s="84">
        <f t="shared" si="47"/>
        <v>-83733.002765801677</v>
      </c>
      <c r="M324" s="84" t="e">
        <f t="shared" si="48"/>
        <v>#NUM!</v>
      </c>
      <c r="N324" s="84" t="e">
        <f t="shared" si="49"/>
        <v>#NUM!</v>
      </c>
      <c r="O324" s="85" t="e">
        <f t="shared" si="53"/>
        <v>#NUM!</v>
      </c>
    </row>
    <row r="325" spans="1:15" x14ac:dyDescent="0.2">
      <c r="A325" s="75"/>
      <c r="B325" s="80"/>
      <c r="C325" s="75">
        <f t="shared" si="44"/>
        <v>320</v>
      </c>
      <c r="D325" s="84">
        <f t="shared" si="45"/>
        <v>-81986.386883910644</v>
      </c>
      <c r="E325" s="84" t="e">
        <f t="shared" si="50"/>
        <v>#NUM!</v>
      </c>
      <c r="F325" s="84" t="e">
        <f t="shared" si="51"/>
        <v>#NUM!</v>
      </c>
      <c r="G325" s="85" t="e">
        <f t="shared" si="52"/>
        <v>#NUM!</v>
      </c>
      <c r="H325" s="79"/>
      <c r="I325" s="75"/>
      <c r="J325" s="80"/>
      <c r="K325" s="75">
        <f t="shared" si="46"/>
        <v>320</v>
      </c>
      <c r="L325" s="84">
        <f t="shared" si="47"/>
        <v>-83733.002765801677</v>
      </c>
      <c r="M325" s="84" t="e">
        <f t="shared" si="48"/>
        <v>#NUM!</v>
      </c>
      <c r="N325" s="84" t="e">
        <f t="shared" si="49"/>
        <v>#NUM!</v>
      </c>
      <c r="O325" s="85" t="e">
        <f t="shared" si="53"/>
        <v>#NUM!</v>
      </c>
    </row>
    <row r="326" spans="1:15" x14ac:dyDescent="0.2">
      <c r="A326" s="75"/>
      <c r="B326" s="80"/>
      <c r="C326" s="75">
        <f t="shared" si="44"/>
        <v>321</v>
      </c>
      <c r="D326" s="84">
        <f t="shared" si="45"/>
        <v>-81986.386883910644</v>
      </c>
      <c r="E326" s="84" t="e">
        <f t="shared" si="50"/>
        <v>#NUM!</v>
      </c>
      <c r="F326" s="84" t="e">
        <f t="shared" si="51"/>
        <v>#NUM!</v>
      </c>
      <c r="G326" s="85" t="e">
        <f t="shared" si="52"/>
        <v>#NUM!</v>
      </c>
      <c r="H326" s="79"/>
      <c r="I326" s="75"/>
      <c r="J326" s="80"/>
      <c r="K326" s="75">
        <f t="shared" si="46"/>
        <v>321</v>
      </c>
      <c r="L326" s="84">
        <f t="shared" si="47"/>
        <v>-83733.002765801677</v>
      </c>
      <c r="M326" s="84" t="e">
        <f t="shared" si="48"/>
        <v>#NUM!</v>
      </c>
      <c r="N326" s="84" t="e">
        <f t="shared" si="49"/>
        <v>#NUM!</v>
      </c>
      <c r="O326" s="85" t="e">
        <f t="shared" si="53"/>
        <v>#NUM!</v>
      </c>
    </row>
    <row r="327" spans="1:15" x14ac:dyDescent="0.2">
      <c r="A327" s="75"/>
      <c r="B327" s="80"/>
      <c r="C327" s="75">
        <f t="shared" si="44"/>
        <v>322</v>
      </c>
      <c r="D327" s="84">
        <f t="shared" si="45"/>
        <v>-81986.386883910644</v>
      </c>
      <c r="E327" s="84" t="e">
        <f t="shared" si="50"/>
        <v>#NUM!</v>
      </c>
      <c r="F327" s="84" t="e">
        <f t="shared" si="51"/>
        <v>#NUM!</v>
      </c>
      <c r="G327" s="85" t="e">
        <f t="shared" si="52"/>
        <v>#NUM!</v>
      </c>
      <c r="H327" s="79"/>
      <c r="I327" s="75"/>
      <c r="J327" s="80"/>
      <c r="K327" s="75">
        <f t="shared" si="46"/>
        <v>322</v>
      </c>
      <c r="L327" s="84">
        <f t="shared" si="47"/>
        <v>-83733.002765801677</v>
      </c>
      <c r="M327" s="84" t="e">
        <f t="shared" si="48"/>
        <v>#NUM!</v>
      </c>
      <c r="N327" s="84" t="e">
        <f t="shared" si="49"/>
        <v>#NUM!</v>
      </c>
      <c r="O327" s="85" t="e">
        <f t="shared" si="53"/>
        <v>#NUM!</v>
      </c>
    </row>
    <row r="328" spans="1:15" x14ac:dyDescent="0.2">
      <c r="A328" s="75"/>
      <c r="B328" s="80"/>
      <c r="C328" s="75">
        <f t="shared" ref="C328:C341" si="54">SUM(C327+1)</f>
        <v>323</v>
      </c>
      <c r="D328" s="84">
        <f t="shared" ref="D328:D341" si="55">PMT($B$3/12,$B$2,$B$1)</f>
        <v>-81986.386883910644</v>
      </c>
      <c r="E328" s="84" t="e">
        <f t="shared" si="50"/>
        <v>#NUM!</v>
      </c>
      <c r="F328" s="84" t="e">
        <f t="shared" si="51"/>
        <v>#NUM!</v>
      </c>
      <c r="G328" s="85" t="e">
        <f t="shared" si="52"/>
        <v>#NUM!</v>
      </c>
      <c r="H328" s="79"/>
      <c r="I328" s="75"/>
      <c r="J328" s="80"/>
      <c r="K328" s="75">
        <f t="shared" ref="K328:K341" si="56">SUM(K327+1)</f>
        <v>323</v>
      </c>
      <c r="L328" s="84">
        <f t="shared" ref="L328:L341" si="57">PMT($J$3/12,$J$2,$J$1)</f>
        <v>-83733.002765801677</v>
      </c>
      <c r="M328" s="84" t="e">
        <f t="shared" ref="M328:M341" si="58">PPMT($J$3/12,K328,$J$2,$J$1)</f>
        <v>#NUM!</v>
      </c>
      <c r="N328" s="84" t="e">
        <f t="shared" ref="N328:N341" si="59">SUM(L328-M328)</f>
        <v>#NUM!</v>
      </c>
      <c r="O328" s="85" t="e">
        <f t="shared" si="53"/>
        <v>#NUM!</v>
      </c>
    </row>
    <row r="329" spans="1:15" x14ac:dyDescent="0.2">
      <c r="A329" s="75"/>
      <c r="B329" s="80">
        <f>SUM(D318:D329)</f>
        <v>-983836.64260692766</v>
      </c>
      <c r="C329" s="75">
        <f t="shared" si="54"/>
        <v>324</v>
      </c>
      <c r="D329" s="84">
        <f t="shared" si="55"/>
        <v>-81986.386883910644</v>
      </c>
      <c r="E329" s="84" t="e">
        <f t="shared" si="50"/>
        <v>#NUM!</v>
      </c>
      <c r="F329" s="84" t="e">
        <f t="shared" si="51"/>
        <v>#NUM!</v>
      </c>
      <c r="G329" s="85" t="e">
        <f t="shared" si="52"/>
        <v>#NUM!</v>
      </c>
      <c r="H329" s="79"/>
      <c r="I329" s="75"/>
      <c r="J329" s="80">
        <f>SUM(L318:L329)</f>
        <v>-1004796.0331896204</v>
      </c>
      <c r="K329" s="75">
        <f t="shared" si="56"/>
        <v>324</v>
      </c>
      <c r="L329" s="84">
        <f t="shared" si="57"/>
        <v>-83733.002765801677</v>
      </c>
      <c r="M329" s="84" t="e">
        <f t="shared" si="58"/>
        <v>#NUM!</v>
      </c>
      <c r="N329" s="84" t="e">
        <f t="shared" si="59"/>
        <v>#NUM!</v>
      </c>
      <c r="O329" s="85" t="e">
        <f t="shared" si="53"/>
        <v>#NUM!</v>
      </c>
    </row>
    <row r="330" spans="1:15" x14ac:dyDescent="0.2">
      <c r="A330" s="75"/>
      <c r="B330" s="80"/>
      <c r="C330" s="75">
        <f t="shared" si="54"/>
        <v>325</v>
      </c>
      <c r="D330" s="84">
        <f t="shared" si="55"/>
        <v>-81986.386883910644</v>
      </c>
      <c r="E330" s="84" t="e">
        <f t="shared" si="50"/>
        <v>#NUM!</v>
      </c>
      <c r="F330" s="84" t="e">
        <f t="shared" si="51"/>
        <v>#NUM!</v>
      </c>
      <c r="G330" s="85" t="e">
        <f t="shared" si="52"/>
        <v>#NUM!</v>
      </c>
      <c r="H330" s="79"/>
      <c r="I330" s="75"/>
      <c r="J330" s="80"/>
      <c r="K330" s="75">
        <f t="shared" si="56"/>
        <v>325</v>
      </c>
      <c r="L330" s="84">
        <f t="shared" si="57"/>
        <v>-83733.002765801677</v>
      </c>
      <c r="M330" s="84" t="e">
        <f t="shared" si="58"/>
        <v>#NUM!</v>
      </c>
      <c r="N330" s="84" t="e">
        <f t="shared" si="59"/>
        <v>#NUM!</v>
      </c>
      <c r="O330" s="85" t="e">
        <f t="shared" si="53"/>
        <v>#NUM!</v>
      </c>
    </row>
    <row r="331" spans="1:15" x14ac:dyDescent="0.2">
      <c r="A331" s="75"/>
      <c r="B331" s="80"/>
      <c r="C331" s="75">
        <f t="shared" si="54"/>
        <v>326</v>
      </c>
      <c r="D331" s="84">
        <f t="shared" si="55"/>
        <v>-81986.386883910644</v>
      </c>
      <c r="E331" s="84" t="e">
        <f t="shared" si="50"/>
        <v>#NUM!</v>
      </c>
      <c r="F331" s="84" t="e">
        <f t="shared" si="51"/>
        <v>#NUM!</v>
      </c>
      <c r="G331" s="85" t="e">
        <f t="shared" si="52"/>
        <v>#NUM!</v>
      </c>
      <c r="H331" s="79"/>
      <c r="I331" s="75"/>
      <c r="J331" s="80"/>
      <c r="K331" s="75">
        <f t="shared" si="56"/>
        <v>326</v>
      </c>
      <c r="L331" s="84">
        <f t="shared" si="57"/>
        <v>-83733.002765801677</v>
      </c>
      <c r="M331" s="84" t="e">
        <f t="shared" si="58"/>
        <v>#NUM!</v>
      </c>
      <c r="N331" s="84" t="e">
        <f t="shared" si="59"/>
        <v>#NUM!</v>
      </c>
      <c r="O331" s="85" t="e">
        <f t="shared" si="53"/>
        <v>#NUM!</v>
      </c>
    </row>
    <row r="332" spans="1:15" x14ac:dyDescent="0.2">
      <c r="A332" s="75"/>
      <c r="B332" s="80"/>
      <c r="C332" s="75">
        <f t="shared" si="54"/>
        <v>327</v>
      </c>
      <c r="D332" s="84">
        <f t="shared" si="55"/>
        <v>-81986.386883910644</v>
      </c>
      <c r="E332" s="84" t="e">
        <f t="shared" si="50"/>
        <v>#NUM!</v>
      </c>
      <c r="F332" s="84" t="e">
        <f t="shared" si="51"/>
        <v>#NUM!</v>
      </c>
      <c r="G332" s="85" t="e">
        <f t="shared" si="52"/>
        <v>#NUM!</v>
      </c>
      <c r="H332" s="79"/>
      <c r="I332" s="75"/>
      <c r="J332" s="80"/>
      <c r="K332" s="75">
        <f t="shared" si="56"/>
        <v>327</v>
      </c>
      <c r="L332" s="84">
        <f t="shared" si="57"/>
        <v>-83733.002765801677</v>
      </c>
      <c r="M332" s="84" t="e">
        <f t="shared" si="58"/>
        <v>#NUM!</v>
      </c>
      <c r="N332" s="84" t="e">
        <f t="shared" si="59"/>
        <v>#NUM!</v>
      </c>
      <c r="O332" s="85" t="e">
        <f t="shared" si="53"/>
        <v>#NUM!</v>
      </c>
    </row>
    <row r="333" spans="1:15" x14ac:dyDescent="0.2">
      <c r="A333" s="75"/>
      <c r="B333" s="80"/>
      <c r="C333" s="75">
        <f t="shared" si="54"/>
        <v>328</v>
      </c>
      <c r="D333" s="84">
        <f t="shared" si="55"/>
        <v>-81986.386883910644</v>
      </c>
      <c r="E333" s="84" t="e">
        <f t="shared" si="50"/>
        <v>#NUM!</v>
      </c>
      <c r="F333" s="84" t="e">
        <f t="shared" si="51"/>
        <v>#NUM!</v>
      </c>
      <c r="G333" s="85" t="e">
        <f t="shared" si="52"/>
        <v>#NUM!</v>
      </c>
      <c r="H333" s="79"/>
      <c r="I333" s="75"/>
      <c r="J333" s="80"/>
      <c r="K333" s="75">
        <f t="shared" si="56"/>
        <v>328</v>
      </c>
      <c r="L333" s="84">
        <f t="shared" si="57"/>
        <v>-83733.002765801677</v>
      </c>
      <c r="M333" s="84" t="e">
        <f t="shared" si="58"/>
        <v>#NUM!</v>
      </c>
      <c r="N333" s="84" t="e">
        <f t="shared" si="59"/>
        <v>#NUM!</v>
      </c>
      <c r="O333" s="85" t="e">
        <f t="shared" si="53"/>
        <v>#NUM!</v>
      </c>
    </row>
    <row r="334" spans="1:15" x14ac:dyDescent="0.2">
      <c r="A334" s="75"/>
      <c r="B334" s="80"/>
      <c r="C334" s="75">
        <f t="shared" si="54"/>
        <v>329</v>
      </c>
      <c r="D334" s="84">
        <f t="shared" si="55"/>
        <v>-81986.386883910644</v>
      </c>
      <c r="E334" s="84" t="e">
        <f t="shared" si="50"/>
        <v>#NUM!</v>
      </c>
      <c r="F334" s="84" t="e">
        <f t="shared" si="51"/>
        <v>#NUM!</v>
      </c>
      <c r="G334" s="85" t="e">
        <f t="shared" si="52"/>
        <v>#NUM!</v>
      </c>
      <c r="H334" s="79"/>
      <c r="I334" s="75"/>
      <c r="J334" s="80"/>
      <c r="K334" s="75">
        <f t="shared" si="56"/>
        <v>329</v>
      </c>
      <c r="L334" s="84">
        <f t="shared" si="57"/>
        <v>-83733.002765801677</v>
      </c>
      <c r="M334" s="84" t="e">
        <f t="shared" si="58"/>
        <v>#NUM!</v>
      </c>
      <c r="N334" s="84" t="e">
        <f t="shared" si="59"/>
        <v>#NUM!</v>
      </c>
      <c r="O334" s="85" t="e">
        <f t="shared" si="53"/>
        <v>#NUM!</v>
      </c>
    </row>
    <row r="335" spans="1:15" x14ac:dyDescent="0.2">
      <c r="A335" s="75"/>
      <c r="B335" s="80"/>
      <c r="C335" s="75">
        <f t="shared" si="54"/>
        <v>330</v>
      </c>
      <c r="D335" s="84">
        <f t="shared" si="55"/>
        <v>-81986.386883910644</v>
      </c>
      <c r="E335" s="84" t="e">
        <f t="shared" si="50"/>
        <v>#NUM!</v>
      </c>
      <c r="F335" s="84" t="e">
        <f t="shared" si="51"/>
        <v>#NUM!</v>
      </c>
      <c r="G335" s="85" t="e">
        <f t="shared" si="52"/>
        <v>#NUM!</v>
      </c>
      <c r="H335" s="79"/>
      <c r="I335" s="75"/>
      <c r="J335" s="80"/>
      <c r="K335" s="75">
        <f t="shared" si="56"/>
        <v>330</v>
      </c>
      <c r="L335" s="84">
        <f t="shared" si="57"/>
        <v>-83733.002765801677</v>
      </c>
      <c r="M335" s="84" t="e">
        <f t="shared" si="58"/>
        <v>#NUM!</v>
      </c>
      <c r="N335" s="84" t="e">
        <f t="shared" si="59"/>
        <v>#NUM!</v>
      </c>
      <c r="O335" s="85" t="e">
        <f t="shared" si="53"/>
        <v>#NUM!</v>
      </c>
    </row>
    <row r="336" spans="1:15" x14ac:dyDescent="0.2">
      <c r="A336" s="75"/>
      <c r="B336" s="80"/>
      <c r="C336" s="75">
        <f t="shared" si="54"/>
        <v>331</v>
      </c>
      <c r="D336" s="84">
        <f t="shared" si="55"/>
        <v>-81986.386883910644</v>
      </c>
      <c r="E336" s="84" t="e">
        <f t="shared" si="50"/>
        <v>#NUM!</v>
      </c>
      <c r="F336" s="84" t="e">
        <f t="shared" si="51"/>
        <v>#NUM!</v>
      </c>
      <c r="G336" s="85" t="e">
        <f t="shared" si="52"/>
        <v>#NUM!</v>
      </c>
      <c r="H336" s="79"/>
      <c r="I336" s="75"/>
      <c r="J336" s="80"/>
      <c r="K336" s="75">
        <f t="shared" si="56"/>
        <v>331</v>
      </c>
      <c r="L336" s="84">
        <f t="shared" si="57"/>
        <v>-83733.002765801677</v>
      </c>
      <c r="M336" s="84" t="e">
        <f t="shared" si="58"/>
        <v>#NUM!</v>
      </c>
      <c r="N336" s="84" t="e">
        <f t="shared" si="59"/>
        <v>#NUM!</v>
      </c>
      <c r="O336" s="85" t="e">
        <f t="shared" si="53"/>
        <v>#NUM!</v>
      </c>
    </row>
    <row r="337" spans="1:15" x14ac:dyDescent="0.2">
      <c r="A337" s="75"/>
      <c r="B337" s="80"/>
      <c r="C337" s="75">
        <f t="shared" si="54"/>
        <v>332</v>
      </c>
      <c r="D337" s="84">
        <f t="shared" si="55"/>
        <v>-81986.386883910644</v>
      </c>
      <c r="E337" s="84" t="e">
        <f t="shared" si="50"/>
        <v>#NUM!</v>
      </c>
      <c r="F337" s="84" t="e">
        <f t="shared" si="51"/>
        <v>#NUM!</v>
      </c>
      <c r="G337" s="85" t="e">
        <f t="shared" si="52"/>
        <v>#NUM!</v>
      </c>
      <c r="H337" s="79"/>
      <c r="I337" s="75"/>
      <c r="J337" s="80"/>
      <c r="K337" s="75">
        <f t="shared" si="56"/>
        <v>332</v>
      </c>
      <c r="L337" s="84">
        <f t="shared" si="57"/>
        <v>-83733.002765801677</v>
      </c>
      <c r="M337" s="84" t="e">
        <f t="shared" si="58"/>
        <v>#NUM!</v>
      </c>
      <c r="N337" s="84" t="e">
        <f t="shared" si="59"/>
        <v>#NUM!</v>
      </c>
      <c r="O337" s="85" t="e">
        <f t="shared" si="53"/>
        <v>#NUM!</v>
      </c>
    </row>
    <row r="338" spans="1:15" x14ac:dyDescent="0.2">
      <c r="A338" s="75"/>
      <c r="B338" s="80"/>
      <c r="C338" s="75">
        <f t="shared" si="54"/>
        <v>333</v>
      </c>
      <c r="D338" s="84">
        <f t="shared" si="55"/>
        <v>-81986.386883910644</v>
      </c>
      <c r="E338" s="84" t="e">
        <f t="shared" si="50"/>
        <v>#NUM!</v>
      </c>
      <c r="F338" s="84" t="e">
        <f t="shared" si="51"/>
        <v>#NUM!</v>
      </c>
      <c r="G338" s="85" t="e">
        <f t="shared" si="52"/>
        <v>#NUM!</v>
      </c>
      <c r="H338" s="79"/>
      <c r="I338" s="75"/>
      <c r="J338" s="80"/>
      <c r="K338" s="75">
        <f t="shared" si="56"/>
        <v>333</v>
      </c>
      <c r="L338" s="84">
        <f t="shared" si="57"/>
        <v>-83733.002765801677</v>
      </c>
      <c r="M338" s="84" t="e">
        <f t="shared" si="58"/>
        <v>#NUM!</v>
      </c>
      <c r="N338" s="84" t="e">
        <f t="shared" si="59"/>
        <v>#NUM!</v>
      </c>
      <c r="O338" s="85" t="e">
        <f t="shared" si="53"/>
        <v>#NUM!</v>
      </c>
    </row>
    <row r="339" spans="1:15" x14ac:dyDescent="0.2">
      <c r="A339" s="75"/>
      <c r="B339" s="80"/>
      <c r="C339" s="75">
        <f t="shared" si="54"/>
        <v>334</v>
      </c>
      <c r="D339" s="84">
        <f t="shared" si="55"/>
        <v>-81986.386883910644</v>
      </c>
      <c r="E339" s="84" t="e">
        <f t="shared" si="50"/>
        <v>#NUM!</v>
      </c>
      <c r="F339" s="84" t="e">
        <f t="shared" si="51"/>
        <v>#NUM!</v>
      </c>
      <c r="G339" s="85" t="e">
        <f t="shared" si="52"/>
        <v>#NUM!</v>
      </c>
      <c r="H339" s="79"/>
      <c r="I339" s="75"/>
      <c r="J339" s="80"/>
      <c r="K339" s="75">
        <f t="shared" si="56"/>
        <v>334</v>
      </c>
      <c r="L339" s="84">
        <f t="shared" si="57"/>
        <v>-83733.002765801677</v>
      </c>
      <c r="M339" s="84" t="e">
        <f t="shared" si="58"/>
        <v>#NUM!</v>
      </c>
      <c r="N339" s="84" t="e">
        <f t="shared" si="59"/>
        <v>#NUM!</v>
      </c>
      <c r="O339" s="85" t="e">
        <f t="shared" si="53"/>
        <v>#NUM!</v>
      </c>
    </row>
    <row r="340" spans="1:15" x14ac:dyDescent="0.2">
      <c r="A340" s="75"/>
      <c r="B340" s="80"/>
      <c r="C340" s="75">
        <f t="shared" si="54"/>
        <v>335</v>
      </c>
      <c r="D340" s="84">
        <f t="shared" si="55"/>
        <v>-81986.386883910644</v>
      </c>
      <c r="E340" s="84" t="e">
        <f t="shared" si="50"/>
        <v>#NUM!</v>
      </c>
      <c r="F340" s="84" t="e">
        <f t="shared" si="51"/>
        <v>#NUM!</v>
      </c>
      <c r="G340" s="85" t="e">
        <f t="shared" si="52"/>
        <v>#NUM!</v>
      </c>
      <c r="H340" s="79"/>
      <c r="I340" s="75"/>
      <c r="J340" s="80"/>
      <c r="K340" s="75">
        <f t="shared" si="56"/>
        <v>335</v>
      </c>
      <c r="L340" s="84">
        <f t="shared" si="57"/>
        <v>-83733.002765801677</v>
      </c>
      <c r="M340" s="84" t="e">
        <f t="shared" si="58"/>
        <v>#NUM!</v>
      </c>
      <c r="N340" s="84" t="e">
        <f t="shared" si="59"/>
        <v>#NUM!</v>
      </c>
      <c r="O340" s="85" t="e">
        <f t="shared" si="53"/>
        <v>#NUM!</v>
      </c>
    </row>
    <row r="341" spans="1:15" x14ac:dyDescent="0.2">
      <c r="A341" s="75"/>
      <c r="B341" s="80">
        <f>SUM(D330:D341)</f>
        <v>-983836.64260692766</v>
      </c>
      <c r="C341" s="75">
        <f t="shared" si="54"/>
        <v>336</v>
      </c>
      <c r="D341" s="84">
        <f t="shared" si="55"/>
        <v>-81986.386883910644</v>
      </c>
      <c r="E341" s="84" t="e">
        <f t="shared" si="50"/>
        <v>#NUM!</v>
      </c>
      <c r="F341" s="84" t="e">
        <f t="shared" si="51"/>
        <v>#NUM!</v>
      </c>
      <c r="G341" s="85" t="e">
        <f t="shared" si="52"/>
        <v>#NUM!</v>
      </c>
      <c r="H341" s="79"/>
      <c r="I341" s="75"/>
      <c r="J341" s="80">
        <f>SUM(L330:L341)</f>
        <v>-1004796.0331896204</v>
      </c>
      <c r="K341" s="75">
        <f t="shared" si="56"/>
        <v>336</v>
      </c>
      <c r="L341" s="84">
        <f t="shared" si="57"/>
        <v>-83733.002765801677</v>
      </c>
      <c r="M341" s="84" t="e">
        <f t="shared" si="58"/>
        <v>#NUM!</v>
      </c>
      <c r="N341" s="84" t="e">
        <f t="shared" si="59"/>
        <v>#NUM!</v>
      </c>
      <c r="O341" s="85" t="e">
        <f t="shared" si="53"/>
        <v>#NUM!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Felienne</cp:lastModifiedBy>
  <cp:lastPrinted>2001-12-17T21:43:48Z</cp:lastPrinted>
  <dcterms:created xsi:type="dcterms:W3CDTF">2000-04-05T02:54:46Z</dcterms:created>
  <dcterms:modified xsi:type="dcterms:W3CDTF">2014-09-05T10:39:44Z</dcterms:modified>
</cp:coreProperties>
</file>