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2120" windowHeight="4305" activeTab="3"/>
  </bookViews>
  <sheets>
    <sheet name="I.S." sheetId="9" r:id="rId1"/>
    <sheet name="Pro Forma" sheetId="8" r:id="rId2"/>
    <sheet name="utility" sheetId="6" r:id="rId3"/>
    <sheet name="pivot" sheetId="11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Checkbook!$A$2:$K$1171</definedName>
    <definedName name="Major">Categories!$J$2:$K$6</definedName>
    <definedName name="Minor">Categories!$L$2:$M$36</definedName>
    <definedName name="pivot">#REF!</definedName>
    <definedName name="_xlnm.Print_Area" localSheetId="4">Checkbook!$A$3:$K$1183</definedName>
    <definedName name="_xlnm.Print_Titles" localSheetId="4">Checkbook!$1:$2</definedName>
  </definedNames>
  <calcPr calcId="152511" fullCalcOnLoad="1"/>
  <pivotCaches>
    <pivotCache cacheId="0" r:id="rId8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58" i="1"/>
  <c r="J61" i="1"/>
  <c r="J63" i="1"/>
  <c r="J64" i="1"/>
  <c r="J65" i="1"/>
  <c r="J66" i="1"/>
  <c r="J67" i="1"/>
  <c r="J68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7" i="1"/>
  <c r="J178" i="1"/>
  <c r="J179" i="1"/>
  <c r="J180" i="1"/>
  <c r="J181" i="1"/>
  <c r="J183" i="1"/>
  <c r="J184" i="1"/>
  <c r="I185" i="1"/>
  <c r="J185" i="1"/>
  <c r="I186" i="1"/>
  <c r="J186" i="1"/>
  <c r="I187" i="1"/>
  <c r="J187" i="1"/>
  <c r="I188" i="1"/>
  <c r="J188" i="1"/>
  <c r="J189" i="1"/>
  <c r="J190" i="1"/>
  <c r="J191" i="1"/>
  <c r="J193" i="1"/>
  <c r="J194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40" i="1"/>
  <c r="J241" i="1"/>
  <c r="J242" i="1"/>
  <c r="J243" i="1"/>
  <c r="J244" i="1"/>
  <c r="J246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6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6" i="1"/>
  <c r="I287" i="1"/>
  <c r="J287" i="1"/>
  <c r="I288" i="1"/>
  <c r="J288" i="1"/>
  <c r="I289" i="1"/>
  <c r="J289" i="1"/>
  <c r="I290" i="1"/>
  <c r="J290" i="1"/>
  <c r="J291" i="1"/>
  <c r="J292" i="1"/>
  <c r="J293" i="1"/>
  <c r="J295" i="1"/>
  <c r="J298" i="1"/>
  <c r="J300" i="1"/>
  <c r="J301" i="1"/>
  <c r="J302" i="1"/>
  <c r="J304" i="1"/>
  <c r="J305" i="1"/>
  <c r="J306" i="1"/>
  <c r="J308" i="1"/>
  <c r="J309" i="1"/>
  <c r="J310" i="1"/>
  <c r="J311" i="1"/>
  <c r="J312" i="1"/>
  <c r="J314" i="1"/>
  <c r="J315" i="1"/>
  <c r="J317" i="1"/>
  <c r="J319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42" i="1"/>
  <c r="J344" i="1"/>
  <c r="J346" i="1"/>
  <c r="J347" i="1"/>
  <c r="J349" i="1"/>
  <c r="J351" i="1"/>
  <c r="J352" i="1"/>
  <c r="J354" i="1"/>
  <c r="J355" i="1"/>
  <c r="J356" i="1"/>
  <c r="J357" i="1"/>
  <c r="J358" i="1"/>
  <c r="J359" i="1"/>
  <c r="J360" i="1"/>
  <c r="J361" i="1"/>
  <c r="J362" i="1"/>
  <c r="J364" i="1"/>
  <c r="J367" i="1"/>
  <c r="J368" i="1"/>
  <c r="J369" i="1"/>
  <c r="J370" i="1"/>
  <c r="J372" i="1"/>
  <c r="J373" i="1"/>
  <c r="J375" i="1"/>
  <c r="J376" i="1"/>
  <c r="J378" i="1"/>
  <c r="J380" i="1"/>
  <c r="J381" i="1"/>
  <c r="J382" i="1"/>
  <c r="J383" i="1"/>
  <c r="J385" i="1"/>
  <c r="J386" i="1"/>
  <c r="J387" i="1"/>
  <c r="J389" i="1"/>
  <c r="J390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8" i="1"/>
  <c r="J409" i="1"/>
  <c r="J410" i="1"/>
  <c r="J413" i="1"/>
  <c r="J416" i="1"/>
  <c r="J417" i="1"/>
  <c r="J419" i="1"/>
  <c r="J421" i="1"/>
  <c r="J426" i="1"/>
  <c r="J427" i="1"/>
  <c r="J431" i="1"/>
  <c r="J432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80" i="1"/>
  <c r="J481" i="1"/>
  <c r="J482" i="1"/>
  <c r="J483" i="1"/>
  <c r="J485" i="1"/>
  <c r="J487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4" i="1"/>
  <c r="J505" i="1"/>
  <c r="J506" i="1"/>
  <c r="J509" i="1"/>
  <c r="J510" i="1"/>
  <c r="J511" i="1"/>
  <c r="J513" i="1"/>
  <c r="J514" i="1"/>
  <c r="J515" i="1"/>
  <c r="J516" i="1"/>
  <c r="J517" i="1"/>
  <c r="J518" i="1"/>
  <c r="J519" i="1"/>
  <c r="J520" i="1"/>
  <c r="J522" i="1"/>
  <c r="J523" i="1"/>
  <c r="J524" i="1"/>
  <c r="J525" i="1"/>
  <c r="J526" i="1"/>
  <c r="J527" i="1"/>
  <c r="J529" i="1"/>
  <c r="J530" i="1"/>
  <c r="J531" i="1"/>
  <c r="J532" i="1"/>
  <c r="J533" i="1"/>
  <c r="J535" i="1"/>
  <c r="J536" i="1"/>
  <c r="J537" i="1"/>
  <c r="J539" i="1"/>
  <c r="J541" i="1"/>
  <c r="J542" i="1"/>
  <c r="J543" i="1"/>
  <c r="J544" i="1"/>
  <c r="J545" i="1"/>
  <c r="J548" i="1"/>
  <c r="J549" i="1"/>
  <c r="J550" i="1"/>
  <c r="J551" i="1"/>
  <c r="J553" i="1"/>
  <c r="J554" i="1"/>
  <c r="J555" i="1"/>
  <c r="J557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5" i="1"/>
  <c r="J576" i="1"/>
  <c r="J577" i="1"/>
  <c r="J579" i="1"/>
  <c r="J581" i="1"/>
  <c r="J582" i="1"/>
  <c r="J583" i="1"/>
  <c r="J584" i="1"/>
  <c r="J585" i="1"/>
  <c r="J586" i="1"/>
  <c r="J587" i="1"/>
  <c r="J589" i="1"/>
  <c r="J590" i="1"/>
  <c r="J591" i="1"/>
  <c r="J592" i="1"/>
  <c r="J593" i="1"/>
  <c r="J594" i="1"/>
  <c r="J595" i="1"/>
  <c r="J596" i="1"/>
  <c r="J597" i="1"/>
  <c r="J598" i="1"/>
  <c r="J599" i="1"/>
  <c r="J601" i="1"/>
  <c r="J604" i="1"/>
  <c r="J605" i="1"/>
  <c r="J606" i="1"/>
  <c r="J607" i="1"/>
  <c r="J609" i="1"/>
  <c r="J610" i="1"/>
  <c r="J611" i="1"/>
  <c r="J613" i="1"/>
  <c r="J614" i="1"/>
  <c r="J615" i="1"/>
  <c r="J616" i="1"/>
  <c r="J617" i="1"/>
  <c r="J618" i="1"/>
  <c r="J619" i="1"/>
  <c r="J621" i="1"/>
  <c r="J622" i="1"/>
  <c r="J623" i="1"/>
  <c r="J624" i="1"/>
  <c r="J625" i="1"/>
  <c r="J626" i="1"/>
  <c r="J628" i="1"/>
  <c r="J629" i="1"/>
  <c r="J630" i="1"/>
  <c r="J631" i="1"/>
  <c r="J633" i="1"/>
  <c r="J634" i="1"/>
  <c r="J635" i="1"/>
  <c r="J637" i="1"/>
  <c r="J638" i="1"/>
  <c r="J642" i="1"/>
  <c r="J644" i="1"/>
  <c r="J645" i="1"/>
  <c r="J649" i="1"/>
  <c r="J652" i="1"/>
  <c r="J653" i="1"/>
  <c r="J654" i="1"/>
  <c r="J657" i="1"/>
  <c r="J658" i="1"/>
  <c r="I659" i="1"/>
  <c r="J659" i="1"/>
  <c r="I660" i="1"/>
  <c r="J660" i="1"/>
  <c r="I661" i="1"/>
  <c r="J661" i="1"/>
  <c r="I663" i="1"/>
  <c r="J663" i="1"/>
  <c r="I664" i="1"/>
  <c r="J664" i="1"/>
  <c r="I665" i="1"/>
  <c r="J665" i="1"/>
  <c r="J666" i="1"/>
  <c r="J667" i="1"/>
  <c r="J668" i="1"/>
  <c r="J669" i="1"/>
  <c r="J671" i="1"/>
  <c r="J672" i="1"/>
  <c r="J673" i="1"/>
  <c r="J674" i="1"/>
  <c r="J675" i="1"/>
  <c r="J676" i="1"/>
  <c r="J677" i="1"/>
  <c r="J678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700" i="1"/>
  <c r="J701" i="1"/>
  <c r="J703" i="1"/>
  <c r="J704" i="1"/>
  <c r="J705" i="1"/>
  <c r="J706" i="1"/>
  <c r="J707" i="1"/>
  <c r="J708" i="1"/>
  <c r="J709" i="1"/>
  <c r="J711" i="1"/>
  <c r="J712" i="1"/>
  <c r="J713" i="1"/>
  <c r="J714" i="1"/>
  <c r="J715" i="1"/>
  <c r="J716" i="1"/>
  <c r="J717" i="1"/>
  <c r="J718" i="1"/>
  <c r="J719" i="1"/>
  <c r="J720" i="1"/>
  <c r="J722" i="1"/>
  <c r="J723" i="1"/>
  <c r="J724" i="1"/>
  <c r="J725" i="1"/>
  <c r="J728" i="1"/>
  <c r="J729" i="1"/>
  <c r="J744" i="1"/>
  <c r="J745" i="1"/>
  <c r="J746" i="1"/>
  <c r="J748" i="1"/>
  <c r="I749" i="1"/>
  <c r="J749" i="1"/>
  <c r="J750" i="1"/>
  <c r="J751" i="1"/>
  <c r="J807" i="1"/>
  <c r="I853" i="1"/>
  <c r="J853" i="1"/>
  <c r="I854" i="1"/>
  <c r="J854" i="1"/>
  <c r="I855" i="1"/>
  <c r="J855" i="1"/>
  <c r="I857" i="1"/>
  <c r="J857" i="1"/>
  <c r="J858" i="1"/>
  <c r="J859" i="1"/>
  <c r="J860" i="1"/>
  <c r="J916" i="1"/>
  <c r="I925" i="1"/>
  <c r="J925" i="1"/>
  <c r="I926" i="1"/>
  <c r="J926" i="1"/>
  <c r="I927" i="1"/>
  <c r="J927" i="1"/>
  <c r="I929" i="1"/>
  <c r="J929" i="1"/>
  <c r="I930" i="1"/>
  <c r="J930" i="1"/>
  <c r="J931" i="1"/>
  <c r="J932" i="1"/>
  <c r="J933" i="1"/>
  <c r="I959" i="1"/>
  <c r="J959" i="1"/>
  <c r="I960" i="1"/>
  <c r="J960" i="1"/>
  <c r="I961" i="1"/>
  <c r="J961" i="1"/>
  <c r="I965" i="1"/>
  <c r="J965" i="1"/>
  <c r="J966" i="1"/>
  <c r="J967" i="1"/>
  <c r="J1007" i="1"/>
  <c r="I1019" i="1"/>
  <c r="J1019" i="1"/>
  <c r="I1020" i="1"/>
  <c r="J1020" i="1"/>
  <c r="I1021" i="1"/>
  <c r="J1021" i="1"/>
  <c r="I1024" i="1"/>
  <c r="J1024" i="1"/>
  <c r="J1025" i="1"/>
  <c r="I1026" i="1"/>
  <c r="J1026" i="1"/>
  <c r="I1027" i="1"/>
  <c r="J1027" i="1"/>
  <c r="J1029" i="1"/>
  <c r="J1069" i="1"/>
  <c r="J1070" i="1"/>
  <c r="J1098" i="1"/>
  <c r="J1099" i="1"/>
  <c r="I1113" i="1"/>
  <c r="J1113" i="1"/>
  <c r="I1114" i="1"/>
  <c r="J1114" i="1"/>
  <c r="I1115" i="1"/>
  <c r="J1115" i="1"/>
  <c r="J1117" i="1"/>
  <c r="J1118" i="1"/>
  <c r="J1119" i="1"/>
  <c r="I1154" i="1"/>
  <c r="J1154" i="1"/>
  <c r="J1155" i="1"/>
  <c r="I1169" i="1"/>
  <c r="J1169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 s="1"/>
  <c r="F14" i="8"/>
  <c r="F15" i="8"/>
  <c r="G22" i="8" s="1"/>
  <c r="F16" i="8"/>
  <c r="F17" i="8"/>
  <c r="U6" i="6"/>
  <c r="U45" i="6" s="1"/>
  <c r="Z6" i="6"/>
  <c r="AL6" i="6"/>
  <c r="AP6" i="6"/>
  <c r="AT6" i="6"/>
  <c r="AT45" i="6" s="1"/>
  <c r="AX6" i="6"/>
  <c r="BB6" i="6"/>
  <c r="BB45" i="6" s="1"/>
  <c r="U7" i="6"/>
  <c r="Z7" i="6"/>
  <c r="Z45" i="6" s="1"/>
  <c r="AL7" i="6"/>
  <c r="AL45" i="6" s="1"/>
  <c r="AP7" i="6"/>
  <c r="AT7" i="6"/>
  <c r="AX7" i="6"/>
  <c r="AX45" i="6" s="1"/>
  <c r="BB7" i="6"/>
  <c r="U8" i="6"/>
  <c r="Z8" i="6"/>
  <c r="AL8" i="6"/>
  <c r="AP8" i="6"/>
  <c r="AT8" i="6"/>
  <c r="AX8" i="6"/>
  <c r="BB8" i="6"/>
  <c r="U9" i="6"/>
  <c r="Y9" i="6"/>
  <c r="Y45" i="6" s="1"/>
  <c r="Z9" i="6"/>
  <c r="AL9" i="6"/>
  <c r="AP9" i="6"/>
  <c r="AT9" i="6"/>
  <c r="AX9" i="6"/>
  <c r="BB9" i="6"/>
  <c r="U10" i="6"/>
  <c r="Z10" i="6"/>
  <c r="AL10" i="6"/>
  <c r="AP10" i="6"/>
  <c r="AT10" i="6"/>
  <c r="AX10" i="6"/>
  <c r="BB10" i="6"/>
  <c r="U11" i="6"/>
  <c r="Z11" i="6"/>
  <c r="AL11" i="6"/>
  <c r="AP11" i="6"/>
  <c r="AT11" i="6"/>
  <c r="AX11" i="6"/>
  <c r="BB11" i="6"/>
  <c r="U12" i="6"/>
  <c r="Z12" i="6"/>
  <c r="AL12" i="6"/>
  <c r="AP12" i="6"/>
  <c r="AT12" i="6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P45" i="6" s="1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X45" i="6"/>
  <c r="AB45" i="6"/>
  <c r="AC45" i="6"/>
  <c r="AF45" i="6"/>
  <c r="AG45" i="6"/>
  <c r="AJ45" i="6"/>
  <c r="I858" i="1" s="1"/>
  <c r="AK45" i="6"/>
  <c r="I859" i="1" s="1"/>
  <c r="AN45" i="6"/>
  <c r="I931" i="1" s="1"/>
  <c r="AO45" i="6"/>
  <c r="I932" i="1" s="1"/>
  <c r="AR45" i="6"/>
  <c r="AS45" i="6"/>
  <c r="I966" i="1" s="1"/>
  <c r="AV45" i="6"/>
  <c r="I1025" i="1" s="1"/>
  <c r="AW45" i="6"/>
  <c r="AZ45" i="6"/>
  <c r="I1117" i="1" s="1"/>
  <c r="BA45" i="6"/>
  <c r="I1118" i="1" s="1"/>
  <c r="BD45" i="6"/>
  <c r="BE45" i="6"/>
  <c r="I1155" i="1" s="1"/>
  <c r="BG45" i="6"/>
  <c r="BI45" i="6"/>
  <c r="S47" i="6"/>
  <c r="G25" i="8" l="1"/>
</calcChain>
</file>

<file path=xl/sharedStrings.xml><?xml version="1.0" encoding="utf-8"?>
<sst xmlns="http://schemas.openxmlformats.org/spreadsheetml/2006/main" count="5908" uniqueCount="710">
  <si>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</si>
  <si>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</si>
  <si>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</si>
  <si>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</si>
  <si>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</si>
  <si>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</si>
  <si>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</si>
  <si>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</si>
  <si>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</si>
  <si>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</si>
  <si>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</si>
  <si>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</si>
  <si>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</si>
  <si>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</si>
  <si>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</si>
  <si>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</si>
  <si>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</si>
  <si>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</si>
  <si>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</si>
  <si>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</si>
  <si>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</si>
  <si>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</si>
  <si>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</si>
  <si>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</si>
  <si>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</si>
  <si>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</si>
  <si>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</si>
  <si>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</si>
  <si>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</si>
  <si>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</si>
  <si>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</si>
  <si>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</si>
  <si>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</si>
  <si>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</si>
  <si>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</si>
  <si>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</si>
  <si>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</si>
  <si>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</si>
  <si>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</si>
  <si>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</si>
  <si>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</si>
  <si>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</si>
  <si>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</si>
  <si>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</si>
  <si>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</si>
  <si>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</si>
  <si>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</si>
  <si>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</si>
  <si>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</si>
  <si>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</si>
  <si>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</si>
  <si>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</si>
  <si>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</si>
  <si>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</si>
  <si>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</si>
  <si>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</si>
  <si>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</si>
  <si>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</si>
  <si>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</si>
  <si>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</si>
  <si>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</si>
  <si>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</si>
  <si>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</si>
  <si>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</si>
  <si>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</si>
  <si>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</si>
  <si>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</si>
  <si>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</si>
  <si>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</si>
  <si>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</si>
  <si>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</si>
  <si>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</si>
  <si>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</si>
  <si>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</si>
  <si>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</si>
  <si>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</si>
  <si>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</si>
  <si>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</si>
  <si>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</si>
  <si>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</si>
  <si>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</si>
  <si>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</si>
  <si>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</si>
  <si>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</si>
  <si>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</si>
  <si>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</si>
  <si>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</si>
  <si>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</si>
  <si>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</si>
  <si>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</si>
  <si>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</si>
  <si>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</si>
  <si>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</si>
  <si>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</si>
  <si>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</si>
  <si>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</si>
  <si>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</si>
  <si>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</si>
  <si>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</si>
  <si>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</si>
  <si>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</si>
  <si>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</si>
  <si>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</si>
  <si>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</si>
  <si>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</si>
  <si>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</si>
  <si>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</si>
  <si>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</si>
  <si>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</si>
  <si>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</si>
  <si>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</si>
  <si>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</si>
  <si>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</si>
  <si>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</si>
  <si>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</si>
  <si>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</si>
  <si>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</si>
  <si>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</si>
  <si>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</si>
  <si>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</si>
  <si>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</si>
  <si>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</si>
  <si>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</si>
  <si>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</si>
  <si>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</si>
  <si>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</si>
  <si>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</si>
  <si>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</si>
  <si>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</si>
  <si>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</si>
  <si>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</si>
  <si>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</si>
  <si>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</si>
  <si>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</si>
  <si>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</si>
  <si>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</si>
  <si>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</si>
  <si>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</si>
  <si>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</si>
  <si>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</si>
  <si>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</si>
  <si>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</si>
  <si>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</si>
  <si>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</si>
  <si>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</si>
  <si>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</si>
  <si>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</si>
  <si>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</si>
  <si>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</si>
  <si>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</si>
  <si>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</si>
  <si>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</si>
  <si>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</si>
  <si>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</si>
  <si>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</si>
  <si>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</si>
  <si>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</si>
  <si>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</si>
  <si>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</si>
  <si>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</si>
  <si>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</si>
  <si>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</si>
  <si>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</si>
  <si>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</si>
  <si>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</si>
  <si>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</si>
  <si>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</si>
  <si>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</si>
  <si>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</si>
  <si>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</si>
  <si>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</si>
  <si>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</si>
  <si>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</si>
  <si>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</si>
  <si>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</si>
  <si>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</si>
  <si>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</si>
  <si>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</si>
  <si>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</si>
  <si>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</si>
  <si>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</si>
  <si>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</si>
  <si>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</si>
  <si>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</si>
  <si>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</si>
  <si>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</si>
  <si>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</si>
  <si>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</si>
  <si>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</si>
  <si>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</si>
  <si>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</si>
  <si>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</si>
  <si>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</si>
  <si>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</si>
  <si>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</si>
  <si>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</si>
  <si>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</si>
  <si>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</si>
  <si>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</si>
  <si>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</si>
  <si>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</si>
  <si>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</si>
  <si>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</si>
  <si>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</si>
  <si>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</si>
  <si>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</si>
  <si>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</si>
  <si>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</si>
  <si>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</si>
  <si>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</si>
  <si>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</si>
  <si>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</si>
  <si>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</si>
  <si>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</si>
  <si>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</si>
  <si>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</si>
  <si>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</si>
  <si>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</si>
  <si>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</si>
  <si>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</si>
  <si>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</si>
  <si>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</si>
  <si>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</si>
  <si>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</si>
  <si>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</si>
  <si>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</si>
  <si>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</si>
  <si>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</si>
  <si>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</si>
  <si>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</si>
  <si>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</si>
  <si>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</si>
  <si>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</si>
  <si>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</si>
  <si>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</si>
  <si>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</si>
  <si>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</si>
  <si>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</si>
  <si>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</si>
  <si>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</si>
  <si>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</si>
  <si>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</si>
  <si>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</si>
  <si>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</si>
  <si>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</si>
  <si>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</si>
  <si>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</si>
  <si>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</si>
  <si>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</si>
  <si>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</si>
  <si>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</si>
  <si>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</si>
  <si>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</si>
  <si>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</si>
  <si>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</si>
  <si>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</si>
  <si>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</si>
  <si>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</si>
  <si>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</si>
  <si>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</si>
  <si>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</si>
  <si>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</si>
  <si>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</si>
  <si>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</si>
  <si>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</si>
  <si>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</si>
  <si>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</si>
  <si>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</si>
  <si>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</si>
  <si>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</si>
  <si>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</si>
  <si>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</si>
  <si>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</si>
  <si>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</si>
  <si>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</si>
  <si>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</si>
  <si>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</si>
  <si>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</si>
  <si>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</si>
  <si>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</si>
  <si>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</si>
  <si>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</si>
  <si>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</si>
  <si>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</si>
  <si>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</si>
  <si>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</si>
  <si>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</si>
  <si>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</si>
  <si>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</si>
  <si>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</si>
  <si>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</si>
  <si>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</si>
  <si>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</si>
  <si>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</si>
  <si>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</si>
  <si>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</si>
  <si>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</si>
  <si>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</si>
  <si>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</si>
  <si>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</si>
  <si>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</si>
  <si>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</si>
  <si>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</si>
  <si>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</si>
  <si>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</si>
  <si>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</si>
  <si>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</si>
  <si>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</si>
  <si>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</si>
  <si>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</si>
  <si>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</si>
  <si>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</si>
  <si>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</si>
  <si>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</si>
  <si>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</si>
  <si>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</si>
  <si>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</si>
  <si>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</si>
  <si>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</si>
  <si>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</si>
  <si>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</si>
  <si>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</si>
  <si>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</si>
  <si>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</si>
  <si>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</si>
  <si>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</si>
  <si>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</si>
  <si>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</si>
  <si>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</si>
  <si>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</si>
  <si>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</si>
  <si>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</si>
  <si>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</si>
  <si>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</si>
  <si>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</si>
  <si>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</si>
  <si>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</si>
  <si>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</si>
  <si>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</si>
  <si>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</si>
  <si>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</si>
  <si>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</si>
  <si>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</si>
  <si>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</si>
  <si>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</si>
  <si>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</si>
  <si>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</si>
  <si>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</si>
  <si>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</si>
  <si>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</si>
  <si>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</si>
  <si>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</si>
  <si>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</si>
  <si>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</si>
  <si>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</si>
  <si>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</si>
  <si>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</si>
  <si>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</si>
  <si>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</si>
  <si>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</si>
  <si>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</si>
  <si>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</si>
  <si>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</si>
  <si>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</si>
  <si>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</si>
  <si>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</si>
  <si>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</si>
  <si>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</si>
  <si>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</si>
  <si>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</si>
  <si>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</si>
  <si>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Medical-Wade</t>
  </si>
  <si>
    <t>Worldwide Pest Cont.</t>
  </si>
  <si>
    <t>Pest control</t>
  </si>
  <si>
    <t>A.T. &amp; T</t>
  </si>
  <si>
    <t>Oscar Reyes</t>
  </si>
  <si>
    <t>Scott Massinger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</si>
  <si>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</si>
  <si>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</si>
  <si>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</si>
  <si>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</si>
  <si>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</si>
  <si>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</si>
  <si>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</si>
  <si>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</si>
  <si>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</si>
  <si>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</si>
  <si>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</si>
  <si>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</si>
  <si>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</si>
  <si>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</si>
  <si>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</si>
  <si>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</si>
  <si>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</si>
  <si>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</si>
  <si>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</si>
  <si>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</si>
  <si>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</si>
  <si>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</si>
  <si>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</si>
  <si>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</si>
  <si>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</si>
  <si>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</si>
  <si>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</si>
  <si>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</si>
  <si>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</si>
  <si>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</si>
  <si>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</si>
  <si>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</si>
  <si>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</si>
  <si>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</si>
  <si>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</si>
  <si>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</si>
  <si>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</si>
  <si>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</si>
  <si>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</si>
  <si>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</si>
  <si>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</si>
  <si>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</si>
  <si>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</si>
  <si>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</si>
  <si>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</si>
  <si>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</si>
  <si>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</si>
  <si>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</si>
  <si>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</si>
  <si>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</si>
  <si>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</si>
  <si>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</si>
  <si>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</si>
  <si>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</si>
  <si>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</si>
  <si>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</si>
  <si>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</si>
  <si>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</si>
  <si>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</si>
  <si>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</si>
  <si>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</si>
  <si>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</si>
  <si>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</si>
  <si>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</si>
  <si>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</si>
  <si>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</si>
  <si>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</si>
  <si>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</si>
  <si>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</si>
  <si>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</si>
  <si>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</si>
  <si>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</si>
  <si>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</si>
  <si>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</si>
  <si>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</si>
  <si>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</si>
  <si>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</si>
  <si>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</si>
  <si>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</si>
  <si>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</si>
  <si>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</si>
  <si>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</si>
  <si>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</si>
  <si>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</si>
  <si>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</si>
  <si>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</si>
  <si>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</si>
  <si>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</si>
  <si>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</si>
  <si>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</si>
  <si>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</si>
  <si>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</si>
  <si>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</si>
  <si>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</si>
  <si>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</si>
  <si>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</si>
  <si>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</si>
  <si>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</si>
  <si>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</si>
  <si>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</si>
  <si>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</si>
  <si>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</si>
  <si>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</si>
  <si>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</si>
  <si>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</si>
  <si>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</si>
  <si>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</si>
  <si>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</si>
  <si>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</si>
  <si>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</si>
  <si>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</si>
  <si>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</si>
  <si>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</si>
  <si>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</si>
  <si>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</si>
  <si>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</si>
  <si>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</si>
  <si>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</si>
  <si>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</si>
  <si>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</si>
  <si>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</si>
  <si>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</si>
  <si>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post for porch</t>
  </si>
  <si>
    <t>sheetrock supplies</t>
  </si>
  <si>
    <t>carpet &amp; pad</t>
  </si>
  <si>
    <t>carpet</t>
  </si>
  <si>
    <t>cabinets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</si>
  <si>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</si>
  <si>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</si>
  <si>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</si>
  <si>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</si>
  <si>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</si>
  <si>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</si>
  <si>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</si>
  <si>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</si>
  <si>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</si>
  <si>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</si>
  <si>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</si>
  <si>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</si>
  <si>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</si>
  <si>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</si>
  <si>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</si>
  <si>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</si>
  <si>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</si>
  <si>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</si>
  <si>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</si>
  <si>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</si>
  <si>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</si>
  <si>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</si>
  <si>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</si>
  <si>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</si>
  <si>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</si>
  <si>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</si>
  <si>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</si>
  <si>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</si>
  <si>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</si>
  <si>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</si>
  <si>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</si>
  <si>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</si>
  <si>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</si>
  <si>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</si>
  <si>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</si>
  <si>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</si>
  <si>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</si>
  <si>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</si>
  <si>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</si>
  <si>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</si>
  <si>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</si>
  <si>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</si>
  <si>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</si>
  <si>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</si>
  <si>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</si>
  <si>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</si>
  <si>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</si>
  <si>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</si>
  <si>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</si>
  <si>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</si>
  <si>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</si>
  <si>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</si>
  <si>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</si>
  <si>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</si>
  <si>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</si>
  <si>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</si>
  <si>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</si>
  <si>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</si>
  <si>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</si>
  <si>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</si>
  <si>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</si>
  <si>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</si>
  <si>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</si>
  <si>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</si>
  <si>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</si>
  <si>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</si>
  <si>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</si>
  <si>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</si>
  <si>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</si>
  <si>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</si>
  <si>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</si>
  <si>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</si>
  <si>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</si>
  <si>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</si>
  <si>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</si>
  <si>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</si>
  <si>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</si>
  <si>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</si>
  <si>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</si>
  <si>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</si>
  <si>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</si>
  <si>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</si>
  <si>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</si>
  <si>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</si>
  <si>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</si>
  <si>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</si>
  <si>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</si>
  <si>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</si>
  <si>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</si>
  <si>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</si>
  <si>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</si>
  <si>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</si>
  <si>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</si>
  <si>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</si>
  <si>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</si>
  <si>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</si>
  <si>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</si>
  <si>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</si>
  <si>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</si>
  <si>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</si>
  <si>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</si>
  <si>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</si>
  <si>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</si>
  <si>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</si>
  <si>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</si>
  <si>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</si>
  <si>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</si>
  <si>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</si>
  <si>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</si>
  <si>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</si>
  <si>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</si>
  <si>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</si>
  <si>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</si>
  <si>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</si>
  <si>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</si>
  <si>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</si>
  <si>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</si>
  <si>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</si>
  <si>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</si>
  <si>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</si>
  <si>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</si>
  <si>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</si>
  <si>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</si>
  <si>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</si>
  <si>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</si>
  <si>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</si>
  <si>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</si>
  <si>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</si>
  <si>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</si>
  <si>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</si>
  <si>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</si>
  <si>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</si>
  <si>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</si>
  <si>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</si>
  <si>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</si>
  <si>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</si>
  <si>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</si>
  <si>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</si>
  <si>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</si>
  <si>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</si>
  <si>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</si>
  <si>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</si>
  <si>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</si>
  <si>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</si>
  <si>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</si>
  <si>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</si>
  <si>
    <t>Week ending Feb 2</t>
  </si>
  <si>
    <t>Week ending Feb 9</t>
  </si>
  <si>
    <t>Week ending Feb 16</t>
  </si>
  <si>
    <t>December bill</t>
  </si>
  <si>
    <t>Returned Check</t>
  </si>
  <si>
    <t>Bobby's Automotive</t>
  </si>
  <si>
    <t>Lucy's windshield</t>
  </si>
  <si>
    <t>Cecilla Friant</t>
  </si>
  <si>
    <t>4/8-5/7 Apr e&amp;w</t>
  </si>
  <si>
    <t>5/7-6/12 May e&amp;w</t>
  </si>
  <si>
    <t>VIPER's</t>
  </si>
  <si>
    <t>Ina's daughter softball</t>
  </si>
  <si>
    <t>Week ending Dec 29</t>
  </si>
  <si>
    <t>Week ending Jan  5</t>
  </si>
  <si>
    <t>Week ending Jan 12</t>
  </si>
  <si>
    <t>Week ending Jan 19</t>
  </si>
  <si>
    <t>Week ending Jan 26</t>
  </si>
  <si>
    <t>November bill</t>
  </si>
  <si>
    <t>Brendan M</t>
  </si>
  <si>
    <t>Background Checks</t>
  </si>
  <si>
    <t>Lori Gomez</t>
  </si>
  <si>
    <t>Minnie Benavides</t>
  </si>
  <si>
    <t>painting</t>
  </si>
  <si>
    <t>leander</t>
  </si>
  <si>
    <t>Aluminum Screen &amp; Door</t>
  </si>
  <si>
    <t>City of San Marcos</t>
  </si>
  <si>
    <t>Taxes on Summer Mountain</t>
  </si>
  <si>
    <t>Week ending March 30</t>
  </si>
  <si>
    <t>Week ending Apr 6</t>
  </si>
  <si>
    <t>Week ending Apr 13</t>
  </si>
  <si>
    <t>Pape's Floor</t>
  </si>
  <si>
    <t>Ron Zabrowski</t>
  </si>
  <si>
    <t>carpet tools</t>
  </si>
  <si>
    <t>ad</t>
  </si>
  <si>
    <t>Stagecoach Apts</t>
  </si>
  <si>
    <t>deposit on 35</t>
  </si>
  <si>
    <t>3/19-4/20 Apr Gas</t>
  </si>
  <si>
    <t>Alamo Title</t>
  </si>
  <si>
    <t>proceeds from sale</t>
  </si>
  <si>
    <t>land pmt &amp; misc deposits</t>
  </si>
  <si>
    <t>Appliances</t>
  </si>
  <si>
    <t>Pedernales Electric Coop</t>
  </si>
  <si>
    <t>Wimberley Survey</t>
  </si>
  <si>
    <t>Lockwood, Andrew, Newman</t>
  </si>
  <si>
    <t>Leander engineer</t>
  </si>
  <si>
    <t>Aluminum Sreen &amp; Door</t>
  </si>
  <si>
    <t>Health South</t>
  </si>
  <si>
    <t>Therapy copay</t>
  </si>
  <si>
    <t>Xfer to 35599</t>
  </si>
  <si>
    <t>Pauline Kuo</t>
  </si>
  <si>
    <t>pmt on 2nd lien</t>
  </si>
  <si>
    <t>loan repay</t>
  </si>
  <si>
    <t>copay</t>
  </si>
  <si>
    <t>1st State Bank</t>
  </si>
  <si>
    <t>leander note</t>
  </si>
  <si>
    <t>Kipp Flores</t>
  </si>
  <si>
    <t>1/2 pmt on home plans</t>
  </si>
  <si>
    <t>Hays County Abstract</t>
  </si>
  <si>
    <t>earnest money on willow creek</t>
  </si>
  <si>
    <t>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</si>
</sst>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5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0" xfId="0" applyFont="1" applyFill="1" applyBorder="1" applyAlignment="1"/>
    <xf numFmtId="165" fontId="5" fillId="0" borderId="0" xfId="1" applyNumberFormat="1" applyFont="1" applyFill="1" applyBorder="1" applyAlignment="1"/>
    <xf numFmtId="165" fontId="5" fillId="0" borderId="5" xfId="1" applyNumberFormat="1" applyFont="1" applyFill="1" applyBorder="1" applyAlignment="1"/>
    <xf numFmtId="0" fontId="6" fillId="0" borderId="0" xfId="0" applyFont="1" applyAlignment="1">
      <alignment horizontal="center"/>
    </xf>
    <xf numFmtId="172" fontId="5" fillId="0" borderId="0" xfId="2" applyNumberFormat="1" applyFont="1"/>
    <xf numFmtId="165" fontId="5" fillId="0" borderId="0" xfId="2" applyNumberFormat="1" applyFont="1"/>
    <xf numFmtId="165" fontId="5" fillId="0" borderId="4" xfId="1" applyNumberFormat="1" applyFont="1" applyBorder="1"/>
    <xf numFmtId="3" fontId="5" fillId="0" borderId="0" xfId="2" applyNumberFormat="1" applyFont="1"/>
    <xf numFmtId="3" fontId="5" fillId="0" borderId="4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4" xfId="0" applyNumberFormat="1" applyFont="1" applyBorder="1"/>
    <xf numFmtId="172" fontId="3" fillId="0" borderId="6" xfId="0" applyNumberFormat="1" applyFont="1" applyBorder="1"/>
    <xf numFmtId="165" fontId="5" fillId="0" borderId="0" xfId="1" applyNumberFormat="1" applyFont="1"/>
    <xf numFmtId="43" fontId="5" fillId="0" borderId="0" xfId="1" applyNumberFormat="1" applyFont="1"/>
    <xf numFmtId="0" fontId="0" fillId="0" borderId="0" xfId="0" quotePrefix="1" applyAlignment="1">
      <alignment wrapText="1"/>
    </xf>
    <xf numFmtId="3" fontId="0" fillId="2" borderId="0" xfId="0" applyNumberFormat="1" applyFill="1"/>
    <xf numFmtId="4" fontId="0" fillId="2" borderId="0" xfId="0" applyNumberFormat="1" applyFill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7" xfId="0" pivotButton="1" applyNumberFormat="1" applyBorder="1"/>
    <xf numFmtId="165" fontId="0" fillId="0" borderId="14" xfId="0" applyNumberFormat="1" applyBorder="1"/>
    <xf numFmtId="165" fontId="0" fillId="0" borderId="1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2">
    <dxf>
      <alignment horizontal="left" readingOrder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7141.354522337962" createdVersion="1" recordCount="1169" upgradeOnRefresh="1">
  <cacheSource type="worksheet">
    <worksheetSource ref="A2:K1171" sheet="Checkbook"/>
  </cacheSource>
  <cacheFields count="11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</sharedItems>
    </cacheField>
    <cacheField name="Year" numFmtId="0">
      <sharedItems containsSemiMixedTypes="0" containsString="0" containsNumber="1" containsInteger="1" minValue="200" maxValue="2001" count="4">
        <n v="2000"/>
        <n v="1999"/>
        <n v="2001"/>
        <n v="200" u="1"/>
      </sharedItems>
    </cacheField>
    <cacheField name="Number" numFmtId="0">
      <sharedItems containsString="0" containsBlank="1" containsNumber="1" containsInteger="1" minValue="1119" maxValue="1654"/>
    </cacheField>
    <cacheField name="Vendor" numFmtId="0">
      <sharedItems containsBlank="1" count="17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"/>
        <s v="Worldwide Pest Con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VIPER's"/>
        <s v="Brendan M"/>
        <s v="Lori Gomez"/>
        <s v="Minnie Benavides"/>
        <s v="Bobby's Automotive"/>
        <s v="Cecilla Friant"/>
        <s v="Lutz"/>
        <s v="A &amp; L Supply"/>
        <s v="Enron Corp"/>
        <s v="Luanne Carraway"/>
        <s v="Guadalupe County Tax Office"/>
        <s v="Pape Lumber"/>
        <s v="Pape Floors"/>
        <m/>
        <s v="Pete Rodriguez"/>
        <s v="Cecelia Friant"/>
        <s v="Stepanie Zbranek"/>
        <s v="Murphy USA"/>
        <s v="Bergfeld Tool "/>
        <s v="Exxon Mobil"/>
        <s v="Ziegler Glass"/>
        <s v="Aluminum Screen &amp; Door"/>
        <s v="City of San Marcos"/>
        <s v="Pape's Floor"/>
        <s v="Ron Zabrowski"/>
        <s v="Stagecoach Apts"/>
        <s v="Alamo Title"/>
        <s v="Pedernales Electric Coop"/>
        <s v="Wimberley Survey"/>
        <s v="Lockwood, Andrew, Newman"/>
        <s v="Aluminum Sreen &amp; Door"/>
        <s v="Health South"/>
        <s v="Pauline Kuo"/>
        <s v="1st State Bank"/>
        <s v="Kipp Flores"/>
        <s v="Hays County Abstract"/>
      </sharedItems>
    </cacheField>
    <cacheField name="Description" numFmtId="0">
      <sharedItems containsBlank="1"/>
    </cacheField>
    <cacheField name="Category" numFmtId="0">
      <sharedItems containsBlank="1" count="10">
        <s v="Income"/>
        <s v="Services"/>
        <s v="Utilities"/>
        <s v="Materials"/>
        <s v="Labor"/>
        <s v="Other"/>
        <s v="Personal"/>
        <s v="Financing"/>
        <s v="Taxes/Insurance"/>
        <m u="1"/>
      </sharedItems>
    </cacheField>
    <cacheField name="Category2" numFmtId="0">
      <sharedItems containsBlank="1" count="46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return"/>
        <s v="Background Checks"/>
        <s v="Returned Check"/>
        <s v="Appliances"/>
      </sharedItems>
    </cacheField>
    <cacheField name="Amount" numFmtId="0">
      <sharedItems containsSemiMixedTypes="0" containsString="0" containsNumber="1" minValue="-15350" maxValue="52770.46"/>
    </cacheField>
    <cacheField name="Type" numFmtId="0">
      <sharedItems containsBlank="1" count="5">
        <s v="Operating"/>
        <s v="Financing"/>
        <s v="Remodeling"/>
        <s v="Personal"/>
        <m u="1"/>
      </sharedItems>
    </cacheField>
    <cacheField name="Receipt" numFmtId="0">
      <sharedItems containsBlank="1" count="2">
        <m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9">
  <r>
    <x v="0"/>
    <x v="0"/>
    <x v="0"/>
    <m/>
    <x v="0"/>
    <s v="Week ending Dec 31"/>
    <x v="0"/>
    <x v="0"/>
    <n v="445"/>
    <x v="0"/>
    <x v="0"/>
  </r>
  <r>
    <x v="0"/>
    <x v="0"/>
    <x v="0"/>
    <m/>
    <x v="0"/>
    <s v="Week ending Dec 31"/>
    <x v="0"/>
    <x v="0"/>
    <n v="1690"/>
    <x v="0"/>
    <x v="0"/>
  </r>
  <r>
    <x v="0"/>
    <x v="0"/>
    <x v="0"/>
    <m/>
    <x v="0"/>
    <s v="Week ending Dec 31"/>
    <x v="0"/>
    <x v="0"/>
    <n v="2028"/>
    <x v="0"/>
    <x v="0"/>
  </r>
  <r>
    <x v="0"/>
    <x v="0"/>
    <x v="0"/>
    <m/>
    <x v="0"/>
    <s v="Week ending Jan 7"/>
    <x v="0"/>
    <x v="0"/>
    <n v="1075.97"/>
    <x v="0"/>
    <x v="0"/>
  </r>
  <r>
    <x v="0"/>
    <x v="0"/>
    <x v="0"/>
    <m/>
    <x v="0"/>
    <s v="Week ending Jan 7"/>
    <x v="0"/>
    <x v="0"/>
    <n v="1450"/>
    <x v="0"/>
    <x v="0"/>
  </r>
  <r>
    <x v="0"/>
    <x v="0"/>
    <x v="0"/>
    <m/>
    <x v="0"/>
    <s v="Week ending Jan 7"/>
    <x v="0"/>
    <x v="0"/>
    <n v="1809"/>
    <x v="0"/>
    <x v="0"/>
  </r>
  <r>
    <x v="0"/>
    <x v="0"/>
    <x v="0"/>
    <m/>
    <x v="0"/>
    <s v="Week ending Jan 14"/>
    <x v="0"/>
    <x v="0"/>
    <n v="433"/>
    <x v="0"/>
    <x v="0"/>
  </r>
  <r>
    <x v="0"/>
    <x v="0"/>
    <x v="0"/>
    <m/>
    <x v="0"/>
    <s v="Week ending Jan 14"/>
    <x v="0"/>
    <x v="0"/>
    <n v="1432"/>
    <x v="0"/>
    <x v="0"/>
  </r>
  <r>
    <x v="0"/>
    <x v="0"/>
    <x v="0"/>
    <m/>
    <x v="0"/>
    <s v="Week ending Jan 14"/>
    <x v="0"/>
    <x v="0"/>
    <n v="2025"/>
    <x v="0"/>
    <x v="0"/>
  </r>
  <r>
    <x v="0"/>
    <x v="0"/>
    <x v="0"/>
    <m/>
    <x v="0"/>
    <s v="Week ending Jan 21"/>
    <x v="0"/>
    <x v="0"/>
    <n v="1760"/>
    <x v="0"/>
    <x v="0"/>
  </r>
  <r>
    <x v="0"/>
    <x v="0"/>
    <x v="0"/>
    <m/>
    <x v="0"/>
    <s v="Week ending Jan 21"/>
    <x v="0"/>
    <x v="0"/>
    <n v="1865"/>
    <x v="0"/>
    <x v="0"/>
  </r>
  <r>
    <x v="0"/>
    <x v="0"/>
    <x v="0"/>
    <m/>
    <x v="0"/>
    <s v="Week ending Jan 21"/>
    <x v="0"/>
    <x v="0"/>
    <n v="100"/>
    <x v="0"/>
    <x v="0"/>
  </r>
  <r>
    <x v="0"/>
    <x v="0"/>
    <x v="0"/>
    <m/>
    <x v="1"/>
    <s v="service charge"/>
    <x v="1"/>
    <x v="1"/>
    <n v="-2.2799999999999998"/>
    <x v="0"/>
    <x v="0"/>
  </r>
  <r>
    <x v="0"/>
    <x v="0"/>
    <x v="0"/>
    <m/>
    <x v="2"/>
    <s v="Dec electric/water"/>
    <x v="2"/>
    <x v="2"/>
    <n v="-3408.34"/>
    <x v="0"/>
    <x v="0"/>
  </r>
  <r>
    <x v="0"/>
    <x v="0"/>
    <x v="0"/>
    <m/>
    <x v="3"/>
    <s v="Dec gas"/>
    <x v="2"/>
    <x v="3"/>
    <n v="-145.65"/>
    <x v="0"/>
    <x v="0"/>
  </r>
  <r>
    <x v="0"/>
    <x v="0"/>
    <x v="0"/>
    <m/>
    <x v="4"/>
    <s v="Correction "/>
    <x v="3"/>
    <x v="4"/>
    <n v="200.16"/>
    <x v="0"/>
    <x v="0"/>
  </r>
  <r>
    <x v="0"/>
    <x v="0"/>
    <x v="0"/>
    <n v="1119"/>
    <x v="4"/>
    <s v="Correction "/>
    <x v="3"/>
    <x v="4"/>
    <n v="-700.16"/>
    <x v="0"/>
    <x v="0"/>
  </r>
  <r>
    <x v="0"/>
    <x v="0"/>
    <x v="0"/>
    <n v="1140"/>
    <x v="5"/>
    <s v="Hand out flyers"/>
    <x v="4"/>
    <x v="5"/>
    <n v="-5"/>
    <x v="0"/>
    <x v="0"/>
  </r>
  <r>
    <x v="0"/>
    <x v="0"/>
    <x v="0"/>
    <n v="1141"/>
    <x v="6"/>
    <s v="#5 Security Deposit"/>
    <x v="0"/>
    <x v="6"/>
    <n v="-100"/>
    <x v="0"/>
    <x v="0"/>
  </r>
  <r>
    <x v="0"/>
    <x v="0"/>
    <x v="0"/>
    <n v="1142"/>
    <x v="7"/>
    <s v="Rent snake"/>
    <x v="3"/>
    <x v="7"/>
    <n v="-16.239999999999998"/>
    <x v="0"/>
    <x v="0"/>
  </r>
  <r>
    <x v="0"/>
    <x v="0"/>
    <x v="0"/>
    <n v="1143"/>
    <x v="8"/>
    <s v="Bonus"/>
    <x v="4"/>
    <x v="5"/>
    <n v="-125"/>
    <x v="0"/>
    <x v="0"/>
  </r>
  <r>
    <x v="0"/>
    <x v="0"/>
    <x v="0"/>
    <n v="1145"/>
    <x v="9"/>
    <s v="Dec bill"/>
    <x v="2"/>
    <x v="8"/>
    <n v="-121.45"/>
    <x v="0"/>
    <x v="0"/>
  </r>
  <r>
    <x v="0"/>
    <x v="0"/>
    <x v="0"/>
    <n v="1148"/>
    <x v="7"/>
    <s v="Rent snake"/>
    <x v="3"/>
    <x v="7"/>
    <n v="-9.09"/>
    <x v="0"/>
    <x v="0"/>
  </r>
  <r>
    <x v="0"/>
    <x v="0"/>
    <x v="0"/>
    <n v="1149"/>
    <x v="10"/>
    <s v="Office supplies"/>
    <x v="3"/>
    <x v="9"/>
    <n v="-44.51"/>
    <x v="0"/>
    <x v="0"/>
  </r>
  <r>
    <x v="0"/>
    <x v="0"/>
    <x v="0"/>
    <n v="1150"/>
    <x v="11"/>
    <s v="stamps"/>
    <x v="3"/>
    <x v="9"/>
    <n v="-6.6"/>
    <x v="0"/>
    <x v="0"/>
  </r>
  <r>
    <x v="0"/>
    <x v="0"/>
    <x v="0"/>
    <n v="1151"/>
    <x v="7"/>
    <s v="Rent snake"/>
    <x v="3"/>
    <x v="7"/>
    <n v="-25.98"/>
    <x v="0"/>
    <x v="0"/>
  </r>
  <r>
    <x v="0"/>
    <x v="0"/>
    <x v="0"/>
    <n v="1152"/>
    <x v="12"/>
    <s v="Office supplies"/>
    <x v="3"/>
    <x v="9"/>
    <n v="-40.54"/>
    <x v="0"/>
    <x v="0"/>
  </r>
  <r>
    <x v="0"/>
    <x v="0"/>
    <x v="0"/>
    <n v="1153"/>
    <x v="10"/>
    <s v="Telephone"/>
    <x v="3"/>
    <x v="9"/>
    <n v="-32.43"/>
    <x v="0"/>
    <x v="0"/>
  </r>
  <r>
    <x v="0"/>
    <x v="0"/>
    <x v="0"/>
    <n v="1154"/>
    <x v="4"/>
    <s v="Dec bill"/>
    <x v="3"/>
    <x v="10"/>
    <n v="-184"/>
    <x v="0"/>
    <x v="0"/>
  </r>
  <r>
    <x v="0"/>
    <x v="0"/>
    <x v="0"/>
    <n v="1155"/>
    <x v="13"/>
    <s v="Telephone"/>
    <x v="3"/>
    <x v="9"/>
    <n v="-59.49"/>
    <x v="0"/>
    <x v="0"/>
  </r>
  <r>
    <x v="0"/>
    <x v="0"/>
    <x v="0"/>
    <n v="1156"/>
    <x v="13"/>
    <s v="Telephone"/>
    <x v="3"/>
    <x v="9"/>
    <n v="-32.479999999999997"/>
    <x v="0"/>
    <x v="0"/>
  </r>
  <r>
    <x v="0"/>
    <x v="0"/>
    <x v="0"/>
    <n v="1157"/>
    <x v="14"/>
    <s v="Exterminator"/>
    <x v="1"/>
    <x v="11"/>
    <n v="-47.41"/>
    <x v="0"/>
    <x v="0"/>
  </r>
  <r>
    <x v="0"/>
    <x v="0"/>
    <x v="0"/>
    <n v="1158"/>
    <x v="15"/>
    <s v="Dec bill"/>
    <x v="3"/>
    <x v="4"/>
    <n v="-820.33"/>
    <x v="0"/>
    <x v="0"/>
  </r>
  <r>
    <x v="0"/>
    <x v="0"/>
    <x v="0"/>
    <n v="1159"/>
    <x v="8"/>
    <s v="Wages jan 1-7"/>
    <x v="4"/>
    <x v="5"/>
    <n v="-260"/>
    <x v="0"/>
    <x v="0"/>
  </r>
  <r>
    <x v="0"/>
    <x v="0"/>
    <x v="0"/>
    <n v="1160"/>
    <x v="16"/>
    <s v="Wages jan 1-7"/>
    <x v="4"/>
    <x v="12"/>
    <n v="-280"/>
    <x v="0"/>
    <x v="0"/>
  </r>
  <r>
    <x v="0"/>
    <x v="0"/>
    <x v="0"/>
    <n v="1161"/>
    <x v="7"/>
    <s v="Rent snake"/>
    <x v="3"/>
    <x v="7"/>
    <n v="-25.98"/>
    <x v="0"/>
    <x v="0"/>
  </r>
  <r>
    <x v="0"/>
    <x v="0"/>
    <x v="0"/>
    <n v="1162"/>
    <x v="17"/>
    <s v="Dec bill"/>
    <x v="3"/>
    <x v="13"/>
    <n v="-53.1"/>
    <x v="0"/>
    <x v="0"/>
  </r>
  <r>
    <x v="0"/>
    <x v="0"/>
    <x v="0"/>
    <n v="1163"/>
    <x v="18"/>
    <s v="Dec bill"/>
    <x v="0"/>
    <x v="14"/>
    <n v="-113.14"/>
    <x v="0"/>
    <x v="0"/>
  </r>
  <r>
    <x v="0"/>
    <x v="0"/>
    <x v="0"/>
    <n v="1164"/>
    <x v="12"/>
    <s v="fax film"/>
    <x v="3"/>
    <x v="9"/>
    <n v="-40.04"/>
    <x v="0"/>
    <x v="0"/>
  </r>
  <r>
    <x v="0"/>
    <x v="0"/>
    <x v="0"/>
    <n v="1165"/>
    <x v="16"/>
    <s v="Wages jan 15-21"/>
    <x v="4"/>
    <x v="12"/>
    <n v="-315"/>
    <x v="0"/>
    <x v="0"/>
  </r>
  <r>
    <x v="0"/>
    <x v="0"/>
    <x v="0"/>
    <n v="1166"/>
    <x v="8"/>
    <s v="Wages jan 8-14"/>
    <x v="4"/>
    <x v="5"/>
    <n v="-260"/>
    <x v="0"/>
    <x v="0"/>
  </r>
  <r>
    <x v="0"/>
    <x v="0"/>
    <x v="0"/>
    <n v="1167"/>
    <x v="16"/>
    <s v="Wages jan 8-14"/>
    <x v="4"/>
    <x v="12"/>
    <n v="-310"/>
    <x v="0"/>
    <x v="0"/>
  </r>
  <r>
    <x v="0"/>
    <x v="0"/>
    <x v="0"/>
    <n v="1168"/>
    <x v="8"/>
    <s v="Wages jan 15-21"/>
    <x v="4"/>
    <x v="5"/>
    <n v="-260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m/>
    <x v="0"/>
    <s v="Week ended Jan 28"/>
    <x v="0"/>
    <x v="0"/>
    <n v="4765"/>
    <x v="0"/>
    <x v="0"/>
  </r>
  <r>
    <x v="0"/>
    <x v="1"/>
    <x v="0"/>
    <m/>
    <x v="2"/>
    <s v="Jan Electricity &amp; Water"/>
    <x v="2"/>
    <x v="2"/>
    <n v="-4748.1899999999996"/>
    <x v="0"/>
    <x v="0"/>
  </r>
  <r>
    <x v="0"/>
    <x v="1"/>
    <x v="0"/>
    <m/>
    <x v="0"/>
    <s v="Week ended Feb 5"/>
    <x v="0"/>
    <x v="0"/>
    <n v="4563.16"/>
    <x v="0"/>
    <x v="0"/>
  </r>
  <r>
    <x v="0"/>
    <x v="1"/>
    <x v="0"/>
    <m/>
    <x v="3"/>
    <s v="Jan Gas"/>
    <x v="2"/>
    <x v="3"/>
    <n v="-184.12"/>
    <x v="0"/>
    <x v="0"/>
  </r>
  <r>
    <x v="0"/>
    <x v="1"/>
    <x v="0"/>
    <m/>
    <x v="0"/>
    <s v="Week ended Feb 12"/>
    <x v="0"/>
    <x v="0"/>
    <n v="3589"/>
    <x v="0"/>
    <x v="0"/>
  </r>
  <r>
    <x v="0"/>
    <x v="1"/>
    <x v="0"/>
    <m/>
    <x v="0"/>
    <s v="Returned check"/>
    <x v="0"/>
    <x v="0"/>
    <n v="-105"/>
    <x v="0"/>
    <x v="0"/>
  </r>
  <r>
    <x v="0"/>
    <x v="1"/>
    <x v="0"/>
    <m/>
    <x v="0"/>
    <s v="Week ended Feb 19"/>
    <x v="0"/>
    <x v="0"/>
    <n v="5905"/>
    <x v="0"/>
    <x v="0"/>
  </r>
  <r>
    <x v="0"/>
    <x v="1"/>
    <x v="0"/>
    <m/>
    <x v="0"/>
    <s v="Week ended Feb 26"/>
    <x v="0"/>
    <x v="0"/>
    <n v="3964"/>
    <x v="0"/>
    <x v="0"/>
  </r>
  <r>
    <x v="0"/>
    <x v="1"/>
    <x v="0"/>
    <m/>
    <x v="19"/>
    <s v="Xfer to 38855"/>
    <x v="5"/>
    <x v="15"/>
    <n v="-10000"/>
    <x v="1"/>
    <x v="0"/>
  </r>
  <r>
    <x v="0"/>
    <x v="1"/>
    <x v="0"/>
    <n v="1169"/>
    <x v="7"/>
    <s v="Rent snake"/>
    <x v="3"/>
    <x v="7"/>
    <n v="-16.239999999999998"/>
    <x v="0"/>
    <x v="0"/>
  </r>
  <r>
    <x v="0"/>
    <x v="1"/>
    <x v="0"/>
    <n v="1170"/>
    <x v="7"/>
    <s v="Rent snake"/>
    <x v="3"/>
    <x v="7"/>
    <n v="-25.98"/>
    <x v="0"/>
    <x v="0"/>
  </r>
  <r>
    <x v="0"/>
    <x v="1"/>
    <x v="0"/>
    <n v="1171"/>
    <x v="20"/>
    <s v="Jan bill"/>
    <x v="3"/>
    <x v="16"/>
    <n v="-339.11"/>
    <x v="0"/>
    <x v="0"/>
  </r>
  <r>
    <x v="0"/>
    <x v="1"/>
    <x v="0"/>
    <n v="1172"/>
    <x v="21"/>
    <s v="A/C"/>
    <x v="3"/>
    <x v="17"/>
    <n v="-408.28"/>
    <x v="2"/>
    <x v="0"/>
  </r>
  <r>
    <x v="0"/>
    <x v="1"/>
    <x v="0"/>
    <n v="1173"/>
    <x v="22"/>
    <s v="Misc supplies"/>
    <x v="3"/>
    <x v="10"/>
    <n v="-791.24"/>
    <x v="2"/>
    <x v="0"/>
  </r>
  <r>
    <x v="0"/>
    <x v="1"/>
    <x v="0"/>
    <n v="1174"/>
    <x v="23"/>
    <s v="Jan long distance"/>
    <x v="2"/>
    <x v="8"/>
    <n v="-11.12"/>
    <x v="0"/>
    <x v="0"/>
  </r>
  <r>
    <x v="0"/>
    <x v="1"/>
    <x v="0"/>
    <n v="1175"/>
    <x v="16"/>
    <s v="Wages Jan. 22-28"/>
    <x v="4"/>
    <x v="12"/>
    <n v="-103.5"/>
    <x v="2"/>
    <x v="0"/>
  </r>
  <r>
    <x v="0"/>
    <x v="1"/>
    <x v="0"/>
    <n v="1175"/>
    <x v="16"/>
    <s v="Wages Jan. 22-28"/>
    <x v="4"/>
    <x v="12"/>
    <n v="-280"/>
    <x v="0"/>
    <x v="0"/>
  </r>
  <r>
    <x v="0"/>
    <x v="1"/>
    <x v="0"/>
    <n v="1176"/>
    <x v="8"/>
    <s v="Wages Jan 22-28"/>
    <x v="4"/>
    <x v="5"/>
    <n v="-210"/>
    <x v="0"/>
    <x v="0"/>
  </r>
  <r>
    <x v="0"/>
    <x v="1"/>
    <x v="0"/>
    <n v="1177"/>
    <x v="9"/>
    <s v="Jan bill"/>
    <x v="2"/>
    <x v="8"/>
    <n v="-127.62"/>
    <x v="0"/>
    <x v="0"/>
  </r>
  <r>
    <x v="0"/>
    <x v="1"/>
    <x v="0"/>
    <n v="1178"/>
    <x v="10"/>
    <s v="Office supplies"/>
    <x v="3"/>
    <x v="9"/>
    <n v="-10.11"/>
    <x v="0"/>
    <x v="0"/>
  </r>
  <r>
    <x v="0"/>
    <x v="1"/>
    <x v="0"/>
    <n v="1179"/>
    <x v="11"/>
    <s v="stamps"/>
    <x v="3"/>
    <x v="9"/>
    <n v="-6.6"/>
    <x v="0"/>
    <x v="0"/>
  </r>
  <r>
    <x v="0"/>
    <x v="1"/>
    <x v="0"/>
    <n v="1180"/>
    <x v="24"/>
    <s v="Install carpet"/>
    <x v="4"/>
    <x v="12"/>
    <n v="-60"/>
    <x v="0"/>
    <x v="0"/>
  </r>
  <r>
    <x v="0"/>
    <x v="1"/>
    <x v="0"/>
    <n v="1181"/>
    <x v="15"/>
    <s v="Jan bill"/>
    <x v="3"/>
    <x v="4"/>
    <n v="-200"/>
    <x v="2"/>
    <x v="0"/>
  </r>
  <r>
    <x v="0"/>
    <x v="1"/>
    <x v="0"/>
    <n v="1181"/>
    <x v="15"/>
    <s v="Jan bill"/>
    <x v="3"/>
    <x v="4"/>
    <n v="-380.26"/>
    <x v="0"/>
    <x v="0"/>
  </r>
  <r>
    <x v="0"/>
    <x v="1"/>
    <x v="0"/>
    <n v="1182"/>
    <x v="14"/>
    <s v="Feb bill"/>
    <x v="1"/>
    <x v="11"/>
    <n v="-47.41"/>
    <x v="0"/>
    <x v="0"/>
  </r>
  <r>
    <x v="0"/>
    <x v="1"/>
    <x v="0"/>
    <n v="1184"/>
    <x v="8"/>
    <s v="Wages Jan 29-Feb 4"/>
    <x v="4"/>
    <x v="5"/>
    <n v="-260"/>
    <x v="0"/>
    <x v="0"/>
  </r>
  <r>
    <x v="0"/>
    <x v="1"/>
    <x v="0"/>
    <n v="1185"/>
    <x v="16"/>
    <s v="Wages Jan 29-Feb 4"/>
    <x v="4"/>
    <x v="12"/>
    <n v="-280"/>
    <x v="0"/>
    <x v="0"/>
  </r>
  <r>
    <x v="0"/>
    <x v="1"/>
    <x v="0"/>
    <n v="1186"/>
    <x v="8"/>
    <s v="Wages Feb 6-11"/>
    <x v="4"/>
    <x v="5"/>
    <n v="-120"/>
    <x v="0"/>
    <x v="0"/>
  </r>
  <r>
    <x v="0"/>
    <x v="1"/>
    <x v="0"/>
    <n v="1187"/>
    <x v="4"/>
    <s v="Jan bill"/>
    <x v="3"/>
    <x v="10"/>
    <n v="-300"/>
    <x v="2"/>
    <x v="0"/>
  </r>
  <r>
    <x v="0"/>
    <x v="1"/>
    <x v="0"/>
    <n v="1187"/>
    <x v="4"/>
    <s v="Jan bill"/>
    <x v="3"/>
    <x v="10"/>
    <n v="-515.37"/>
    <x v="0"/>
    <x v="0"/>
  </r>
  <r>
    <x v="0"/>
    <x v="1"/>
    <x v="0"/>
    <n v="1188"/>
    <x v="8"/>
    <s v="Wages Feb 6-11"/>
    <x v="4"/>
    <x v="5"/>
    <n v="-140"/>
    <x v="0"/>
    <x v="0"/>
  </r>
  <r>
    <x v="0"/>
    <x v="1"/>
    <x v="0"/>
    <n v="1189"/>
    <x v="16"/>
    <s v="Wages Feb 6-11"/>
    <x v="4"/>
    <x v="12"/>
    <n v="-304.5"/>
    <x v="0"/>
    <x v="0"/>
  </r>
  <r>
    <x v="0"/>
    <x v="1"/>
    <x v="0"/>
    <n v="1190"/>
    <x v="25"/>
    <s v="Clean #9 &amp; #16"/>
    <x v="4"/>
    <x v="12"/>
    <n v="-41.5"/>
    <x v="0"/>
    <x v="0"/>
  </r>
  <r>
    <x v="0"/>
    <x v="1"/>
    <x v="0"/>
    <n v="1191"/>
    <x v="7"/>
    <s v="Rent snake"/>
    <x v="3"/>
    <x v="7"/>
    <n v="-25.98"/>
    <x v="0"/>
    <x v="0"/>
  </r>
  <r>
    <x v="0"/>
    <x v="1"/>
    <x v="0"/>
    <n v="1192"/>
    <x v="10"/>
    <s v="Cleaning supplies"/>
    <x v="3"/>
    <x v="18"/>
    <n v="-37.01"/>
    <x v="0"/>
    <x v="0"/>
  </r>
  <r>
    <x v="0"/>
    <x v="1"/>
    <x v="0"/>
    <n v="1193"/>
    <x v="21"/>
    <s v="Oven switch"/>
    <x v="3"/>
    <x v="13"/>
    <n v="-30.12"/>
    <x v="0"/>
    <x v="0"/>
  </r>
  <r>
    <x v="0"/>
    <x v="1"/>
    <x v="0"/>
    <n v="1194"/>
    <x v="10"/>
    <s v="Office supplies"/>
    <x v="3"/>
    <x v="9"/>
    <n v="-25.45"/>
    <x v="0"/>
    <x v="0"/>
  </r>
  <r>
    <x v="0"/>
    <x v="1"/>
    <x v="0"/>
    <n v="1195"/>
    <x v="7"/>
    <s v="Rent snake"/>
    <x v="3"/>
    <x v="7"/>
    <n v="-9.09"/>
    <x v="0"/>
    <x v="0"/>
  </r>
  <r>
    <x v="0"/>
    <x v="1"/>
    <x v="0"/>
    <n v="1196"/>
    <x v="10"/>
    <s v="Stove pans"/>
    <x v="3"/>
    <x v="13"/>
    <n v="-20.32"/>
    <x v="0"/>
    <x v="0"/>
  </r>
  <r>
    <x v="0"/>
    <x v="1"/>
    <x v="0"/>
    <n v="1197"/>
    <x v="16"/>
    <s v="Wages Feb 12-18"/>
    <x v="4"/>
    <x v="12"/>
    <n v="-143"/>
    <x v="2"/>
    <x v="0"/>
  </r>
  <r>
    <x v="0"/>
    <x v="1"/>
    <x v="0"/>
    <n v="1197"/>
    <x v="16"/>
    <s v="Wages Feb 12-18"/>
    <x v="4"/>
    <x v="12"/>
    <n v="-280"/>
    <x v="0"/>
    <x v="0"/>
  </r>
  <r>
    <x v="0"/>
    <x v="1"/>
    <x v="0"/>
    <n v="1198"/>
    <x v="8"/>
    <s v="Wages Feb 12-18"/>
    <x v="4"/>
    <x v="5"/>
    <n v="-210"/>
    <x v="0"/>
    <x v="0"/>
  </r>
  <r>
    <x v="0"/>
    <x v="1"/>
    <x v="0"/>
    <n v="1199"/>
    <x v="7"/>
    <s v="Rent snake"/>
    <x v="3"/>
    <x v="7"/>
    <n v="-16.239999999999998"/>
    <x v="0"/>
    <x v="0"/>
  </r>
  <r>
    <x v="0"/>
    <x v="1"/>
    <x v="0"/>
    <n v="1200"/>
    <x v="7"/>
    <s v="Rent snake"/>
    <x v="3"/>
    <x v="7"/>
    <n v="-25.98"/>
    <x v="0"/>
    <x v="0"/>
  </r>
  <r>
    <x v="0"/>
    <x v="1"/>
    <x v="0"/>
    <n v="1201"/>
    <x v="11"/>
    <s v="stamps"/>
    <x v="3"/>
    <x v="9"/>
    <n v="-6.6"/>
    <x v="0"/>
    <x v="0"/>
  </r>
  <r>
    <x v="0"/>
    <x v="1"/>
    <x v="0"/>
    <n v="1203"/>
    <x v="23"/>
    <s v="feb long distance"/>
    <x v="2"/>
    <x v="8"/>
    <n v="-10.23"/>
    <x v="0"/>
    <x v="0"/>
  </r>
  <r>
    <x v="0"/>
    <x v="1"/>
    <x v="0"/>
    <n v="1204"/>
    <x v="18"/>
    <s v="Feb bill"/>
    <x v="0"/>
    <x v="14"/>
    <n v="-80.81"/>
    <x v="0"/>
    <x v="0"/>
  </r>
  <r>
    <x v="0"/>
    <x v="1"/>
    <x v="0"/>
    <n v="1205"/>
    <x v="8"/>
    <s v="Wages Feb 19-25"/>
    <x v="4"/>
    <x v="5"/>
    <n v="-260"/>
    <x v="0"/>
    <x v="0"/>
  </r>
  <r>
    <x v="0"/>
    <x v="1"/>
    <x v="0"/>
    <n v="1206"/>
    <x v="26"/>
    <s v="lumber#27"/>
    <x v="3"/>
    <x v="4"/>
    <n v="-32.450000000000003"/>
    <x v="0"/>
    <x v="0"/>
  </r>
  <r>
    <x v="0"/>
    <x v="1"/>
    <x v="0"/>
    <n v="1207"/>
    <x v="16"/>
    <s v="Wages Feb 19-25"/>
    <x v="4"/>
    <x v="12"/>
    <n v="-280"/>
    <x v="0"/>
    <x v="0"/>
  </r>
  <r>
    <x v="0"/>
    <x v="2"/>
    <x v="0"/>
    <m/>
    <x v="0"/>
    <s v="Week ended Mar 3"/>
    <x v="0"/>
    <x v="0"/>
    <n v="4628.3999999999996"/>
    <x v="0"/>
    <x v="0"/>
  </r>
  <r>
    <x v="0"/>
    <x v="2"/>
    <x v="0"/>
    <m/>
    <x v="0"/>
    <s v="Week ended Mar 10"/>
    <x v="0"/>
    <x v="0"/>
    <n v="3440"/>
    <x v="0"/>
    <x v="0"/>
  </r>
  <r>
    <x v="0"/>
    <x v="2"/>
    <x v="0"/>
    <m/>
    <x v="0"/>
    <s v="Week ended Mar 17"/>
    <x v="0"/>
    <x v="0"/>
    <n v="4065"/>
    <x v="0"/>
    <x v="0"/>
  </r>
  <r>
    <x v="0"/>
    <x v="2"/>
    <x v="0"/>
    <m/>
    <x v="0"/>
    <s v="Week ended Mar 24"/>
    <x v="0"/>
    <x v="0"/>
    <n v="4387"/>
    <x v="0"/>
    <x v="0"/>
  </r>
  <r>
    <x v="0"/>
    <x v="2"/>
    <x v="0"/>
    <m/>
    <x v="19"/>
    <s v="Xfer to 38855"/>
    <x v="5"/>
    <x v="15"/>
    <n v="-10000"/>
    <x v="1"/>
    <x v="0"/>
  </r>
  <r>
    <x v="0"/>
    <x v="2"/>
    <x v="0"/>
    <n v="1202"/>
    <x v="27"/>
    <m/>
    <x v="3"/>
    <x v="7"/>
    <n v="-25.98"/>
    <x v="0"/>
    <x v="0"/>
  </r>
  <r>
    <x v="0"/>
    <x v="2"/>
    <x v="0"/>
    <n v="1208"/>
    <x v="20"/>
    <s v="Feb bill"/>
    <x v="3"/>
    <x v="16"/>
    <n v="-202.47"/>
    <x v="0"/>
    <x v="0"/>
  </r>
  <r>
    <x v="0"/>
    <x v="2"/>
    <x v="0"/>
    <n v="1209"/>
    <x v="8"/>
    <s v=" Wages feb-mar.labor"/>
    <x v="4"/>
    <x v="5"/>
    <n v="-260"/>
    <x v="0"/>
    <x v="0"/>
  </r>
  <r>
    <x v="0"/>
    <x v="2"/>
    <x v="0"/>
    <n v="1210"/>
    <x v="28"/>
    <m/>
    <x v="3"/>
    <x v="9"/>
    <n v="-9.73"/>
    <x v="0"/>
    <x v="0"/>
  </r>
  <r>
    <x v="0"/>
    <x v="2"/>
    <x v="0"/>
    <n v="1211"/>
    <x v="29"/>
    <m/>
    <x v="2"/>
    <x v="8"/>
    <n v="-137.06"/>
    <x v="0"/>
    <x v="0"/>
  </r>
  <r>
    <x v="0"/>
    <x v="2"/>
    <x v="0"/>
    <n v="1212"/>
    <x v="10"/>
    <s v="clean Sup."/>
    <x v="3"/>
    <x v="18"/>
    <n v="-48.45"/>
    <x v="0"/>
    <x v="0"/>
  </r>
  <r>
    <x v="0"/>
    <x v="2"/>
    <x v="0"/>
    <n v="1213"/>
    <x v="30"/>
    <m/>
    <x v="3"/>
    <x v="16"/>
    <n v="-40"/>
    <x v="0"/>
    <x v="0"/>
  </r>
  <r>
    <x v="0"/>
    <x v="2"/>
    <x v="0"/>
    <n v="1214"/>
    <x v="15"/>
    <m/>
    <x v="3"/>
    <x v="4"/>
    <n v="-570.24"/>
    <x v="0"/>
    <x v="0"/>
  </r>
  <r>
    <x v="0"/>
    <x v="2"/>
    <x v="0"/>
    <n v="1215"/>
    <x v="31"/>
    <m/>
    <x v="1"/>
    <x v="11"/>
    <n v="-47.41"/>
    <x v="0"/>
    <x v="0"/>
  </r>
  <r>
    <x v="0"/>
    <x v="2"/>
    <x v="0"/>
    <n v="1216"/>
    <x v="16"/>
    <s v="Wages feb"/>
    <x v="4"/>
    <x v="12"/>
    <n v="-261.5"/>
    <x v="0"/>
    <x v="0"/>
  </r>
  <r>
    <x v="0"/>
    <x v="2"/>
    <x v="0"/>
    <n v="1217"/>
    <x v="10"/>
    <s v="Office supplies"/>
    <x v="3"/>
    <x v="9"/>
    <n v="-216.85"/>
    <x v="0"/>
    <x v="0"/>
  </r>
  <r>
    <x v="0"/>
    <x v="2"/>
    <x v="0"/>
    <n v="1218"/>
    <x v="32"/>
    <s v="Gas"/>
    <x v="3"/>
    <x v="10"/>
    <n v="-5.51"/>
    <x v="0"/>
    <x v="0"/>
  </r>
  <r>
    <x v="0"/>
    <x v="2"/>
    <x v="0"/>
    <n v="1219"/>
    <x v="4"/>
    <s v="Feb bill"/>
    <x v="3"/>
    <x v="10"/>
    <n v="-60.39"/>
    <x v="0"/>
    <x v="0"/>
  </r>
  <r>
    <x v="0"/>
    <x v="2"/>
    <x v="0"/>
    <m/>
    <x v="2"/>
    <s v="Feb electric/water"/>
    <x v="2"/>
    <x v="2"/>
    <n v="-3477.25"/>
    <x v="0"/>
    <x v="0"/>
  </r>
  <r>
    <x v="0"/>
    <x v="2"/>
    <x v="0"/>
    <m/>
    <x v="3"/>
    <s v="Feb gas "/>
    <x v="2"/>
    <x v="3"/>
    <n v="-240.53"/>
    <x v="0"/>
    <x v="0"/>
  </r>
  <r>
    <x v="0"/>
    <x v="2"/>
    <x v="0"/>
    <n v="1220"/>
    <x v="18"/>
    <s v="Mar bill"/>
    <x v="0"/>
    <x v="14"/>
    <n v="-16.16"/>
    <x v="0"/>
    <x v="0"/>
  </r>
  <r>
    <x v="0"/>
    <x v="2"/>
    <x v="0"/>
    <n v="1221"/>
    <x v="22"/>
    <s v="Supplies"/>
    <x v="3"/>
    <x v="10"/>
    <n v="-100"/>
    <x v="2"/>
    <x v="0"/>
  </r>
  <r>
    <x v="0"/>
    <x v="2"/>
    <x v="0"/>
    <n v="1222"/>
    <x v="8"/>
    <s v="Wages mar"/>
    <x v="4"/>
    <x v="5"/>
    <n v="-210"/>
    <x v="0"/>
    <x v="0"/>
  </r>
  <r>
    <x v="0"/>
    <x v="2"/>
    <x v="0"/>
    <n v="1223"/>
    <x v="33"/>
    <m/>
    <x v="3"/>
    <x v="19"/>
    <n v="-79.78"/>
    <x v="0"/>
    <x v="0"/>
  </r>
  <r>
    <x v="0"/>
    <x v="2"/>
    <x v="0"/>
    <n v="1224"/>
    <x v="16"/>
    <s v="Wages mar"/>
    <x v="4"/>
    <x v="12"/>
    <n v="-290"/>
    <x v="0"/>
    <x v="0"/>
  </r>
  <r>
    <x v="0"/>
    <x v="2"/>
    <x v="0"/>
    <n v="1225"/>
    <x v="16"/>
    <s v="Wages-mow"/>
    <x v="4"/>
    <x v="12"/>
    <n v="-100"/>
    <x v="0"/>
    <x v="0"/>
  </r>
  <r>
    <x v="0"/>
    <x v="2"/>
    <x v="0"/>
    <n v="1226"/>
    <x v="7"/>
    <s v="snake"/>
    <x v="3"/>
    <x v="7"/>
    <n v="-25.98"/>
    <x v="0"/>
    <x v="0"/>
  </r>
  <r>
    <x v="0"/>
    <x v="2"/>
    <x v="0"/>
    <n v="1227"/>
    <x v="22"/>
    <s v="Gary sup."/>
    <x v="3"/>
    <x v="10"/>
    <n v="-195.04"/>
    <x v="2"/>
    <x v="0"/>
  </r>
  <r>
    <x v="0"/>
    <x v="2"/>
    <x v="0"/>
    <n v="1228"/>
    <x v="11"/>
    <s v="stamps"/>
    <x v="3"/>
    <x v="9"/>
    <n v="-6.6"/>
    <x v="0"/>
    <x v="0"/>
  </r>
  <r>
    <x v="0"/>
    <x v="2"/>
    <x v="0"/>
    <n v="1229"/>
    <x v="8"/>
    <s v="Wages"/>
    <x v="4"/>
    <x v="5"/>
    <n v="-260"/>
    <x v="0"/>
    <x v="0"/>
  </r>
  <r>
    <x v="0"/>
    <x v="2"/>
    <x v="0"/>
    <n v="1230"/>
    <x v="7"/>
    <s v="snake"/>
    <x v="3"/>
    <x v="7"/>
    <n v="-25.98"/>
    <x v="0"/>
    <x v="0"/>
  </r>
  <r>
    <x v="0"/>
    <x v="2"/>
    <x v="0"/>
    <n v="1231"/>
    <x v="10"/>
    <s v="miniblind"/>
    <x v="3"/>
    <x v="20"/>
    <n v="-23.84"/>
    <x v="0"/>
    <x v="0"/>
  </r>
  <r>
    <x v="0"/>
    <x v="2"/>
    <x v="0"/>
    <n v="1232"/>
    <x v="16"/>
    <s v="Wages mar"/>
    <x v="4"/>
    <x v="12"/>
    <n v="-270"/>
    <x v="0"/>
    <x v="0"/>
  </r>
  <r>
    <x v="0"/>
    <x v="2"/>
    <x v="0"/>
    <n v="1233"/>
    <x v="12"/>
    <s v="Office Supplies"/>
    <x v="3"/>
    <x v="9"/>
    <n v="-61.36"/>
    <x v="0"/>
    <x v="0"/>
  </r>
  <r>
    <x v="0"/>
    <x v="2"/>
    <x v="0"/>
    <n v="1234"/>
    <x v="23"/>
    <m/>
    <x v="2"/>
    <x v="8"/>
    <n v="-2.31"/>
    <x v="0"/>
    <x v="0"/>
  </r>
  <r>
    <x v="0"/>
    <x v="2"/>
    <x v="0"/>
    <n v="1235"/>
    <x v="21"/>
    <s v="a/c"/>
    <x v="3"/>
    <x v="17"/>
    <n v="-1204.6500000000001"/>
    <x v="2"/>
    <x v="0"/>
  </r>
  <r>
    <x v="0"/>
    <x v="2"/>
    <x v="0"/>
    <n v="1236"/>
    <x v="16"/>
    <s v="Wages mar"/>
    <x v="4"/>
    <x v="12"/>
    <n v="-354.5"/>
    <x v="0"/>
    <x v="0"/>
  </r>
  <r>
    <x v="0"/>
    <x v="2"/>
    <x v="0"/>
    <n v="1237"/>
    <x v="8"/>
    <s v="Wages mar"/>
    <x v="4"/>
    <x v="5"/>
    <n v="-260"/>
    <x v="0"/>
    <x v="0"/>
  </r>
  <r>
    <x v="0"/>
    <x v="2"/>
    <x v="0"/>
    <n v="1238"/>
    <x v="34"/>
    <m/>
    <x v="4"/>
    <x v="12"/>
    <n v="-63"/>
    <x v="0"/>
    <x v="0"/>
  </r>
  <r>
    <x v="0"/>
    <x v="2"/>
    <x v="0"/>
    <n v="1240"/>
    <x v="26"/>
    <s v="plexi glass"/>
    <x v="3"/>
    <x v="10"/>
    <n v="-119.72"/>
    <x v="0"/>
    <x v="0"/>
  </r>
  <r>
    <x v="0"/>
    <x v="2"/>
    <x v="0"/>
    <n v="1241"/>
    <x v="17"/>
    <s v="parts"/>
    <x v="3"/>
    <x v="13"/>
    <n v="-32.44"/>
    <x v="0"/>
    <x v="0"/>
  </r>
  <r>
    <x v="0"/>
    <x v="2"/>
    <x v="0"/>
    <n v="1244"/>
    <x v="35"/>
    <s v="parts"/>
    <x v="3"/>
    <x v="13"/>
    <n v="-21.65"/>
    <x v="0"/>
    <x v="0"/>
  </r>
  <r>
    <x v="0"/>
    <x v="2"/>
    <x v="0"/>
    <n v="1245"/>
    <x v="10"/>
    <m/>
    <x v="3"/>
    <x v="18"/>
    <n v="-28.05"/>
    <x v="0"/>
    <x v="0"/>
  </r>
  <r>
    <x v="0"/>
    <x v="2"/>
    <x v="0"/>
    <n v="1247"/>
    <x v="8"/>
    <s v="Wages mar"/>
    <x v="4"/>
    <x v="5"/>
    <n v="-160"/>
    <x v="0"/>
    <x v="0"/>
  </r>
  <r>
    <x v="0"/>
    <x v="2"/>
    <x v="0"/>
    <n v="1248"/>
    <x v="16"/>
    <s v="Wages mar"/>
    <x v="4"/>
    <x v="12"/>
    <n v="-300"/>
    <x v="0"/>
    <x v="0"/>
  </r>
  <r>
    <x v="0"/>
    <x v="3"/>
    <x v="0"/>
    <m/>
    <x v="2"/>
    <s v="Mar electric/water"/>
    <x v="2"/>
    <x v="2"/>
    <n v="-3697.31"/>
    <x v="0"/>
    <x v="0"/>
  </r>
  <r>
    <x v="0"/>
    <x v="3"/>
    <x v="0"/>
    <m/>
    <x v="3"/>
    <s v="Mar gas "/>
    <x v="2"/>
    <x v="3"/>
    <n v="-103.66"/>
    <x v="0"/>
    <x v="0"/>
  </r>
  <r>
    <x v="0"/>
    <x v="3"/>
    <x v="0"/>
    <m/>
    <x v="0"/>
    <s v="Week ended Apr 1"/>
    <x v="0"/>
    <x v="0"/>
    <n v="4926"/>
    <x v="0"/>
    <x v="0"/>
  </r>
  <r>
    <x v="0"/>
    <x v="3"/>
    <x v="0"/>
    <m/>
    <x v="0"/>
    <s v="Week ended Apr 8"/>
    <x v="0"/>
    <x v="0"/>
    <n v="4090.47"/>
    <x v="0"/>
    <x v="0"/>
  </r>
  <r>
    <x v="0"/>
    <x v="3"/>
    <x v="0"/>
    <m/>
    <x v="0"/>
    <s v="Week ended Apr 15"/>
    <x v="0"/>
    <x v="0"/>
    <n v="4236"/>
    <x v="0"/>
    <x v="0"/>
  </r>
  <r>
    <x v="0"/>
    <x v="3"/>
    <x v="0"/>
    <m/>
    <x v="0"/>
    <s v="Week ended Apr 22"/>
    <x v="0"/>
    <x v="0"/>
    <n v="3689"/>
    <x v="0"/>
    <x v="0"/>
  </r>
  <r>
    <x v="0"/>
    <x v="3"/>
    <x v="0"/>
    <m/>
    <x v="1"/>
    <s v="Service Charge"/>
    <x v="1"/>
    <x v="1"/>
    <n v="-5.37"/>
    <x v="0"/>
    <x v="0"/>
  </r>
  <r>
    <x v="0"/>
    <x v="3"/>
    <x v="0"/>
    <n v="1239"/>
    <x v="36"/>
    <m/>
    <x v="0"/>
    <x v="6"/>
    <n v="-35"/>
    <x v="0"/>
    <x v="0"/>
  </r>
  <r>
    <x v="0"/>
    <x v="3"/>
    <x v="0"/>
    <n v="1242"/>
    <x v="29"/>
    <m/>
    <x v="2"/>
    <x v="8"/>
    <n v="-125.66"/>
    <x v="0"/>
    <x v="0"/>
  </r>
  <r>
    <x v="0"/>
    <x v="3"/>
    <x v="0"/>
    <n v="1243"/>
    <x v="23"/>
    <m/>
    <x v="2"/>
    <x v="8"/>
    <n v="-4"/>
    <x v="0"/>
    <x v="0"/>
  </r>
  <r>
    <x v="0"/>
    <x v="3"/>
    <x v="0"/>
    <n v="1246"/>
    <x v="11"/>
    <s v="stamps"/>
    <x v="3"/>
    <x v="9"/>
    <n v="-13.2"/>
    <x v="0"/>
    <x v="0"/>
  </r>
  <r>
    <x v="0"/>
    <x v="3"/>
    <x v="0"/>
    <n v="1249"/>
    <x v="23"/>
    <m/>
    <x v="2"/>
    <x v="8"/>
    <n v="-3.09"/>
    <x v="0"/>
    <x v="0"/>
  </r>
  <r>
    <x v="0"/>
    <x v="3"/>
    <x v="0"/>
    <n v="1250"/>
    <x v="8"/>
    <s v="Wages Apr"/>
    <x v="4"/>
    <x v="5"/>
    <n v="-75"/>
    <x v="0"/>
    <x v="0"/>
  </r>
  <r>
    <x v="0"/>
    <x v="3"/>
    <x v="0"/>
    <n v="1251"/>
    <x v="4"/>
    <s v="Mar bill"/>
    <x v="3"/>
    <x v="10"/>
    <n v="-300"/>
    <x v="2"/>
    <x v="0"/>
  </r>
  <r>
    <x v="0"/>
    <x v="3"/>
    <x v="0"/>
    <n v="1251"/>
    <x v="4"/>
    <s v="Mar bill"/>
    <x v="3"/>
    <x v="10"/>
    <n v="-510.93"/>
    <x v="0"/>
    <x v="0"/>
  </r>
  <r>
    <x v="0"/>
    <x v="3"/>
    <x v="0"/>
    <n v="1252"/>
    <x v="15"/>
    <s v="Mar bill"/>
    <x v="3"/>
    <x v="4"/>
    <n v="-200"/>
    <x v="2"/>
    <x v="0"/>
  </r>
  <r>
    <x v="0"/>
    <x v="3"/>
    <x v="0"/>
    <n v="1252"/>
    <x v="15"/>
    <s v="Mar bill"/>
    <x v="3"/>
    <x v="4"/>
    <n v="-218.97"/>
    <x v="0"/>
    <x v="0"/>
  </r>
  <r>
    <x v="0"/>
    <x v="3"/>
    <x v="0"/>
    <n v="1253"/>
    <x v="31"/>
    <s v="Apr bill"/>
    <x v="1"/>
    <x v="11"/>
    <n v="-47.41"/>
    <x v="0"/>
    <x v="0"/>
  </r>
  <r>
    <x v="0"/>
    <x v="3"/>
    <x v="0"/>
    <n v="1255"/>
    <x v="8"/>
    <s v="Wages Apr"/>
    <x v="4"/>
    <x v="5"/>
    <n v="-185"/>
    <x v="0"/>
    <x v="0"/>
  </r>
  <r>
    <x v="0"/>
    <x v="3"/>
    <x v="0"/>
    <n v="1256"/>
    <x v="16"/>
    <s v="Wages Apr"/>
    <x v="4"/>
    <x v="12"/>
    <n v="-183"/>
    <x v="2"/>
    <x v="0"/>
  </r>
  <r>
    <x v="0"/>
    <x v="3"/>
    <x v="0"/>
    <n v="1256"/>
    <x v="16"/>
    <s v="Wages Apr"/>
    <x v="4"/>
    <x v="12"/>
    <n v="-280"/>
    <x v="0"/>
    <x v="0"/>
  </r>
  <r>
    <x v="0"/>
    <x v="3"/>
    <x v="0"/>
    <n v="1257"/>
    <x v="34"/>
    <s v="Contract labor"/>
    <x v="4"/>
    <x v="12"/>
    <n v="-77"/>
    <x v="0"/>
    <x v="0"/>
  </r>
  <r>
    <x v="0"/>
    <x v="3"/>
    <x v="0"/>
    <n v="1258"/>
    <x v="18"/>
    <s v="April bill"/>
    <x v="0"/>
    <x v="14"/>
    <n v="-96.68"/>
    <x v="0"/>
    <x v="0"/>
  </r>
  <r>
    <x v="0"/>
    <x v="3"/>
    <x v="0"/>
    <n v="1259"/>
    <x v="17"/>
    <m/>
    <x v="3"/>
    <x v="13"/>
    <n v="-39.56"/>
    <x v="0"/>
    <x v="0"/>
  </r>
  <r>
    <x v="0"/>
    <x v="3"/>
    <x v="0"/>
    <n v="1260"/>
    <x v="33"/>
    <m/>
    <x v="3"/>
    <x v="19"/>
    <n v="-73.16"/>
    <x v="0"/>
    <x v="0"/>
  </r>
  <r>
    <x v="0"/>
    <x v="3"/>
    <x v="0"/>
    <n v="1261"/>
    <x v="25"/>
    <s v="mow&amp;weed"/>
    <x v="4"/>
    <x v="12"/>
    <n v="-115"/>
    <x v="0"/>
    <x v="0"/>
  </r>
  <r>
    <x v="0"/>
    <x v="3"/>
    <x v="0"/>
    <n v="1262"/>
    <x v="7"/>
    <s v="snake"/>
    <x v="3"/>
    <x v="7"/>
    <n v="-22.73"/>
    <x v="0"/>
    <x v="0"/>
  </r>
  <r>
    <x v="0"/>
    <x v="3"/>
    <x v="0"/>
    <n v="1263"/>
    <x v="7"/>
    <s v="snake"/>
    <x v="3"/>
    <x v="7"/>
    <n v="-9.09"/>
    <x v="0"/>
    <x v="0"/>
  </r>
  <r>
    <x v="0"/>
    <x v="3"/>
    <x v="0"/>
    <n v="1264"/>
    <x v="8"/>
    <s v="Wages Apr"/>
    <x v="4"/>
    <x v="5"/>
    <n v="-200"/>
    <x v="0"/>
    <x v="0"/>
  </r>
  <r>
    <x v="0"/>
    <x v="3"/>
    <x v="0"/>
    <n v="1265"/>
    <x v="16"/>
    <s v="Wages Apr"/>
    <x v="4"/>
    <x v="12"/>
    <n v="-103"/>
    <x v="2"/>
    <x v="0"/>
  </r>
  <r>
    <x v="0"/>
    <x v="3"/>
    <x v="0"/>
    <n v="1265"/>
    <x v="16"/>
    <s v="Wages Apr"/>
    <x v="4"/>
    <x v="12"/>
    <n v="-280"/>
    <x v="0"/>
    <x v="0"/>
  </r>
  <r>
    <x v="0"/>
    <x v="3"/>
    <x v="0"/>
    <n v="1266"/>
    <x v="34"/>
    <s v="Contract labor"/>
    <x v="4"/>
    <x v="12"/>
    <n v="-35"/>
    <x v="0"/>
    <x v="0"/>
  </r>
  <r>
    <x v="0"/>
    <x v="3"/>
    <x v="0"/>
    <n v="1267"/>
    <x v="32"/>
    <s v="gas"/>
    <x v="3"/>
    <x v="10"/>
    <n v="-5.04"/>
    <x v="0"/>
    <x v="0"/>
  </r>
  <r>
    <x v="0"/>
    <x v="3"/>
    <x v="0"/>
    <n v="1268"/>
    <x v="8"/>
    <s v="Wages Apr"/>
    <x v="4"/>
    <x v="5"/>
    <n v="-100"/>
    <x v="0"/>
    <x v="0"/>
  </r>
  <r>
    <x v="0"/>
    <x v="3"/>
    <x v="0"/>
    <n v="1269"/>
    <x v="16"/>
    <s v="Wages Apr"/>
    <x v="4"/>
    <x v="12"/>
    <n v="-143"/>
    <x v="2"/>
    <x v="0"/>
  </r>
  <r>
    <x v="0"/>
    <x v="3"/>
    <x v="0"/>
    <n v="1269"/>
    <x v="16"/>
    <s v="Wages Apr"/>
    <x v="4"/>
    <x v="12"/>
    <n v="-280"/>
    <x v="0"/>
    <x v="0"/>
  </r>
  <r>
    <x v="0"/>
    <x v="3"/>
    <x v="0"/>
    <n v="1270"/>
    <x v="34"/>
    <s v="Contract labor"/>
    <x v="4"/>
    <x v="12"/>
    <n v="-63"/>
    <x v="0"/>
    <x v="0"/>
  </r>
  <r>
    <x v="0"/>
    <x v="3"/>
    <x v="0"/>
    <n v="1271"/>
    <x v="8"/>
    <s v="Wages Apr"/>
    <x v="4"/>
    <x v="5"/>
    <n v="-110"/>
    <x v="0"/>
    <x v="0"/>
  </r>
  <r>
    <x v="0"/>
    <x v="3"/>
    <x v="0"/>
    <n v="1272"/>
    <x v="37"/>
    <s v="top soil"/>
    <x v="3"/>
    <x v="21"/>
    <n v="-85"/>
    <x v="0"/>
    <x v="0"/>
  </r>
  <r>
    <x v="0"/>
    <x v="3"/>
    <x v="0"/>
    <n v="1273"/>
    <x v="10"/>
    <m/>
    <x v="3"/>
    <x v="18"/>
    <n v="-133.91999999999999"/>
    <x v="0"/>
    <x v="0"/>
  </r>
  <r>
    <x v="0"/>
    <x v="3"/>
    <x v="0"/>
    <n v="1274"/>
    <x v="16"/>
    <s v="Wages Apr"/>
    <x v="4"/>
    <x v="12"/>
    <n v="-70"/>
    <x v="2"/>
    <x v="0"/>
  </r>
  <r>
    <x v="0"/>
    <x v="3"/>
    <x v="0"/>
    <n v="1274"/>
    <x v="16"/>
    <s v="Wages Apr"/>
    <x v="4"/>
    <x v="12"/>
    <n v="-350"/>
    <x v="0"/>
    <x v="0"/>
  </r>
  <r>
    <x v="0"/>
    <x v="3"/>
    <x v="0"/>
    <n v="1275"/>
    <x v="8"/>
    <s v="Wages Apr"/>
    <x v="4"/>
    <x v="5"/>
    <n v="-260"/>
    <x v="0"/>
    <x v="0"/>
  </r>
  <r>
    <x v="0"/>
    <x v="4"/>
    <x v="0"/>
    <m/>
    <x v="0"/>
    <s v="Week ended Apr 29"/>
    <x v="0"/>
    <x v="0"/>
    <n v="3526"/>
    <x v="0"/>
    <x v="0"/>
  </r>
  <r>
    <x v="0"/>
    <x v="4"/>
    <x v="0"/>
    <m/>
    <x v="0"/>
    <s v="Week ended May 8"/>
    <x v="0"/>
    <x v="0"/>
    <n v="6071.72"/>
    <x v="0"/>
    <x v="0"/>
  </r>
  <r>
    <x v="0"/>
    <x v="4"/>
    <x v="0"/>
    <m/>
    <x v="0"/>
    <s v="Week ended May 15"/>
    <x v="0"/>
    <x v="0"/>
    <n v="4907"/>
    <x v="0"/>
    <x v="0"/>
  </r>
  <r>
    <x v="0"/>
    <x v="4"/>
    <x v="0"/>
    <m/>
    <x v="0"/>
    <s v="Week ended May 22"/>
    <x v="0"/>
    <x v="0"/>
    <n v="3773"/>
    <x v="0"/>
    <x v="0"/>
  </r>
  <r>
    <x v="0"/>
    <x v="4"/>
    <x v="0"/>
    <m/>
    <x v="2"/>
    <s v="Apr electric/water"/>
    <x v="2"/>
    <x v="2"/>
    <n v="-3354.55"/>
    <x v="0"/>
    <x v="0"/>
  </r>
  <r>
    <x v="0"/>
    <x v="4"/>
    <x v="0"/>
    <m/>
    <x v="3"/>
    <s v="Apr gas "/>
    <x v="2"/>
    <x v="3"/>
    <n v="-119.55"/>
    <x v="0"/>
    <x v="0"/>
  </r>
  <r>
    <x v="0"/>
    <x v="4"/>
    <x v="0"/>
    <m/>
    <x v="1"/>
    <s v="Service Charge"/>
    <x v="1"/>
    <x v="1"/>
    <n v="-1.94"/>
    <x v="0"/>
    <x v="0"/>
  </r>
  <r>
    <x v="0"/>
    <x v="4"/>
    <x v="0"/>
    <m/>
    <x v="19"/>
    <s v="Xfer to 38855"/>
    <x v="5"/>
    <x v="15"/>
    <n v="-10000"/>
    <x v="1"/>
    <x v="0"/>
  </r>
  <r>
    <x v="0"/>
    <x v="4"/>
    <x v="0"/>
    <n v="1276"/>
    <x v="29"/>
    <m/>
    <x v="2"/>
    <x v="8"/>
    <n v="-124.79"/>
    <x v="0"/>
    <x v="0"/>
  </r>
  <r>
    <x v="0"/>
    <x v="4"/>
    <x v="0"/>
    <n v="1277"/>
    <x v="10"/>
    <m/>
    <x v="3"/>
    <x v="9"/>
    <n v="-49.61"/>
    <x v="0"/>
    <x v="0"/>
  </r>
  <r>
    <x v="0"/>
    <x v="4"/>
    <x v="0"/>
    <n v="1278"/>
    <x v="15"/>
    <s v="April bill"/>
    <x v="3"/>
    <x v="4"/>
    <n v="-400"/>
    <x v="2"/>
    <x v="0"/>
  </r>
  <r>
    <x v="0"/>
    <x v="4"/>
    <x v="0"/>
    <n v="1278"/>
    <x v="15"/>
    <s v="April bill"/>
    <x v="3"/>
    <x v="4"/>
    <n v="-586.26"/>
    <x v="0"/>
    <x v="0"/>
  </r>
  <r>
    <x v="0"/>
    <x v="4"/>
    <x v="0"/>
    <n v="1279"/>
    <x v="23"/>
    <s v="April bill"/>
    <x v="2"/>
    <x v="8"/>
    <n v="-34.15"/>
    <x v="0"/>
    <x v="0"/>
  </r>
  <r>
    <x v="0"/>
    <x v="4"/>
    <x v="0"/>
    <n v="1280"/>
    <x v="38"/>
    <s v="Advertising"/>
    <x v="1"/>
    <x v="22"/>
    <n v="-52.5"/>
    <x v="0"/>
    <x v="0"/>
  </r>
  <r>
    <x v="0"/>
    <x v="4"/>
    <x v="0"/>
    <n v="1281"/>
    <x v="26"/>
    <m/>
    <x v="3"/>
    <x v="4"/>
    <n v="-6.81"/>
    <x v="0"/>
    <x v="0"/>
  </r>
  <r>
    <x v="0"/>
    <x v="4"/>
    <x v="0"/>
    <n v="1282"/>
    <x v="32"/>
    <s v="gas"/>
    <x v="3"/>
    <x v="10"/>
    <n v="-6.12"/>
    <x v="0"/>
    <x v="0"/>
  </r>
  <r>
    <x v="0"/>
    <x v="4"/>
    <x v="0"/>
    <n v="1283"/>
    <x v="8"/>
    <s v="Wages Apr 29-May 5"/>
    <x v="4"/>
    <x v="5"/>
    <n v="-260"/>
    <x v="0"/>
    <x v="0"/>
  </r>
  <r>
    <x v="0"/>
    <x v="4"/>
    <x v="0"/>
    <n v="1284"/>
    <x v="14"/>
    <s v="May bill"/>
    <x v="1"/>
    <x v="11"/>
    <n v="-47.41"/>
    <x v="0"/>
    <x v="0"/>
  </r>
  <r>
    <x v="0"/>
    <x v="4"/>
    <x v="0"/>
    <n v="1285"/>
    <x v="18"/>
    <s v="May bill"/>
    <x v="0"/>
    <x v="14"/>
    <n v="-80.81"/>
    <x v="0"/>
    <x v="0"/>
  </r>
  <r>
    <x v="0"/>
    <x v="4"/>
    <x v="0"/>
    <n v="1286"/>
    <x v="16"/>
    <s v="Wages Apr 29-May 5"/>
    <x v="4"/>
    <x v="12"/>
    <n v="-54.5"/>
    <x v="2"/>
    <x v="0"/>
  </r>
  <r>
    <x v="0"/>
    <x v="4"/>
    <x v="0"/>
    <n v="1286"/>
    <x v="16"/>
    <s v="Wages Apr 29-May 5"/>
    <x v="4"/>
    <x v="12"/>
    <n v="-280"/>
    <x v="0"/>
    <x v="0"/>
  </r>
  <r>
    <x v="0"/>
    <x v="4"/>
    <x v="0"/>
    <n v="1287"/>
    <x v="34"/>
    <s v="maintenance help"/>
    <x v="4"/>
    <x v="12"/>
    <n v="-23.1"/>
    <x v="0"/>
    <x v="0"/>
  </r>
  <r>
    <x v="0"/>
    <x v="4"/>
    <x v="0"/>
    <n v="1288"/>
    <x v="8"/>
    <s v="Wages May 5-12"/>
    <x v="4"/>
    <x v="5"/>
    <n v="-260"/>
    <x v="0"/>
    <x v="0"/>
  </r>
  <r>
    <x v="0"/>
    <x v="4"/>
    <x v="0"/>
    <n v="1289"/>
    <x v="10"/>
    <s v="supplies"/>
    <x v="3"/>
    <x v="18"/>
    <n v="-50.99"/>
    <x v="0"/>
    <x v="0"/>
  </r>
  <r>
    <x v="0"/>
    <x v="4"/>
    <x v="0"/>
    <n v="1290"/>
    <x v="39"/>
    <s v="Wages May 6-12"/>
    <x v="4"/>
    <x v="5"/>
    <n v="-365"/>
    <x v="0"/>
    <x v="0"/>
  </r>
  <r>
    <x v="0"/>
    <x v="4"/>
    <x v="0"/>
    <n v="1291"/>
    <x v="16"/>
    <s v="Wages May 6-12"/>
    <x v="4"/>
    <x v="12"/>
    <n v="-150"/>
    <x v="2"/>
    <x v="0"/>
  </r>
  <r>
    <x v="0"/>
    <x v="4"/>
    <x v="0"/>
    <n v="1291"/>
    <x v="16"/>
    <s v="Wages May 6-12"/>
    <x v="4"/>
    <x v="12"/>
    <n v="-280"/>
    <x v="0"/>
    <x v="0"/>
  </r>
  <r>
    <x v="0"/>
    <x v="4"/>
    <x v="0"/>
    <n v="1292"/>
    <x v="10"/>
    <s v="supplies"/>
    <x v="3"/>
    <x v="10"/>
    <n v="-166.71"/>
    <x v="0"/>
    <x v="0"/>
  </r>
  <r>
    <x v="0"/>
    <x v="4"/>
    <x v="0"/>
    <n v="1293"/>
    <x v="12"/>
    <s v="Office Supplies"/>
    <x v="3"/>
    <x v="9"/>
    <n v="-85.14"/>
    <x v="0"/>
    <x v="0"/>
  </r>
  <r>
    <x v="0"/>
    <x v="4"/>
    <x v="0"/>
    <n v="1294"/>
    <x v="21"/>
    <s v="Appliance parts"/>
    <x v="3"/>
    <x v="13"/>
    <n v="-96.01"/>
    <x v="0"/>
    <x v="0"/>
  </r>
  <r>
    <x v="0"/>
    <x v="4"/>
    <x v="0"/>
    <n v="1295"/>
    <x v="11"/>
    <s v="stamps"/>
    <x v="3"/>
    <x v="9"/>
    <n v="-13.2"/>
    <x v="0"/>
    <x v="0"/>
  </r>
  <r>
    <x v="0"/>
    <x v="4"/>
    <x v="0"/>
    <n v="1296"/>
    <x v="8"/>
    <s v="Wages May 13-19"/>
    <x v="4"/>
    <x v="5"/>
    <n v="-260"/>
    <x v="0"/>
    <x v="0"/>
  </r>
  <r>
    <x v="0"/>
    <x v="4"/>
    <x v="0"/>
    <n v="1297"/>
    <x v="10"/>
    <s v="supplies"/>
    <x v="3"/>
    <x v="18"/>
    <n v="-62.06"/>
    <x v="0"/>
    <x v="0"/>
  </r>
  <r>
    <x v="0"/>
    <x v="4"/>
    <x v="0"/>
    <n v="1298"/>
    <x v="8"/>
    <s v="Wages May 13-19"/>
    <x v="4"/>
    <x v="5"/>
    <n v="-110"/>
    <x v="0"/>
    <x v="0"/>
  </r>
  <r>
    <x v="0"/>
    <x v="4"/>
    <x v="0"/>
    <n v="1299"/>
    <x v="32"/>
    <s v="gas"/>
    <x v="3"/>
    <x v="10"/>
    <n v="-6.95"/>
    <x v="0"/>
    <x v="0"/>
  </r>
  <r>
    <x v="0"/>
    <x v="4"/>
    <x v="0"/>
    <n v="1300"/>
    <x v="16"/>
    <s v="Wages May 13-19"/>
    <x v="4"/>
    <x v="12"/>
    <n v="-90"/>
    <x v="2"/>
    <x v="0"/>
  </r>
  <r>
    <x v="0"/>
    <x v="4"/>
    <x v="0"/>
    <n v="1300"/>
    <x v="16"/>
    <s v="Wages May 13-19"/>
    <x v="4"/>
    <x v="12"/>
    <n v="-280"/>
    <x v="0"/>
    <x v="0"/>
  </r>
  <r>
    <x v="0"/>
    <x v="4"/>
    <x v="0"/>
    <n v="1301"/>
    <x v="16"/>
    <s v="mow&amp;weed"/>
    <x v="4"/>
    <x v="12"/>
    <n v="-120"/>
    <x v="0"/>
    <x v="0"/>
  </r>
  <r>
    <x v="0"/>
    <x v="4"/>
    <x v="0"/>
    <n v="1302"/>
    <x v="39"/>
    <s v="Wages May 13-19"/>
    <x v="4"/>
    <x v="5"/>
    <n v="-240"/>
    <x v="0"/>
    <x v="0"/>
  </r>
  <r>
    <x v="0"/>
    <x v="4"/>
    <x v="0"/>
    <n v="1303"/>
    <x v="40"/>
    <s v="Refund"/>
    <x v="0"/>
    <x v="6"/>
    <n v="-8.5"/>
    <x v="0"/>
    <x v="0"/>
  </r>
  <r>
    <x v="0"/>
    <x v="4"/>
    <x v="0"/>
    <n v="1304"/>
    <x v="14"/>
    <s v="bee infestation"/>
    <x v="1"/>
    <x v="11"/>
    <n v="-210.11"/>
    <x v="0"/>
    <x v="0"/>
  </r>
  <r>
    <x v="0"/>
    <x v="4"/>
    <x v="0"/>
    <n v="1305"/>
    <x v="39"/>
    <s v="Wages May 20-26"/>
    <x v="4"/>
    <x v="5"/>
    <n v="-176.64"/>
    <x v="0"/>
    <x v="0"/>
  </r>
  <r>
    <x v="0"/>
    <x v="4"/>
    <x v="0"/>
    <n v="1307"/>
    <x v="8"/>
    <s v="Wages May 20-26"/>
    <x v="4"/>
    <x v="5"/>
    <n v="-370"/>
    <x v="0"/>
    <x v="0"/>
  </r>
  <r>
    <x v="0"/>
    <x v="4"/>
    <x v="0"/>
    <n v="1308"/>
    <x v="10"/>
    <s v="supplies"/>
    <x v="3"/>
    <x v="10"/>
    <n v="-51.78"/>
    <x v="0"/>
    <x v="0"/>
  </r>
  <r>
    <x v="0"/>
    <x v="4"/>
    <x v="0"/>
    <n v="1309"/>
    <x v="16"/>
    <s v="Wages May 20-26"/>
    <x v="4"/>
    <x v="12"/>
    <n v="-280"/>
    <x v="0"/>
    <x v="0"/>
  </r>
  <r>
    <x v="0"/>
    <x v="4"/>
    <x v="0"/>
    <n v="1310"/>
    <x v="39"/>
    <s v="Wages May 20-26"/>
    <x v="4"/>
    <x v="5"/>
    <n v="-63.36"/>
    <x v="0"/>
    <x v="0"/>
  </r>
  <r>
    <x v="0"/>
    <x v="5"/>
    <x v="0"/>
    <m/>
    <x v="0"/>
    <s v="Week ended May 30"/>
    <x v="0"/>
    <x v="0"/>
    <n v="4683"/>
    <x v="0"/>
    <x v="0"/>
  </r>
  <r>
    <x v="0"/>
    <x v="5"/>
    <x v="0"/>
    <m/>
    <x v="0"/>
    <s v="Week ended Jun 5"/>
    <x v="0"/>
    <x v="0"/>
    <n v="4839.51"/>
    <x v="0"/>
    <x v="0"/>
  </r>
  <r>
    <x v="0"/>
    <x v="5"/>
    <x v="0"/>
    <m/>
    <x v="0"/>
    <s v="Week ended Jun 12"/>
    <x v="0"/>
    <x v="0"/>
    <n v="3693"/>
    <x v="0"/>
    <x v="0"/>
  </r>
  <r>
    <x v="0"/>
    <x v="5"/>
    <x v="0"/>
    <m/>
    <x v="0"/>
    <s v="Week ended Jun 19"/>
    <x v="0"/>
    <x v="0"/>
    <n v="4460"/>
    <x v="0"/>
    <x v="0"/>
  </r>
  <r>
    <x v="0"/>
    <x v="5"/>
    <x v="0"/>
    <m/>
    <x v="0"/>
    <s v="Week ended Jun 26"/>
    <x v="0"/>
    <x v="0"/>
    <n v="5148"/>
    <x v="0"/>
    <x v="0"/>
  </r>
  <r>
    <x v="0"/>
    <x v="5"/>
    <x v="0"/>
    <m/>
    <x v="2"/>
    <s v="May electric/water"/>
    <x v="2"/>
    <x v="2"/>
    <n v="-2877.22"/>
    <x v="0"/>
    <x v="0"/>
  </r>
  <r>
    <x v="0"/>
    <x v="5"/>
    <x v="0"/>
    <m/>
    <x v="3"/>
    <s v="May gas "/>
    <x v="2"/>
    <x v="3"/>
    <n v="-106.68"/>
    <x v="0"/>
    <x v="0"/>
  </r>
  <r>
    <x v="0"/>
    <x v="5"/>
    <x v="0"/>
    <m/>
    <x v="1"/>
    <s v="Service Charge"/>
    <x v="1"/>
    <x v="1"/>
    <n v="-6.02"/>
    <x v="0"/>
    <x v="0"/>
  </r>
  <r>
    <x v="0"/>
    <x v="5"/>
    <x v="0"/>
    <m/>
    <x v="19"/>
    <s v="Xfer to 38855"/>
    <x v="5"/>
    <x v="15"/>
    <n v="-10000"/>
    <x v="1"/>
    <x v="0"/>
  </r>
  <r>
    <x v="0"/>
    <x v="5"/>
    <x v="0"/>
    <m/>
    <x v="41"/>
    <s v="#1 &amp; #2"/>
    <x v="0"/>
    <x v="23"/>
    <n v="-220"/>
    <x v="0"/>
    <x v="0"/>
  </r>
  <r>
    <x v="0"/>
    <x v="5"/>
    <x v="0"/>
    <n v="1306"/>
    <x v="42"/>
    <s v="Fed &amp; State Poster"/>
    <x v="3"/>
    <x v="9"/>
    <n v="-42.25"/>
    <x v="0"/>
    <x v="0"/>
  </r>
  <r>
    <x v="0"/>
    <x v="5"/>
    <x v="0"/>
    <n v="1311"/>
    <x v="39"/>
    <s v="Deposit Return"/>
    <x v="0"/>
    <x v="6"/>
    <n v="-250"/>
    <x v="0"/>
    <x v="0"/>
  </r>
  <r>
    <x v="0"/>
    <x v="5"/>
    <x v="0"/>
    <n v="1312"/>
    <x v="39"/>
    <s v="Wages May 30-Jun 2"/>
    <x v="4"/>
    <x v="5"/>
    <n v="-240"/>
    <x v="0"/>
    <x v="0"/>
  </r>
  <r>
    <x v="0"/>
    <x v="5"/>
    <x v="0"/>
    <n v="1313"/>
    <x v="16"/>
    <s v="Wages May 30-Jun 2"/>
    <x v="4"/>
    <x v="12"/>
    <n v="-280"/>
    <x v="0"/>
    <x v="0"/>
  </r>
  <r>
    <x v="0"/>
    <x v="5"/>
    <x v="0"/>
    <n v="1313"/>
    <x v="16"/>
    <s v="Wages May 30-Jun 2"/>
    <x v="4"/>
    <x v="12"/>
    <n v="-80"/>
    <x v="2"/>
    <x v="0"/>
  </r>
  <r>
    <x v="0"/>
    <x v="5"/>
    <x v="0"/>
    <n v="1315"/>
    <x v="43"/>
    <s v="Jack hammer"/>
    <x v="3"/>
    <x v="7"/>
    <n v="-40"/>
    <x v="0"/>
    <x v="1"/>
  </r>
  <r>
    <x v="0"/>
    <x v="5"/>
    <x v="0"/>
    <n v="1316"/>
    <x v="9"/>
    <s v="May bill"/>
    <x v="2"/>
    <x v="8"/>
    <n v="-125.25"/>
    <x v="0"/>
    <x v="1"/>
  </r>
  <r>
    <x v="0"/>
    <x v="5"/>
    <x v="0"/>
    <n v="1317"/>
    <x v="23"/>
    <s v="May bill"/>
    <x v="2"/>
    <x v="8"/>
    <n v="-24.06"/>
    <x v="0"/>
    <x v="1"/>
  </r>
  <r>
    <x v="0"/>
    <x v="5"/>
    <x v="0"/>
    <n v="1318"/>
    <x v="15"/>
    <s v="May bill"/>
    <x v="3"/>
    <x v="4"/>
    <n v="-500"/>
    <x v="2"/>
    <x v="0"/>
  </r>
  <r>
    <x v="0"/>
    <x v="5"/>
    <x v="0"/>
    <n v="1318"/>
    <x v="15"/>
    <s v="May bill"/>
    <x v="3"/>
    <x v="4"/>
    <n v="-254"/>
    <x v="0"/>
    <x v="0"/>
  </r>
  <r>
    <x v="0"/>
    <x v="5"/>
    <x v="0"/>
    <n v="1319"/>
    <x v="14"/>
    <s v="May bill"/>
    <x v="1"/>
    <x v="11"/>
    <n v="-47.41"/>
    <x v="0"/>
    <x v="1"/>
  </r>
  <r>
    <x v="0"/>
    <x v="5"/>
    <x v="0"/>
    <n v="1320"/>
    <x v="35"/>
    <s v="May bill"/>
    <x v="3"/>
    <x v="13"/>
    <n v="-32.4"/>
    <x v="0"/>
    <x v="1"/>
  </r>
  <r>
    <x v="0"/>
    <x v="5"/>
    <x v="0"/>
    <n v="1321"/>
    <x v="10"/>
    <s v="landscaping"/>
    <x v="3"/>
    <x v="21"/>
    <n v="-40"/>
    <x v="0"/>
    <x v="1"/>
  </r>
  <r>
    <x v="0"/>
    <x v="5"/>
    <x v="0"/>
    <n v="1321"/>
    <x v="10"/>
    <s v="Office Supplies"/>
    <x v="3"/>
    <x v="9"/>
    <n v="-40"/>
    <x v="0"/>
    <x v="1"/>
  </r>
  <r>
    <x v="0"/>
    <x v="5"/>
    <x v="0"/>
    <n v="1321"/>
    <x v="10"/>
    <s v="Cleaning supplies"/>
    <x v="3"/>
    <x v="18"/>
    <n v="-45.22"/>
    <x v="0"/>
    <x v="1"/>
  </r>
  <r>
    <x v="0"/>
    <x v="5"/>
    <x v="0"/>
    <n v="1322"/>
    <x v="11"/>
    <s v="stamps"/>
    <x v="3"/>
    <x v="9"/>
    <n v="-2.65"/>
    <x v="0"/>
    <x v="0"/>
  </r>
  <r>
    <x v="0"/>
    <x v="5"/>
    <x v="0"/>
    <n v="1323"/>
    <x v="26"/>
    <s v="paint and locks"/>
    <x v="3"/>
    <x v="19"/>
    <n v="-76.48"/>
    <x v="0"/>
    <x v="1"/>
  </r>
  <r>
    <x v="0"/>
    <x v="5"/>
    <x v="0"/>
    <n v="1324"/>
    <x v="10"/>
    <s v="landscaping"/>
    <x v="3"/>
    <x v="21"/>
    <n v="-111"/>
    <x v="0"/>
    <x v="1"/>
  </r>
  <r>
    <x v="0"/>
    <x v="5"/>
    <x v="0"/>
    <n v="1325"/>
    <x v="44"/>
    <s v="landscaping"/>
    <x v="3"/>
    <x v="21"/>
    <n v="-42.04"/>
    <x v="0"/>
    <x v="1"/>
  </r>
  <r>
    <x v="0"/>
    <x v="5"/>
    <x v="0"/>
    <n v="1326"/>
    <x v="16"/>
    <s v="Wages Jun 2-9"/>
    <x v="4"/>
    <x v="12"/>
    <n v="-280"/>
    <x v="0"/>
    <x v="0"/>
  </r>
  <r>
    <x v="0"/>
    <x v="5"/>
    <x v="0"/>
    <n v="1326"/>
    <x v="16"/>
    <s v="Wages Jun 2-9"/>
    <x v="4"/>
    <x v="12"/>
    <n v="-80"/>
    <x v="2"/>
    <x v="0"/>
  </r>
  <r>
    <x v="0"/>
    <x v="5"/>
    <x v="0"/>
    <n v="1327"/>
    <x v="39"/>
    <s v="Wages Jun 2-9"/>
    <x v="4"/>
    <x v="5"/>
    <n v="-240"/>
    <x v="0"/>
    <x v="0"/>
  </r>
  <r>
    <x v="0"/>
    <x v="5"/>
    <x v="0"/>
    <n v="1328"/>
    <x v="18"/>
    <s v="June bill"/>
    <x v="0"/>
    <x v="14"/>
    <n v="-177.79"/>
    <x v="0"/>
    <x v="0"/>
  </r>
  <r>
    <x v="0"/>
    <x v="5"/>
    <x v="0"/>
    <n v="1329"/>
    <x v="26"/>
    <s v="Paint"/>
    <x v="3"/>
    <x v="19"/>
    <n v="-25.96"/>
    <x v="0"/>
    <x v="0"/>
  </r>
  <r>
    <x v="0"/>
    <x v="5"/>
    <x v="0"/>
    <n v="1330"/>
    <x v="21"/>
    <s v="air conditioner"/>
    <x v="3"/>
    <x v="17"/>
    <n v="-1055.3399999999999"/>
    <x v="2"/>
    <x v="0"/>
  </r>
  <r>
    <x v="0"/>
    <x v="5"/>
    <x v="0"/>
    <n v="1331"/>
    <x v="37"/>
    <s v="gravel"/>
    <x v="3"/>
    <x v="21"/>
    <n v="-85"/>
    <x v="0"/>
    <x v="1"/>
  </r>
  <r>
    <x v="0"/>
    <x v="5"/>
    <x v="0"/>
    <n v="1332"/>
    <x v="10"/>
    <s v="a/c #23"/>
    <x v="3"/>
    <x v="17"/>
    <n v="-171.44"/>
    <x v="2"/>
    <x v="0"/>
  </r>
  <r>
    <x v="0"/>
    <x v="5"/>
    <x v="0"/>
    <n v="1333"/>
    <x v="39"/>
    <s v="Wages Jun 12-16"/>
    <x v="4"/>
    <x v="5"/>
    <n v="-240"/>
    <x v="0"/>
    <x v="0"/>
  </r>
  <r>
    <x v="0"/>
    <x v="5"/>
    <x v="0"/>
    <n v="1334"/>
    <x v="26"/>
    <s v="paint"/>
    <x v="3"/>
    <x v="19"/>
    <n v="-8.1199999999999992"/>
    <x v="0"/>
    <x v="0"/>
  </r>
  <r>
    <x v="0"/>
    <x v="5"/>
    <x v="0"/>
    <n v="1335"/>
    <x v="16"/>
    <s v="Wages Jun 12-16"/>
    <x v="4"/>
    <x v="12"/>
    <n v="-280"/>
    <x v="0"/>
    <x v="0"/>
  </r>
  <r>
    <x v="0"/>
    <x v="5"/>
    <x v="0"/>
    <n v="1336"/>
    <x v="16"/>
    <s v="vacation pay"/>
    <x v="4"/>
    <x v="12"/>
    <n v="-400"/>
    <x v="0"/>
    <x v="0"/>
  </r>
  <r>
    <x v="0"/>
    <x v="5"/>
    <x v="0"/>
    <n v="1337"/>
    <x v="32"/>
    <s v="gas"/>
    <x v="6"/>
    <x v="3"/>
    <n v="-10.75"/>
    <x v="3"/>
    <x v="0"/>
  </r>
  <r>
    <x v="0"/>
    <x v="5"/>
    <x v="0"/>
    <n v="1338"/>
    <x v="44"/>
    <s v="landscaping"/>
    <x v="3"/>
    <x v="21"/>
    <n v="-63.71"/>
    <x v="0"/>
    <x v="0"/>
  </r>
  <r>
    <x v="0"/>
    <x v="5"/>
    <x v="0"/>
    <n v="1339"/>
    <x v="10"/>
    <s v="Flags/phone lines"/>
    <x v="3"/>
    <x v="9"/>
    <n v="-81.319999999999993"/>
    <x v="0"/>
    <x v="1"/>
  </r>
  <r>
    <x v="0"/>
    <x v="5"/>
    <x v="0"/>
    <n v="1340"/>
    <x v="10"/>
    <s v="Trellis"/>
    <x v="3"/>
    <x v="21"/>
    <n v="-31.33"/>
    <x v="0"/>
    <x v="1"/>
  </r>
  <r>
    <x v="0"/>
    <x v="5"/>
    <x v="0"/>
    <n v="1341"/>
    <x v="10"/>
    <s v="a/c #3"/>
    <x v="3"/>
    <x v="17"/>
    <n v="-174.31"/>
    <x v="2"/>
    <x v="1"/>
  </r>
  <r>
    <x v="0"/>
    <x v="5"/>
    <x v="0"/>
    <n v="1341"/>
    <x v="10"/>
    <s v="Return Flag"/>
    <x v="3"/>
    <x v="9"/>
    <n v="30"/>
    <x v="0"/>
    <x v="0"/>
  </r>
  <r>
    <x v="0"/>
    <x v="5"/>
    <x v="0"/>
    <n v="1342"/>
    <x v="16"/>
    <s v="Wages Jun 19-23"/>
    <x v="4"/>
    <x v="12"/>
    <n v="-280"/>
    <x v="0"/>
    <x v="0"/>
  </r>
  <r>
    <x v="0"/>
    <x v="5"/>
    <x v="0"/>
    <n v="1343"/>
    <x v="39"/>
    <s v="Wages Jun 19-23"/>
    <x v="4"/>
    <x v="5"/>
    <n v="-272"/>
    <x v="0"/>
    <x v="0"/>
  </r>
  <r>
    <x v="0"/>
    <x v="5"/>
    <x v="0"/>
    <n v="1344"/>
    <x v="10"/>
    <s v="diskettes"/>
    <x v="3"/>
    <x v="9"/>
    <n v="-6.31"/>
    <x v="0"/>
    <x v="1"/>
  </r>
  <r>
    <x v="0"/>
    <x v="5"/>
    <x v="0"/>
    <n v="1345"/>
    <x v="45"/>
    <s v="Deposit Return"/>
    <x v="0"/>
    <x v="6"/>
    <n v="-175"/>
    <x v="0"/>
    <x v="0"/>
  </r>
  <r>
    <x v="0"/>
    <x v="5"/>
    <x v="0"/>
    <n v="1346"/>
    <x v="46"/>
    <s v="Contract Labor"/>
    <x v="4"/>
    <x v="5"/>
    <n v="-35"/>
    <x v="0"/>
    <x v="0"/>
  </r>
  <r>
    <x v="0"/>
    <x v="5"/>
    <x v="0"/>
    <n v="1347"/>
    <x v="10"/>
    <s v="Cleaning supplies"/>
    <x v="3"/>
    <x v="18"/>
    <n v="-19.920000000000002"/>
    <x v="0"/>
    <x v="1"/>
  </r>
  <r>
    <x v="0"/>
    <x v="5"/>
    <x v="0"/>
    <n v="1348"/>
    <x v="47"/>
    <s v="translate rules"/>
    <x v="4"/>
    <x v="5"/>
    <n v="-40"/>
    <x v="0"/>
    <x v="0"/>
  </r>
  <r>
    <x v="0"/>
    <x v="5"/>
    <x v="0"/>
    <n v="1355"/>
    <x v="16"/>
    <s v="Wages Jun 27-30"/>
    <x v="4"/>
    <x v="12"/>
    <n v="-160"/>
    <x v="2"/>
    <x v="0"/>
  </r>
  <r>
    <x v="0"/>
    <x v="5"/>
    <x v="0"/>
    <n v="1355"/>
    <x v="16"/>
    <s v="Wages Jun 27-30"/>
    <x v="4"/>
    <x v="12"/>
    <n v="-280"/>
    <x v="0"/>
    <x v="0"/>
  </r>
  <r>
    <x v="0"/>
    <x v="6"/>
    <x v="0"/>
    <m/>
    <x v="0"/>
    <s v="Week ended Jul 3"/>
    <x v="0"/>
    <x v="0"/>
    <n v="4915.38"/>
    <x v="0"/>
    <x v="0"/>
  </r>
  <r>
    <x v="0"/>
    <x v="6"/>
    <x v="0"/>
    <m/>
    <x v="0"/>
    <s v="Week ended Jul 10"/>
    <x v="0"/>
    <x v="0"/>
    <n v="4178.1400000000003"/>
    <x v="0"/>
    <x v="0"/>
  </r>
  <r>
    <x v="0"/>
    <x v="6"/>
    <x v="0"/>
    <m/>
    <x v="0"/>
    <s v="Week ended Jul 16"/>
    <x v="0"/>
    <x v="0"/>
    <n v="3259"/>
    <x v="0"/>
    <x v="0"/>
  </r>
  <r>
    <x v="0"/>
    <x v="6"/>
    <x v="0"/>
    <m/>
    <x v="0"/>
    <s v="Week ended Jun 23"/>
    <x v="0"/>
    <x v="0"/>
    <n v="5745.82"/>
    <x v="0"/>
    <x v="0"/>
  </r>
  <r>
    <x v="0"/>
    <x v="6"/>
    <x v="0"/>
    <m/>
    <x v="1"/>
    <s v="Checks"/>
    <x v="3"/>
    <x v="9"/>
    <n v="-69.48"/>
    <x v="0"/>
    <x v="0"/>
  </r>
  <r>
    <x v="0"/>
    <x v="6"/>
    <x v="0"/>
    <m/>
    <x v="2"/>
    <s v="Jun electric/water"/>
    <x v="2"/>
    <x v="2"/>
    <n v="-3397.5"/>
    <x v="0"/>
    <x v="0"/>
  </r>
  <r>
    <x v="0"/>
    <x v="6"/>
    <x v="0"/>
    <m/>
    <x v="3"/>
    <s v="Jun gas"/>
    <x v="2"/>
    <x v="3"/>
    <n v="-96.69"/>
    <x v="0"/>
    <x v="0"/>
  </r>
  <r>
    <x v="0"/>
    <x v="6"/>
    <x v="0"/>
    <m/>
    <x v="19"/>
    <s v="Xfer to 38855"/>
    <x v="5"/>
    <x v="15"/>
    <n v="-10000"/>
    <x v="1"/>
    <x v="0"/>
  </r>
  <r>
    <x v="0"/>
    <x v="6"/>
    <x v="0"/>
    <n v="1349"/>
    <x v="10"/>
    <s v="gas can, oil for mower"/>
    <x v="3"/>
    <x v="21"/>
    <n v="-17.38"/>
    <x v="0"/>
    <x v="1"/>
  </r>
  <r>
    <x v="0"/>
    <x v="6"/>
    <x v="0"/>
    <n v="1350"/>
    <x v="32"/>
    <s v="gas"/>
    <x v="6"/>
    <x v="3"/>
    <n v="-11.07"/>
    <x v="3"/>
    <x v="1"/>
  </r>
  <r>
    <x v="0"/>
    <x v="6"/>
    <x v="0"/>
    <n v="1351"/>
    <x v="12"/>
    <s v="office chair"/>
    <x v="3"/>
    <x v="9"/>
    <n v="-151.5"/>
    <x v="2"/>
    <x v="1"/>
  </r>
  <r>
    <x v="0"/>
    <x v="6"/>
    <x v="0"/>
    <n v="1352"/>
    <x v="39"/>
    <s v="Wages Jun 27-30"/>
    <x v="4"/>
    <x v="5"/>
    <n v="-250"/>
    <x v="0"/>
    <x v="0"/>
  </r>
  <r>
    <x v="0"/>
    <x v="6"/>
    <x v="0"/>
    <n v="1352"/>
    <x v="39"/>
    <s v="ot-Wages Jun 27-30"/>
    <x v="4"/>
    <x v="5"/>
    <n v="-54"/>
    <x v="2"/>
    <x v="0"/>
  </r>
  <r>
    <x v="0"/>
    <x v="6"/>
    <x v="0"/>
    <n v="1356"/>
    <x v="39"/>
    <s v="Wages mowing?"/>
    <x v="4"/>
    <x v="5"/>
    <n v="-50"/>
    <x v="0"/>
    <x v="0"/>
  </r>
  <r>
    <x v="0"/>
    <x v="6"/>
    <x v="0"/>
    <n v="1357"/>
    <x v="23"/>
    <s v="June bill"/>
    <x v="2"/>
    <x v="8"/>
    <n v="-17.079999999999998"/>
    <x v="0"/>
    <x v="1"/>
  </r>
  <r>
    <x v="0"/>
    <x v="6"/>
    <x v="0"/>
    <n v="1358"/>
    <x v="9"/>
    <s v="June bill"/>
    <x v="2"/>
    <x v="8"/>
    <n v="-147.07"/>
    <x v="0"/>
    <x v="1"/>
  </r>
  <r>
    <x v="0"/>
    <x v="6"/>
    <x v="0"/>
    <n v="1359"/>
    <x v="15"/>
    <s v="June bill"/>
    <x v="3"/>
    <x v="4"/>
    <n v="-500"/>
    <x v="2"/>
    <x v="1"/>
  </r>
  <r>
    <x v="0"/>
    <x v="6"/>
    <x v="0"/>
    <n v="1359"/>
    <x v="15"/>
    <s v="June bill"/>
    <x v="3"/>
    <x v="4"/>
    <n v="-191.87"/>
    <x v="0"/>
    <x v="1"/>
  </r>
  <r>
    <x v="0"/>
    <x v="6"/>
    <x v="0"/>
    <n v="1360"/>
    <x v="14"/>
    <s v="June bill"/>
    <x v="1"/>
    <x v="11"/>
    <n v="-47.41"/>
    <x v="0"/>
    <x v="1"/>
  </r>
  <r>
    <x v="0"/>
    <x v="6"/>
    <x v="0"/>
    <n v="1361"/>
    <x v="35"/>
    <s v="washing machine"/>
    <x v="3"/>
    <x v="13"/>
    <n v="-98.8"/>
    <x v="0"/>
    <x v="1"/>
  </r>
  <r>
    <x v="0"/>
    <x v="6"/>
    <x v="0"/>
    <n v="1362"/>
    <x v="20"/>
    <s v="vinyl flooring"/>
    <x v="3"/>
    <x v="24"/>
    <n v="-168.89"/>
    <x v="2"/>
    <x v="1"/>
  </r>
  <r>
    <x v="0"/>
    <x v="6"/>
    <x v="0"/>
    <n v="1363"/>
    <x v="48"/>
    <s v="locks"/>
    <x v="3"/>
    <x v="10"/>
    <n v="-70.41"/>
    <x v="0"/>
    <x v="0"/>
  </r>
  <r>
    <x v="0"/>
    <x v="6"/>
    <x v="0"/>
    <n v="1364"/>
    <x v="7"/>
    <s v="rent snake"/>
    <x v="3"/>
    <x v="7"/>
    <n v="-9.09"/>
    <x v="0"/>
    <x v="0"/>
  </r>
  <r>
    <x v="0"/>
    <x v="6"/>
    <x v="0"/>
    <n v="1365"/>
    <x v="16"/>
    <s v="Wages Jul 3-7"/>
    <x v="4"/>
    <x v="12"/>
    <n v="-280"/>
    <x v="0"/>
    <x v="0"/>
  </r>
  <r>
    <x v="0"/>
    <x v="6"/>
    <x v="0"/>
    <n v="1366"/>
    <x v="39"/>
    <s v="Wages Jul 3-7"/>
    <x v="4"/>
    <x v="5"/>
    <n v="-250"/>
    <x v="0"/>
    <x v="0"/>
  </r>
  <r>
    <x v="0"/>
    <x v="6"/>
    <x v="0"/>
    <n v="1367"/>
    <x v="32"/>
    <s v="gas"/>
    <x v="6"/>
    <x v="3"/>
    <n v="-10"/>
    <x v="3"/>
    <x v="1"/>
  </r>
  <r>
    <x v="0"/>
    <x v="6"/>
    <x v="0"/>
    <n v="1368"/>
    <x v="10"/>
    <s v="a/c #3"/>
    <x v="3"/>
    <x v="17"/>
    <n v="-166.71"/>
    <x v="2"/>
    <x v="0"/>
  </r>
  <r>
    <x v="0"/>
    <x v="6"/>
    <x v="0"/>
    <n v="1369"/>
    <x v="39"/>
    <s v="advance(paid w/ ot)"/>
    <x v="4"/>
    <x v="5"/>
    <n v="-25"/>
    <x v="0"/>
    <x v="0"/>
  </r>
  <r>
    <x v="0"/>
    <x v="6"/>
    <x v="0"/>
    <n v="1370"/>
    <x v="39"/>
    <s v="advance(paid w/ ot)"/>
    <x v="4"/>
    <x v="5"/>
    <n v="-25"/>
    <x v="0"/>
    <x v="0"/>
  </r>
  <r>
    <x v="0"/>
    <x v="6"/>
    <x v="0"/>
    <n v="1371"/>
    <x v="26"/>
    <s v="keys&amp;misc"/>
    <x v="3"/>
    <x v="10"/>
    <n v="-17.600000000000001"/>
    <x v="0"/>
    <x v="1"/>
  </r>
  <r>
    <x v="0"/>
    <x v="6"/>
    <x v="0"/>
    <n v="1372"/>
    <x v="43"/>
    <s v="Rotary hammer"/>
    <x v="3"/>
    <x v="7"/>
    <n v="-24.36"/>
    <x v="0"/>
    <x v="0"/>
  </r>
  <r>
    <x v="0"/>
    <x v="6"/>
    <x v="0"/>
    <n v="1373"/>
    <x v="10"/>
    <s v="a/c for office"/>
    <x v="3"/>
    <x v="10"/>
    <n v="-211.98"/>
    <x v="2"/>
    <x v="0"/>
  </r>
  <r>
    <x v="0"/>
    <x v="6"/>
    <x v="0"/>
    <n v="1374"/>
    <x v="12"/>
    <s v="fax film"/>
    <x v="3"/>
    <x v="9"/>
    <n v="-43.29"/>
    <x v="0"/>
    <x v="1"/>
  </r>
  <r>
    <x v="0"/>
    <x v="6"/>
    <x v="0"/>
    <n v="1375"/>
    <x v="10"/>
    <s v="ac #16"/>
    <x v="3"/>
    <x v="17"/>
    <n v="-155.88"/>
    <x v="2"/>
    <x v="0"/>
  </r>
  <r>
    <x v="0"/>
    <x v="6"/>
    <x v="0"/>
    <n v="1376"/>
    <x v="10"/>
    <s v="a/c 's"/>
    <x v="3"/>
    <x v="10"/>
    <n v="-417.36"/>
    <x v="2"/>
    <x v="0"/>
  </r>
  <r>
    <x v="0"/>
    <x v="6"/>
    <x v="0"/>
    <n v="1377"/>
    <x v="39"/>
    <s v="Wages Jul 8-14"/>
    <x v="4"/>
    <x v="5"/>
    <n v="-250"/>
    <x v="0"/>
    <x v="0"/>
  </r>
  <r>
    <x v="0"/>
    <x v="6"/>
    <x v="0"/>
    <n v="1378"/>
    <x v="16"/>
    <s v="Wages Jul 8-14"/>
    <x v="4"/>
    <x v="12"/>
    <n v="-280"/>
    <x v="0"/>
    <x v="0"/>
  </r>
  <r>
    <x v="0"/>
    <x v="6"/>
    <x v="0"/>
    <n v="1378"/>
    <x v="16"/>
    <s v="ot-Wages Jul 8-14"/>
    <x v="4"/>
    <x v="12"/>
    <n v="-300"/>
    <x v="2"/>
    <x v="0"/>
  </r>
  <r>
    <x v="0"/>
    <x v="6"/>
    <x v="0"/>
    <n v="1379"/>
    <x v="49"/>
    <s v="misc. labor"/>
    <x v="4"/>
    <x v="12"/>
    <n v="-20"/>
    <x v="0"/>
    <x v="0"/>
  </r>
  <r>
    <x v="0"/>
    <x v="6"/>
    <x v="0"/>
    <n v="1380"/>
    <x v="50"/>
    <s v="security"/>
    <x v="1"/>
    <x v="25"/>
    <n v="-280"/>
    <x v="0"/>
    <x v="1"/>
  </r>
  <r>
    <x v="0"/>
    <x v="6"/>
    <x v="0"/>
    <n v="1381"/>
    <x v="51"/>
    <s v="misc. labor"/>
    <x v="4"/>
    <x v="12"/>
    <n v="-30"/>
    <x v="0"/>
    <x v="0"/>
  </r>
  <r>
    <x v="0"/>
    <x v="6"/>
    <x v="0"/>
    <n v="1382"/>
    <x v="37"/>
    <s v="gravel"/>
    <x v="3"/>
    <x v="21"/>
    <n v="-85"/>
    <x v="0"/>
    <x v="0"/>
  </r>
  <r>
    <x v="0"/>
    <x v="6"/>
    <x v="0"/>
    <n v="1383"/>
    <x v="37"/>
    <s v="gravel"/>
    <x v="3"/>
    <x v="21"/>
    <n v="-85"/>
    <x v="0"/>
    <x v="0"/>
  </r>
  <r>
    <x v="0"/>
    <x v="6"/>
    <x v="0"/>
    <n v="1384"/>
    <x v="52"/>
    <s v="Lucy's car"/>
    <x v="6"/>
    <x v="10"/>
    <n v="-48.7"/>
    <x v="3"/>
    <x v="0"/>
  </r>
  <r>
    <x v="0"/>
    <x v="6"/>
    <x v="0"/>
    <n v="1385"/>
    <x v="12"/>
    <s v="Office Supplies"/>
    <x v="3"/>
    <x v="9"/>
    <n v="-28.99"/>
    <x v="0"/>
    <x v="0"/>
  </r>
  <r>
    <x v="0"/>
    <x v="6"/>
    <x v="0"/>
    <n v="1386"/>
    <x v="32"/>
    <s v="gas"/>
    <x v="6"/>
    <x v="3"/>
    <n v="-10"/>
    <x v="3"/>
    <x v="0"/>
  </r>
  <r>
    <x v="0"/>
    <x v="6"/>
    <x v="0"/>
    <n v="1387"/>
    <x v="10"/>
    <s v="office/cleaning"/>
    <x v="3"/>
    <x v="18"/>
    <n v="-108.05"/>
    <x v="0"/>
    <x v="1"/>
  </r>
  <r>
    <x v="0"/>
    <x v="6"/>
    <x v="0"/>
    <n v="1388"/>
    <x v="10"/>
    <s v="miniblinds"/>
    <x v="3"/>
    <x v="20"/>
    <n v="-73.95"/>
    <x v="0"/>
    <x v="1"/>
  </r>
  <r>
    <x v="0"/>
    <x v="6"/>
    <x v="0"/>
    <n v="1389"/>
    <x v="7"/>
    <s v="carpet stretcher"/>
    <x v="3"/>
    <x v="7"/>
    <n v="-15.16"/>
    <x v="0"/>
    <x v="0"/>
  </r>
  <r>
    <x v="0"/>
    <x v="6"/>
    <x v="0"/>
    <n v="1390"/>
    <x v="18"/>
    <s v="July bill"/>
    <x v="0"/>
    <x v="14"/>
    <n v="-129.80000000000001"/>
    <x v="0"/>
    <x v="0"/>
  </r>
  <r>
    <x v="0"/>
    <x v="6"/>
    <x v="0"/>
    <n v="1391"/>
    <x v="21"/>
    <s v="July bill"/>
    <x v="3"/>
    <x v="17"/>
    <n v="-1000"/>
    <x v="2"/>
    <x v="0"/>
  </r>
  <r>
    <x v="0"/>
    <x v="6"/>
    <x v="0"/>
    <n v="1392"/>
    <x v="43"/>
    <s v="Rotary hammer"/>
    <x v="3"/>
    <x v="7"/>
    <n v="-24.36"/>
    <x v="2"/>
    <x v="1"/>
  </r>
  <r>
    <x v="0"/>
    <x v="6"/>
    <x v="0"/>
    <n v="1393"/>
    <x v="37"/>
    <s v="gravel"/>
    <x v="3"/>
    <x v="21"/>
    <n v="-85"/>
    <x v="2"/>
    <x v="1"/>
  </r>
  <r>
    <x v="0"/>
    <x v="6"/>
    <x v="0"/>
    <n v="1394"/>
    <x v="43"/>
    <s v="ac#44"/>
    <x v="3"/>
    <x v="17"/>
    <n v="-18.940000000000001"/>
    <x v="2"/>
    <x v="1"/>
  </r>
  <r>
    <x v="0"/>
    <x v="6"/>
    <x v="0"/>
    <n v="1395"/>
    <x v="37"/>
    <s v="gravel"/>
    <x v="3"/>
    <x v="21"/>
    <n v="-85"/>
    <x v="2"/>
    <x v="1"/>
  </r>
  <r>
    <x v="0"/>
    <x v="6"/>
    <x v="0"/>
    <n v="1396"/>
    <x v="39"/>
    <s v="Wages Jul 17-21"/>
    <x v="4"/>
    <x v="5"/>
    <n v="-250"/>
    <x v="0"/>
    <x v="0"/>
  </r>
  <r>
    <x v="0"/>
    <x v="6"/>
    <x v="0"/>
    <n v="1396"/>
    <x v="39"/>
    <s v="Wages Jul 17-21"/>
    <x v="4"/>
    <x v="5"/>
    <n v="-158"/>
    <x v="2"/>
    <x v="0"/>
  </r>
  <r>
    <x v="0"/>
    <x v="6"/>
    <x v="0"/>
    <n v="1397"/>
    <x v="16"/>
    <s v="Wages Jul 17-21"/>
    <x v="4"/>
    <x v="12"/>
    <n v="-280"/>
    <x v="0"/>
    <x v="0"/>
  </r>
  <r>
    <x v="0"/>
    <x v="6"/>
    <x v="0"/>
    <n v="1397"/>
    <x v="16"/>
    <s v="Wages Jul 17-21"/>
    <x v="4"/>
    <x v="12"/>
    <n v="-120"/>
    <x v="2"/>
    <x v="0"/>
  </r>
  <r>
    <x v="0"/>
    <x v="6"/>
    <x v="0"/>
    <n v="1398"/>
    <x v="53"/>
    <s v="security"/>
    <x v="1"/>
    <x v="25"/>
    <n v="-70"/>
    <x v="0"/>
    <x v="1"/>
  </r>
  <r>
    <x v="0"/>
    <x v="6"/>
    <x v="0"/>
    <n v="1400"/>
    <x v="50"/>
    <s v=" wages Jul 16"/>
    <x v="1"/>
    <x v="25"/>
    <n v="-70"/>
    <x v="0"/>
    <x v="1"/>
  </r>
  <r>
    <x v="0"/>
    <x v="6"/>
    <x v="0"/>
    <n v="1401"/>
    <x v="43"/>
    <s v="Jack #44"/>
    <x v="3"/>
    <x v="7"/>
    <n v="-16.239999999999998"/>
    <x v="2"/>
    <x v="0"/>
  </r>
  <r>
    <x v="0"/>
    <x v="6"/>
    <x v="0"/>
    <n v="1402"/>
    <x v="37"/>
    <s v="gravel"/>
    <x v="3"/>
    <x v="21"/>
    <n v="-65"/>
    <x v="0"/>
    <x v="0"/>
  </r>
  <r>
    <x v="0"/>
    <x v="6"/>
    <x v="0"/>
    <n v="1403"/>
    <x v="39"/>
    <s v="Wages Jul 24-28"/>
    <x v="4"/>
    <x v="5"/>
    <n v="-86"/>
    <x v="2"/>
    <x v="0"/>
  </r>
  <r>
    <x v="0"/>
    <x v="6"/>
    <x v="0"/>
    <n v="1403"/>
    <x v="39"/>
    <s v="Wages Jul 24-28"/>
    <x v="4"/>
    <x v="5"/>
    <n v="-250"/>
    <x v="0"/>
    <x v="0"/>
  </r>
  <r>
    <x v="0"/>
    <x v="6"/>
    <x v="0"/>
    <n v="1404"/>
    <x v="50"/>
    <s v="Wages"/>
    <x v="1"/>
    <x v="25"/>
    <n v="-183.75"/>
    <x v="0"/>
    <x v="1"/>
  </r>
  <r>
    <x v="0"/>
    <x v="6"/>
    <x v="0"/>
    <n v="1405"/>
    <x v="16"/>
    <s v="ot-Wages Jul 24-28"/>
    <x v="4"/>
    <x v="12"/>
    <n v="-190"/>
    <x v="2"/>
    <x v="0"/>
  </r>
  <r>
    <x v="0"/>
    <x v="6"/>
    <x v="0"/>
    <n v="1405"/>
    <x v="16"/>
    <s v="Wages Jul 24-28"/>
    <x v="4"/>
    <x v="12"/>
    <n v="-280"/>
    <x v="0"/>
    <x v="0"/>
  </r>
  <r>
    <x v="0"/>
    <x v="7"/>
    <x v="0"/>
    <m/>
    <x v="0"/>
    <s v="Week ended Jul 29"/>
    <x v="0"/>
    <x v="0"/>
    <n v="6516.78"/>
    <x v="0"/>
    <x v="0"/>
  </r>
  <r>
    <x v="0"/>
    <x v="7"/>
    <x v="0"/>
    <m/>
    <x v="0"/>
    <s v="Week ended Aug 7"/>
    <x v="0"/>
    <x v="0"/>
    <n v="4591.13"/>
    <x v="0"/>
    <x v="0"/>
  </r>
  <r>
    <x v="0"/>
    <x v="7"/>
    <x v="0"/>
    <m/>
    <x v="0"/>
    <s v="Week ended Aug 14"/>
    <x v="0"/>
    <x v="0"/>
    <n v="3807"/>
    <x v="0"/>
    <x v="0"/>
  </r>
  <r>
    <x v="0"/>
    <x v="7"/>
    <x v="0"/>
    <m/>
    <x v="0"/>
    <s v="Week ended Aug 21"/>
    <x v="0"/>
    <x v="0"/>
    <n v="4808"/>
    <x v="0"/>
    <x v="0"/>
  </r>
  <r>
    <x v="0"/>
    <x v="7"/>
    <x v="0"/>
    <m/>
    <x v="0"/>
    <s v="Week ended Aug 28"/>
    <x v="0"/>
    <x v="0"/>
    <n v="4150"/>
    <x v="0"/>
    <x v="0"/>
  </r>
  <r>
    <x v="0"/>
    <x v="7"/>
    <x v="0"/>
    <m/>
    <x v="1"/>
    <s v="Checks"/>
    <x v="3"/>
    <x v="9"/>
    <n v="-21.75"/>
    <x v="0"/>
    <x v="0"/>
  </r>
  <r>
    <x v="0"/>
    <x v="7"/>
    <x v="0"/>
    <m/>
    <x v="2"/>
    <s v="Jul electric/water"/>
    <x v="2"/>
    <x v="2"/>
    <n v="-5160.42"/>
    <x v="0"/>
    <x v="0"/>
  </r>
  <r>
    <x v="0"/>
    <x v="7"/>
    <x v="0"/>
    <m/>
    <x v="3"/>
    <s v="Jul gas"/>
    <x v="2"/>
    <x v="3"/>
    <n v="-116.01"/>
    <x v="0"/>
    <x v="0"/>
  </r>
  <r>
    <x v="0"/>
    <x v="7"/>
    <x v="0"/>
    <m/>
    <x v="19"/>
    <s v="Xfer to 38855"/>
    <x v="5"/>
    <x v="15"/>
    <n v="-10000"/>
    <x v="1"/>
    <x v="0"/>
  </r>
  <r>
    <x v="0"/>
    <x v="7"/>
    <x v="0"/>
    <n v="1399"/>
    <x v="54"/>
    <s v="7/15 security"/>
    <x v="1"/>
    <x v="25"/>
    <n v="-70"/>
    <x v="0"/>
    <x v="0"/>
  </r>
  <r>
    <x v="0"/>
    <x v="7"/>
    <x v="0"/>
    <n v="1406"/>
    <x v="10"/>
    <s v="Air conditioner"/>
    <x v="3"/>
    <x v="17"/>
    <n v="-284.24"/>
    <x v="2"/>
    <x v="0"/>
  </r>
  <r>
    <x v="0"/>
    <x v="7"/>
    <x v="0"/>
    <n v="1407"/>
    <x v="55"/>
    <s v="Refrigerator"/>
    <x v="3"/>
    <x v="13"/>
    <n v="-175"/>
    <x v="2"/>
    <x v="1"/>
  </r>
  <r>
    <x v="0"/>
    <x v="7"/>
    <x v="0"/>
    <n v="1408"/>
    <x v="9"/>
    <s v="July bill"/>
    <x v="2"/>
    <x v="8"/>
    <n v="-150.1"/>
    <x v="0"/>
    <x v="1"/>
  </r>
  <r>
    <x v="0"/>
    <x v="7"/>
    <x v="0"/>
    <n v="1409"/>
    <x v="23"/>
    <s v="July bill"/>
    <x v="2"/>
    <x v="8"/>
    <n v="-15.36"/>
    <x v="0"/>
    <x v="1"/>
  </r>
  <r>
    <x v="0"/>
    <x v="7"/>
    <x v="0"/>
    <n v="1410"/>
    <x v="26"/>
    <m/>
    <x v="3"/>
    <x v="26"/>
    <n v="-542.85"/>
    <x v="0"/>
    <x v="0"/>
  </r>
  <r>
    <x v="0"/>
    <x v="7"/>
    <x v="0"/>
    <n v="1411"/>
    <x v="39"/>
    <m/>
    <x v="4"/>
    <x v="5"/>
    <n v="-100"/>
    <x v="0"/>
    <x v="0"/>
  </r>
  <r>
    <x v="0"/>
    <x v="7"/>
    <x v="0"/>
    <n v="1412"/>
    <x v="21"/>
    <s v="payment on a/c's"/>
    <x v="3"/>
    <x v="17"/>
    <n v="-1000"/>
    <x v="2"/>
    <x v="0"/>
  </r>
  <r>
    <x v="0"/>
    <x v="7"/>
    <x v="0"/>
    <n v="1413"/>
    <x v="11"/>
    <s v="stamps"/>
    <x v="3"/>
    <x v="9"/>
    <n v="-15.7"/>
    <x v="0"/>
    <x v="1"/>
  </r>
  <r>
    <x v="0"/>
    <x v="7"/>
    <x v="0"/>
    <n v="1414"/>
    <x v="12"/>
    <s v="fax paper"/>
    <x v="3"/>
    <x v="9"/>
    <n v="-11.84"/>
    <x v="0"/>
    <x v="1"/>
  </r>
  <r>
    <x v="0"/>
    <x v="7"/>
    <x v="0"/>
    <n v="1415"/>
    <x v="15"/>
    <s v="#44 &amp; dumpster"/>
    <x v="3"/>
    <x v="4"/>
    <n v="-400"/>
    <x v="2"/>
    <x v="1"/>
  </r>
  <r>
    <x v="0"/>
    <x v="7"/>
    <x v="0"/>
    <n v="1415"/>
    <x v="15"/>
    <s v="misc"/>
    <x v="3"/>
    <x v="4"/>
    <n v="-380.65"/>
    <x v="0"/>
    <x v="1"/>
  </r>
  <r>
    <x v="0"/>
    <x v="7"/>
    <x v="0"/>
    <n v="1417"/>
    <x v="39"/>
    <s v="Wages Jul 30-Aug 4"/>
    <x v="4"/>
    <x v="5"/>
    <n v="-260"/>
    <x v="0"/>
    <x v="0"/>
  </r>
  <r>
    <x v="0"/>
    <x v="7"/>
    <x v="0"/>
    <n v="1417"/>
    <x v="39"/>
    <s v="ot-Wages Jul 30-Aug 4"/>
    <x v="4"/>
    <x v="5"/>
    <n v="-150"/>
    <x v="2"/>
    <x v="0"/>
  </r>
  <r>
    <x v="0"/>
    <x v="7"/>
    <x v="0"/>
    <n v="1416"/>
    <x v="16"/>
    <s v="Wages Jul 30-Aug 4"/>
    <x v="4"/>
    <x v="12"/>
    <n v="-270"/>
    <x v="0"/>
    <x v="0"/>
  </r>
  <r>
    <x v="0"/>
    <x v="7"/>
    <x v="0"/>
    <n v="1416"/>
    <x v="16"/>
    <s v="ot-Wages Jul 30-Aug 4"/>
    <x v="4"/>
    <x v="12"/>
    <n v="-270"/>
    <x v="2"/>
    <x v="0"/>
  </r>
  <r>
    <x v="0"/>
    <x v="7"/>
    <x v="0"/>
    <n v="1418"/>
    <x v="53"/>
    <s v="security 7/29"/>
    <x v="1"/>
    <x v="25"/>
    <n v="-70"/>
    <x v="0"/>
    <x v="1"/>
  </r>
  <r>
    <x v="0"/>
    <x v="7"/>
    <x v="0"/>
    <n v="1419"/>
    <x v="50"/>
    <s v="security 8/3"/>
    <x v="1"/>
    <x v="25"/>
    <n v="-35"/>
    <x v="0"/>
    <x v="1"/>
  </r>
  <r>
    <x v="0"/>
    <x v="7"/>
    <x v="0"/>
    <n v="1420"/>
    <x v="18"/>
    <s v="August bill"/>
    <x v="0"/>
    <x v="14"/>
    <n v="-210.11"/>
    <x v="0"/>
    <x v="1"/>
  </r>
  <r>
    <x v="0"/>
    <x v="7"/>
    <x v="0"/>
    <n v="1421"/>
    <x v="38"/>
    <s v="7/12-7/23 apt for rent"/>
    <x v="1"/>
    <x v="22"/>
    <n v="-102"/>
    <x v="0"/>
    <x v="1"/>
  </r>
  <r>
    <x v="0"/>
    <x v="7"/>
    <x v="0"/>
    <n v="1422"/>
    <x v="4"/>
    <s v="carpet/ceiling fans"/>
    <x v="3"/>
    <x v="16"/>
    <n v="-1124.78"/>
    <x v="2"/>
    <x v="1"/>
  </r>
  <r>
    <x v="0"/>
    <x v="7"/>
    <x v="0"/>
    <n v="1423"/>
    <x v="14"/>
    <s v="July bill"/>
    <x v="1"/>
    <x v="11"/>
    <n v="-47.41"/>
    <x v="0"/>
    <x v="1"/>
  </r>
  <r>
    <x v="0"/>
    <x v="7"/>
    <x v="0"/>
    <n v="1424"/>
    <x v="10"/>
    <s v="bleach"/>
    <x v="3"/>
    <x v="18"/>
    <n v="-17.09"/>
    <x v="0"/>
    <x v="1"/>
  </r>
  <r>
    <x v="0"/>
    <x v="7"/>
    <x v="0"/>
    <n v="1425"/>
    <x v="16"/>
    <s v="Wages Aug 6-10"/>
    <x v="4"/>
    <x v="12"/>
    <n v="-270"/>
    <x v="0"/>
    <x v="0"/>
  </r>
  <r>
    <x v="0"/>
    <x v="7"/>
    <x v="0"/>
    <n v="1425"/>
    <x v="16"/>
    <s v="ot-Wages Aug 6-10"/>
    <x v="4"/>
    <x v="12"/>
    <n v="-130"/>
    <x v="2"/>
    <x v="0"/>
  </r>
  <r>
    <x v="0"/>
    <x v="7"/>
    <x v="0"/>
    <n v="1426"/>
    <x v="39"/>
    <s v="Wages Aug 6-10"/>
    <x v="4"/>
    <x v="5"/>
    <n v="-260"/>
    <x v="0"/>
    <x v="0"/>
  </r>
  <r>
    <x v="0"/>
    <x v="7"/>
    <x v="0"/>
    <n v="1427"/>
    <x v="12"/>
    <s v="new fax machine"/>
    <x v="3"/>
    <x v="9"/>
    <n v="-108.25"/>
    <x v="0"/>
    <x v="1"/>
  </r>
  <r>
    <x v="0"/>
    <x v="7"/>
    <x v="0"/>
    <n v="1428"/>
    <x v="55"/>
    <s v="Stove and Fridge"/>
    <x v="3"/>
    <x v="13"/>
    <n v="-308.56"/>
    <x v="2"/>
    <x v="0"/>
  </r>
  <r>
    <x v="0"/>
    <x v="7"/>
    <x v="0"/>
    <n v="1429"/>
    <x v="10"/>
    <s v="a/c #23"/>
    <x v="3"/>
    <x v="17"/>
    <n v="-166.71"/>
    <x v="2"/>
    <x v="0"/>
  </r>
  <r>
    <x v="0"/>
    <x v="7"/>
    <x v="0"/>
    <n v="1430"/>
    <x v="16"/>
    <s v="Wages Aug 13-17"/>
    <x v="4"/>
    <x v="12"/>
    <n v="-270"/>
    <x v="0"/>
    <x v="0"/>
  </r>
  <r>
    <x v="0"/>
    <x v="7"/>
    <x v="0"/>
    <n v="1431"/>
    <x v="55"/>
    <s v="Fridge #23"/>
    <x v="3"/>
    <x v="13"/>
    <n v="-149.94999999999999"/>
    <x v="2"/>
    <x v="1"/>
  </r>
  <r>
    <x v="0"/>
    <x v="7"/>
    <x v="0"/>
    <n v="1432"/>
    <x v="39"/>
    <s v="Wages Aug 13-17"/>
    <x v="4"/>
    <x v="5"/>
    <n v="-260"/>
    <x v="0"/>
    <x v="0"/>
  </r>
  <r>
    <x v="0"/>
    <x v="7"/>
    <x v="0"/>
    <n v="1433"/>
    <x v="56"/>
    <s v="deposit return #27"/>
    <x v="0"/>
    <x v="6"/>
    <n v="-125"/>
    <x v="0"/>
    <x v="0"/>
  </r>
  <r>
    <x v="0"/>
    <x v="7"/>
    <x v="0"/>
    <n v="1434"/>
    <x v="50"/>
    <s v="security 7/16"/>
    <x v="1"/>
    <x v="25"/>
    <n v="-70"/>
    <x v="0"/>
    <x v="1"/>
  </r>
  <r>
    <x v="0"/>
    <x v="7"/>
    <x v="0"/>
    <n v="1435"/>
    <x v="57"/>
    <s v="security 7/17"/>
    <x v="1"/>
    <x v="25"/>
    <n v="-70"/>
    <x v="0"/>
    <x v="1"/>
  </r>
  <r>
    <x v="0"/>
    <x v="7"/>
    <x v="0"/>
    <n v="1436"/>
    <x v="16"/>
    <s v="Wages Aug 21-25"/>
    <x v="4"/>
    <x v="12"/>
    <n v="-270"/>
    <x v="0"/>
    <x v="0"/>
  </r>
  <r>
    <x v="0"/>
    <x v="7"/>
    <x v="0"/>
    <n v="1437"/>
    <x v="39"/>
    <s v="Wages Aug 21-25"/>
    <x v="4"/>
    <x v="5"/>
    <n v="-260"/>
    <x v="0"/>
    <x v="0"/>
  </r>
  <r>
    <x v="0"/>
    <x v="7"/>
    <x v="0"/>
    <n v="1438"/>
    <x v="10"/>
    <m/>
    <x v="3"/>
    <x v="10"/>
    <n v="-94"/>
    <x v="0"/>
    <x v="0"/>
  </r>
  <r>
    <x v="1"/>
    <x v="7"/>
    <x v="1"/>
    <m/>
    <x v="58"/>
    <s v="original investment"/>
    <x v="5"/>
    <x v="27"/>
    <n v="200"/>
    <x v="1"/>
    <x v="0"/>
  </r>
  <r>
    <x v="1"/>
    <x v="8"/>
    <x v="1"/>
    <m/>
    <x v="1"/>
    <s v="Monthly fee"/>
    <x v="1"/>
    <x v="1"/>
    <n v="-10"/>
    <x v="0"/>
    <x v="0"/>
  </r>
  <r>
    <x v="1"/>
    <x v="9"/>
    <x v="1"/>
    <m/>
    <x v="1"/>
    <s v="Monthly fee"/>
    <x v="1"/>
    <x v="1"/>
    <n v="-10"/>
    <x v="0"/>
    <x v="0"/>
  </r>
  <r>
    <x v="1"/>
    <x v="10"/>
    <x v="1"/>
    <m/>
    <x v="1"/>
    <s v="Monthly fee"/>
    <x v="1"/>
    <x v="1"/>
    <n v="-10"/>
    <x v="0"/>
    <x v="0"/>
  </r>
  <r>
    <x v="1"/>
    <x v="0"/>
    <x v="0"/>
    <m/>
    <x v="59"/>
    <s v="loan repayment"/>
    <x v="6"/>
    <x v="28"/>
    <n v="-15350"/>
    <x v="3"/>
    <x v="0"/>
  </r>
  <r>
    <x v="1"/>
    <x v="0"/>
    <x v="0"/>
    <m/>
    <x v="60"/>
    <m/>
    <x v="7"/>
    <x v="29"/>
    <n v="-3941.3"/>
    <x v="1"/>
    <x v="0"/>
  </r>
  <r>
    <x v="1"/>
    <x v="0"/>
    <x v="0"/>
    <m/>
    <x v="61"/>
    <m/>
    <x v="6"/>
    <x v="30"/>
    <n v="-496.58"/>
    <x v="3"/>
    <x v="0"/>
  </r>
  <r>
    <x v="1"/>
    <x v="0"/>
    <x v="0"/>
    <m/>
    <x v="62"/>
    <m/>
    <x v="8"/>
    <x v="31"/>
    <n v="-11639.77"/>
    <x v="0"/>
    <x v="0"/>
  </r>
  <r>
    <x v="1"/>
    <x v="0"/>
    <x v="0"/>
    <m/>
    <x v="1"/>
    <s v="deluxe check"/>
    <x v="1"/>
    <x v="1"/>
    <n v="-17"/>
    <x v="0"/>
    <x v="0"/>
  </r>
  <r>
    <x v="1"/>
    <x v="1"/>
    <x v="0"/>
    <m/>
    <x v="63"/>
    <m/>
    <x v="5"/>
    <x v="15"/>
    <n v="10000"/>
    <x v="1"/>
    <x v="0"/>
  </r>
  <r>
    <x v="1"/>
    <x v="1"/>
    <x v="0"/>
    <m/>
    <x v="64"/>
    <m/>
    <x v="3"/>
    <x v="26"/>
    <n v="-87.82"/>
    <x v="2"/>
    <x v="0"/>
  </r>
  <r>
    <x v="1"/>
    <x v="1"/>
    <x v="0"/>
    <m/>
    <x v="65"/>
    <m/>
    <x v="3"/>
    <x v="26"/>
    <n v="-18.82"/>
    <x v="0"/>
    <x v="0"/>
  </r>
  <r>
    <x v="1"/>
    <x v="1"/>
    <x v="0"/>
    <m/>
    <x v="64"/>
    <m/>
    <x v="3"/>
    <x v="26"/>
    <n v="-21.11"/>
    <x v="2"/>
    <x v="0"/>
  </r>
  <r>
    <x v="1"/>
    <x v="1"/>
    <x v="0"/>
    <m/>
    <x v="64"/>
    <m/>
    <x v="3"/>
    <x v="26"/>
    <n v="-58.31"/>
    <x v="2"/>
    <x v="0"/>
  </r>
  <r>
    <x v="1"/>
    <x v="1"/>
    <x v="0"/>
    <m/>
    <x v="66"/>
    <m/>
    <x v="3"/>
    <x v="26"/>
    <n v="-396.2"/>
    <x v="0"/>
    <x v="0"/>
  </r>
  <r>
    <x v="1"/>
    <x v="1"/>
    <x v="0"/>
    <m/>
    <x v="65"/>
    <m/>
    <x v="3"/>
    <x v="26"/>
    <n v="-74.55"/>
    <x v="0"/>
    <x v="0"/>
  </r>
  <r>
    <x v="1"/>
    <x v="1"/>
    <x v="0"/>
    <m/>
    <x v="64"/>
    <m/>
    <x v="3"/>
    <x v="26"/>
    <n v="-35.78"/>
    <x v="2"/>
    <x v="0"/>
  </r>
  <r>
    <x v="1"/>
    <x v="1"/>
    <x v="0"/>
    <m/>
    <x v="65"/>
    <m/>
    <x v="3"/>
    <x v="26"/>
    <n v="-15.52"/>
    <x v="0"/>
    <x v="0"/>
  </r>
  <r>
    <x v="1"/>
    <x v="1"/>
    <x v="0"/>
    <m/>
    <x v="64"/>
    <m/>
    <x v="3"/>
    <x v="26"/>
    <n v="-31.32"/>
    <x v="2"/>
    <x v="0"/>
  </r>
  <r>
    <x v="1"/>
    <x v="1"/>
    <x v="0"/>
    <m/>
    <x v="66"/>
    <m/>
    <x v="3"/>
    <x v="26"/>
    <n v="-47.11"/>
    <x v="0"/>
    <x v="0"/>
  </r>
  <r>
    <x v="1"/>
    <x v="1"/>
    <x v="0"/>
    <m/>
    <x v="64"/>
    <m/>
    <x v="3"/>
    <x v="26"/>
    <n v="-19.47"/>
    <x v="2"/>
    <x v="0"/>
  </r>
  <r>
    <x v="1"/>
    <x v="1"/>
    <x v="0"/>
    <m/>
    <x v="63"/>
    <m/>
    <x v="5"/>
    <x v="15"/>
    <n v="10000"/>
    <x v="1"/>
    <x v="0"/>
  </r>
  <r>
    <x v="1"/>
    <x v="1"/>
    <x v="0"/>
    <m/>
    <x v="67"/>
    <s v="Roof for 41"/>
    <x v="3"/>
    <x v="26"/>
    <n v="-560.95000000000005"/>
    <x v="2"/>
    <x v="0"/>
  </r>
  <r>
    <x v="2"/>
    <x v="1"/>
    <x v="0"/>
    <m/>
    <x v="2"/>
    <s v="Building Permits"/>
    <x v="1"/>
    <x v="1"/>
    <n v="-130"/>
    <x v="2"/>
    <x v="0"/>
  </r>
  <r>
    <x v="1"/>
    <x v="1"/>
    <x v="0"/>
    <m/>
    <x v="65"/>
    <m/>
    <x v="3"/>
    <x v="26"/>
    <n v="-61.04"/>
    <x v="0"/>
    <x v="0"/>
  </r>
  <r>
    <x v="1"/>
    <x v="1"/>
    <x v="0"/>
    <m/>
    <x v="65"/>
    <m/>
    <x v="3"/>
    <x v="26"/>
    <n v="-54.87"/>
    <x v="0"/>
    <x v="0"/>
  </r>
  <r>
    <x v="1"/>
    <x v="1"/>
    <x v="0"/>
    <m/>
    <x v="60"/>
    <m/>
    <x v="7"/>
    <x v="29"/>
    <n v="-3941.3"/>
    <x v="1"/>
    <x v="0"/>
  </r>
  <r>
    <x v="1"/>
    <x v="2"/>
    <x v="0"/>
    <m/>
    <x v="63"/>
    <m/>
    <x v="5"/>
    <x v="15"/>
    <n v="10000"/>
    <x v="1"/>
    <x v="0"/>
  </r>
  <r>
    <x v="1"/>
    <x v="2"/>
    <x v="0"/>
    <m/>
    <x v="60"/>
    <m/>
    <x v="7"/>
    <x v="29"/>
    <n v="-3941.3"/>
    <x v="1"/>
    <x v="0"/>
  </r>
  <r>
    <x v="1"/>
    <x v="2"/>
    <x v="0"/>
    <m/>
    <x v="61"/>
    <m/>
    <x v="6"/>
    <x v="30"/>
    <n v="-496.58"/>
    <x v="3"/>
    <x v="0"/>
  </r>
  <r>
    <x v="1"/>
    <x v="2"/>
    <x v="0"/>
    <m/>
    <x v="68"/>
    <s v="estimate-lost statement"/>
    <x v="6"/>
    <x v="3"/>
    <n v="-120"/>
    <x v="3"/>
    <x v="0"/>
  </r>
  <r>
    <x v="1"/>
    <x v="2"/>
    <x v="0"/>
    <m/>
    <x v="69"/>
    <s v="estimate-lost statement"/>
    <x v="3"/>
    <x v="10"/>
    <n v="-1100"/>
    <x v="2"/>
    <x v="0"/>
  </r>
  <r>
    <x v="1"/>
    <x v="2"/>
    <x v="0"/>
    <m/>
    <x v="70"/>
    <s v="estimate-lost statement"/>
    <x v="3"/>
    <x v="10"/>
    <n v="-422"/>
    <x v="0"/>
    <x v="0"/>
  </r>
  <r>
    <x v="1"/>
    <x v="3"/>
    <x v="0"/>
    <m/>
    <x v="26"/>
    <m/>
    <x v="3"/>
    <x v="26"/>
    <n v="-75.2"/>
    <x v="0"/>
    <x v="0"/>
  </r>
  <r>
    <x v="1"/>
    <x v="3"/>
    <x v="0"/>
    <m/>
    <x v="65"/>
    <m/>
    <x v="3"/>
    <x v="26"/>
    <n v="-21.3"/>
    <x v="0"/>
    <x v="0"/>
  </r>
  <r>
    <x v="1"/>
    <x v="3"/>
    <x v="0"/>
    <m/>
    <x v="71"/>
    <m/>
    <x v="6"/>
    <x v="3"/>
    <n v="-5"/>
    <x v="3"/>
    <x v="0"/>
  </r>
  <r>
    <x v="1"/>
    <x v="3"/>
    <x v="0"/>
    <m/>
    <x v="65"/>
    <m/>
    <x v="3"/>
    <x v="26"/>
    <n v="-69.739999999999995"/>
    <x v="0"/>
    <x v="0"/>
  </r>
  <r>
    <x v="1"/>
    <x v="3"/>
    <x v="0"/>
    <m/>
    <x v="26"/>
    <m/>
    <x v="3"/>
    <x v="26"/>
    <n v="-3.22"/>
    <x v="0"/>
    <x v="0"/>
  </r>
  <r>
    <x v="1"/>
    <x v="3"/>
    <x v="0"/>
    <m/>
    <x v="65"/>
    <m/>
    <x v="3"/>
    <x v="26"/>
    <n v="-21.89"/>
    <x v="0"/>
    <x v="0"/>
  </r>
  <r>
    <x v="1"/>
    <x v="3"/>
    <x v="0"/>
    <m/>
    <x v="68"/>
    <m/>
    <x v="6"/>
    <x v="3"/>
    <n v="-29.2"/>
    <x v="3"/>
    <x v="0"/>
  </r>
  <r>
    <x v="1"/>
    <x v="3"/>
    <x v="0"/>
    <m/>
    <x v="65"/>
    <m/>
    <x v="3"/>
    <x v="26"/>
    <n v="-8.89"/>
    <x v="0"/>
    <x v="0"/>
  </r>
  <r>
    <x v="1"/>
    <x v="3"/>
    <x v="0"/>
    <m/>
    <x v="65"/>
    <m/>
    <x v="3"/>
    <x v="26"/>
    <n v="-27.96"/>
    <x v="0"/>
    <x v="0"/>
  </r>
  <r>
    <x v="1"/>
    <x v="3"/>
    <x v="0"/>
    <m/>
    <x v="66"/>
    <m/>
    <x v="3"/>
    <x v="26"/>
    <n v="-17.59"/>
    <x v="0"/>
    <x v="0"/>
  </r>
  <r>
    <x v="1"/>
    <x v="3"/>
    <x v="0"/>
    <m/>
    <x v="72"/>
    <m/>
    <x v="3"/>
    <x v="26"/>
    <n v="-18.899999999999999"/>
    <x v="0"/>
    <x v="0"/>
  </r>
  <r>
    <x v="1"/>
    <x v="3"/>
    <x v="0"/>
    <m/>
    <x v="26"/>
    <m/>
    <x v="3"/>
    <x v="26"/>
    <n v="-4.97"/>
    <x v="0"/>
    <x v="0"/>
  </r>
  <r>
    <x v="1"/>
    <x v="3"/>
    <x v="0"/>
    <m/>
    <x v="68"/>
    <m/>
    <x v="6"/>
    <x v="3"/>
    <n v="-29"/>
    <x v="3"/>
    <x v="0"/>
  </r>
  <r>
    <x v="1"/>
    <x v="3"/>
    <x v="0"/>
    <m/>
    <x v="43"/>
    <s v="deposit   "/>
    <x v="3"/>
    <x v="7"/>
    <n v="16.239999999999998"/>
    <x v="0"/>
    <x v="0"/>
  </r>
  <r>
    <x v="1"/>
    <x v="3"/>
    <x v="0"/>
    <m/>
    <x v="65"/>
    <m/>
    <x v="3"/>
    <x v="26"/>
    <n v="-88.47"/>
    <x v="0"/>
    <x v="0"/>
  </r>
  <r>
    <x v="1"/>
    <x v="3"/>
    <x v="0"/>
    <m/>
    <x v="43"/>
    <m/>
    <x v="3"/>
    <x v="7"/>
    <n v="-56.83"/>
    <x v="0"/>
    <x v="0"/>
  </r>
  <r>
    <x v="1"/>
    <x v="3"/>
    <x v="0"/>
    <m/>
    <x v="73"/>
    <m/>
    <x v="3"/>
    <x v="26"/>
    <n v="-21.41"/>
    <x v="0"/>
    <x v="0"/>
  </r>
  <r>
    <x v="1"/>
    <x v="3"/>
    <x v="0"/>
    <m/>
    <x v="65"/>
    <m/>
    <x v="3"/>
    <x v="26"/>
    <n v="-17.350000000000001"/>
    <x v="0"/>
    <x v="0"/>
  </r>
  <r>
    <x v="1"/>
    <x v="3"/>
    <x v="0"/>
    <m/>
    <x v="65"/>
    <m/>
    <x v="3"/>
    <x v="26"/>
    <n v="-7.77"/>
    <x v="0"/>
    <x v="0"/>
  </r>
  <r>
    <x v="1"/>
    <x v="3"/>
    <x v="0"/>
    <m/>
    <x v="74"/>
    <m/>
    <x v="6"/>
    <x v="3"/>
    <n v="-20"/>
    <x v="3"/>
    <x v="0"/>
  </r>
  <r>
    <x v="1"/>
    <x v="3"/>
    <x v="0"/>
    <m/>
    <x v="65"/>
    <m/>
    <x v="3"/>
    <x v="26"/>
    <n v="-102.91"/>
    <x v="0"/>
    <x v="0"/>
  </r>
  <r>
    <x v="1"/>
    <x v="3"/>
    <x v="0"/>
    <m/>
    <x v="75"/>
    <m/>
    <x v="3"/>
    <x v="26"/>
    <n v="-84.38"/>
    <x v="0"/>
    <x v="0"/>
  </r>
  <r>
    <x v="1"/>
    <x v="3"/>
    <x v="0"/>
    <m/>
    <x v="76"/>
    <m/>
    <x v="6"/>
    <x v="3"/>
    <n v="-31"/>
    <x v="3"/>
    <x v="0"/>
  </r>
  <r>
    <x v="1"/>
    <x v="3"/>
    <x v="0"/>
    <m/>
    <x v="65"/>
    <m/>
    <x v="3"/>
    <x v="26"/>
    <n v="-6.19"/>
    <x v="0"/>
    <x v="0"/>
  </r>
  <r>
    <x v="1"/>
    <x v="3"/>
    <x v="0"/>
    <m/>
    <x v="60"/>
    <m/>
    <x v="7"/>
    <x v="29"/>
    <n v="-3941.3"/>
    <x v="1"/>
    <x v="0"/>
  </r>
  <r>
    <x v="1"/>
    <x v="3"/>
    <x v="0"/>
    <m/>
    <x v="77"/>
    <m/>
    <x v="6"/>
    <x v="32"/>
    <n v="-792.28"/>
    <x v="3"/>
    <x v="0"/>
  </r>
  <r>
    <x v="1"/>
    <x v="3"/>
    <x v="0"/>
    <m/>
    <x v="78"/>
    <m/>
    <x v="6"/>
    <x v="33"/>
    <n v="-12"/>
    <x v="3"/>
    <x v="0"/>
  </r>
  <r>
    <x v="1"/>
    <x v="4"/>
    <x v="0"/>
    <m/>
    <x v="68"/>
    <m/>
    <x v="6"/>
    <x v="3"/>
    <n v="-21"/>
    <x v="3"/>
    <x v="0"/>
  </r>
  <r>
    <x v="1"/>
    <x v="4"/>
    <x v="0"/>
    <m/>
    <x v="74"/>
    <m/>
    <x v="6"/>
    <x v="3"/>
    <n v="-15"/>
    <x v="3"/>
    <x v="0"/>
  </r>
  <r>
    <x v="1"/>
    <x v="4"/>
    <x v="0"/>
    <m/>
    <x v="65"/>
    <m/>
    <x v="3"/>
    <x v="26"/>
    <n v="-12.3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3"/>
    <m/>
    <x v="5"/>
    <x v="15"/>
    <n v="10000"/>
    <x v="1"/>
    <x v="0"/>
  </r>
  <r>
    <x v="1"/>
    <x v="4"/>
    <x v="0"/>
    <m/>
    <x v="65"/>
    <m/>
    <x v="3"/>
    <x v="26"/>
    <n v="-96.02"/>
    <x v="0"/>
    <x v="0"/>
  </r>
  <r>
    <x v="1"/>
    <x v="4"/>
    <x v="0"/>
    <m/>
    <x v="79"/>
    <m/>
    <x v="3"/>
    <x v="26"/>
    <n v="-8"/>
    <x v="0"/>
    <x v="0"/>
  </r>
  <r>
    <x v="1"/>
    <x v="4"/>
    <x v="0"/>
    <m/>
    <x v="75"/>
    <m/>
    <x v="3"/>
    <x v="26"/>
    <n v="-75.760000000000005"/>
    <x v="0"/>
    <x v="0"/>
  </r>
  <r>
    <x v="1"/>
    <x v="4"/>
    <x v="0"/>
    <m/>
    <x v="65"/>
    <m/>
    <x v="3"/>
    <x v="26"/>
    <n v="-28.43"/>
    <x v="0"/>
    <x v="0"/>
  </r>
  <r>
    <x v="1"/>
    <x v="4"/>
    <x v="0"/>
    <m/>
    <x v="65"/>
    <m/>
    <x v="3"/>
    <x v="26"/>
    <n v="-24.63"/>
    <x v="0"/>
    <x v="0"/>
  </r>
  <r>
    <x v="1"/>
    <x v="4"/>
    <x v="0"/>
    <m/>
    <x v="66"/>
    <m/>
    <x v="3"/>
    <x v="26"/>
    <n v="-34.74"/>
    <x v="0"/>
    <x v="0"/>
  </r>
  <r>
    <x v="1"/>
    <x v="4"/>
    <x v="0"/>
    <m/>
    <x v="65"/>
    <m/>
    <x v="3"/>
    <x v="26"/>
    <n v="-80.2"/>
    <x v="0"/>
    <x v="0"/>
  </r>
  <r>
    <x v="1"/>
    <x v="4"/>
    <x v="0"/>
    <m/>
    <x v="66"/>
    <m/>
    <x v="3"/>
    <x v="26"/>
    <n v="-41.78"/>
    <x v="0"/>
    <x v="0"/>
  </r>
  <r>
    <x v="1"/>
    <x v="4"/>
    <x v="0"/>
    <m/>
    <x v="26"/>
    <m/>
    <x v="3"/>
    <x v="26"/>
    <n v="-25.92"/>
    <x v="0"/>
    <x v="0"/>
  </r>
  <r>
    <x v="1"/>
    <x v="4"/>
    <x v="0"/>
    <m/>
    <x v="68"/>
    <m/>
    <x v="6"/>
    <x v="3"/>
    <n v="-20"/>
    <x v="3"/>
    <x v="0"/>
  </r>
  <r>
    <x v="1"/>
    <x v="4"/>
    <x v="0"/>
    <m/>
    <x v="65"/>
    <m/>
    <x v="3"/>
    <x v="26"/>
    <n v="-17.72"/>
    <x v="0"/>
    <x v="0"/>
  </r>
  <r>
    <x v="1"/>
    <x v="4"/>
    <x v="0"/>
    <m/>
    <x v="65"/>
    <m/>
    <x v="3"/>
    <x v="26"/>
    <n v="-351.65"/>
    <x v="2"/>
    <x v="0"/>
  </r>
  <r>
    <x v="1"/>
    <x v="4"/>
    <x v="0"/>
    <m/>
    <x v="66"/>
    <m/>
    <x v="3"/>
    <x v="26"/>
    <n v="-192.61"/>
    <x v="2"/>
    <x v="0"/>
  </r>
  <r>
    <x v="1"/>
    <x v="4"/>
    <x v="0"/>
    <m/>
    <x v="68"/>
    <m/>
    <x v="6"/>
    <x v="3"/>
    <n v="-30"/>
    <x v="3"/>
    <x v="0"/>
  </r>
  <r>
    <x v="1"/>
    <x v="4"/>
    <x v="0"/>
    <m/>
    <x v="65"/>
    <m/>
    <x v="3"/>
    <x v="26"/>
    <n v="-25.58"/>
    <x v="0"/>
    <x v="0"/>
  </r>
  <r>
    <x v="1"/>
    <x v="4"/>
    <x v="0"/>
    <m/>
    <x v="65"/>
    <m/>
    <x v="3"/>
    <x v="26"/>
    <n v="-108.98"/>
    <x v="0"/>
    <x v="0"/>
  </r>
  <r>
    <x v="1"/>
    <x v="4"/>
    <x v="0"/>
    <m/>
    <x v="68"/>
    <m/>
    <x v="6"/>
    <x v="3"/>
    <n v="-26.94"/>
    <x v="3"/>
    <x v="0"/>
  </r>
  <r>
    <x v="1"/>
    <x v="4"/>
    <x v="0"/>
    <m/>
    <x v="59"/>
    <m/>
    <x v="4"/>
    <x v="12"/>
    <n v="-3205"/>
    <x v="2"/>
    <x v="0"/>
  </r>
  <r>
    <x v="1"/>
    <x v="4"/>
    <x v="0"/>
    <n v="1157"/>
    <x v="77"/>
    <m/>
    <x v="6"/>
    <x v="32"/>
    <n v="-792.28"/>
    <x v="3"/>
    <x v="0"/>
  </r>
  <r>
    <x v="1"/>
    <x v="4"/>
    <x v="0"/>
    <n v="1158"/>
    <x v="60"/>
    <m/>
    <x v="7"/>
    <x v="29"/>
    <n v="-3941.3"/>
    <x v="1"/>
    <x v="0"/>
  </r>
  <r>
    <x v="1"/>
    <x v="4"/>
    <x v="0"/>
    <n v="1159"/>
    <x v="61"/>
    <m/>
    <x v="6"/>
    <x v="30"/>
    <n v="-496.58"/>
    <x v="3"/>
    <x v="0"/>
  </r>
  <r>
    <x v="1"/>
    <x v="4"/>
    <x v="0"/>
    <n v="1160"/>
    <x v="80"/>
    <m/>
    <x v="6"/>
    <x v="33"/>
    <n v="-480"/>
    <x v="3"/>
    <x v="0"/>
  </r>
  <r>
    <x v="1"/>
    <x v="5"/>
    <x v="0"/>
    <m/>
    <x v="65"/>
    <m/>
    <x v="3"/>
    <x v="26"/>
    <n v="-25.71"/>
    <x v="0"/>
    <x v="0"/>
  </r>
  <r>
    <x v="1"/>
    <x v="5"/>
    <x v="0"/>
    <m/>
    <x v="65"/>
    <m/>
    <x v="3"/>
    <x v="26"/>
    <n v="-7.62"/>
    <x v="0"/>
    <x v="0"/>
  </r>
  <r>
    <x v="1"/>
    <x v="5"/>
    <x v="0"/>
    <m/>
    <x v="63"/>
    <m/>
    <x v="5"/>
    <x v="15"/>
    <n v="10000"/>
    <x v="1"/>
    <x v="0"/>
  </r>
  <r>
    <x v="1"/>
    <x v="5"/>
    <x v="0"/>
    <m/>
    <x v="81"/>
    <m/>
    <x v="6"/>
    <x v="3"/>
    <n v="-30"/>
    <x v="3"/>
    <x v="0"/>
  </r>
  <r>
    <x v="1"/>
    <x v="5"/>
    <x v="0"/>
    <m/>
    <x v="65"/>
    <m/>
    <x v="3"/>
    <x v="26"/>
    <n v="-18.32"/>
    <x v="0"/>
    <x v="0"/>
  </r>
  <r>
    <x v="1"/>
    <x v="5"/>
    <x v="0"/>
    <m/>
    <x v="65"/>
    <m/>
    <x v="3"/>
    <x v="26"/>
    <n v="-51.69"/>
    <x v="0"/>
    <x v="0"/>
  </r>
  <r>
    <x v="1"/>
    <x v="5"/>
    <x v="0"/>
    <m/>
    <x v="64"/>
    <m/>
    <x v="3"/>
    <x v="34"/>
    <n v="-13.96"/>
    <x v="0"/>
    <x v="0"/>
  </r>
  <r>
    <x v="1"/>
    <x v="5"/>
    <x v="0"/>
    <m/>
    <x v="65"/>
    <m/>
    <x v="3"/>
    <x v="26"/>
    <n v="-56.75"/>
    <x v="0"/>
    <x v="0"/>
  </r>
  <r>
    <x v="1"/>
    <x v="5"/>
    <x v="0"/>
    <m/>
    <x v="76"/>
    <m/>
    <x v="6"/>
    <x v="3"/>
    <n v="-15"/>
    <x v="3"/>
    <x v="0"/>
  </r>
  <r>
    <x v="1"/>
    <x v="5"/>
    <x v="0"/>
    <m/>
    <x v="66"/>
    <m/>
    <x v="3"/>
    <x v="26"/>
    <n v="-27.58"/>
    <x v="0"/>
    <x v="0"/>
  </r>
  <r>
    <x v="1"/>
    <x v="5"/>
    <x v="0"/>
    <m/>
    <x v="64"/>
    <m/>
    <x v="3"/>
    <x v="34"/>
    <n v="-77.08"/>
    <x v="0"/>
    <x v="0"/>
  </r>
  <r>
    <x v="1"/>
    <x v="5"/>
    <x v="0"/>
    <m/>
    <x v="66"/>
    <m/>
    <x v="3"/>
    <x v="26"/>
    <n v="-53"/>
    <x v="0"/>
    <x v="0"/>
  </r>
  <r>
    <x v="1"/>
    <x v="5"/>
    <x v="0"/>
    <m/>
    <x v="65"/>
    <m/>
    <x v="3"/>
    <x v="26"/>
    <n v="-78.92"/>
    <x v="0"/>
    <x v="0"/>
  </r>
  <r>
    <x v="1"/>
    <x v="5"/>
    <x v="0"/>
    <m/>
    <x v="82"/>
    <m/>
    <x v="6"/>
    <x v="3"/>
    <n v="-31.5"/>
    <x v="3"/>
    <x v="0"/>
  </r>
  <r>
    <x v="1"/>
    <x v="5"/>
    <x v="0"/>
    <m/>
    <x v="66"/>
    <m/>
    <x v="3"/>
    <x v="26"/>
    <n v="-733.94"/>
    <x v="2"/>
    <x v="0"/>
  </r>
  <r>
    <x v="1"/>
    <x v="5"/>
    <x v="0"/>
    <m/>
    <x v="65"/>
    <m/>
    <x v="3"/>
    <x v="26"/>
    <n v="-41"/>
    <x v="0"/>
    <x v="0"/>
  </r>
  <r>
    <x v="1"/>
    <x v="5"/>
    <x v="0"/>
    <m/>
    <x v="82"/>
    <m/>
    <x v="6"/>
    <x v="3"/>
    <n v="-25"/>
    <x v="3"/>
    <x v="0"/>
  </r>
  <r>
    <x v="1"/>
    <x v="5"/>
    <x v="0"/>
    <m/>
    <x v="15"/>
    <m/>
    <x v="3"/>
    <x v="26"/>
    <n v="-41.38"/>
    <x v="0"/>
    <x v="0"/>
  </r>
  <r>
    <x v="1"/>
    <x v="5"/>
    <x v="0"/>
    <m/>
    <x v="66"/>
    <m/>
    <x v="3"/>
    <x v="26"/>
    <n v="-1303.55"/>
    <x v="2"/>
    <x v="0"/>
  </r>
  <r>
    <x v="1"/>
    <x v="5"/>
    <x v="0"/>
    <m/>
    <x v="66"/>
    <m/>
    <x v="3"/>
    <x v="26"/>
    <n v="-150.47"/>
    <x v="2"/>
    <x v="0"/>
  </r>
  <r>
    <x v="1"/>
    <x v="5"/>
    <x v="0"/>
    <m/>
    <x v="83"/>
    <m/>
    <x v="3"/>
    <x v="26"/>
    <n v="-45.91"/>
    <x v="0"/>
    <x v="0"/>
  </r>
  <r>
    <x v="1"/>
    <x v="5"/>
    <x v="0"/>
    <m/>
    <x v="26"/>
    <m/>
    <x v="3"/>
    <x v="26"/>
    <n v="-37.67"/>
    <x v="0"/>
    <x v="0"/>
  </r>
  <r>
    <x v="1"/>
    <x v="5"/>
    <x v="0"/>
    <m/>
    <x v="74"/>
    <m/>
    <x v="6"/>
    <x v="3"/>
    <n v="-25"/>
    <x v="3"/>
    <x v="0"/>
  </r>
  <r>
    <x v="1"/>
    <x v="5"/>
    <x v="0"/>
    <m/>
    <x v="84"/>
    <m/>
    <x v="3"/>
    <x v="17"/>
    <n v="-21.51"/>
    <x v="2"/>
    <x v="0"/>
  </r>
  <r>
    <x v="1"/>
    <x v="5"/>
    <x v="0"/>
    <m/>
    <x v="26"/>
    <m/>
    <x v="3"/>
    <x v="26"/>
    <n v="-18.93"/>
    <x v="0"/>
    <x v="0"/>
  </r>
  <r>
    <x v="1"/>
    <x v="5"/>
    <x v="0"/>
    <m/>
    <x v="64"/>
    <m/>
    <x v="3"/>
    <x v="34"/>
    <n v="-17.54"/>
    <x v="0"/>
    <x v="0"/>
  </r>
  <r>
    <x v="1"/>
    <x v="5"/>
    <x v="0"/>
    <m/>
    <x v="66"/>
    <m/>
    <x v="3"/>
    <x v="26"/>
    <n v="-16.61"/>
    <x v="0"/>
    <x v="0"/>
  </r>
  <r>
    <x v="1"/>
    <x v="5"/>
    <x v="0"/>
    <m/>
    <x v="71"/>
    <m/>
    <x v="6"/>
    <x v="3"/>
    <n v="-6.46"/>
    <x v="3"/>
    <x v="0"/>
  </r>
  <r>
    <x v="1"/>
    <x v="5"/>
    <x v="0"/>
    <m/>
    <x v="66"/>
    <m/>
    <x v="3"/>
    <x v="26"/>
    <n v="-46.21"/>
    <x v="0"/>
    <x v="0"/>
  </r>
  <r>
    <x v="1"/>
    <x v="5"/>
    <x v="0"/>
    <m/>
    <x v="85"/>
    <m/>
    <x v="6"/>
    <x v="3"/>
    <n v="-20.010000000000002"/>
    <x v="3"/>
    <x v="0"/>
  </r>
  <r>
    <x v="1"/>
    <x v="5"/>
    <x v="0"/>
    <m/>
    <x v="66"/>
    <m/>
    <x v="3"/>
    <x v="26"/>
    <n v="-16.55"/>
    <x v="0"/>
    <x v="0"/>
  </r>
  <r>
    <x v="1"/>
    <x v="5"/>
    <x v="0"/>
    <m/>
    <x v="4"/>
    <m/>
    <x v="3"/>
    <x v="26"/>
    <n v="-206.12"/>
    <x v="0"/>
    <x v="0"/>
  </r>
  <r>
    <x v="1"/>
    <x v="5"/>
    <x v="0"/>
    <m/>
    <x v="60"/>
    <m/>
    <x v="7"/>
    <x v="29"/>
    <n v="-3941.3"/>
    <x v="1"/>
    <x v="0"/>
  </r>
  <r>
    <x v="1"/>
    <x v="5"/>
    <x v="0"/>
    <m/>
    <x v="77"/>
    <m/>
    <x v="6"/>
    <x v="32"/>
    <n v="-792.28"/>
    <x v="3"/>
    <x v="0"/>
  </r>
  <r>
    <x v="1"/>
    <x v="5"/>
    <x v="0"/>
    <m/>
    <x v="61"/>
    <m/>
    <x v="6"/>
    <x v="30"/>
    <n v="-496.58"/>
    <x v="3"/>
    <x v="0"/>
  </r>
  <r>
    <x v="1"/>
    <x v="6"/>
    <x v="0"/>
    <m/>
    <x v="26"/>
    <m/>
    <x v="3"/>
    <x v="26"/>
    <n v="-19.77"/>
    <x v="0"/>
    <x v="0"/>
  </r>
  <r>
    <x v="1"/>
    <x v="6"/>
    <x v="0"/>
    <m/>
    <x v="82"/>
    <m/>
    <x v="6"/>
    <x v="3"/>
    <n v="-30"/>
    <x v="3"/>
    <x v="0"/>
  </r>
  <r>
    <x v="1"/>
    <x v="6"/>
    <x v="0"/>
    <m/>
    <x v="66"/>
    <m/>
    <x v="3"/>
    <x v="26"/>
    <n v="-64.78"/>
    <x v="0"/>
    <x v="0"/>
  </r>
  <r>
    <x v="1"/>
    <x v="6"/>
    <x v="0"/>
    <m/>
    <x v="66"/>
    <m/>
    <x v="3"/>
    <x v="26"/>
    <n v="-20.239999999999998"/>
    <x v="0"/>
    <x v="0"/>
  </r>
  <r>
    <x v="1"/>
    <x v="6"/>
    <x v="0"/>
    <m/>
    <x v="63"/>
    <m/>
    <x v="5"/>
    <x v="15"/>
    <n v="10000"/>
    <x v="1"/>
    <x v="0"/>
  </r>
  <r>
    <x v="1"/>
    <x v="6"/>
    <x v="0"/>
    <m/>
    <x v="86"/>
    <m/>
    <x v="3"/>
    <x v="34"/>
    <n v="-224.59"/>
    <x v="0"/>
    <x v="0"/>
  </r>
  <r>
    <x v="1"/>
    <x v="6"/>
    <x v="0"/>
    <m/>
    <x v="26"/>
    <m/>
    <x v="3"/>
    <x v="26"/>
    <n v="-30.81"/>
    <x v="0"/>
    <x v="0"/>
  </r>
  <r>
    <x v="1"/>
    <x v="6"/>
    <x v="0"/>
    <m/>
    <x v="26"/>
    <m/>
    <x v="3"/>
    <x v="26"/>
    <n v="-28.04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6"/>
    <m/>
    <x v="3"/>
    <x v="26"/>
    <n v="-11.37"/>
    <x v="0"/>
    <x v="0"/>
  </r>
  <r>
    <x v="1"/>
    <x v="6"/>
    <x v="0"/>
    <m/>
    <x v="64"/>
    <m/>
    <x v="3"/>
    <x v="34"/>
    <n v="-119.84"/>
    <x v="2"/>
    <x v="0"/>
  </r>
  <r>
    <x v="1"/>
    <x v="6"/>
    <x v="0"/>
    <m/>
    <x v="65"/>
    <m/>
    <x v="3"/>
    <x v="26"/>
    <n v="-21.16"/>
    <x v="0"/>
    <x v="0"/>
  </r>
  <r>
    <x v="1"/>
    <x v="6"/>
    <x v="0"/>
    <m/>
    <x v="66"/>
    <m/>
    <x v="3"/>
    <x v="26"/>
    <n v="-29.57"/>
    <x v="0"/>
    <x v="0"/>
  </r>
  <r>
    <x v="1"/>
    <x v="6"/>
    <x v="0"/>
    <m/>
    <x v="85"/>
    <m/>
    <x v="6"/>
    <x v="3"/>
    <n v="-21.83"/>
    <x v="3"/>
    <x v="0"/>
  </r>
  <r>
    <x v="1"/>
    <x v="6"/>
    <x v="0"/>
    <m/>
    <x v="66"/>
    <m/>
    <x v="3"/>
    <x v="26"/>
    <n v="-215.42"/>
    <x v="2"/>
    <x v="0"/>
  </r>
  <r>
    <x v="1"/>
    <x v="6"/>
    <x v="0"/>
    <m/>
    <x v="65"/>
    <m/>
    <x v="3"/>
    <x v="26"/>
    <n v="-10.96"/>
    <x v="0"/>
    <x v="0"/>
  </r>
  <r>
    <x v="1"/>
    <x v="6"/>
    <x v="0"/>
    <m/>
    <x v="64"/>
    <m/>
    <x v="3"/>
    <x v="34"/>
    <n v="-142.9"/>
    <x v="2"/>
    <x v="0"/>
  </r>
  <r>
    <x v="1"/>
    <x v="6"/>
    <x v="0"/>
    <m/>
    <x v="65"/>
    <m/>
    <x v="3"/>
    <x v="26"/>
    <n v="-32.25"/>
    <x v="0"/>
    <x v="0"/>
  </r>
  <r>
    <x v="1"/>
    <x v="6"/>
    <x v="0"/>
    <m/>
    <x v="64"/>
    <m/>
    <x v="3"/>
    <x v="34"/>
    <n v="-21.65"/>
    <x v="0"/>
    <x v="0"/>
  </r>
  <r>
    <x v="1"/>
    <x v="6"/>
    <x v="0"/>
    <m/>
    <x v="65"/>
    <m/>
    <x v="3"/>
    <x v="26"/>
    <n v="-20.37"/>
    <x v="0"/>
    <x v="0"/>
  </r>
  <r>
    <x v="1"/>
    <x v="6"/>
    <x v="0"/>
    <m/>
    <x v="4"/>
    <m/>
    <x v="3"/>
    <x v="26"/>
    <n v="-80.650000000000006"/>
    <x v="0"/>
    <x v="0"/>
  </r>
  <r>
    <x v="1"/>
    <x v="6"/>
    <x v="0"/>
    <m/>
    <x v="68"/>
    <m/>
    <x v="6"/>
    <x v="3"/>
    <n v="-31.5"/>
    <x v="3"/>
    <x v="0"/>
  </r>
  <r>
    <x v="1"/>
    <x v="6"/>
    <x v="0"/>
    <m/>
    <x v="64"/>
    <m/>
    <x v="3"/>
    <x v="34"/>
    <n v="-55.42"/>
    <x v="2"/>
    <x v="0"/>
  </r>
  <r>
    <x v="1"/>
    <x v="6"/>
    <x v="0"/>
    <m/>
    <x v="64"/>
    <m/>
    <x v="3"/>
    <x v="34"/>
    <n v="-103.95"/>
    <x v="2"/>
    <x v="0"/>
  </r>
  <r>
    <x v="1"/>
    <x v="6"/>
    <x v="0"/>
    <m/>
    <x v="65"/>
    <m/>
    <x v="3"/>
    <x v="26"/>
    <n v="-62.51"/>
    <x v="0"/>
    <x v="0"/>
  </r>
  <r>
    <x v="1"/>
    <x v="6"/>
    <x v="0"/>
    <m/>
    <x v="65"/>
    <m/>
    <x v="3"/>
    <x v="26"/>
    <n v="-29.78"/>
    <x v="0"/>
    <x v="0"/>
  </r>
  <r>
    <x v="1"/>
    <x v="6"/>
    <x v="0"/>
    <m/>
    <x v="85"/>
    <m/>
    <x v="6"/>
    <x v="3"/>
    <n v="-29"/>
    <x v="3"/>
    <x v="0"/>
  </r>
  <r>
    <x v="1"/>
    <x v="6"/>
    <x v="0"/>
    <m/>
    <x v="87"/>
    <m/>
    <x v="6"/>
    <x v="33"/>
    <n v="-44"/>
    <x v="3"/>
    <x v="0"/>
  </r>
  <r>
    <x v="1"/>
    <x v="6"/>
    <x v="0"/>
    <m/>
    <x v="60"/>
    <m/>
    <x v="7"/>
    <x v="29"/>
    <n v="-3941.3"/>
    <x v="1"/>
    <x v="0"/>
  </r>
  <r>
    <x v="1"/>
    <x v="6"/>
    <x v="0"/>
    <m/>
    <x v="77"/>
    <m/>
    <x v="6"/>
    <x v="32"/>
    <n v="-792.28"/>
    <x v="3"/>
    <x v="0"/>
  </r>
  <r>
    <x v="1"/>
    <x v="6"/>
    <x v="0"/>
    <m/>
    <x v="61"/>
    <m/>
    <x v="6"/>
    <x v="30"/>
    <n v="-496.58"/>
    <x v="3"/>
    <x v="0"/>
  </r>
  <r>
    <x v="1"/>
    <x v="6"/>
    <x v="0"/>
    <m/>
    <x v="88"/>
    <m/>
    <x v="3"/>
    <x v="24"/>
    <n v="-200"/>
    <x v="0"/>
    <x v="0"/>
  </r>
  <r>
    <x v="1"/>
    <x v="7"/>
    <x v="0"/>
    <m/>
    <x v="66"/>
    <m/>
    <x v="3"/>
    <x v="26"/>
    <n v="-370.53"/>
    <x v="2"/>
    <x v="0"/>
  </r>
  <r>
    <x v="1"/>
    <x v="7"/>
    <x v="0"/>
    <m/>
    <x v="89"/>
    <m/>
    <x v="3"/>
    <x v="26"/>
    <n v="-24"/>
    <x v="0"/>
    <x v="0"/>
  </r>
  <r>
    <x v="1"/>
    <x v="7"/>
    <x v="0"/>
    <m/>
    <x v="4"/>
    <m/>
    <x v="3"/>
    <x v="26"/>
    <n v="-338.49"/>
    <x v="2"/>
    <x v="0"/>
  </r>
  <r>
    <x v="1"/>
    <x v="7"/>
    <x v="0"/>
    <m/>
    <x v="66"/>
    <m/>
    <x v="3"/>
    <x v="26"/>
    <n v="-123.79"/>
    <x v="0"/>
    <x v="0"/>
  </r>
  <r>
    <x v="1"/>
    <x v="7"/>
    <x v="0"/>
    <m/>
    <x v="82"/>
    <m/>
    <x v="6"/>
    <x v="3"/>
    <n v="-32"/>
    <x v="3"/>
    <x v="0"/>
  </r>
  <r>
    <x v="1"/>
    <x v="7"/>
    <x v="0"/>
    <m/>
    <x v="66"/>
    <m/>
    <x v="3"/>
    <x v="26"/>
    <n v="-24.03"/>
    <x v="0"/>
    <x v="0"/>
  </r>
  <r>
    <x v="1"/>
    <x v="7"/>
    <x v="0"/>
    <m/>
    <x v="4"/>
    <m/>
    <x v="3"/>
    <x v="26"/>
    <n v="-116.03"/>
    <x v="0"/>
    <x v="0"/>
  </r>
  <r>
    <x v="1"/>
    <x v="7"/>
    <x v="0"/>
    <m/>
    <x v="65"/>
    <m/>
    <x v="3"/>
    <x v="26"/>
    <n v="-59.42"/>
    <x v="0"/>
    <x v="0"/>
  </r>
  <r>
    <x v="1"/>
    <x v="7"/>
    <x v="0"/>
    <m/>
    <x v="90"/>
    <m/>
    <x v="3"/>
    <x v="26"/>
    <n v="-9.2899999999999991"/>
    <x v="0"/>
    <x v="0"/>
  </r>
  <r>
    <x v="1"/>
    <x v="7"/>
    <x v="0"/>
    <m/>
    <x v="66"/>
    <m/>
    <x v="3"/>
    <x v="26"/>
    <n v="-68.59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5"/>
    <m/>
    <x v="3"/>
    <x v="26"/>
    <n v="-22.65"/>
    <x v="0"/>
    <x v="0"/>
  </r>
  <r>
    <x v="1"/>
    <x v="7"/>
    <x v="0"/>
    <m/>
    <x v="10"/>
    <m/>
    <x v="3"/>
    <x v="26"/>
    <n v="-19.86"/>
    <x v="0"/>
    <x v="0"/>
  </r>
  <r>
    <x v="1"/>
    <x v="7"/>
    <x v="0"/>
    <m/>
    <x v="65"/>
    <m/>
    <x v="3"/>
    <x v="26"/>
    <n v="-14.8"/>
    <x v="0"/>
    <x v="0"/>
  </r>
  <r>
    <x v="1"/>
    <x v="7"/>
    <x v="0"/>
    <m/>
    <x v="74"/>
    <m/>
    <x v="6"/>
    <x v="3"/>
    <n v="-25"/>
    <x v="3"/>
    <x v="0"/>
  </r>
  <r>
    <x v="1"/>
    <x v="7"/>
    <x v="0"/>
    <m/>
    <x v="66"/>
    <m/>
    <x v="3"/>
    <x v="26"/>
    <n v="-198.68"/>
    <x v="2"/>
    <x v="0"/>
  </r>
  <r>
    <x v="1"/>
    <x v="7"/>
    <x v="0"/>
    <m/>
    <x v="85"/>
    <m/>
    <x v="6"/>
    <x v="3"/>
    <n v="-25"/>
    <x v="3"/>
    <x v="0"/>
  </r>
  <r>
    <x v="1"/>
    <x v="7"/>
    <x v="0"/>
    <m/>
    <x v="65"/>
    <m/>
    <x v="3"/>
    <x v="26"/>
    <n v="-20.96"/>
    <x v="0"/>
    <x v="0"/>
  </r>
  <r>
    <x v="1"/>
    <x v="7"/>
    <x v="0"/>
    <m/>
    <x v="19"/>
    <m/>
    <x v="5"/>
    <x v="15"/>
    <n v="10000"/>
    <x v="1"/>
    <x v="0"/>
  </r>
  <r>
    <x v="1"/>
    <x v="7"/>
    <x v="0"/>
    <m/>
    <x v="66"/>
    <m/>
    <x v="3"/>
    <x v="26"/>
    <n v="-15.45"/>
    <x v="0"/>
    <x v="0"/>
  </r>
  <r>
    <x v="1"/>
    <x v="7"/>
    <x v="0"/>
    <m/>
    <x v="76"/>
    <m/>
    <x v="6"/>
    <x v="3"/>
    <n v="-30"/>
    <x v="3"/>
    <x v="0"/>
  </r>
  <r>
    <x v="1"/>
    <x v="7"/>
    <x v="0"/>
    <n v="1169"/>
    <x v="91"/>
    <s v="prescrip"/>
    <x v="6"/>
    <x v="33"/>
    <n v="-21.17"/>
    <x v="3"/>
    <x v="0"/>
  </r>
  <r>
    <x v="1"/>
    <x v="7"/>
    <x v="0"/>
    <n v="1171"/>
    <x v="59"/>
    <m/>
    <x v="4"/>
    <x v="12"/>
    <n v="-4235"/>
    <x v="2"/>
    <x v="0"/>
  </r>
  <r>
    <x v="1"/>
    <x v="7"/>
    <x v="0"/>
    <n v="1172"/>
    <x v="61"/>
    <m/>
    <x v="6"/>
    <x v="30"/>
    <n v="-496.58"/>
    <x v="3"/>
    <x v="0"/>
  </r>
  <r>
    <x v="1"/>
    <x v="7"/>
    <x v="0"/>
    <n v="1173"/>
    <x v="60"/>
    <m/>
    <x v="7"/>
    <x v="29"/>
    <n v="-3941.3"/>
    <x v="1"/>
    <x v="0"/>
  </r>
  <r>
    <x v="1"/>
    <x v="7"/>
    <x v="0"/>
    <n v="1174"/>
    <x v="77"/>
    <m/>
    <x v="6"/>
    <x v="32"/>
    <n v="-792.28"/>
    <x v="3"/>
    <x v="0"/>
  </r>
  <r>
    <x v="1"/>
    <x v="7"/>
    <x v="0"/>
    <n v="1175"/>
    <x v="92"/>
    <s v="2000 insurance"/>
    <x v="8"/>
    <x v="35"/>
    <n v="-4071.58"/>
    <x v="0"/>
    <x v="0"/>
  </r>
  <r>
    <x v="1"/>
    <x v="7"/>
    <x v="0"/>
    <n v="1176"/>
    <x v="93"/>
    <m/>
    <x v="6"/>
    <x v="36"/>
    <n v="-50"/>
    <x v="3"/>
    <x v="0"/>
  </r>
  <r>
    <x v="1"/>
    <x v="7"/>
    <x v="0"/>
    <n v="1177"/>
    <x v="94"/>
    <m/>
    <x v="6"/>
    <x v="37"/>
    <n v="-200"/>
    <x v="3"/>
    <x v="0"/>
  </r>
  <r>
    <x v="0"/>
    <x v="10"/>
    <x v="0"/>
    <m/>
    <x v="0"/>
    <s v="Week ending Sep. 1"/>
    <x v="0"/>
    <x v="0"/>
    <n v="5676"/>
    <x v="0"/>
    <x v="0"/>
  </r>
  <r>
    <x v="0"/>
    <x v="10"/>
    <x v="0"/>
    <m/>
    <x v="0"/>
    <s v="Week ending Sep. 8"/>
    <x v="0"/>
    <x v="0"/>
    <n v="3527"/>
    <x v="0"/>
    <x v="0"/>
  </r>
  <r>
    <x v="0"/>
    <x v="10"/>
    <x v="0"/>
    <m/>
    <x v="0"/>
    <s v="Week ending Sep. 15"/>
    <x v="0"/>
    <x v="0"/>
    <n v="5049.18"/>
    <x v="0"/>
    <x v="0"/>
  </r>
  <r>
    <x v="0"/>
    <x v="10"/>
    <x v="0"/>
    <m/>
    <x v="19"/>
    <s v="Xfer to 38855"/>
    <x v="5"/>
    <x v="15"/>
    <n v="-10000"/>
    <x v="1"/>
    <x v="0"/>
  </r>
  <r>
    <x v="0"/>
    <x v="10"/>
    <x v="0"/>
    <m/>
    <x v="0"/>
    <s v="Week ending Sep. 22"/>
    <x v="0"/>
    <x v="0"/>
    <n v="3921"/>
    <x v="0"/>
    <x v="0"/>
  </r>
  <r>
    <x v="0"/>
    <x v="10"/>
    <x v="0"/>
    <m/>
    <x v="2"/>
    <s v="August Elect/water"/>
    <x v="2"/>
    <x v="2"/>
    <n v="-4618.7299999999996"/>
    <x v="0"/>
    <x v="0"/>
  </r>
  <r>
    <x v="0"/>
    <x v="10"/>
    <x v="0"/>
    <m/>
    <x v="3"/>
    <s v="August gas"/>
    <x v="2"/>
    <x v="3"/>
    <n v="-98.83"/>
    <x v="0"/>
    <x v="0"/>
  </r>
  <r>
    <x v="0"/>
    <x v="10"/>
    <x v="0"/>
    <n v="1439"/>
    <x v="12"/>
    <m/>
    <x v="3"/>
    <x v="9"/>
    <n v="-10.36"/>
    <x v="0"/>
    <x v="0"/>
  </r>
  <r>
    <x v="0"/>
    <x v="10"/>
    <x v="0"/>
    <n v="1440"/>
    <x v="2"/>
    <s v="liscence renewal"/>
    <x v="1"/>
    <x v="33"/>
    <n v="-25"/>
    <x v="0"/>
    <x v="0"/>
  </r>
  <r>
    <x v="0"/>
    <x v="10"/>
    <x v="0"/>
    <n v="1441"/>
    <x v="16"/>
    <m/>
    <x v="4"/>
    <x v="12"/>
    <n v="-270"/>
    <x v="0"/>
    <x v="0"/>
  </r>
  <r>
    <x v="0"/>
    <x v="10"/>
    <x v="0"/>
    <n v="1442"/>
    <x v="39"/>
    <m/>
    <x v="4"/>
    <x v="5"/>
    <n v="-260"/>
    <x v="0"/>
    <x v="0"/>
  </r>
  <r>
    <x v="0"/>
    <x v="10"/>
    <x v="0"/>
    <n v="1443"/>
    <x v="50"/>
    <m/>
    <x v="1"/>
    <x v="25"/>
    <n v="-175"/>
    <x v="0"/>
    <x v="1"/>
  </r>
  <r>
    <x v="0"/>
    <x v="10"/>
    <x v="0"/>
    <n v="1444"/>
    <x v="54"/>
    <m/>
    <x v="1"/>
    <x v="25"/>
    <n v="-70"/>
    <x v="0"/>
    <x v="1"/>
  </r>
  <r>
    <x v="0"/>
    <x v="10"/>
    <x v="0"/>
    <n v="1445"/>
    <x v="53"/>
    <m/>
    <x v="1"/>
    <x v="25"/>
    <n v="-70"/>
    <x v="0"/>
    <x v="1"/>
  </r>
  <r>
    <x v="0"/>
    <x v="10"/>
    <x v="0"/>
    <n v="1446"/>
    <x v="95"/>
    <m/>
    <x v="1"/>
    <x v="25"/>
    <n v="-70"/>
    <x v="0"/>
    <x v="1"/>
  </r>
  <r>
    <x v="0"/>
    <x v="10"/>
    <x v="0"/>
    <n v="1447"/>
    <x v="10"/>
    <m/>
    <x v="3"/>
    <x v="17"/>
    <n v="-542.27"/>
    <x v="2"/>
    <x v="0"/>
  </r>
  <r>
    <x v="0"/>
    <x v="10"/>
    <x v="0"/>
    <n v="1448"/>
    <x v="9"/>
    <m/>
    <x v="2"/>
    <x v="8"/>
    <n v="-152.63999999999999"/>
    <x v="0"/>
    <x v="1"/>
  </r>
  <r>
    <x v="0"/>
    <x v="10"/>
    <x v="0"/>
    <n v="1449"/>
    <x v="26"/>
    <m/>
    <x v="3"/>
    <x v="4"/>
    <n v="-150"/>
    <x v="2"/>
    <x v="1"/>
  </r>
  <r>
    <x v="0"/>
    <x v="10"/>
    <x v="0"/>
    <n v="1449"/>
    <x v="26"/>
    <m/>
    <x v="3"/>
    <x v="4"/>
    <n v="-210.91"/>
    <x v="0"/>
    <x v="1"/>
  </r>
  <r>
    <x v="0"/>
    <x v="10"/>
    <x v="0"/>
    <n v="1450"/>
    <x v="96"/>
    <s v="dryer repair"/>
    <x v="3"/>
    <x v="13"/>
    <n v="-393.18"/>
    <x v="0"/>
    <x v="1"/>
  </r>
  <r>
    <x v="0"/>
    <x v="10"/>
    <x v="0"/>
    <n v="1451"/>
    <x v="97"/>
    <s v="Medical-Wade"/>
    <x v="6"/>
    <x v="33"/>
    <n v="-41"/>
    <x v="3"/>
    <x v="1"/>
  </r>
  <r>
    <x v="0"/>
    <x v="10"/>
    <x v="0"/>
    <n v="1452"/>
    <x v="98"/>
    <m/>
    <x v="1"/>
    <x v="11"/>
    <n v="-47.41"/>
    <x v="0"/>
    <x v="1"/>
  </r>
  <r>
    <x v="0"/>
    <x v="10"/>
    <x v="0"/>
    <n v="1453"/>
    <x v="35"/>
    <m/>
    <x v="3"/>
    <x v="13"/>
    <n v="-32.4"/>
    <x v="0"/>
    <x v="1"/>
  </r>
  <r>
    <x v="0"/>
    <x v="10"/>
    <x v="0"/>
    <n v="1454"/>
    <x v="21"/>
    <m/>
    <x v="3"/>
    <x v="17"/>
    <n v="-285.45999999999998"/>
    <x v="2"/>
    <x v="1"/>
  </r>
  <r>
    <x v="0"/>
    <x v="10"/>
    <x v="0"/>
    <n v="1455"/>
    <x v="18"/>
    <s v="September bill"/>
    <x v="0"/>
    <x v="14"/>
    <n v="-64.650000000000006"/>
    <x v="0"/>
    <x v="1"/>
  </r>
  <r>
    <x v="0"/>
    <x v="10"/>
    <x v="0"/>
    <n v="1456"/>
    <x v="99"/>
    <m/>
    <x v="2"/>
    <x v="8"/>
    <n v="-21.47"/>
    <x v="0"/>
    <x v="1"/>
  </r>
  <r>
    <x v="0"/>
    <x v="10"/>
    <x v="0"/>
    <n v="1457"/>
    <x v="15"/>
    <m/>
    <x v="3"/>
    <x v="4"/>
    <n v="-100"/>
    <x v="0"/>
    <x v="1"/>
  </r>
  <r>
    <x v="0"/>
    <x v="10"/>
    <x v="0"/>
    <n v="1457"/>
    <x v="15"/>
    <m/>
    <x v="3"/>
    <x v="4"/>
    <n v="-343.83"/>
    <x v="2"/>
    <x v="1"/>
  </r>
  <r>
    <x v="0"/>
    <x v="10"/>
    <x v="0"/>
    <n v="1458"/>
    <x v="16"/>
    <m/>
    <x v="4"/>
    <x v="12"/>
    <n v="-270"/>
    <x v="0"/>
    <x v="0"/>
  </r>
  <r>
    <x v="0"/>
    <x v="10"/>
    <x v="0"/>
    <n v="1459"/>
    <x v="39"/>
    <m/>
    <x v="4"/>
    <x v="5"/>
    <n v="-260"/>
    <x v="0"/>
    <x v="0"/>
  </r>
  <r>
    <x v="0"/>
    <x v="10"/>
    <x v="0"/>
    <n v="1460"/>
    <x v="100"/>
    <m/>
    <x v="1"/>
    <x v="25"/>
    <n v="-120"/>
    <x v="0"/>
    <x v="1"/>
  </r>
  <r>
    <x v="0"/>
    <x v="10"/>
    <x v="0"/>
    <n v="1461"/>
    <x v="11"/>
    <m/>
    <x v="3"/>
    <x v="9"/>
    <n v="-10.65"/>
    <x v="0"/>
    <x v="1"/>
  </r>
  <r>
    <x v="0"/>
    <x v="10"/>
    <x v="0"/>
    <n v="1462"/>
    <x v="50"/>
    <m/>
    <x v="1"/>
    <x v="25"/>
    <n v="-87.5"/>
    <x v="0"/>
    <x v="1"/>
  </r>
  <r>
    <x v="0"/>
    <x v="10"/>
    <x v="0"/>
    <n v="1463"/>
    <x v="53"/>
    <m/>
    <x v="1"/>
    <x v="25"/>
    <n v="-70"/>
    <x v="0"/>
    <x v="1"/>
  </r>
  <r>
    <x v="0"/>
    <x v="10"/>
    <x v="0"/>
    <n v="1464"/>
    <x v="101"/>
    <m/>
    <x v="1"/>
    <x v="25"/>
    <n v="-70"/>
    <x v="0"/>
    <x v="1"/>
  </r>
  <r>
    <x v="0"/>
    <x v="10"/>
    <x v="0"/>
    <n v="1465"/>
    <x v="10"/>
    <m/>
    <x v="3"/>
    <x v="17"/>
    <n v="-342.76"/>
    <x v="2"/>
    <x v="0"/>
  </r>
  <r>
    <x v="0"/>
    <x v="10"/>
    <x v="0"/>
    <n v="1466"/>
    <x v="12"/>
    <m/>
    <x v="3"/>
    <x v="9"/>
    <n v="-29.22"/>
    <x v="0"/>
    <x v="0"/>
  </r>
  <r>
    <x v="0"/>
    <x v="10"/>
    <x v="0"/>
    <n v="1467"/>
    <x v="16"/>
    <m/>
    <x v="4"/>
    <x v="12"/>
    <n v="-270"/>
    <x v="0"/>
    <x v="0"/>
  </r>
  <r>
    <x v="0"/>
    <x v="10"/>
    <x v="0"/>
    <n v="1468"/>
    <x v="39"/>
    <m/>
    <x v="4"/>
    <x v="5"/>
    <n v="-260"/>
    <x v="0"/>
    <x v="0"/>
  </r>
  <r>
    <x v="0"/>
    <x v="10"/>
    <x v="0"/>
    <n v="1469"/>
    <x v="50"/>
    <m/>
    <x v="1"/>
    <x v="25"/>
    <n v="-157.5"/>
    <x v="0"/>
    <x v="0"/>
  </r>
  <r>
    <x v="0"/>
    <x v="10"/>
    <x v="0"/>
    <n v="1470"/>
    <x v="101"/>
    <m/>
    <x v="1"/>
    <x v="25"/>
    <n v="-140"/>
    <x v="0"/>
    <x v="0"/>
  </r>
  <r>
    <x v="0"/>
    <x v="10"/>
    <x v="0"/>
    <n v="1471"/>
    <x v="53"/>
    <m/>
    <x v="1"/>
    <x v="25"/>
    <n v="-70"/>
    <x v="0"/>
    <x v="0"/>
  </r>
  <r>
    <x v="0"/>
    <x v="10"/>
    <x v="0"/>
    <n v="1472"/>
    <x v="55"/>
    <m/>
    <x v="3"/>
    <x v="13"/>
    <n v="-176.14"/>
    <x v="2"/>
    <x v="0"/>
  </r>
  <r>
    <x v="0"/>
    <x v="10"/>
    <x v="0"/>
    <n v="1473"/>
    <x v="102"/>
    <m/>
    <x v="0"/>
    <x v="38"/>
    <n v="-100"/>
    <x v="0"/>
    <x v="0"/>
  </r>
  <r>
    <x v="0"/>
    <x v="10"/>
    <x v="0"/>
    <n v="1474"/>
    <x v="103"/>
    <m/>
    <x v="4"/>
    <x v="12"/>
    <n v="-12"/>
    <x v="0"/>
    <x v="0"/>
  </r>
  <r>
    <x v="0"/>
    <x v="10"/>
    <x v="0"/>
    <n v="1475"/>
    <x v="39"/>
    <m/>
    <x v="4"/>
    <x v="5"/>
    <n v="-260"/>
    <x v="0"/>
    <x v="0"/>
  </r>
  <r>
    <x v="0"/>
    <x v="10"/>
    <x v="0"/>
    <n v="1476"/>
    <x v="16"/>
    <m/>
    <x v="4"/>
    <x v="12"/>
    <n v="-270"/>
    <x v="0"/>
    <x v="0"/>
  </r>
  <r>
    <x v="0"/>
    <x v="10"/>
    <x v="0"/>
    <n v="1477"/>
    <x v="20"/>
    <s v="vinyl flooring"/>
    <x v="3"/>
    <x v="24"/>
    <n v="-322.33999999999997"/>
    <x v="2"/>
    <x v="0"/>
  </r>
  <r>
    <x v="0"/>
    <x v="10"/>
    <x v="0"/>
    <n v="1479"/>
    <x v="16"/>
    <m/>
    <x v="4"/>
    <x v="12"/>
    <n v="-270"/>
    <x v="0"/>
    <x v="0"/>
  </r>
  <r>
    <x v="0"/>
    <x v="10"/>
    <x v="0"/>
    <n v="1480"/>
    <x v="39"/>
    <m/>
    <x v="4"/>
    <x v="5"/>
    <n v="-260"/>
    <x v="0"/>
    <x v="0"/>
  </r>
  <r>
    <x v="1"/>
    <x v="10"/>
    <x v="0"/>
    <m/>
    <x v="65"/>
    <s v="batteries&amp;misc"/>
    <x v="3"/>
    <x v="10"/>
    <n v="-24.67"/>
    <x v="0"/>
    <x v="1"/>
  </r>
  <r>
    <x v="1"/>
    <x v="10"/>
    <x v="0"/>
    <m/>
    <x v="4"/>
    <s v="rangehood"/>
    <x v="3"/>
    <x v="20"/>
    <n v="-57.37"/>
    <x v="2"/>
    <x v="1"/>
  </r>
  <r>
    <x v="1"/>
    <x v="10"/>
    <x v="0"/>
    <m/>
    <x v="82"/>
    <m/>
    <x v="6"/>
    <x v="3"/>
    <n v="-31.16"/>
    <x v="3"/>
    <x v="0"/>
  </r>
  <r>
    <x v="1"/>
    <x v="10"/>
    <x v="0"/>
    <m/>
    <x v="104"/>
    <s v="root killer-sewer"/>
    <x v="3"/>
    <x v="34"/>
    <n v="-25.16"/>
    <x v="0"/>
    <x v="1"/>
  </r>
  <r>
    <x v="1"/>
    <x v="10"/>
    <x v="0"/>
    <m/>
    <x v="65"/>
    <s v="post for porch"/>
    <x v="3"/>
    <x v="4"/>
    <n v="-21.97"/>
    <x v="2"/>
    <x v="1"/>
  </r>
  <r>
    <x v="1"/>
    <x v="10"/>
    <x v="0"/>
    <m/>
    <x v="65"/>
    <m/>
    <x v="3"/>
    <x v="26"/>
    <n v="-131.49"/>
    <x v="0"/>
    <x v="0"/>
  </r>
  <r>
    <x v="1"/>
    <x v="10"/>
    <x v="0"/>
    <m/>
    <x v="65"/>
    <s v="sheetrock supplies"/>
    <x v="3"/>
    <x v="20"/>
    <n v="-46.23"/>
    <x v="2"/>
    <x v="1"/>
  </r>
  <r>
    <x v="1"/>
    <x v="10"/>
    <x v="0"/>
    <m/>
    <x v="85"/>
    <m/>
    <x v="6"/>
    <x v="3"/>
    <n v="-20"/>
    <x v="3"/>
    <x v="0"/>
  </r>
  <r>
    <x v="1"/>
    <x v="10"/>
    <x v="0"/>
    <m/>
    <x v="66"/>
    <s v="carpet &amp; pad"/>
    <x v="3"/>
    <x v="16"/>
    <n v="-215.15"/>
    <x v="2"/>
    <x v="1"/>
  </r>
  <r>
    <x v="1"/>
    <x v="10"/>
    <x v="0"/>
    <m/>
    <x v="85"/>
    <m/>
    <x v="6"/>
    <x v="3"/>
    <n v="-29"/>
    <x v="3"/>
    <x v="0"/>
  </r>
  <r>
    <x v="1"/>
    <x v="10"/>
    <x v="0"/>
    <m/>
    <x v="74"/>
    <m/>
    <x v="6"/>
    <x v="3"/>
    <n v="-31.3"/>
    <x v="3"/>
    <x v="0"/>
  </r>
  <r>
    <x v="1"/>
    <x v="10"/>
    <x v="0"/>
    <m/>
    <x v="65"/>
    <s v="cabinets"/>
    <x v="3"/>
    <x v="20"/>
    <n v="-162.66999999999999"/>
    <x v="2"/>
    <x v="1"/>
  </r>
  <r>
    <x v="1"/>
    <x v="10"/>
    <x v="0"/>
    <m/>
    <x v="19"/>
    <m/>
    <x v="5"/>
    <x v="15"/>
    <n v="10000"/>
    <x v="1"/>
    <x v="0"/>
  </r>
  <r>
    <x v="1"/>
    <x v="10"/>
    <x v="0"/>
    <m/>
    <x v="65"/>
    <s v="countertop"/>
    <x v="3"/>
    <x v="20"/>
    <n v="-123.36"/>
    <x v="2"/>
    <x v="1"/>
  </r>
  <r>
    <x v="1"/>
    <x v="10"/>
    <x v="0"/>
    <m/>
    <x v="82"/>
    <m/>
    <x v="6"/>
    <x v="3"/>
    <n v="-30.5"/>
    <x v="3"/>
    <x v="0"/>
  </r>
  <r>
    <x v="1"/>
    <x v="10"/>
    <x v="0"/>
    <m/>
    <x v="64"/>
    <m/>
    <x v="3"/>
    <x v="10"/>
    <n v="-86.12"/>
    <x v="0"/>
    <x v="0"/>
  </r>
  <r>
    <x v="1"/>
    <x v="10"/>
    <x v="0"/>
    <m/>
    <x v="65"/>
    <s v="sinks"/>
    <x v="3"/>
    <x v="34"/>
    <n v="-59.75"/>
    <x v="2"/>
    <x v="1"/>
  </r>
  <r>
    <x v="1"/>
    <x v="10"/>
    <x v="0"/>
    <m/>
    <x v="82"/>
    <m/>
    <x v="6"/>
    <x v="3"/>
    <n v="-31"/>
    <x v="3"/>
    <x v="0"/>
  </r>
  <r>
    <x v="1"/>
    <x v="10"/>
    <x v="0"/>
    <m/>
    <x v="65"/>
    <m/>
    <x v="3"/>
    <x v="10"/>
    <n v="-12.67"/>
    <x v="0"/>
    <x v="1"/>
  </r>
  <r>
    <x v="1"/>
    <x v="10"/>
    <x v="0"/>
    <n v="1179"/>
    <x v="61"/>
    <m/>
    <x v="6"/>
    <x v="30"/>
    <n v="-496.58"/>
    <x v="3"/>
    <x v="0"/>
  </r>
  <r>
    <x v="1"/>
    <x v="10"/>
    <x v="0"/>
    <n v="1180"/>
    <x v="60"/>
    <m/>
    <x v="7"/>
    <x v="29"/>
    <n v="-3941.3"/>
    <x v="1"/>
    <x v="0"/>
  </r>
  <r>
    <x v="1"/>
    <x v="10"/>
    <x v="0"/>
    <n v="1181"/>
    <x v="105"/>
    <m/>
    <x v="1"/>
    <x v="33"/>
    <n v="-25"/>
    <x v="3"/>
    <x v="0"/>
  </r>
  <r>
    <x v="1"/>
    <x v="10"/>
    <x v="0"/>
    <n v="1182"/>
    <x v="106"/>
    <m/>
    <x v="6"/>
    <x v="33"/>
    <n v="-45"/>
    <x v="3"/>
    <x v="0"/>
  </r>
  <r>
    <x v="1"/>
    <x v="10"/>
    <x v="0"/>
    <n v="1185"/>
    <x v="77"/>
    <m/>
    <x v="6"/>
    <x v="32"/>
    <n v="-792.28"/>
    <x v="3"/>
    <x v="0"/>
  </r>
  <r>
    <x v="0"/>
    <x v="9"/>
    <x v="0"/>
    <m/>
    <x v="0"/>
    <s v="Week ending Sep. 29"/>
    <x v="0"/>
    <x v="0"/>
    <n v="5984.05"/>
    <x v="0"/>
    <x v="0"/>
  </r>
  <r>
    <x v="0"/>
    <x v="9"/>
    <x v="0"/>
    <m/>
    <x v="0"/>
    <s v="Week ending Oct 6"/>
    <x v="0"/>
    <x v="0"/>
    <n v="3564.5"/>
    <x v="0"/>
    <x v="0"/>
  </r>
  <r>
    <x v="0"/>
    <x v="9"/>
    <x v="0"/>
    <m/>
    <x v="0"/>
    <s v="Week ending Oct 13"/>
    <x v="0"/>
    <x v="0"/>
    <n v="5010"/>
    <x v="0"/>
    <x v="0"/>
  </r>
  <r>
    <x v="0"/>
    <x v="9"/>
    <x v="0"/>
    <m/>
    <x v="19"/>
    <s v="Xfer to 38855"/>
    <x v="5"/>
    <x v="15"/>
    <n v="-10000"/>
    <x v="1"/>
    <x v="0"/>
  </r>
  <r>
    <x v="0"/>
    <x v="9"/>
    <x v="0"/>
    <m/>
    <x v="0"/>
    <s v="Week ending Oct 20"/>
    <x v="0"/>
    <x v="0"/>
    <n v="3610"/>
    <x v="0"/>
    <x v="0"/>
  </r>
  <r>
    <x v="0"/>
    <x v="9"/>
    <x v="0"/>
    <m/>
    <x v="0"/>
    <s v="Week ending Oct 27"/>
    <x v="0"/>
    <x v="0"/>
    <n v="4845"/>
    <x v="0"/>
    <x v="0"/>
  </r>
  <r>
    <x v="0"/>
    <x v="9"/>
    <x v="0"/>
    <m/>
    <x v="2"/>
    <s v="August Elect/water"/>
    <x v="2"/>
    <x v="2"/>
    <n v="-5357.97"/>
    <x v="0"/>
    <x v="0"/>
  </r>
  <r>
    <x v="0"/>
    <x v="9"/>
    <x v="0"/>
    <m/>
    <x v="3"/>
    <s v="August gas"/>
    <x v="2"/>
    <x v="3"/>
    <n v="-111.23"/>
    <x v="0"/>
    <x v="0"/>
  </r>
  <r>
    <x v="0"/>
    <x v="9"/>
    <x v="0"/>
    <m/>
    <x v="1"/>
    <s v="Service Charge"/>
    <x v="1"/>
    <x v="1"/>
    <n v="-3.89"/>
    <x v="0"/>
    <x v="0"/>
  </r>
  <r>
    <x v="0"/>
    <x v="9"/>
    <x v="0"/>
    <m/>
    <x v="1"/>
    <s v="Correction for erroneous posting"/>
    <x v="1"/>
    <x v="33"/>
    <n v="112.74"/>
    <x v="0"/>
    <x v="0"/>
  </r>
  <r>
    <x v="0"/>
    <x v="9"/>
    <x v="0"/>
    <n v="1478"/>
    <x v="107"/>
    <s v="Trace lost money order"/>
    <x v="1"/>
    <x v="1"/>
    <n v="-8"/>
    <x v="0"/>
    <x v="0"/>
  </r>
  <r>
    <x v="0"/>
    <x v="9"/>
    <x v="0"/>
    <n v="1482"/>
    <x v="21"/>
    <s v="pay off a/c's"/>
    <x v="3"/>
    <x v="17"/>
    <n v="-2785.75"/>
    <x v="2"/>
    <x v="0"/>
  </r>
  <r>
    <x v="0"/>
    <x v="9"/>
    <x v="0"/>
    <n v="1483"/>
    <x v="13"/>
    <s v="new office phone"/>
    <x v="3"/>
    <x v="9"/>
    <n v="-86.59"/>
    <x v="0"/>
    <x v="0"/>
  </r>
  <r>
    <x v="0"/>
    <x v="9"/>
    <x v="0"/>
    <n v="1484"/>
    <x v="10"/>
    <s v="misc. supplies"/>
    <x v="3"/>
    <x v="9"/>
    <n v="-54.81"/>
    <x v="0"/>
    <x v="0"/>
  </r>
  <r>
    <x v="0"/>
    <x v="9"/>
    <x v="0"/>
    <n v="1485"/>
    <x v="96"/>
    <s v="dryer-parts&amp;labor"/>
    <x v="3"/>
    <x v="39"/>
    <n v="-323.63"/>
    <x v="0"/>
    <x v="0"/>
  </r>
  <r>
    <x v="0"/>
    <x v="9"/>
    <x v="0"/>
    <n v="1486"/>
    <x v="10"/>
    <m/>
    <x v="3"/>
    <x v="10"/>
    <n v="-63.56"/>
    <x v="0"/>
    <x v="0"/>
  </r>
  <r>
    <x v="0"/>
    <x v="9"/>
    <x v="0"/>
    <n v="1487"/>
    <x v="16"/>
    <s v="Wages Oct 2-6"/>
    <x v="4"/>
    <x v="12"/>
    <n v="-270"/>
    <x v="0"/>
    <x v="0"/>
  </r>
  <r>
    <x v="0"/>
    <x v="9"/>
    <x v="0"/>
    <n v="1488"/>
    <x v="39"/>
    <s v="Wages Oct 2-6"/>
    <x v="4"/>
    <x v="5"/>
    <n v="-260"/>
    <x v="0"/>
    <x v="0"/>
  </r>
  <r>
    <x v="0"/>
    <x v="9"/>
    <x v="0"/>
    <n v="1489"/>
    <x v="97"/>
    <s v="Wades injury"/>
    <x v="6"/>
    <x v="33"/>
    <n v="-50"/>
    <x v="3"/>
    <x v="0"/>
  </r>
  <r>
    <x v="0"/>
    <x v="9"/>
    <x v="0"/>
    <n v="1490"/>
    <x v="4"/>
    <m/>
    <x v="3"/>
    <x v="33"/>
    <n v="-264.67"/>
    <x v="0"/>
    <x v="0"/>
  </r>
  <r>
    <x v="0"/>
    <x v="9"/>
    <x v="0"/>
    <n v="1491"/>
    <x v="4"/>
    <m/>
    <x v="3"/>
    <x v="33"/>
    <n v="-606.78"/>
    <x v="2"/>
    <x v="0"/>
  </r>
  <r>
    <x v="0"/>
    <x v="9"/>
    <x v="0"/>
    <n v="1492"/>
    <x v="18"/>
    <s v="Sept. bill"/>
    <x v="0"/>
    <x v="1"/>
    <n v="-193.95"/>
    <x v="0"/>
    <x v="0"/>
  </r>
  <r>
    <x v="0"/>
    <x v="9"/>
    <x v="0"/>
    <n v="1493"/>
    <x v="23"/>
    <s v="Sept. bill"/>
    <x v="2"/>
    <x v="8"/>
    <n v="-16.420000000000002"/>
    <x v="0"/>
    <x v="0"/>
  </r>
  <r>
    <x v="0"/>
    <x v="9"/>
    <x v="0"/>
    <n v="1494"/>
    <x v="9"/>
    <s v="Sept. bill"/>
    <x v="2"/>
    <x v="8"/>
    <n v="-148.94"/>
    <x v="0"/>
    <x v="0"/>
  </r>
  <r>
    <x v="0"/>
    <x v="9"/>
    <x v="0"/>
    <n v="1496"/>
    <x v="26"/>
    <m/>
    <x v="3"/>
    <x v="33"/>
    <n v="-99.78"/>
    <x v="0"/>
    <x v="0"/>
  </r>
  <r>
    <x v="0"/>
    <x v="9"/>
    <x v="0"/>
    <n v="1497"/>
    <x v="14"/>
    <s v="Sept. bill"/>
    <x v="1"/>
    <x v="11"/>
    <n v="-47.41"/>
    <x v="0"/>
    <x v="0"/>
  </r>
  <r>
    <x v="0"/>
    <x v="9"/>
    <x v="0"/>
    <n v="1498"/>
    <x v="33"/>
    <m/>
    <x v="3"/>
    <x v="19"/>
    <n v="-125.24"/>
    <x v="0"/>
    <x v="0"/>
  </r>
  <r>
    <x v="0"/>
    <x v="9"/>
    <x v="0"/>
    <n v="1499"/>
    <x v="16"/>
    <s v="Wages Oct 9-13"/>
    <x v="4"/>
    <x v="12"/>
    <n v="-270"/>
    <x v="0"/>
    <x v="0"/>
  </r>
  <r>
    <x v="0"/>
    <x v="9"/>
    <x v="0"/>
    <n v="1500"/>
    <x v="39"/>
    <s v="Wages Oct 9-13"/>
    <x v="4"/>
    <x v="5"/>
    <n v="-260"/>
    <x v="0"/>
    <x v="0"/>
  </r>
  <r>
    <x v="0"/>
    <x v="9"/>
    <x v="0"/>
    <n v="1501"/>
    <x v="108"/>
    <s v="rent refund(mafia)"/>
    <x v="0"/>
    <x v="0"/>
    <n v="-130"/>
    <x v="0"/>
    <x v="0"/>
  </r>
  <r>
    <x v="0"/>
    <x v="9"/>
    <x v="0"/>
    <n v="1502"/>
    <x v="37"/>
    <s v="2 loads of gravel"/>
    <x v="3"/>
    <x v="21"/>
    <n v="-170"/>
    <x v="0"/>
    <x v="0"/>
  </r>
  <r>
    <x v="0"/>
    <x v="9"/>
    <x v="0"/>
    <n v="1503"/>
    <x v="38"/>
    <m/>
    <x v="1"/>
    <x v="22"/>
    <n v="-47"/>
    <x v="0"/>
    <x v="0"/>
  </r>
  <r>
    <x v="0"/>
    <x v="9"/>
    <x v="0"/>
    <n v="1505"/>
    <x v="39"/>
    <s v="Wages Oct 16-20"/>
    <x v="4"/>
    <x v="5"/>
    <n v="-260"/>
    <x v="0"/>
    <x v="0"/>
  </r>
  <r>
    <x v="0"/>
    <x v="9"/>
    <x v="0"/>
    <n v="1506"/>
    <x v="16"/>
    <s v="Wages Oct 16-20"/>
    <x v="4"/>
    <x v="12"/>
    <n v="-270"/>
    <x v="0"/>
    <x v="0"/>
  </r>
  <r>
    <x v="0"/>
    <x v="9"/>
    <x v="0"/>
    <n v="1507"/>
    <x v="33"/>
    <m/>
    <x v="3"/>
    <x v="19"/>
    <n v="-42.86"/>
    <x v="0"/>
    <x v="0"/>
  </r>
  <r>
    <x v="0"/>
    <x v="9"/>
    <x v="0"/>
    <n v="1508"/>
    <x v="109"/>
    <s v="recoat blacktop"/>
    <x v="3"/>
    <x v="33"/>
    <n v="-130"/>
    <x v="0"/>
    <x v="0"/>
  </r>
  <r>
    <x v="0"/>
    <x v="9"/>
    <x v="0"/>
    <n v="1509"/>
    <x v="16"/>
    <s v="Wages Oct 23-27"/>
    <x v="4"/>
    <x v="12"/>
    <n v="-270"/>
    <x v="0"/>
    <x v="0"/>
  </r>
  <r>
    <x v="0"/>
    <x v="9"/>
    <x v="0"/>
    <n v="1510"/>
    <x v="39"/>
    <s v="Wages Oct 23-27"/>
    <x v="4"/>
    <x v="5"/>
    <n v="-260"/>
    <x v="0"/>
    <x v="0"/>
  </r>
  <r>
    <x v="0"/>
    <x v="9"/>
    <x v="0"/>
    <n v="1511"/>
    <x v="50"/>
    <s v="security 10/13-10/21"/>
    <x v="1"/>
    <x v="25"/>
    <n v="-105"/>
    <x v="0"/>
    <x v="0"/>
  </r>
  <r>
    <x v="1"/>
    <x v="9"/>
    <x v="0"/>
    <m/>
    <x v="65"/>
    <s v="vanity"/>
    <x v="3"/>
    <x v="20"/>
    <n v="-119.11"/>
    <x v="2"/>
    <x v="1"/>
  </r>
  <r>
    <x v="1"/>
    <x v="9"/>
    <x v="0"/>
    <m/>
    <x v="4"/>
    <m/>
    <x v="3"/>
    <x v="26"/>
    <n v="-223.28"/>
    <x v="2"/>
    <x v="0"/>
  </r>
  <r>
    <x v="1"/>
    <x v="9"/>
    <x v="0"/>
    <m/>
    <x v="110"/>
    <m/>
    <x v="6"/>
    <x v="3"/>
    <n v="-30"/>
    <x v="3"/>
    <x v="0"/>
  </r>
  <r>
    <x v="1"/>
    <x v="9"/>
    <x v="0"/>
    <m/>
    <x v="65"/>
    <m/>
    <x v="3"/>
    <x v="26"/>
    <n v="-40.51"/>
    <x v="0"/>
    <x v="0"/>
  </r>
  <r>
    <x v="1"/>
    <x v="9"/>
    <x v="0"/>
    <m/>
    <x v="65"/>
    <m/>
    <x v="3"/>
    <x v="26"/>
    <n v="-231.78"/>
    <x v="2"/>
    <x v="0"/>
  </r>
  <r>
    <x v="1"/>
    <x v="9"/>
    <x v="0"/>
    <m/>
    <x v="65"/>
    <m/>
    <x v="3"/>
    <x v="26"/>
    <n v="-27.7"/>
    <x v="0"/>
    <x v="0"/>
  </r>
  <r>
    <x v="1"/>
    <x v="9"/>
    <x v="0"/>
    <m/>
    <x v="65"/>
    <m/>
    <x v="3"/>
    <x v="26"/>
    <n v="-126.74"/>
    <x v="0"/>
    <x v="0"/>
  </r>
  <r>
    <x v="1"/>
    <x v="9"/>
    <x v="0"/>
    <m/>
    <x v="111"/>
    <m/>
    <x v="3"/>
    <x v="26"/>
    <n v="-91.75"/>
    <x v="0"/>
    <x v="0"/>
  </r>
  <r>
    <x v="1"/>
    <x v="9"/>
    <x v="0"/>
    <m/>
    <x v="110"/>
    <m/>
    <x v="6"/>
    <x v="3"/>
    <n v="-23.2"/>
    <x v="3"/>
    <x v="0"/>
  </r>
  <r>
    <x v="1"/>
    <x v="9"/>
    <x v="0"/>
    <m/>
    <x v="65"/>
    <m/>
    <x v="3"/>
    <x v="26"/>
    <n v="-19.579999999999998"/>
    <x v="0"/>
    <x v="0"/>
  </r>
  <r>
    <x v="1"/>
    <x v="9"/>
    <x v="0"/>
    <m/>
    <x v="65"/>
    <m/>
    <x v="3"/>
    <x v="26"/>
    <n v="-10.01"/>
    <x v="0"/>
    <x v="0"/>
  </r>
  <r>
    <x v="1"/>
    <x v="9"/>
    <x v="0"/>
    <m/>
    <x v="35"/>
    <m/>
    <x v="3"/>
    <x v="26"/>
    <n v="-14.35"/>
    <x v="0"/>
    <x v="0"/>
  </r>
  <r>
    <x v="1"/>
    <x v="9"/>
    <x v="0"/>
    <m/>
    <x v="19"/>
    <m/>
    <x v="5"/>
    <x v="15"/>
    <n v="10000"/>
    <x v="1"/>
    <x v="0"/>
  </r>
  <r>
    <x v="1"/>
    <x v="9"/>
    <x v="0"/>
    <m/>
    <x v="65"/>
    <m/>
    <x v="3"/>
    <x v="26"/>
    <n v="-24.92"/>
    <x v="0"/>
    <x v="0"/>
  </r>
  <r>
    <x v="1"/>
    <x v="9"/>
    <x v="0"/>
    <m/>
    <x v="82"/>
    <m/>
    <x v="6"/>
    <x v="3"/>
    <n v="-30"/>
    <x v="3"/>
    <x v="0"/>
  </r>
  <r>
    <x v="1"/>
    <x v="9"/>
    <x v="0"/>
    <m/>
    <x v="65"/>
    <s v="return"/>
    <x v="3"/>
    <x v="26"/>
    <n v="61.85"/>
    <x v="0"/>
    <x v="0"/>
  </r>
  <r>
    <x v="1"/>
    <x v="9"/>
    <x v="0"/>
    <m/>
    <x v="65"/>
    <m/>
    <x v="3"/>
    <x v="26"/>
    <n v="-16.600000000000001"/>
    <x v="0"/>
    <x v="0"/>
  </r>
  <r>
    <x v="1"/>
    <x v="9"/>
    <x v="0"/>
    <m/>
    <x v="65"/>
    <m/>
    <x v="3"/>
    <x v="26"/>
    <n v="-53.35"/>
    <x v="0"/>
    <x v="0"/>
  </r>
  <r>
    <x v="1"/>
    <x v="9"/>
    <x v="0"/>
    <m/>
    <x v="112"/>
    <m/>
    <x v="3"/>
    <x v="9"/>
    <n v="-21.64"/>
    <x v="0"/>
    <x v="0"/>
  </r>
  <r>
    <x v="1"/>
    <x v="9"/>
    <x v="0"/>
    <m/>
    <x v="65"/>
    <m/>
    <x v="3"/>
    <x v="26"/>
    <n v="-20.22"/>
    <x v="0"/>
    <x v="0"/>
  </r>
  <r>
    <x v="1"/>
    <x v="9"/>
    <x v="0"/>
    <m/>
    <x v="65"/>
    <m/>
    <x v="3"/>
    <x v="26"/>
    <n v="-16"/>
    <x v="0"/>
    <x v="0"/>
  </r>
  <r>
    <x v="1"/>
    <x v="9"/>
    <x v="0"/>
    <m/>
    <x v="65"/>
    <m/>
    <x v="3"/>
    <x v="26"/>
    <n v="-43.3"/>
    <x v="0"/>
    <x v="0"/>
  </r>
  <r>
    <x v="1"/>
    <x v="9"/>
    <x v="0"/>
    <m/>
    <x v="65"/>
    <m/>
    <x v="3"/>
    <x v="26"/>
    <n v="-18.61"/>
    <x v="0"/>
    <x v="0"/>
  </r>
  <r>
    <x v="1"/>
    <x v="9"/>
    <x v="0"/>
    <m/>
    <x v="4"/>
    <m/>
    <x v="3"/>
    <x v="26"/>
    <n v="-261.37"/>
    <x v="2"/>
    <x v="0"/>
  </r>
  <r>
    <x v="1"/>
    <x v="9"/>
    <x v="0"/>
    <m/>
    <x v="82"/>
    <m/>
    <x v="6"/>
    <x v="3"/>
    <n v="-20"/>
    <x v="3"/>
    <x v="0"/>
  </r>
  <r>
    <x v="1"/>
    <x v="9"/>
    <x v="0"/>
    <m/>
    <x v="71"/>
    <m/>
    <x v="6"/>
    <x v="3"/>
    <n v="-7.9"/>
    <x v="3"/>
    <x v="0"/>
  </r>
  <r>
    <x v="1"/>
    <x v="9"/>
    <x v="0"/>
    <n v="1178"/>
    <x v="77"/>
    <m/>
    <x v="6"/>
    <x v="32"/>
    <n v="-792.28"/>
    <x v="3"/>
    <x v="0"/>
  </r>
  <r>
    <x v="1"/>
    <x v="9"/>
    <x v="0"/>
    <n v="1186"/>
    <x v="113"/>
    <s v="cash"/>
    <x v="6"/>
    <x v="33"/>
    <n v="-50"/>
    <x v="3"/>
    <x v="0"/>
  </r>
  <r>
    <x v="1"/>
    <x v="9"/>
    <x v="0"/>
    <n v="1187"/>
    <x v="4"/>
    <m/>
    <x v="3"/>
    <x v="26"/>
    <n v="-871.45"/>
    <x v="2"/>
    <x v="0"/>
  </r>
  <r>
    <x v="1"/>
    <x v="9"/>
    <x v="0"/>
    <n v="1188"/>
    <x v="60"/>
    <m/>
    <x v="7"/>
    <x v="29"/>
    <n v="-3941.3"/>
    <x v="1"/>
    <x v="0"/>
  </r>
  <r>
    <x v="1"/>
    <x v="9"/>
    <x v="0"/>
    <n v="1189"/>
    <x v="61"/>
    <m/>
    <x v="6"/>
    <x v="30"/>
    <n v="-496.58"/>
    <x v="3"/>
    <x v="0"/>
  </r>
  <r>
    <x v="1"/>
    <x v="9"/>
    <x v="0"/>
    <n v="1190"/>
    <x v="114"/>
    <s v="attorney fees for Burnet land"/>
    <x v="6"/>
    <x v="33"/>
    <n v="-1000"/>
    <x v="3"/>
    <x v="0"/>
  </r>
  <r>
    <x v="1"/>
    <x v="9"/>
    <x v="0"/>
    <n v="1191"/>
    <x v="15"/>
    <m/>
    <x v="3"/>
    <x v="4"/>
    <n v="-212.06"/>
    <x v="0"/>
    <x v="1"/>
  </r>
  <r>
    <x v="1"/>
    <x v="9"/>
    <x v="0"/>
    <n v="1191"/>
    <x v="15"/>
    <m/>
    <x v="3"/>
    <x v="4"/>
    <n v="-350"/>
    <x v="2"/>
    <x v="1"/>
  </r>
  <r>
    <x v="2"/>
    <x v="0"/>
    <x v="0"/>
    <m/>
    <x v="115"/>
    <m/>
    <x v="0"/>
    <x v="40"/>
    <n v="300"/>
    <x v="0"/>
    <x v="0"/>
  </r>
  <r>
    <x v="2"/>
    <x v="1"/>
    <x v="0"/>
    <m/>
    <x v="115"/>
    <m/>
    <x v="0"/>
    <x v="40"/>
    <n v="300"/>
    <x v="0"/>
    <x v="0"/>
  </r>
  <r>
    <x v="2"/>
    <x v="2"/>
    <x v="0"/>
    <m/>
    <x v="115"/>
    <m/>
    <x v="0"/>
    <x v="40"/>
    <n v="300"/>
    <x v="0"/>
    <x v="0"/>
  </r>
  <r>
    <x v="2"/>
    <x v="3"/>
    <x v="0"/>
    <m/>
    <x v="115"/>
    <m/>
    <x v="0"/>
    <x v="40"/>
    <n v="300"/>
    <x v="0"/>
    <x v="0"/>
  </r>
  <r>
    <x v="2"/>
    <x v="4"/>
    <x v="0"/>
    <m/>
    <x v="115"/>
    <m/>
    <x v="0"/>
    <x v="40"/>
    <n v="300"/>
    <x v="0"/>
    <x v="0"/>
  </r>
  <r>
    <x v="2"/>
    <x v="5"/>
    <x v="0"/>
    <m/>
    <x v="115"/>
    <m/>
    <x v="0"/>
    <x v="40"/>
    <n v="300"/>
    <x v="0"/>
    <x v="0"/>
  </r>
  <r>
    <x v="2"/>
    <x v="6"/>
    <x v="0"/>
    <m/>
    <x v="115"/>
    <m/>
    <x v="0"/>
    <x v="40"/>
    <n v="300"/>
    <x v="0"/>
    <x v="0"/>
  </r>
  <r>
    <x v="2"/>
    <x v="7"/>
    <x v="0"/>
    <m/>
    <x v="115"/>
    <m/>
    <x v="0"/>
    <x v="40"/>
    <n v="300"/>
    <x v="0"/>
    <x v="0"/>
  </r>
  <r>
    <x v="2"/>
    <x v="10"/>
    <x v="0"/>
    <m/>
    <x v="115"/>
    <m/>
    <x v="0"/>
    <x v="40"/>
    <n v="300"/>
    <x v="0"/>
    <x v="0"/>
  </r>
  <r>
    <x v="2"/>
    <x v="9"/>
    <x v="0"/>
    <m/>
    <x v="115"/>
    <m/>
    <x v="0"/>
    <x v="40"/>
    <n v="300"/>
    <x v="0"/>
    <x v="0"/>
  </r>
  <r>
    <x v="2"/>
    <x v="8"/>
    <x v="0"/>
    <m/>
    <x v="115"/>
    <m/>
    <x v="0"/>
    <x v="40"/>
    <n v="300"/>
    <x v="0"/>
    <x v="0"/>
  </r>
  <r>
    <x v="2"/>
    <x v="11"/>
    <x v="0"/>
    <m/>
    <x v="115"/>
    <m/>
    <x v="0"/>
    <x v="40"/>
    <n v="300"/>
    <x v="0"/>
    <x v="0"/>
  </r>
  <r>
    <x v="0"/>
    <x v="8"/>
    <x v="0"/>
    <m/>
    <x v="0"/>
    <s v="Week ending Nov. 3"/>
    <x v="0"/>
    <x v="0"/>
    <n v="4585.18"/>
    <x v="0"/>
    <x v="0"/>
  </r>
  <r>
    <x v="0"/>
    <x v="8"/>
    <x v="0"/>
    <m/>
    <x v="0"/>
    <s v="Week ending Nov. 10"/>
    <x v="0"/>
    <x v="0"/>
    <n v="4678"/>
    <x v="0"/>
    <x v="0"/>
  </r>
  <r>
    <x v="0"/>
    <x v="8"/>
    <x v="0"/>
    <m/>
    <x v="0"/>
    <s v="Week ending Nov. 17"/>
    <x v="0"/>
    <x v="0"/>
    <n v="4227.5"/>
    <x v="0"/>
    <x v="0"/>
  </r>
  <r>
    <x v="0"/>
    <x v="8"/>
    <x v="0"/>
    <m/>
    <x v="19"/>
    <s v="Xfer to 38855"/>
    <x v="5"/>
    <x v="15"/>
    <n v="-10000"/>
    <x v="1"/>
    <x v="0"/>
  </r>
  <r>
    <x v="0"/>
    <x v="8"/>
    <x v="0"/>
    <m/>
    <x v="0"/>
    <s v="Week ending Nov. 24"/>
    <x v="0"/>
    <x v="0"/>
    <n v="5351.5"/>
    <x v="0"/>
    <x v="0"/>
  </r>
  <r>
    <x v="0"/>
    <x v="8"/>
    <x v="0"/>
    <m/>
    <x v="2"/>
    <s v="September Elect/water"/>
    <x v="2"/>
    <x v="2"/>
    <n v="-4300.01"/>
    <x v="0"/>
    <x v="0"/>
  </r>
  <r>
    <x v="0"/>
    <x v="8"/>
    <x v="0"/>
    <m/>
    <x v="3"/>
    <s v="September gas"/>
    <x v="2"/>
    <x v="3"/>
    <n v="-144.29"/>
    <x v="0"/>
    <x v="0"/>
  </r>
  <r>
    <x v="0"/>
    <x v="8"/>
    <x v="0"/>
    <m/>
    <x v="1"/>
    <s v="Service Charge"/>
    <x v="1"/>
    <x v="1"/>
    <n v="-1.72"/>
    <x v="0"/>
    <x v="0"/>
  </r>
  <r>
    <x v="0"/>
    <x v="8"/>
    <x v="0"/>
    <n v="1512"/>
    <x v="12"/>
    <m/>
    <x v="3"/>
    <x v="9"/>
    <n v="-32.46"/>
    <x v="0"/>
    <x v="0"/>
  </r>
  <r>
    <x v="0"/>
    <x v="8"/>
    <x v="0"/>
    <n v="1513"/>
    <x v="10"/>
    <m/>
    <x v="3"/>
    <x v="18"/>
    <n v="-29.79"/>
    <x v="0"/>
    <x v="0"/>
  </r>
  <r>
    <x v="0"/>
    <x v="8"/>
    <x v="0"/>
    <n v="1514"/>
    <x v="16"/>
    <s v="wages week ending 11/3"/>
    <x v="4"/>
    <x v="12"/>
    <n v="-270"/>
    <x v="0"/>
    <x v="0"/>
  </r>
  <r>
    <x v="0"/>
    <x v="8"/>
    <x v="0"/>
    <n v="1515"/>
    <x v="39"/>
    <s v="wages week ending 11/3"/>
    <x v="4"/>
    <x v="5"/>
    <n v="-260"/>
    <x v="0"/>
    <x v="0"/>
  </r>
  <r>
    <x v="0"/>
    <x v="8"/>
    <x v="0"/>
    <n v="1516"/>
    <x v="116"/>
    <s v="ret.deposit"/>
    <x v="0"/>
    <x v="6"/>
    <n v="-200"/>
    <x v="0"/>
    <x v="0"/>
  </r>
  <r>
    <x v="0"/>
    <x v="8"/>
    <x v="0"/>
    <n v="1517"/>
    <x v="16"/>
    <s v="wages week ending 11/10"/>
    <x v="4"/>
    <x v="12"/>
    <n v="-270"/>
    <x v="0"/>
    <x v="0"/>
  </r>
  <r>
    <x v="0"/>
    <x v="8"/>
    <x v="0"/>
    <n v="1518"/>
    <x v="39"/>
    <s v="wages week ending 11/10"/>
    <x v="4"/>
    <x v="5"/>
    <n v="-260"/>
    <x v="0"/>
    <x v="0"/>
  </r>
  <r>
    <x v="0"/>
    <x v="8"/>
    <x v="0"/>
    <n v="1519"/>
    <x v="57"/>
    <s v="security"/>
    <x v="1"/>
    <x v="25"/>
    <n v="-35"/>
    <x v="0"/>
    <x v="0"/>
  </r>
  <r>
    <x v="0"/>
    <x v="8"/>
    <x v="0"/>
    <n v="1520"/>
    <x v="117"/>
    <s v="security"/>
    <x v="1"/>
    <x v="25"/>
    <n v="-35"/>
    <x v="0"/>
    <x v="0"/>
  </r>
  <r>
    <x v="0"/>
    <x v="8"/>
    <x v="0"/>
    <n v="1521"/>
    <x v="12"/>
    <s v="print cartridge"/>
    <x v="3"/>
    <x v="9"/>
    <n v="-24.9"/>
    <x v="0"/>
    <x v="0"/>
  </r>
  <r>
    <x v="0"/>
    <x v="8"/>
    <x v="0"/>
    <n v="1522"/>
    <x v="118"/>
    <s v="long distance"/>
    <x v="2"/>
    <x v="8"/>
    <n v="-15.84"/>
    <x v="0"/>
    <x v="0"/>
  </r>
  <r>
    <x v="0"/>
    <x v="8"/>
    <x v="0"/>
    <n v="1523"/>
    <x v="9"/>
    <s v="local service"/>
    <x v="2"/>
    <x v="8"/>
    <n v="-191.32"/>
    <x v="0"/>
    <x v="0"/>
  </r>
  <r>
    <x v="0"/>
    <x v="8"/>
    <x v="0"/>
    <n v="1524"/>
    <x v="18"/>
    <s v="October bill"/>
    <x v="0"/>
    <x v="14"/>
    <n v="-177.99"/>
    <x v="0"/>
    <x v="0"/>
  </r>
  <r>
    <x v="0"/>
    <x v="8"/>
    <x v="0"/>
    <n v="1526"/>
    <x v="33"/>
    <m/>
    <x v="3"/>
    <x v="19"/>
    <n v="-62.62"/>
    <x v="0"/>
    <x v="0"/>
  </r>
  <r>
    <x v="0"/>
    <x v="8"/>
    <x v="0"/>
    <n v="1527"/>
    <x v="14"/>
    <s v="monthly bill"/>
    <x v="1"/>
    <x v="11"/>
    <n v="-47.47"/>
    <x v="0"/>
    <x v="0"/>
  </r>
  <r>
    <x v="0"/>
    <x v="8"/>
    <x v="0"/>
    <n v="1528"/>
    <x v="97"/>
    <s v="Wades injury"/>
    <x v="6"/>
    <x v="33"/>
    <n v="-50"/>
    <x v="3"/>
    <x v="0"/>
  </r>
  <r>
    <x v="0"/>
    <x v="8"/>
    <x v="0"/>
    <n v="1529"/>
    <x v="38"/>
    <m/>
    <x v="1"/>
    <x v="22"/>
    <n v="-45"/>
    <x v="0"/>
    <x v="0"/>
  </r>
  <r>
    <x v="0"/>
    <x v="8"/>
    <x v="0"/>
    <n v="1530"/>
    <x v="38"/>
    <m/>
    <x v="1"/>
    <x v="22"/>
    <n v="-74.5"/>
    <x v="0"/>
    <x v="0"/>
  </r>
  <r>
    <x v="0"/>
    <x v="8"/>
    <x v="0"/>
    <n v="1531"/>
    <x v="10"/>
    <m/>
    <x v="3"/>
    <x v="10"/>
    <n v="-79.680000000000007"/>
    <x v="0"/>
    <x v="0"/>
  </r>
  <r>
    <x v="0"/>
    <x v="8"/>
    <x v="0"/>
    <n v="1533"/>
    <x v="39"/>
    <s v="wages"/>
    <x v="4"/>
    <x v="5"/>
    <n v="-260"/>
    <x v="0"/>
    <x v="0"/>
  </r>
  <r>
    <x v="0"/>
    <x v="8"/>
    <x v="0"/>
    <n v="1534"/>
    <x v="16"/>
    <s v="wages"/>
    <x v="4"/>
    <x v="12"/>
    <n v="-270"/>
    <x v="0"/>
    <x v="0"/>
  </r>
  <r>
    <x v="0"/>
    <x v="8"/>
    <x v="0"/>
    <n v="1535"/>
    <x v="119"/>
    <s v="contract labor"/>
    <x v="4"/>
    <x v="12"/>
    <n v="-120.25"/>
    <x v="0"/>
    <x v="0"/>
  </r>
  <r>
    <x v="0"/>
    <x v="8"/>
    <x v="0"/>
    <n v="1536"/>
    <x v="37"/>
    <s v="gravel"/>
    <x v="3"/>
    <x v="41"/>
    <n v="-85"/>
    <x v="0"/>
    <x v="0"/>
  </r>
  <r>
    <x v="0"/>
    <x v="8"/>
    <x v="0"/>
    <n v="1537"/>
    <x v="16"/>
    <m/>
    <x v="4"/>
    <x v="12"/>
    <n v="-270"/>
    <x v="0"/>
    <x v="0"/>
  </r>
  <r>
    <x v="0"/>
    <x v="8"/>
    <x v="0"/>
    <n v="1538"/>
    <x v="39"/>
    <m/>
    <x v="4"/>
    <x v="5"/>
    <n v="-260"/>
    <x v="0"/>
    <x v="0"/>
  </r>
  <r>
    <x v="0"/>
    <x v="8"/>
    <x v="0"/>
    <n v="1539"/>
    <x v="117"/>
    <s v="security"/>
    <x v="1"/>
    <x v="25"/>
    <n v="-105"/>
    <x v="0"/>
    <x v="0"/>
  </r>
  <r>
    <x v="0"/>
    <x v="8"/>
    <x v="0"/>
    <n v="1540"/>
    <x v="119"/>
    <s v="contract labor"/>
    <x v="4"/>
    <x v="12"/>
    <n v="-104"/>
    <x v="0"/>
    <x v="0"/>
  </r>
  <r>
    <x v="1"/>
    <x v="8"/>
    <x v="0"/>
    <m/>
    <x v="65"/>
    <m/>
    <x v="3"/>
    <x v="26"/>
    <n v="-15.87"/>
    <x v="0"/>
    <x v="0"/>
  </r>
  <r>
    <x v="1"/>
    <x v="8"/>
    <x v="0"/>
    <m/>
    <x v="120"/>
    <m/>
    <x v="3"/>
    <x v="9"/>
    <n v="-6.27"/>
    <x v="0"/>
    <x v="0"/>
  </r>
  <r>
    <x v="1"/>
    <x v="8"/>
    <x v="0"/>
    <m/>
    <x v="66"/>
    <m/>
    <x v="3"/>
    <x v="26"/>
    <n v="-57.23"/>
    <x v="0"/>
    <x v="0"/>
  </r>
  <r>
    <x v="1"/>
    <x v="8"/>
    <x v="0"/>
    <m/>
    <x v="4"/>
    <m/>
    <x v="3"/>
    <x v="26"/>
    <n v="-217.65"/>
    <x v="2"/>
    <x v="0"/>
  </r>
  <r>
    <x v="1"/>
    <x v="8"/>
    <x v="0"/>
    <m/>
    <x v="4"/>
    <m/>
    <x v="3"/>
    <x v="26"/>
    <n v="-48.05"/>
    <x v="0"/>
    <x v="0"/>
  </r>
  <r>
    <x v="1"/>
    <x v="8"/>
    <x v="0"/>
    <m/>
    <x v="65"/>
    <m/>
    <x v="3"/>
    <x v="26"/>
    <n v="-28"/>
    <x v="0"/>
    <x v="0"/>
  </r>
  <r>
    <x v="1"/>
    <x v="8"/>
    <x v="0"/>
    <m/>
    <x v="121"/>
    <m/>
    <x v="3"/>
    <x v="7"/>
    <n v="-21.65"/>
    <x v="0"/>
    <x v="0"/>
  </r>
  <r>
    <x v="1"/>
    <x v="8"/>
    <x v="0"/>
    <m/>
    <x v="65"/>
    <m/>
    <x v="3"/>
    <x v="26"/>
    <n v="-8.52"/>
    <x v="0"/>
    <x v="0"/>
  </r>
  <r>
    <x v="1"/>
    <x v="8"/>
    <x v="0"/>
    <m/>
    <x v="66"/>
    <m/>
    <x v="3"/>
    <x v="26"/>
    <n v="-409.15"/>
    <x v="2"/>
    <x v="0"/>
  </r>
  <r>
    <x v="1"/>
    <x v="8"/>
    <x v="0"/>
    <m/>
    <x v="66"/>
    <m/>
    <x v="3"/>
    <x v="26"/>
    <n v="-16.18"/>
    <x v="0"/>
    <x v="0"/>
  </r>
  <r>
    <x v="1"/>
    <x v="8"/>
    <x v="0"/>
    <m/>
    <x v="66"/>
    <m/>
    <x v="3"/>
    <x v="26"/>
    <n v="-20.260000000000002"/>
    <x v="0"/>
    <x v="0"/>
  </r>
  <r>
    <x v="1"/>
    <x v="8"/>
    <x v="0"/>
    <m/>
    <x v="65"/>
    <m/>
    <x v="3"/>
    <x v="26"/>
    <n v="-18.649999999999999"/>
    <x v="0"/>
    <x v="0"/>
  </r>
  <r>
    <x v="1"/>
    <x v="8"/>
    <x v="0"/>
    <m/>
    <x v="65"/>
    <m/>
    <x v="3"/>
    <x v="26"/>
    <n v="-17.89"/>
    <x v="0"/>
    <x v="0"/>
  </r>
  <r>
    <x v="1"/>
    <x v="8"/>
    <x v="0"/>
    <m/>
    <x v="66"/>
    <m/>
    <x v="3"/>
    <x v="26"/>
    <n v="-290.11"/>
    <x v="2"/>
    <x v="0"/>
  </r>
  <r>
    <x v="1"/>
    <x v="8"/>
    <x v="0"/>
    <m/>
    <x v="111"/>
    <m/>
    <x v="3"/>
    <x v="26"/>
    <n v="-117.83"/>
    <x v="0"/>
    <x v="0"/>
  </r>
  <r>
    <x v="1"/>
    <x v="8"/>
    <x v="0"/>
    <m/>
    <x v="66"/>
    <m/>
    <x v="3"/>
    <x v="26"/>
    <n v="-52.89"/>
    <x v="0"/>
    <x v="0"/>
  </r>
  <r>
    <x v="1"/>
    <x v="8"/>
    <x v="0"/>
    <m/>
    <x v="85"/>
    <m/>
    <x v="6"/>
    <x v="3"/>
    <n v="-24.05"/>
    <x v="3"/>
    <x v="0"/>
  </r>
  <r>
    <x v="1"/>
    <x v="8"/>
    <x v="0"/>
    <m/>
    <x v="71"/>
    <m/>
    <x v="6"/>
    <x v="3"/>
    <n v="-12.25"/>
    <x v="3"/>
    <x v="0"/>
  </r>
  <r>
    <x v="1"/>
    <x v="8"/>
    <x v="0"/>
    <m/>
    <x v="65"/>
    <m/>
    <x v="3"/>
    <x v="26"/>
    <n v="-35.58"/>
    <x v="0"/>
    <x v="0"/>
  </r>
  <r>
    <x v="1"/>
    <x v="8"/>
    <x v="0"/>
    <m/>
    <x v="122"/>
    <m/>
    <x v="3"/>
    <x v="26"/>
    <n v="-8.01"/>
    <x v="0"/>
    <x v="0"/>
  </r>
  <r>
    <x v="1"/>
    <x v="8"/>
    <x v="0"/>
    <m/>
    <x v="66"/>
    <m/>
    <x v="3"/>
    <x v="26"/>
    <n v="-33.200000000000003"/>
    <x v="0"/>
    <x v="0"/>
  </r>
  <r>
    <x v="1"/>
    <x v="8"/>
    <x v="0"/>
    <m/>
    <x v="65"/>
    <m/>
    <x v="3"/>
    <x v="26"/>
    <n v="-273.07"/>
    <x v="2"/>
    <x v="0"/>
  </r>
  <r>
    <x v="1"/>
    <x v="8"/>
    <x v="0"/>
    <m/>
    <x v="85"/>
    <m/>
    <x v="6"/>
    <x v="3"/>
    <n v="-29"/>
    <x v="3"/>
    <x v="0"/>
  </r>
  <r>
    <x v="1"/>
    <x v="8"/>
    <x v="0"/>
    <m/>
    <x v="65"/>
    <m/>
    <x v="3"/>
    <x v="26"/>
    <n v="-25.02"/>
    <x v="0"/>
    <x v="0"/>
  </r>
  <r>
    <x v="1"/>
    <x v="8"/>
    <x v="0"/>
    <m/>
    <x v="19"/>
    <m/>
    <x v="5"/>
    <x v="15"/>
    <n v="10000"/>
    <x v="1"/>
    <x v="0"/>
  </r>
  <r>
    <x v="1"/>
    <x v="8"/>
    <x v="0"/>
    <m/>
    <x v="85"/>
    <m/>
    <x v="6"/>
    <x v="3"/>
    <n v="-25"/>
    <x v="3"/>
    <x v="0"/>
  </r>
  <r>
    <x v="1"/>
    <x v="8"/>
    <x v="0"/>
    <m/>
    <x v="64"/>
    <m/>
    <x v="3"/>
    <x v="26"/>
    <n v="-22.41"/>
    <x v="0"/>
    <x v="0"/>
  </r>
  <r>
    <x v="1"/>
    <x v="8"/>
    <x v="0"/>
    <m/>
    <x v="66"/>
    <m/>
    <x v="3"/>
    <x v="26"/>
    <n v="-16.71"/>
    <x v="0"/>
    <x v="0"/>
  </r>
  <r>
    <x v="1"/>
    <x v="8"/>
    <x v="0"/>
    <m/>
    <x v="1"/>
    <m/>
    <x v="1"/>
    <x v="1"/>
    <n v="-10"/>
    <x v="0"/>
    <x v="0"/>
  </r>
  <r>
    <x v="1"/>
    <x v="8"/>
    <x v="0"/>
    <n v="1192"/>
    <x v="123"/>
    <s v="registration"/>
    <x v="6"/>
    <x v="26"/>
    <n v="-72.3"/>
    <x v="3"/>
    <x v="0"/>
  </r>
  <r>
    <x v="1"/>
    <x v="8"/>
    <x v="0"/>
    <n v="1193"/>
    <x v="124"/>
    <s v="late fees"/>
    <x v="6"/>
    <x v="26"/>
    <n v="-200"/>
    <x v="3"/>
    <x v="0"/>
  </r>
  <r>
    <x v="1"/>
    <x v="8"/>
    <x v="0"/>
    <n v="1194"/>
    <x v="60"/>
    <m/>
    <x v="7"/>
    <x v="26"/>
    <n v="-3941.3"/>
    <x v="1"/>
    <x v="0"/>
  </r>
  <r>
    <x v="1"/>
    <x v="8"/>
    <x v="0"/>
    <n v="1195"/>
    <x v="61"/>
    <s v="car payment"/>
    <x v="6"/>
    <x v="26"/>
    <n v="-496.58"/>
    <x v="3"/>
    <x v="0"/>
  </r>
  <r>
    <x v="1"/>
    <x v="8"/>
    <x v="0"/>
    <n v="1196"/>
    <x v="77"/>
    <m/>
    <x v="6"/>
    <x v="32"/>
    <n v="-792.28"/>
    <x v="3"/>
    <x v="0"/>
  </r>
  <r>
    <x v="1"/>
    <x v="8"/>
    <x v="0"/>
    <n v="1197"/>
    <x v="125"/>
    <s v="Earnest $ (Leander)"/>
    <x v="6"/>
    <x v="32"/>
    <n v="-10000"/>
    <x v="3"/>
    <x v="0"/>
  </r>
  <r>
    <x v="1"/>
    <x v="8"/>
    <x v="0"/>
    <n v="1198"/>
    <x v="15"/>
    <s v="monthly bill"/>
    <x v="3"/>
    <x v="26"/>
    <n v="-339.14"/>
    <x v="0"/>
    <x v="0"/>
  </r>
  <r>
    <x v="1"/>
    <x v="8"/>
    <x v="0"/>
    <n v="1199"/>
    <x v="26"/>
    <s v="monthly bill"/>
    <x v="3"/>
    <x v="26"/>
    <n v="-118.06"/>
    <x v="0"/>
    <x v="0"/>
  </r>
  <r>
    <x v="1"/>
    <x v="11"/>
    <x v="0"/>
    <m/>
    <x v="66"/>
    <m/>
    <x v="3"/>
    <x v="26"/>
    <n v="-355.99"/>
    <x v="2"/>
    <x v="0"/>
  </r>
  <r>
    <x v="1"/>
    <x v="11"/>
    <x v="0"/>
    <m/>
    <x v="65"/>
    <m/>
    <x v="3"/>
    <x v="26"/>
    <n v="-34.78"/>
    <x v="0"/>
    <x v="0"/>
  </r>
  <r>
    <x v="1"/>
    <x v="11"/>
    <x v="0"/>
    <m/>
    <x v="4"/>
    <m/>
    <x v="3"/>
    <x v="26"/>
    <n v="-19.86"/>
    <x v="0"/>
    <x v="0"/>
  </r>
  <r>
    <x v="1"/>
    <x v="11"/>
    <x v="0"/>
    <m/>
    <x v="66"/>
    <m/>
    <x v="3"/>
    <x v="26"/>
    <n v="-30.31"/>
    <x v="0"/>
    <x v="0"/>
  </r>
  <r>
    <x v="1"/>
    <x v="11"/>
    <x v="0"/>
    <m/>
    <x v="111"/>
    <m/>
    <x v="3"/>
    <x v="26"/>
    <n v="-57.33"/>
    <x v="0"/>
    <x v="0"/>
  </r>
  <r>
    <x v="1"/>
    <x v="11"/>
    <x v="0"/>
    <m/>
    <x v="110"/>
    <m/>
    <x v="6"/>
    <x v="3"/>
    <n v="-25"/>
    <x v="3"/>
    <x v="0"/>
  </r>
  <r>
    <x v="1"/>
    <x v="11"/>
    <x v="0"/>
    <m/>
    <x v="122"/>
    <m/>
    <x v="3"/>
    <x v="26"/>
    <n v="-65.31"/>
    <x v="2"/>
    <x v="0"/>
  </r>
  <r>
    <x v="1"/>
    <x v="11"/>
    <x v="0"/>
    <m/>
    <x v="65"/>
    <m/>
    <x v="3"/>
    <x v="26"/>
    <n v="-44.03"/>
    <x v="0"/>
    <x v="0"/>
  </r>
  <r>
    <x v="1"/>
    <x v="11"/>
    <x v="0"/>
    <m/>
    <x v="65"/>
    <m/>
    <x v="3"/>
    <x v="26"/>
    <n v="15.98"/>
    <x v="0"/>
    <x v="0"/>
  </r>
  <r>
    <x v="1"/>
    <x v="11"/>
    <x v="0"/>
    <m/>
    <x v="65"/>
    <m/>
    <x v="3"/>
    <x v="26"/>
    <n v="-42.81"/>
    <x v="0"/>
    <x v="0"/>
  </r>
  <r>
    <x v="1"/>
    <x v="11"/>
    <x v="0"/>
    <m/>
    <x v="10"/>
    <m/>
    <x v="3"/>
    <x v="26"/>
    <n v="-84.36"/>
    <x v="0"/>
    <x v="0"/>
  </r>
  <r>
    <x v="1"/>
    <x v="11"/>
    <x v="0"/>
    <m/>
    <x v="126"/>
    <m/>
    <x v="6"/>
    <x v="32"/>
    <n v="1128.1400000000001"/>
    <x v="3"/>
    <x v="0"/>
  </r>
  <r>
    <x v="1"/>
    <x v="11"/>
    <x v="0"/>
    <m/>
    <x v="66"/>
    <m/>
    <x v="3"/>
    <x v="26"/>
    <n v="-375.89"/>
    <x v="2"/>
    <x v="0"/>
  </r>
  <r>
    <x v="1"/>
    <x v="11"/>
    <x v="0"/>
    <m/>
    <x v="82"/>
    <m/>
    <x v="6"/>
    <x v="3"/>
    <n v="-20"/>
    <x v="3"/>
    <x v="0"/>
  </r>
  <r>
    <x v="1"/>
    <x v="11"/>
    <x v="0"/>
    <m/>
    <x v="65"/>
    <m/>
    <x v="3"/>
    <x v="26"/>
    <n v="-118.81"/>
    <x v="2"/>
    <x v="0"/>
  </r>
  <r>
    <x v="1"/>
    <x v="11"/>
    <x v="0"/>
    <m/>
    <x v="10"/>
    <m/>
    <x v="3"/>
    <x v="26"/>
    <n v="-108.22"/>
    <x v="0"/>
    <x v="0"/>
  </r>
  <r>
    <x v="1"/>
    <x v="11"/>
    <x v="0"/>
    <m/>
    <x v="65"/>
    <m/>
    <x v="3"/>
    <x v="26"/>
    <n v="-16.309999999999999"/>
    <x v="3"/>
    <x v="0"/>
  </r>
  <r>
    <x v="1"/>
    <x v="11"/>
    <x v="0"/>
    <m/>
    <x v="65"/>
    <m/>
    <x v="3"/>
    <x v="26"/>
    <n v="-11.66"/>
    <x v="3"/>
    <x v="0"/>
  </r>
  <r>
    <x v="1"/>
    <x v="11"/>
    <x v="0"/>
    <m/>
    <x v="19"/>
    <m/>
    <x v="5"/>
    <x v="15"/>
    <n v="10000"/>
    <x v="1"/>
    <x v="0"/>
  </r>
  <r>
    <x v="1"/>
    <x v="11"/>
    <x v="0"/>
    <m/>
    <x v="66"/>
    <m/>
    <x v="3"/>
    <x v="26"/>
    <n v="-23.36"/>
    <x v="0"/>
    <x v="0"/>
  </r>
  <r>
    <x v="1"/>
    <x v="11"/>
    <x v="0"/>
    <m/>
    <x v="66"/>
    <m/>
    <x v="3"/>
    <x v="26"/>
    <n v="-330.9"/>
    <x v="2"/>
    <x v="0"/>
  </r>
  <r>
    <x v="1"/>
    <x v="11"/>
    <x v="0"/>
    <m/>
    <x v="65"/>
    <m/>
    <x v="3"/>
    <x v="26"/>
    <n v="-77.150000000000006"/>
    <x v="0"/>
    <x v="0"/>
  </r>
  <r>
    <x v="1"/>
    <x v="11"/>
    <x v="0"/>
    <m/>
    <x v="110"/>
    <m/>
    <x v="6"/>
    <x v="3"/>
    <n v="-20"/>
    <x v="3"/>
    <x v="0"/>
  </r>
  <r>
    <x v="1"/>
    <x v="11"/>
    <x v="0"/>
    <m/>
    <x v="64"/>
    <m/>
    <x v="3"/>
    <x v="26"/>
    <n v="-35.29"/>
    <x v="0"/>
    <x v="0"/>
  </r>
  <r>
    <x v="1"/>
    <x v="11"/>
    <x v="0"/>
    <m/>
    <x v="65"/>
    <m/>
    <x v="3"/>
    <x v="26"/>
    <n v="-23.93"/>
    <x v="0"/>
    <x v="0"/>
  </r>
  <r>
    <x v="1"/>
    <x v="11"/>
    <x v="0"/>
    <m/>
    <x v="65"/>
    <m/>
    <x v="3"/>
    <x v="26"/>
    <n v="-54.29"/>
    <x v="0"/>
    <x v="0"/>
  </r>
  <r>
    <x v="1"/>
    <x v="11"/>
    <x v="0"/>
    <n v="1200"/>
    <x v="60"/>
    <m/>
    <x v="7"/>
    <x v="26"/>
    <n v="-3941.3"/>
    <x v="1"/>
    <x v="0"/>
  </r>
  <r>
    <x v="1"/>
    <x v="11"/>
    <x v="0"/>
    <n v="1201"/>
    <x v="77"/>
    <m/>
    <x v="6"/>
    <x v="32"/>
    <n v="-792.28"/>
    <x v="3"/>
    <x v="0"/>
  </r>
  <r>
    <x v="1"/>
    <x v="11"/>
    <x v="0"/>
    <n v="1202"/>
    <x v="61"/>
    <s v="car payment"/>
    <x v="6"/>
    <x v="26"/>
    <n v="-496.58"/>
    <x v="3"/>
    <x v="0"/>
  </r>
  <r>
    <x v="1"/>
    <x v="11"/>
    <x v="0"/>
    <n v="1203"/>
    <x v="127"/>
    <s v="leander appr."/>
    <x v="6"/>
    <x v="32"/>
    <n v="-1500"/>
    <x v="3"/>
    <x v="0"/>
  </r>
  <r>
    <x v="1"/>
    <x v="11"/>
    <x v="0"/>
    <n v="1204"/>
    <x v="26"/>
    <s v="Nov bill"/>
    <x v="3"/>
    <x v="26"/>
    <n v="-294.16000000000003"/>
    <x v="0"/>
    <x v="0"/>
  </r>
  <r>
    <x v="1"/>
    <x v="11"/>
    <x v="0"/>
    <n v="1205"/>
    <x v="15"/>
    <m/>
    <x v="3"/>
    <x v="26"/>
    <n v="-9.8800000000000008"/>
    <x v="0"/>
    <x v="0"/>
  </r>
  <r>
    <x v="1"/>
    <x v="11"/>
    <x v="0"/>
    <n v="1206"/>
    <x v="128"/>
    <s v="permits"/>
    <x v="6"/>
    <x v="32"/>
    <n v="-250"/>
    <x v="3"/>
    <x v="0"/>
  </r>
  <r>
    <x v="1"/>
    <x v="11"/>
    <x v="0"/>
    <n v="1207"/>
    <x v="59"/>
    <s v="Q4"/>
    <x v="4"/>
    <x v="12"/>
    <n v="-6000"/>
    <x v="2"/>
    <x v="0"/>
  </r>
  <r>
    <x v="1"/>
    <x v="11"/>
    <x v="0"/>
    <n v="1208"/>
    <x v="129"/>
    <s v="leander perm"/>
    <x v="6"/>
    <x v="32"/>
    <n v="-105"/>
    <x v="3"/>
    <x v="0"/>
  </r>
  <r>
    <x v="1"/>
    <x v="11"/>
    <x v="0"/>
    <n v="1209"/>
    <x v="130"/>
    <s v="oil change"/>
    <x v="6"/>
    <x v="26"/>
    <n v="-28.68"/>
    <x v="3"/>
    <x v="0"/>
  </r>
  <r>
    <x v="1"/>
    <x v="11"/>
    <x v="0"/>
    <n v="1210"/>
    <x v="4"/>
    <s v="recessed lights"/>
    <x v="3"/>
    <x v="26"/>
    <n v="-35.31"/>
    <x v="3"/>
    <x v="0"/>
  </r>
  <r>
    <x v="0"/>
    <x v="11"/>
    <x v="0"/>
    <m/>
    <x v="0"/>
    <s v="Week ending Dec 1"/>
    <x v="0"/>
    <x v="0"/>
    <n v="3980"/>
    <x v="0"/>
    <x v="0"/>
  </r>
  <r>
    <x v="0"/>
    <x v="11"/>
    <x v="0"/>
    <m/>
    <x v="0"/>
    <s v="Week ending Dec 8"/>
    <x v="0"/>
    <x v="0"/>
    <n v="4614.18"/>
    <x v="0"/>
    <x v="0"/>
  </r>
  <r>
    <x v="0"/>
    <x v="11"/>
    <x v="0"/>
    <m/>
    <x v="0"/>
    <s v="Week ending Dec 15"/>
    <x v="0"/>
    <x v="0"/>
    <n v="4157.5"/>
    <x v="0"/>
    <x v="0"/>
  </r>
  <r>
    <x v="0"/>
    <x v="11"/>
    <x v="0"/>
    <m/>
    <x v="19"/>
    <s v="Xfer to 38855"/>
    <x v="5"/>
    <x v="15"/>
    <n v="-10000"/>
    <x v="1"/>
    <x v="0"/>
  </r>
  <r>
    <x v="0"/>
    <x v="11"/>
    <x v="0"/>
    <m/>
    <x v="0"/>
    <s v="Week ending Dec22"/>
    <x v="0"/>
    <x v="0"/>
    <n v="3589"/>
    <x v="0"/>
    <x v="0"/>
  </r>
  <r>
    <x v="0"/>
    <x v="11"/>
    <x v="0"/>
    <m/>
    <x v="2"/>
    <s v="October bill"/>
    <x v="2"/>
    <x v="2"/>
    <n v="-3684.93"/>
    <x v="0"/>
    <x v="0"/>
  </r>
  <r>
    <x v="0"/>
    <x v="11"/>
    <x v="0"/>
    <m/>
    <x v="3"/>
    <s v="October bill"/>
    <x v="2"/>
    <x v="3"/>
    <n v="-155.21"/>
    <x v="0"/>
    <x v="0"/>
  </r>
  <r>
    <x v="0"/>
    <x v="11"/>
    <x v="0"/>
    <m/>
    <x v="1"/>
    <s v="Service Charge"/>
    <x v="1"/>
    <x v="1"/>
    <n v="-2.12"/>
    <x v="0"/>
    <x v="0"/>
  </r>
  <r>
    <x v="0"/>
    <x v="11"/>
    <x v="0"/>
    <n v="1541"/>
    <x v="131"/>
    <s v="ret.deposit"/>
    <x v="0"/>
    <x v="6"/>
    <n v="-150"/>
    <x v="0"/>
    <x v="0"/>
  </r>
  <r>
    <x v="0"/>
    <x v="11"/>
    <x v="0"/>
    <n v="1542"/>
    <x v="39"/>
    <m/>
    <x v="4"/>
    <x v="5"/>
    <n v="-260"/>
    <x v="0"/>
    <x v="0"/>
  </r>
  <r>
    <x v="0"/>
    <x v="11"/>
    <x v="0"/>
    <n v="1543"/>
    <x v="16"/>
    <m/>
    <x v="4"/>
    <x v="12"/>
    <n v="-270"/>
    <x v="0"/>
    <x v="0"/>
  </r>
  <r>
    <x v="0"/>
    <x v="11"/>
    <x v="0"/>
    <n v="1544"/>
    <x v="119"/>
    <m/>
    <x v="4"/>
    <x v="12"/>
    <n v="-58.5"/>
    <x v="0"/>
    <x v="0"/>
  </r>
  <r>
    <x v="0"/>
    <x v="11"/>
    <x v="0"/>
    <n v="1545"/>
    <x v="14"/>
    <m/>
    <x v="1"/>
    <x v="11"/>
    <n v="-47.47"/>
    <x v="0"/>
    <x v="0"/>
  </r>
  <r>
    <x v="0"/>
    <x v="11"/>
    <x v="0"/>
    <n v="1546"/>
    <x v="9"/>
    <m/>
    <x v="2"/>
    <x v="8"/>
    <n v="-112.84"/>
    <x v="0"/>
    <x v="0"/>
  </r>
  <r>
    <x v="0"/>
    <x v="11"/>
    <x v="0"/>
    <n v="1547"/>
    <x v="118"/>
    <m/>
    <x v="2"/>
    <x v="8"/>
    <n v="-9.35"/>
    <x v="0"/>
    <x v="0"/>
  </r>
  <r>
    <x v="0"/>
    <x v="11"/>
    <x v="0"/>
    <n v="1548"/>
    <x v="18"/>
    <m/>
    <x v="0"/>
    <x v="14"/>
    <n v="-183.39"/>
    <x v="0"/>
    <x v="0"/>
  </r>
  <r>
    <x v="0"/>
    <x v="11"/>
    <x v="0"/>
    <n v="1549"/>
    <x v="132"/>
    <s v="window replace/repair"/>
    <x v="3"/>
    <x v="10"/>
    <n v="-162.38"/>
    <x v="2"/>
    <x v="0"/>
  </r>
  <r>
    <x v="0"/>
    <x v="11"/>
    <x v="0"/>
    <n v="1550"/>
    <x v="39"/>
    <m/>
    <x v="4"/>
    <x v="5"/>
    <n v="-260"/>
    <x v="0"/>
    <x v="0"/>
  </r>
  <r>
    <x v="0"/>
    <x v="11"/>
    <x v="0"/>
    <n v="1552"/>
    <x v="11"/>
    <s v="stamps"/>
    <x v="3"/>
    <x v="9"/>
    <n v="-13.2"/>
    <x v="0"/>
    <x v="0"/>
  </r>
  <r>
    <x v="0"/>
    <x v="11"/>
    <x v="0"/>
    <n v="1553"/>
    <x v="133"/>
    <s v="replace window"/>
    <x v="3"/>
    <x v="10"/>
    <n v="-155"/>
    <x v="2"/>
    <x v="0"/>
  </r>
  <r>
    <x v="0"/>
    <x v="11"/>
    <x v="0"/>
    <n v="1554"/>
    <x v="39"/>
    <m/>
    <x v="4"/>
    <x v="5"/>
    <n v="-260"/>
    <x v="0"/>
    <x v="0"/>
  </r>
  <r>
    <x v="0"/>
    <x v="11"/>
    <x v="0"/>
    <n v="1555"/>
    <x v="16"/>
    <m/>
    <x v="4"/>
    <x v="12"/>
    <n v="-270"/>
    <x v="0"/>
    <x v="0"/>
  </r>
  <r>
    <x v="0"/>
    <x v="11"/>
    <x v="0"/>
    <n v="1556"/>
    <x v="10"/>
    <m/>
    <x v="3"/>
    <x v="18"/>
    <n v="-35.869999999999997"/>
    <x v="0"/>
    <x v="0"/>
  </r>
  <r>
    <x v="0"/>
    <x v="11"/>
    <x v="0"/>
    <n v="1557"/>
    <x v="134"/>
    <s v="return deposit #32"/>
    <x v="0"/>
    <x v="6"/>
    <n v="-50"/>
    <x v="0"/>
    <x v="0"/>
  </r>
  <r>
    <x v="0"/>
    <x v="11"/>
    <x v="0"/>
    <n v="1558"/>
    <x v="119"/>
    <s v="Contract labor"/>
    <x v="4"/>
    <x v="12"/>
    <n v="-81.25"/>
    <x v="0"/>
    <x v="0"/>
  </r>
  <r>
    <x v="0"/>
    <x v="11"/>
    <x v="0"/>
    <n v="1559"/>
    <x v="135"/>
    <s v="return deposit #9"/>
    <x v="0"/>
    <x v="6"/>
    <n v="-175"/>
    <x v="0"/>
    <x v="0"/>
  </r>
  <r>
    <x v="0"/>
    <x v="11"/>
    <x v="0"/>
    <n v="1560"/>
    <x v="97"/>
    <s v="wade's xray"/>
    <x v="6"/>
    <x v="33"/>
    <n v="-50"/>
    <x v="3"/>
    <x v="0"/>
  </r>
  <r>
    <x v="0"/>
    <x v="11"/>
    <x v="0"/>
    <n v="1561"/>
    <x v="33"/>
    <m/>
    <x v="3"/>
    <x v="19"/>
    <n v="-298.35000000000002"/>
    <x v="0"/>
    <x v="0"/>
  </r>
  <r>
    <x v="0"/>
    <x v="11"/>
    <x v="0"/>
    <n v="1562"/>
    <x v="16"/>
    <s v="wages"/>
    <x v="4"/>
    <x v="12"/>
    <n v="-270"/>
    <x v="0"/>
    <x v="0"/>
  </r>
  <r>
    <x v="0"/>
    <x v="11"/>
    <x v="0"/>
    <n v="1563"/>
    <x v="39"/>
    <s v="wages "/>
    <x v="4"/>
    <x v="5"/>
    <n v="-260"/>
    <x v="0"/>
    <x v="0"/>
  </r>
  <r>
    <x v="0"/>
    <x v="11"/>
    <x v="0"/>
    <n v="1564"/>
    <x v="39"/>
    <s v="xmas bonus"/>
    <x v="4"/>
    <x v="5"/>
    <n v="-150"/>
    <x v="0"/>
    <x v="0"/>
  </r>
  <r>
    <x v="0"/>
    <x v="11"/>
    <x v="0"/>
    <n v="1565"/>
    <x v="16"/>
    <s v="xmas bonus"/>
    <x v="4"/>
    <x v="12"/>
    <n v="-400"/>
    <x v="0"/>
    <x v="0"/>
  </r>
  <r>
    <x v="0"/>
    <x v="11"/>
    <x v="0"/>
    <n v="1567"/>
    <x v="50"/>
    <s v="security"/>
    <x v="1"/>
    <x v="25"/>
    <n v="-140"/>
    <x v="0"/>
    <x v="0"/>
  </r>
  <r>
    <x v="0"/>
    <x v="11"/>
    <x v="0"/>
    <n v="1569"/>
    <x v="16"/>
    <s v="wages"/>
    <x v="4"/>
    <x v="12"/>
    <n v="-270"/>
    <x v="0"/>
    <x v="0"/>
  </r>
  <r>
    <x v="0"/>
    <x v="11"/>
    <x v="0"/>
    <n v="1570"/>
    <x v="39"/>
    <s v="wages "/>
    <x v="4"/>
    <x v="5"/>
    <n v="-260"/>
    <x v="0"/>
    <x v="0"/>
  </r>
  <r>
    <x v="1"/>
    <x v="0"/>
    <x v="2"/>
    <m/>
    <x v="85"/>
    <m/>
    <x v="6"/>
    <x v="3"/>
    <n v="-27"/>
    <x v="3"/>
    <x v="0"/>
  </r>
  <r>
    <x v="1"/>
    <x v="0"/>
    <x v="2"/>
    <m/>
    <x v="65"/>
    <s v="return"/>
    <x v="3"/>
    <x v="26"/>
    <n v="10.68"/>
    <x v="0"/>
    <x v="0"/>
  </r>
  <r>
    <x v="1"/>
    <x v="0"/>
    <x v="2"/>
    <m/>
    <x v="65"/>
    <m/>
    <x v="3"/>
    <x v="26"/>
    <n v="-154.63"/>
    <x v="0"/>
    <x v="0"/>
  </r>
  <r>
    <x v="1"/>
    <x v="0"/>
    <x v="2"/>
    <m/>
    <x v="65"/>
    <m/>
    <x v="3"/>
    <x v="26"/>
    <n v="-83.2"/>
    <x v="0"/>
    <x v="0"/>
  </r>
  <r>
    <x v="1"/>
    <x v="0"/>
    <x v="2"/>
    <m/>
    <x v="111"/>
    <m/>
    <x v="3"/>
    <x v="26"/>
    <n v="-32.46"/>
    <x v="0"/>
    <x v="0"/>
  </r>
  <r>
    <x v="1"/>
    <x v="0"/>
    <x v="2"/>
    <m/>
    <x v="110"/>
    <m/>
    <x v="6"/>
    <x v="3"/>
    <n v="-15.01"/>
    <x v="3"/>
    <x v="0"/>
  </r>
  <r>
    <x v="1"/>
    <x v="0"/>
    <x v="2"/>
    <m/>
    <x v="65"/>
    <m/>
    <x v="3"/>
    <x v="26"/>
    <n v="-264.72000000000003"/>
    <x v="2"/>
    <x v="0"/>
  </r>
  <r>
    <x v="1"/>
    <x v="0"/>
    <x v="2"/>
    <m/>
    <x v="65"/>
    <m/>
    <x v="3"/>
    <x v="26"/>
    <n v="-88.14"/>
    <x v="0"/>
    <x v="0"/>
  </r>
  <r>
    <x v="1"/>
    <x v="0"/>
    <x v="2"/>
    <m/>
    <x v="65"/>
    <m/>
    <x v="3"/>
    <x v="26"/>
    <n v="-14.04"/>
    <x v="0"/>
    <x v="0"/>
  </r>
  <r>
    <x v="1"/>
    <x v="0"/>
    <x v="2"/>
    <m/>
    <x v="19"/>
    <m/>
    <x v="5"/>
    <x v="15"/>
    <n v="10000"/>
    <x v="1"/>
    <x v="0"/>
  </r>
  <r>
    <x v="1"/>
    <x v="0"/>
    <x v="2"/>
    <m/>
    <x v="65"/>
    <m/>
    <x v="3"/>
    <x v="26"/>
    <n v="10.98"/>
    <x v="0"/>
    <x v="0"/>
  </r>
  <r>
    <x v="1"/>
    <x v="0"/>
    <x v="2"/>
    <m/>
    <x v="65"/>
    <m/>
    <x v="3"/>
    <x v="26"/>
    <n v="-148.83000000000001"/>
    <x v="2"/>
    <x v="0"/>
  </r>
  <r>
    <x v="1"/>
    <x v="0"/>
    <x v="2"/>
    <m/>
    <x v="65"/>
    <m/>
    <x v="3"/>
    <x v="26"/>
    <n v="-26.3"/>
    <x v="0"/>
    <x v="0"/>
  </r>
  <r>
    <x v="1"/>
    <x v="0"/>
    <x v="2"/>
    <m/>
    <x v="81"/>
    <m/>
    <x v="6"/>
    <x v="3"/>
    <n v="-16"/>
    <x v="3"/>
    <x v="0"/>
  </r>
  <r>
    <x v="1"/>
    <x v="0"/>
    <x v="2"/>
    <m/>
    <x v="65"/>
    <m/>
    <x v="3"/>
    <x v="26"/>
    <n v="-14.93"/>
    <x v="0"/>
    <x v="0"/>
  </r>
  <r>
    <x v="1"/>
    <x v="0"/>
    <x v="2"/>
    <m/>
    <x v="65"/>
    <m/>
    <x v="3"/>
    <x v="26"/>
    <n v="-29.87"/>
    <x v="0"/>
    <x v="0"/>
  </r>
  <r>
    <x v="1"/>
    <x v="0"/>
    <x v="2"/>
    <m/>
    <x v="126"/>
    <m/>
    <x v="6"/>
    <x v="32"/>
    <n v="1128.1400000000001"/>
    <x v="3"/>
    <x v="0"/>
  </r>
  <r>
    <x v="1"/>
    <x v="0"/>
    <x v="2"/>
    <m/>
    <x v="65"/>
    <m/>
    <x v="3"/>
    <x v="26"/>
    <n v="0.04"/>
    <x v="0"/>
    <x v="0"/>
  </r>
  <r>
    <x v="1"/>
    <x v="0"/>
    <x v="2"/>
    <m/>
    <x v="65"/>
    <m/>
    <x v="3"/>
    <x v="26"/>
    <n v="-97.98"/>
    <x v="0"/>
    <x v="0"/>
  </r>
  <r>
    <x v="1"/>
    <x v="0"/>
    <x v="2"/>
    <m/>
    <x v="82"/>
    <m/>
    <x v="6"/>
    <x v="3"/>
    <n v="-25"/>
    <x v="3"/>
    <x v="0"/>
  </r>
  <r>
    <x v="1"/>
    <x v="0"/>
    <x v="2"/>
    <m/>
    <x v="65"/>
    <m/>
    <x v="3"/>
    <x v="26"/>
    <n v="-118.43"/>
    <x v="2"/>
    <x v="0"/>
  </r>
  <r>
    <x v="1"/>
    <x v="0"/>
    <x v="2"/>
    <m/>
    <x v="65"/>
    <m/>
    <x v="3"/>
    <x v="26"/>
    <n v="-19.89"/>
    <x v="0"/>
    <x v="0"/>
  </r>
  <r>
    <x v="1"/>
    <x v="0"/>
    <x v="2"/>
    <m/>
    <x v="85"/>
    <m/>
    <x v="6"/>
    <x v="3"/>
    <n v="-27.01"/>
    <x v="3"/>
    <x v="0"/>
  </r>
  <r>
    <x v="1"/>
    <x v="0"/>
    <x v="2"/>
    <m/>
    <x v="65"/>
    <m/>
    <x v="3"/>
    <x v="26"/>
    <n v="-10.38"/>
    <x v="0"/>
    <x v="0"/>
  </r>
  <r>
    <x v="1"/>
    <x v="0"/>
    <x v="2"/>
    <m/>
    <x v="4"/>
    <m/>
    <x v="3"/>
    <x v="42"/>
    <n v="205.76"/>
    <x v="2"/>
    <x v="0"/>
  </r>
  <r>
    <x v="1"/>
    <x v="0"/>
    <x v="2"/>
    <m/>
    <x v="4"/>
    <m/>
    <x v="3"/>
    <x v="26"/>
    <n v="-484.33"/>
    <x v="2"/>
    <x v="0"/>
  </r>
  <r>
    <x v="1"/>
    <x v="0"/>
    <x v="2"/>
    <m/>
    <x v="4"/>
    <m/>
    <x v="3"/>
    <x v="26"/>
    <n v="-115.35"/>
    <x v="2"/>
    <x v="0"/>
  </r>
  <r>
    <x v="1"/>
    <x v="0"/>
    <x v="2"/>
    <m/>
    <x v="4"/>
    <m/>
    <x v="3"/>
    <x v="26"/>
    <n v="-205.25"/>
    <x v="2"/>
    <x v="0"/>
  </r>
  <r>
    <x v="1"/>
    <x v="0"/>
    <x v="2"/>
    <m/>
    <x v="1"/>
    <m/>
    <x v="1"/>
    <x v="1"/>
    <n v="-10"/>
    <x v="0"/>
    <x v="0"/>
  </r>
  <r>
    <x v="1"/>
    <x v="0"/>
    <x v="2"/>
    <n v="1211"/>
    <x v="77"/>
    <m/>
    <x v="6"/>
    <x v="32"/>
    <n v="-792.28"/>
    <x v="3"/>
    <x v="0"/>
  </r>
  <r>
    <x v="1"/>
    <x v="0"/>
    <x v="2"/>
    <n v="1212"/>
    <x v="9"/>
    <m/>
    <x v="2"/>
    <x v="8"/>
    <n v="-118.19"/>
    <x v="0"/>
    <x v="0"/>
  </r>
  <r>
    <x v="1"/>
    <x v="0"/>
    <x v="2"/>
    <n v="1213"/>
    <x v="60"/>
    <m/>
    <x v="7"/>
    <x v="26"/>
    <n v="-3941.3"/>
    <x v="1"/>
    <x v="0"/>
  </r>
  <r>
    <x v="1"/>
    <x v="0"/>
    <x v="2"/>
    <n v="1214"/>
    <x v="61"/>
    <s v="car payment"/>
    <x v="6"/>
    <x v="26"/>
    <n v="-496.58"/>
    <x v="3"/>
    <x v="0"/>
  </r>
  <r>
    <x v="1"/>
    <x v="0"/>
    <x v="2"/>
    <n v="1215"/>
    <x v="26"/>
    <m/>
    <x v="3"/>
    <x v="26"/>
    <n v="-231.99"/>
    <x v="0"/>
    <x v="0"/>
  </r>
  <r>
    <x v="1"/>
    <x v="0"/>
    <x v="2"/>
    <n v="1216"/>
    <x v="15"/>
    <m/>
    <x v="3"/>
    <x v="26"/>
    <n v="-68.569999999999993"/>
    <x v="0"/>
    <x v="0"/>
  </r>
  <r>
    <x v="1"/>
    <x v="0"/>
    <x v="2"/>
    <n v="1217"/>
    <x v="4"/>
    <m/>
    <x v="3"/>
    <x v="26"/>
    <n v="-1463.48"/>
    <x v="2"/>
    <x v="0"/>
  </r>
  <r>
    <x v="1"/>
    <x v="0"/>
    <x v="2"/>
    <n v="1219"/>
    <x v="136"/>
    <s v="Ina's daughter softball"/>
    <x v="6"/>
    <x v="26"/>
    <n v="-50"/>
    <x v="3"/>
    <x v="0"/>
  </r>
  <r>
    <x v="0"/>
    <x v="0"/>
    <x v="2"/>
    <m/>
    <x v="0"/>
    <s v="Week ending Dec 29"/>
    <x v="0"/>
    <x v="0"/>
    <n v="4844.0600000000004"/>
    <x v="0"/>
    <x v="0"/>
  </r>
  <r>
    <x v="0"/>
    <x v="0"/>
    <x v="2"/>
    <m/>
    <x v="0"/>
    <s v="Week ending Jan  5"/>
    <x v="0"/>
    <x v="0"/>
    <n v="4516.96"/>
    <x v="0"/>
    <x v="0"/>
  </r>
  <r>
    <x v="0"/>
    <x v="0"/>
    <x v="2"/>
    <m/>
    <x v="0"/>
    <s v="Week ending Jan 12"/>
    <x v="0"/>
    <x v="0"/>
    <n v="3051.43"/>
    <x v="0"/>
    <x v="0"/>
  </r>
  <r>
    <x v="0"/>
    <x v="0"/>
    <x v="2"/>
    <m/>
    <x v="19"/>
    <s v="Xfer to 38855"/>
    <x v="5"/>
    <x v="15"/>
    <n v="-10000"/>
    <x v="1"/>
    <x v="0"/>
  </r>
  <r>
    <x v="0"/>
    <x v="0"/>
    <x v="2"/>
    <m/>
    <x v="0"/>
    <s v="Week ending Jan 19"/>
    <x v="0"/>
    <x v="0"/>
    <n v="6715.49"/>
    <x v="0"/>
    <x v="0"/>
  </r>
  <r>
    <x v="0"/>
    <x v="0"/>
    <x v="2"/>
    <m/>
    <x v="0"/>
    <s v="Week ending Jan 26"/>
    <x v="0"/>
    <x v="0"/>
    <n v="5403.48"/>
    <x v="0"/>
    <x v="0"/>
  </r>
  <r>
    <x v="0"/>
    <x v="0"/>
    <x v="2"/>
    <m/>
    <x v="2"/>
    <s v="November bill"/>
    <x v="2"/>
    <x v="2"/>
    <n v="-4561.99"/>
    <x v="0"/>
    <x v="0"/>
  </r>
  <r>
    <x v="0"/>
    <x v="0"/>
    <x v="2"/>
    <m/>
    <x v="3"/>
    <s v="December bill"/>
    <x v="2"/>
    <x v="3"/>
    <n v="-449.98"/>
    <x v="0"/>
    <x v="0"/>
  </r>
  <r>
    <x v="0"/>
    <x v="0"/>
    <x v="2"/>
    <m/>
    <x v="1"/>
    <s v="Service Charge"/>
    <x v="1"/>
    <x v="1"/>
    <n v="-12.72"/>
    <x v="0"/>
    <x v="0"/>
  </r>
  <r>
    <x v="0"/>
    <x v="0"/>
    <x v="2"/>
    <n v="1551"/>
    <x v="16"/>
    <m/>
    <x v="4"/>
    <x v="12"/>
    <n v="-270"/>
    <x v="0"/>
    <x v="0"/>
  </r>
  <r>
    <x v="0"/>
    <x v="0"/>
    <x v="2"/>
    <n v="1566"/>
    <x v="10"/>
    <m/>
    <x v="3"/>
    <x v="18"/>
    <n v="-44.23"/>
    <x v="0"/>
    <x v="0"/>
  </r>
  <r>
    <x v="0"/>
    <x v="0"/>
    <x v="2"/>
    <n v="1568"/>
    <x v="137"/>
    <m/>
    <x v="1"/>
    <x v="25"/>
    <n v="-35"/>
    <x v="0"/>
    <x v="0"/>
  </r>
  <r>
    <x v="0"/>
    <x v="0"/>
    <x v="2"/>
    <n v="1571"/>
    <x v="119"/>
    <m/>
    <x v="4"/>
    <x v="12"/>
    <n v="-58.5"/>
    <x v="0"/>
    <x v="0"/>
  </r>
  <r>
    <x v="0"/>
    <x v="0"/>
    <x v="2"/>
    <n v="1572"/>
    <x v="12"/>
    <m/>
    <x v="3"/>
    <x v="9"/>
    <n v="-39.74"/>
    <x v="0"/>
    <x v="0"/>
  </r>
  <r>
    <x v="0"/>
    <x v="0"/>
    <x v="2"/>
    <n v="1573"/>
    <x v="16"/>
    <m/>
    <x v="4"/>
    <x v="12"/>
    <n v="-270"/>
    <x v="0"/>
    <x v="0"/>
  </r>
  <r>
    <x v="0"/>
    <x v="0"/>
    <x v="2"/>
    <n v="1574"/>
    <x v="39"/>
    <m/>
    <x v="4"/>
    <x v="5"/>
    <n v="-260"/>
    <x v="0"/>
    <x v="0"/>
  </r>
  <r>
    <x v="0"/>
    <x v="0"/>
    <x v="2"/>
    <n v="1575"/>
    <x v="121"/>
    <m/>
    <x v="3"/>
    <x v="7"/>
    <n v="-10.88"/>
    <x v="0"/>
    <x v="0"/>
  </r>
  <r>
    <x v="0"/>
    <x v="0"/>
    <x v="2"/>
    <n v="1576"/>
    <x v="50"/>
    <m/>
    <x v="1"/>
    <x v="25"/>
    <n v="-218.75"/>
    <x v="0"/>
    <x v="0"/>
  </r>
  <r>
    <x v="0"/>
    <x v="0"/>
    <x v="2"/>
    <n v="1577"/>
    <x v="23"/>
    <m/>
    <x v="2"/>
    <x v="8"/>
    <n v="-16.52"/>
    <x v="0"/>
    <x v="0"/>
  </r>
  <r>
    <x v="0"/>
    <x v="0"/>
    <x v="2"/>
    <n v="1578"/>
    <x v="16"/>
    <m/>
    <x v="4"/>
    <x v="12"/>
    <n v="-270"/>
    <x v="0"/>
    <x v="0"/>
  </r>
  <r>
    <x v="0"/>
    <x v="0"/>
    <x v="2"/>
    <n v="1579"/>
    <x v="39"/>
    <m/>
    <x v="4"/>
    <x v="5"/>
    <n v="-260"/>
    <x v="0"/>
    <x v="0"/>
  </r>
  <r>
    <x v="0"/>
    <x v="0"/>
    <x v="2"/>
    <n v="1580"/>
    <x v="14"/>
    <m/>
    <x v="1"/>
    <x v="11"/>
    <n v="-47.47"/>
    <x v="0"/>
    <x v="0"/>
  </r>
  <r>
    <x v="0"/>
    <x v="0"/>
    <x v="2"/>
    <n v="1581"/>
    <x v="97"/>
    <s v="wade's xray"/>
    <x v="6"/>
    <x v="33"/>
    <n v="-50"/>
    <x v="3"/>
    <x v="0"/>
  </r>
  <r>
    <x v="0"/>
    <x v="0"/>
    <x v="2"/>
    <n v="1582"/>
    <x v="18"/>
    <m/>
    <x v="1"/>
    <x v="43"/>
    <n v="-275.08"/>
    <x v="0"/>
    <x v="0"/>
  </r>
  <r>
    <x v="0"/>
    <x v="0"/>
    <x v="2"/>
    <n v="1583"/>
    <x v="138"/>
    <s v="return deposit #32"/>
    <x v="0"/>
    <x v="6"/>
    <n v="-196.57"/>
    <x v="0"/>
    <x v="0"/>
  </r>
  <r>
    <x v="0"/>
    <x v="0"/>
    <x v="2"/>
    <n v="1584"/>
    <x v="16"/>
    <s v="wages"/>
    <x v="4"/>
    <x v="12"/>
    <n v="-270"/>
    <x v="0"/>
    <x v="0"/>
  </r>
  <r>
    <x v="0"/>
    <x v="0"/>
    <x v="2"/>
    <n v="1585"/>
    <x v="39"/>
    <s v="wages "/>
    <x v="4"/>
    <x v="5"/>
    <n v="-260"/>
    <x v="0"/>
    <x v="0"/>
  </r>
  <r>
    <x v="0"/>
    <x v="0"/>
    <x v="2"/>
    <n v="1586"/>
    <x v="139"/>
    <s v="painting"/>
    <x v="4"/>
    <x v="12"/>
    <n v="-108"/>
    <x v="0"/>
    <x v="0"/>
  </r>
  <r>
    <x v="0"/>
    <x v="0"/>
    <x v="2"/>
    <n v="1587"/>
    <x v="119"/>
    <m/>
    <x v="4"/>
    <x v="12"/>
    <n v="-97.5"/>
    <x v="0"/>
    <x v="0"/>
  </r>
  <r>
    <x v="0"/>
    <x v="0"/>
    <x v="2"/>
    <n v="1588"/>
    <x v="10"/>
    <m/>
    <x v="3"/>
    <x v="18"/>
    <n v="-65.86"/>
    <x v="0"/>
    <x v="0"/>
  </r>
  <r>
    <x v="0"/>
    <x v="0"/>
    <x v="2"/>
    <n v="1589"/>
    <x v="11"/>
    <s v="stamps"/>
    <x v="3"/>
    <x v="9"/>
    <n v="-7"/>
    <x v="0"/>
    <x v="0"/>
  </r>
  <r>
    <x v="0"/>
    <x v="0"/>
    <x v="2"/>
    <n v="1590"/>
    <x v="16"/>
    <s v="wages"/>
    <x v="4"/>
    <x v="12"/>
    <n v="-270"/>
    <x v="0"/>
    <x v="0"/>
  </r>
  <r>
    <x v="0"/>
    <x v="0"/>
    <x v="2"/>
    <n v="1591"/>
    <x v="39"/>
    <s v="wages "/>
    <x v="4"/>
    <x v="5"/>
    <n v="-260"/>
    <x v="0"/>
    <x v="0"/>
  </r>
  <r>
    <x v="0"/>
    <x v="0"/>
    <x v="2"/>
    <n v="1592"/>
    <x v="139"/>
    <m/>
    <x v="4"/>
    <x v="12"/>
    <n v="-120"/>
    <x v="0"/>
    <x v="0"/>
  </r>
  <r>
    <x v="0"/>
    <x v="1"/>
    <x v="2"/>
    <m/>
    <x v="0"/>
    <s v="Week ending Feb 2"/>
    <x v="0"/>
    <x v="0"/>
    <n v="5360.65"/>
    <x v="0"/>
    <x v="0"/>
  </r>
  <r>
    <x v="0"/>
    <x v="1"/>
    <x v="2"/>
    <m/>
    <x v="0"/>
    <s v="Week ending Feb 9"/>
    <x v="0"/>
    <x v="0"/>
    <n v="4436.1499999999996"/>
    <x v="0"/>
    <x v="0"/>
  </r>
  <r>
    <x v="0"/>
    <x v="1"/>
    <x v="2"/>
    <m/>
    <x v="0"/>
    <s v="Week ending Feb 16"/>
    <x v="0"/>
    <x v="0"/>
    <n v="5202.5600000000004"/>
    <x v="0"/>
    <x v="0"/>
  </r>
  <r>
    <x v="0"/>
    <x v="1"/>
    <x v="2"/>
    <m/>
    <x v="19"/>
    <s v="Xfer to 38855"/>
    <x v="5"/>
    <x v="15"/>
    <n v="-7500"/>
    <x v="1"/>
    <x v="0"/>
  </r>
  <r>
    <x v="0"/>
    <x v="1"/>
    <x v="2"/>
    <m/>
    <x v="19"/>
    <s v="Xfer to 38855"/>
    <x v="5"/>
    <x v="15"/>
    <n v="-2500"/>
    <x v="1"/>
    <x v="0"/>
  </r>
  <r>
    <x v="0"/>
    <x v="1"/>
    <x v="2"/>
    <m/>
    <x v="19"/>
    <s v="Xfer to 38855"/>
    <x v="5"/>
    <x v="15"/>
    <n v="-5000"/>
    <x v="1"/>
    <x v="0"/>
  </r>
  <r>
    <x v="0"/>
    <x v="1"/>
    <x v="2"/>
    <m/>
    <x v="2"/>
    <s v="December bill"/>
    <x v="2"/>
    <x v="2"/>
    <n v="-6077.51"/>
    <x v="0"/>
    <x v="0"/>
  </r>
  <r>
    <x v="0"/>
    <x v="1"/>
    <x v="2"/>
    <m/>
    <x v="3"/>
    <s v="December bill"/>
    <x v="2"/>
    <x v="3"/>
    <n v="-554.24"/>
    <x v="0"/>
    <x v="0"/>
  </r>
  <r>
    <x v="0"/>
    <x v="1"/>
    <x v="2"/>
    <m/>
    <x v="1"/>
    <s v="Service Charge"/>
    <x v="1"/>
    <x v="1"/>
    <n v="-16.7"/>
    <x v="0"/>
    <x v="0"/>
  </r>
  <r>
    <x v="0"/>
    <x v="1"/>
    <x v="2"/>
    <m/>
    <x v="41"/>
    <m/>
    <x v="0"/>
    <x v="44"/>
    <n v="-95"/>
    <x v="0"/>
    <x v="0"/>
  </r>
  <r>
    <x v="0"/>
    <x v="1"/>
    <x v="2"/>
    <m/>
    <x v="41"/>
    <m/>
    <x v="0"/>
    <x v="44"/>
    <n v="-260"/>
    <x v="0"/>
    <x v="0"/>
  </r>
  <r>
    <x v="0"/>
    <x v="1"/>
    <x v="2"/>
    <n v="1593"/>
    <x v="140"/>
    <s v="Lucy's windshield"/>
    <x v="3"/>
    <x v="12"/>
    <n v="-150"/>
    <x v="0"/>
    <x v="0"/>
  </r>
  <r>
    <x v="0"/>
    <x v="1"/>
    <x v="2"/>
    <n v="1594"/>
    <x v="39"/>
    <m/>
    <x v="4"/>
    <x v="5"/>
    <n v="-210"/>
    <x v="0"/>
    <x v="0"/>
  </r>
  <r>
    <x v="0"/>
    <x v="1"/>
    <x v="2"/>
    <n v="1595"/>
    <x v="16"/>
    <m/>
    <x v="4"/>
    <x v="12"/>
    <n v="-270"/>
    <x v="0"/>
    <x v="0"/>
  </r>
  <r>
    <x v="0"/>
    <x v="1"/>
    <x v="2"/>
    <n v="1596"/>
    <x v="119"/>
    <m/>
    <x v="4"/>
    <x v="12"/>
    <n v="-52"/>
    <x v="0"/>
    <x v="0"/>
  </r>
  <r>
    <x v="0"/>
    <x v="1"/>
    <x v="2"/>
    <n v="1597"/>
    <x v="12"/>
    <m/>
    <x v="3"/>
    <x v="9"/>
    <n v="-29.22"/>
    <x v="0"/>
    <x v="0"/>
  </r>
  <r>
    <x v="0"/>
    <x v="1"/>
    <x v="2"/>
    <n v="1598"/>
    <x v="35"/>
    <m/>
    <x v="3"/>
    <x v="13"/>
    <n v="-37.89"/>
    <x v="0"/>
    <x v="0"/>
  </r>
  <r>
    <x v="0"/>
    <x v="1"/>
    <x v="2"/>
    <n v="1599"/>
    <x v="14"/>
    <m/>
    <x v="1"/>
    <x v="11"/>
    <n v="-47.47"/>
    <x v="0"/>
    <x v="0"/>
  </r>
  <r>
    <x v="0"/>
    <x v="1"/>
    <x v="2"/>
    <n v="1600"/>
    <x v="23"/>
    <m/>
    <x v="2"/>
    <x v="8"/>
    <n v="-33.869999999999997"/>
    <x v="0"/>
    <x v="0"/>
  </r>
  <r>
    <x v="0"/>
    <x v="1"/>
    <x v="2"/>
    <n v="1601"/>
    <x v="97"/>
    <s v="wade's xray"/>
    <x v="6"/>
    <x v="33"/>
    <n v="-50"/>
    <x v="3"/>
    <x v="0"/>
  </r>
  <r>
    <x v="0"/>
    <x v="1"/>
    <x v="2"/>
    <n v="1602"/>
    <x v="18"/>
    <m/>
    <x v="0"/>
    <x v="14"/>
    <n v="-226.54"/>
    <x v="0"/>
    <x v="0"/>
  </r>
  <r>
    <x v="0"/>
    <x v="1"/>
    <x v="2"/>
    <n v="1603"/>
    <x v="141"/>
    <m/>
    <x v="4"/>
    <x v="12"/>
    <n v="-22.75"/>
    <x v="0"/>
    <x v="0"/>
  </r>
  <r>
    <x v="0"/>
    <x v="1"/>
    <x v="2"/>
    <n v="1604"/>
    <x v="16"/>
    <m/>
    <x v="4"/>
    <x v="12"/>
    <n v="-270"/>
    <x v="0"/>
    <x v="0"/>
  </r>
  <r>
    <x v="0"/>
    <x v="1"/>
    <x v="2"/>
    <n v="1605"/>
    <x v="39"/>
    <m/>
    <x v="4"/>
    <x v="5"/>
    <n v="-210"/>
    <x v="0"/>
    <x v="0"/>
  </r>
  <r>
    <x v="0"/>
    <x v="1"/>
    <x v="2"/>
    <n v="1607"/>
    <x v="11"/>
    <m/>
    <x v="3"/>
    <x v="9"/>
    <n v="-20"/>
    <x v="0"/>
    <x v="0"/>
  </r>
  <r>
    <x v="0"/>
    <x v="1"/>
    <x v="2"/>
    <n v="1608"/>
    <x v="16"/>
    <m/>
    <x v="4"/>
    <x v="12"/>
    <n v="-270"/>
    <x v="0"/>
    <x v="0"/>
  </r>
  <r>
    <x v="0"/>
    <x v="1"/>
    <x v="2"/>
    <n v="1609"/>
    <x v="39"/>
    <m/>
    <x v="4"/>
    <x v="5"/>
    <n v="-260"/>
    <x v="0"/>
    <x v="0"/>
  </r>
  <r>
    <x v="0"/>
    <x v="1"/>
    <x v="2"/>
    <n v="1610"/>
    <x v="16"/>
    <m/>
    <x v="4"/>
    <x v="12"/>
    <n v="-270"/>
    <x v="0"/>
    <x v="0"/>
  </r>
  <r>
    <x v="0"/>
    <x v="1"/>
    <x v="2"/>
    <n v="1611"/>
    <x v="39"/>
    <m/>
    <x v="4"/>
    <x v="5"/>
    <n v="-210"/>
    <x v="0"/>
    <x v="0"/>
  </r>
  <r>
    <x v="1"/>
    <x v="1"/>
    <x v="2"/>
    <m/>
    <x v="19"/>
    <m/>
    <x v="5"/>
    <x v="15"/>
    <n v="7500"/>
    <x v="1"/>
    <x v="0"/>
  </r>
  <r>
    <x v="1"/>
    <x v="1"/>
    <x v="2"/>
    <m/>
    <x v="65"/>
    <m/>
    <x v="3"/>
    <x v="26"/>
    <n v="-95.01"/>
    <x v="0"/>
    <x v="0"/>
  </r>
  <r>
    <x v="1"/>
    <x v="1"/>
    <x v="2"/>
    <m/>
    <x v="66"/>
    <m/>
    <x v="3"/>
    <x v="26"/>
    <n v="-296.45999999999998"/>
    <x v="2"/>
    <x v="0"/>
  </r>
  <r>
    <x v="1"/>
    <x v="1"/>
    <x v="2"/>
    <m/>
    <x v="82"/>
    <m/>
    <x v="6"/>
    <x v="3"/>
    <n v="-20"/>
    <x v="3"/>
    <x v="0"/>
  </r>
  <r>
    <x v="1"/>
    <x v="1"/>
    <x v="2"/>
    <m/>
    <x v="65"/>
    <m/>
    <x v="3"/>
    <x v="26"/>
    <n v="-8.52"/>
    <x v="0"/>
    <x v="0"/>
  </r>
  <r>
    <x v="1"/>
    <x v="1"/>
    <x v="2"/>
    <m/>
    <x v="66"/>
    <m/>
    <x v="3"/>
    <x v="26"/>
    <n v="-6.48"/>
    <x v="0"/>
    <x v="0"/>
  </r>
  <r>
    <x v="1"/>
    <x v="1"/>
    <x v="2"/>
    <m/>
    <x v="19"/>
    <m/>
    <x v="5"/>
    <x v="15"/>
    <n v="2500"/>
    <x v="1"/>
    <x v="0"/>
  </r>
  <r>
    <x v="1"/>
    <x v="1"/>
    <x v="2"/>
    <m/>
    <x v="4"/>
    <m/>
    <x v="3"/>
    <x v="26"/>
    <n v="-11.43"/>
    <x v="0"/>
    <x v="0"/>
  </r>
  <r>
    <x v="1"/>
    <x v="1"/>
    <x v="2"/>
    <m/>
    <x v="142"/>
    <m/>
    <x v="6"/>
    <x v="26"/>
    <n v="1556.14"/>
    <x v="3"/>
    <x v="0"/>
  </r>
  <r>
    <x v="1"/>
    <x v="1"/>
    <x v="2"/>
    <m/>
    <x v="82"/>
    <m/>
    <x v="6"/>
    <x v="3"/>
    <n v="-29"/>
    <x v="3"/>
    <x v="0"/>
  </r>
  <r>
    <x v="1"/>
    <x v="1"/>
    <x v="2"/>
    <m/>
    <x v="110"/>
    <m/>
    <x v="6"/>
    <x v="3"/>
    <n v="-25"/>
    <x v="3"/>
    <x v="0"/>
  </r>
  <r>
    <x v="1"/>
    <x v="1"/>
    <x v="2"/>
    <m/>
    <x v="143"/>
    <m/>
    <x v="3"/>
    <x v="26"/>
    <n v="-22.79"/>
    <x v="0"/>
    <x v="0"/>
  </r>
  <r>
    <x v="1"/>
    <x v="1"/>
    <x v="2"/>
    <m/>
    <x v="66"/>
    <m/>
    <x v="3"/>
    <x v="26"/>
    <n v="-15.8"/>
    <x v="0"/>
    <x v="0"/>
  </r>
  <r>
    <x v="1"/>
    <x v="1"/>
    <x v="2"/>
    <m/>
    <x v="65"/>
    <m/>
    <x v="3"/>
    <x v="26"/>
    <n v="-72.88"/>
    <x v="0"/>
    <x v="0"/>
  </r>
  <r>
    <x v="1"/>
    <x v="1"/>
    <x v="2"/>
    <m/>
    <x v="65"/>
    <m/>
    <x v="3"/>
    <x v="26"/>
    <n v="-172.36"/>
    <x v="2"/>
    <x v="0"/>
  </r>
  <r>
    <x v="1"/>
    <x v="1"/>
    <x v="2"/>
    <m/>
    <x v="66"/>
    <m/>
    <x v="3"/>
    <x v="26"/>
    <n v="-26.09"/>
    <x v="0"/>
    <x v="0"/>
  </r>
  <r>
    <x v="1"/>
    <x v="1"/>
    <x v="2"/>
    <m/>
    <x v="82"/>
    <m/>
    <x v="3"/>
    <x v="26"/>
    <n v="-35.700000000000003"/>
    <x v="3"/>
    <x v="0"/>
  </r>
  <r>
    <x v="1"/>
    <x v="1"/>
    <x v="2"/>
    <m/>
    <x v="19"/>
    <m/>
    <x v="5"/>
    <x v="15"/>
    <n v="5000"/>
    <x v="1"/>
    <x v="0"/>
  </r>
  <r>
    <x v="1"/>
    <x v="1"/>
    <x v="2"/>
    <m/>
    <x v="65"/>
    <m/>
    <x v="3"/>
    <x v="26"/>
    <n v="-19.97"/>
    <x v="0"/>
    <x v="0"/>
  </r>
  <r>
    <x v="1"/>
    <x v="1"/>
    <x v="2"/>
    <m/>
    <x v="1"/>
    <m/>
    <x v="1"/>
    <x v="1"/>
    <n v="-10"/>
    <x v="0"/>
    <x v="0"/>
  </r>
  <r>
    <x v="1"/>
    <x v="1"/>
    <x v="2"/>
    <n v="1218"/>
    <x v="144"/>
    <s v="Courier for Leander closing"/>
    <x v="6"/>
    <x v="26"/>
    <n v="-162"/>
    <x v="3"/>
    <x v="0"/>
  </r>
  <r>
    <x v="1"/>
    <x v="1"/>
    <x v="2"/>
    <n v="1220"/>
    <x v="77"/>
    <m/>
    <x v="6"/>
    <x v="32"/>
    <n v="-792.28"/>
    <x v="3"/>
    <x v="0"/>
  </r>
  <r>
    <x v="1"/>
    <x v="1"/>
    <x v="2"/>
    <n v="1221"/>
    <x v="61"/>
    <s v="car payment"/>
    <x v="6"/>
    <x v="26"/>
    <n v="-496.58"/>
    <x v="3"/>
    <x v="0"/>
  </r>
  <r>
    <x v="1"/>
    <x v="1"/>
    <x v="2"/>
    <n v="1222"/>
    <x v="145"/>
    <s v="summer mtn taxes"/>
    <x v="6"/>
    <x v="26"/>
    <n v="-467.21"/>
    <x v="3"/>
    <x v="0"/>
  </r>
  <r>
    <x v="1"/>
    <x v="1"/>
    <x v="2"/>
    <n v="1223"/>
    <x v="146"/>
    <s v="2000 taxes"/>
    <x v="8"/>
    <x v="31"/>
    <n v="-11565.8"/>
    <x v="0"/>
    <x v="0"/>
  </r>
  <r>
    <x v="1"/>
    <x v="1"/>
    <x v="2"/>
    <n v="1224"/>
    <x v="26"/>
    <m/>
    <x v="3"/>
    <x v="26"/>
    <n v="-327.39999999999998"/>
    <x v="0"/>
    <x v="0"/>
  </r>
  <r>
    <x v="1"/>
    <x v="1"/>
    <x v="2"/>
    <n v="1225"/>
    <x v="9"/>
    <m/>
    <x v="2"/>
    <x v="8"/>
    <n v="-113.64"/>
    <x v="0"/>
    <x v="0"/>
  </r>
  <r>
    <x v="1"/>
    <x v="1"/>
    <x v="2"/>
    <n v="1226"/>
    <x v="60"/>
    <m/>
    <x v="7"/>
    <x v="26"/>
    <n v="-3941.3"/>
    <x v="1"/>
    <x v="0"/>
  </r>
  <r>
    <x v="1"/>
    <x v="1"/>
    <x v="2"/>
    <n v="1228"/>
    <x v="147"/>
    <m/>
    <x v="3"/>
    <x v="26"/>
    <n v="-163.66999999999999"/>
    <x v="0"/>
    <x v="0"/>
  </r>
  <r>
    <x v="1"/>
    <x v="1"/>
    <x v="2"/>
    <n v="1229"/>
    <x v="21"/>
    <s v="3 ac's"/>
    <x v="3"/>
    <x v="17"/>
    <n v="-1644.43"/>
    <x v="2"/>
    <x v="0"/>
  </r>
  <r>
    <x v="1"/>
    <x v="1"/>
    <x v="2"/>
    <n v="1230"/>
    <x v="148"/>
    <m/>
    <x v="3"/>
    <x v="26"/>
    <n v="-55.97"/>
    <x v="0"/>
    <x v="0"/>
  </r>
  <r>
    <x v="0"/>
    <x v="2"/>
    <x v="2"/>
    <m/>
    <x v="0"/>
    <s v="Week ending February 26"/>
    <x v="0"/>
    <x v="0"/>
    <n v="3922"/>
    <x v="0"/>
    <x v="0"/>
  </r>
  <r>
    <x v="0"/>
    <x v="2"/>
    <x v="2"/>
    <m/>
    <x v="0"/>
    <s v="Week ending Mar 2"/>
    <x v="0"/>
    <x v="0"/>
    <n v="6559.08"/>
    <x v="0"/>
    <x v="0"/>
  </r>
  <r>
    <x v="0"/>
    <x v="2"/>
    <x v="2"/>
    <m/>
    <x v="0"/>
    <s v="Week ending Mar 9"/>
    <x v="0"/>
    <x v="0"/>
    <n v="2980.61"/>
    <x v="0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19"/>
    <s v="Xfer to 38855"/>
    <x v="5"/>
    <x v="15"/>
    <n v="-5000"/>
    <x v="1"/>
    <x v="0"/>
  </r>
  <r>
    <x v="0"/>
    <x v="2"/>
    <x v="2"/>
    <m/>
    <x v="0"/>
    <s v="Week ending Mar 16"/>
    <x v="0"/>
    <x v="0"/>
    <n v="5742.69"/>
    <x v="0"/>
    <x v="0"/>
  </r>
  <r>
    <x v="0"/>
    <x v="2"/>
    <x v="2"/>
    <m/>
    <x v="2"/>
    <s v="February"/>
    <x v="2"/>
    <x v="2"/>
    <n v="-4818.37"/>
    <x v="0"/>
    <x v="0"/>
  </r>
  <r>
    <x v="0"/>
    <x v="2"/>
    <x v="2"/>
    <m/>
    <x v="3"/>
    <s v="February"/>
    <x v="2"/>
    <x v="3"/>
    <n v="-501.01"/>
    <x v="0"/>
    <x v="0"/>
  </r>
  <r>
    <x v="0"/>
    <x v="2"/>
    <x v="2"/>
    <m/>
    <x v="0"/>
    <s v="Week ending Mar 23"/>
    <x v="0"/>
    <x v="0"/>
    <n v="2965.39"/>
    <x v="0"/>
    <x v="0"/>
  </r>
  <r>
    <x v="0"/>
    <x v="2"/>
    <x v="2"/>
    <m/>
    <x v="149"/>
    <s v="Returned Check #38"/>
    <x v="0"/>
    <x v="0"/>
    <n v="-520"/>
    <x v="0"/>
    <x v="0"/>
  </r>
  <r>
    <x v="0"/>
    <x v="2"/>
    <x v="2"/>
    <m/>
    <x v="1"/>
    <s v="Service Charge"/>
    <x v="1"/>
    <x v="1"/>
    <n v="-16.809999999999999"/>
    <x v="0"/>
    <x v="0"/>
  </r>
  <r>
    <x v="0"/>
    <x v="2"/>
    <x v="2"/>
    <n v="1606"/>
    <x v="150"/>
    <s v="ret.deposit"/>
    <x v="0"/>
    <x v="6"/>
    <n v="-250"/>
    <x v="0"/>
    <x v="0"/>
  </r>
  <r>
    <x v="0"/>
    <x v="2"/>
    <x v="2"/>
    <n v="1612"/>
    <x v="119"/>
    <m/>
    <x v="4"/>
    <x v="12"/>
    <n v="-94.25"/>
    <x v="0"/>
    <x v="0"/>
  </r>
  <r>
    <x v="0"/>
    <x v="2"/>
    <x v="2"/>
    <n v="1613"/>
    <x v="10"/>
    <m/>
    <x v="3"/>
    <x v="9"/>
    <n v="-16.239999999999998"/>
    <x v="0"/>
    <x v="0"/>
  </r>
  <r>
    <x v="0"/>
    <x v="2"/>
    <x v="2"/>
    <n v="1614"/>
    <x v="16"/>
    <m/>
    <x v="4"/>
    <x v="12"/>
    <n v="-270"/>
    <x v="0"/>
    <x v="0"/>
  </r>
  <r>
    <x v="0"/>
    <x v="2"/>
    <x v="2"/>
    <n v="1615"/>
    <x v="39"/>
    <m/>
    <x v="4"/>
    <x v="5"/>
    <n v="-260"/>
    <x v="0"/>
    <x v="0"/>
  </r>
  <r>
    <x v="0"/>
    <x v="2"/>
    <x v="2"/>
    <n v="1616"/>
    <x v="151"/>
    <m/>
    <x v="4"/>
    <x v="12"/>
    <n v="-136.5"/>
    <x v="0"/>
    <x v="0"/>
  </r>
  <r>
    <x v="0"/>
    <x v="2"/>
    <x v="2"/>
    <n v="1617"/>
    <x v="16"/>
    <m/>
    <x v="4"/>
    <x v="12"/>
    <n v="-270"/>
    <x v="0"/>
    <x v="0"/>
  </r>
  <r>
    <x v="0"/>
    <x v="2"/>
    <x v="2"/>
    <n v="1618"/>
    <x v="39"/>
    <m/>
    <x v="4"/>
    <x v="5"/>
    <n v="-260"/>
    <x v="0"/>
    <x v="0"/>
  </r>
  <r>
    <x v="0"/>
    <x v="2"/>
    <x v="2"/>
    <n v="1619"/>
    <x v="18"/>
    <m/>
    <x v="1"/>
    <x v="1"/>
    <n v="-48.54"/>
    <x v="0"/>
    <x v="0"/>
  </r>
  <r>
    <x v="0"/>
    <x v="2"/>
    <x v="2"/>
    <n v="1620"/>
    <x v="97"/>
    <s v="wade's xray"/>
    <x v="6"/>
    <x v="33"/>
    <n v="-50"/>
    <x v="3"/>
    <x v="0"/>
  </r>
  <r>
    <x v="0"/>
    <x v="2"/>
    <x v="2"/>
    <n v="1621"/>
    <x v="23"/>
    <m/>
    <x v="2"/>
    <x v="8"/>
    <n v="-1.28"/>
    <x v="0"/>
    <x v="0"/>
  </r>
  <r>
    <x v="0"/>
    <x v="2"/>
    <x v="2"/>
    <n v="1622"/>
    <x v="33"/>
    <m/>
    <x v="3"/>
    <x v="19"/>
    <n v="-67.010000000000005"/>
    <x v="0"/>
    <x v="0"/>
  </r>
  <r>
    <x v="0"/>
    <x v="2"/>
    <x v="2"/>
    <n v="1623"/>
    <x v="11"/>
    <m/>
    <x v="3"/>
    <x v="9"/>
    <n v="-11.4"/>
    <x v="0"/>
    <x v="0"/>
  </r>
  <r>
    <x v="0"/>
    <x v="2"/>
    <x v="2"/>
    <n v="1624"/>
    <x v="16"/>
    <m/>
    <x v="4"/>
    <x v="12"/>
    <n v="-270"/>
    <x v="0"/>
    <x v="0"/>
  </r>
  <r>
    <x v="0"/>
    <x v="2"/>
    <x v="2"/>
    <n v="1625"/>
    <x v="39"/>
    <m/>
    <x v="4"/>
    <x v="5"/>
    <n v="-260"/>
    <x v="0"/>
    <x v="0"/>
  </r>
  <r>
    <x v="0"/>
    <x v="2"/>
    <x v="2"/>
    <n v="1626"/>
    <x v="50"/>
    <s v="security"/>
    <x v="1"/>
    <x v="25"/>
    <n v="-140"/>
    <x v="0"/>
    <x v="0"/>
  </r>
  <r>
    <x v="0"/>
    <x v="2"/>
    <x v="2"/>
    <n v="1627"/>
    <x v="152"/>
    <s v="return deposit #41"/>
    <x v="0"/>
    <x v="6"/>
    <n v="-350"/>
    <x v="0"/>
    <x v="0"/>
  </r>
  <r>
    <x v="0"/>
    <x v="2"/>
    <x v="2"/>
    <n v="1628"/>
    <x v="16"/>
    <m/>
    <x v="4"/>
    <x v="12"/>
    <n v="-270"/>
    <x v="0"/>
    <x v="0"/>
  </r>
  <r>
    <x v="0"/>
    <x v="2"/>
    <x v="2"/>
    <n v="1630"/>
    <x v="39"/>
    <m/>
    <x v="4"/>
    <x v="12"/>
    <n v="-260"/>
    <x v="0"/>
    <x v="0"/>
  </r>
  <r>
    <x v="0"/>
    <x v="2"/>
    <x v="2"/>
    <n v="1632"/>
    <x v="16"/>
    <m/>
    <x v="4"/>
    <x v="12"/>
    <n v="-270"/>
    <x v="0"/>
    <x v="0"/>
  </r>
  <r>
    <x v="1"/>
    <x v="2"/>
    <x v="2"/>
    <m/>
    <x v="65"/>
    <m/>
    <x v="3"/>
    <x v="26"/>
    <n v="-201.14"/>
    <x v="0"/>
    <x v="0"/>
  </r>
  <r>
    <x v="1"/>
    <x v="2"/>
    <x v="2"/>
    <m/>
    <x v="65"/>
    <m/>
    <x v="3"/>
    <x v="26"/>
    <n v="-151.72"/>
    <x v="0"/>
    <x v="0"/>
  </r>
  <r>
    <x v="1"/>
    <x v="2"/>
    <x v="2"/>
    <m/>
    <x v="65"/>
    <m/>
    <x v="3"/>
    <x v="26"/>
    <n v="-25.87"/>
    <x v="0"/>
    <x v="0"/>
  </r>
  <r>
    <x v="1"/>
    <x v="2"/>
    <x v="2"/>
    <m/>
    <x v="153"/>
    <m/>
    <x v="3"/>
    <x v="26"/>
    <n v="-25"/>
    <x v="0"/>
    <x v="0"/>
  </r>
  <r>
    <x v="1"/>
    <x v="2"/>
    <x v="2"/>
    <m/>
    <x v="154"/>
    <m/>
    <x v="3"/>
    <x v="7"/>
    <n v="-29.22"/>
    <x v="0"/>
    <x v="0"/>
  </r>
  <r>
    <x v="1"/>
    <x v="2"/>
    <x v="2"/>
    <m/>
    <x v="65"/>
    <m/>
    <x v="3"/>
    <x v="26"/>
    <n v="-119.56"/>
    <x v="0"/>
    <x v="0"/>
  </r>
  <r>
    <x v="1"/>
    <x v="2"/>
    <x v="2"/>
    <m/>
    <x v="19"/>
    <m/>
    <x v="5"/>
    <x v="15"/>
    <n v="5000"/>
    <x v="1"/>
    <x v="0"/>
  </r>
  <r>
    <x v="1"/>
    <x v="2"/>
    <x v="2"/>
    <m/>
    <x v="142"/>
    <m/>
    <x v="6"/>
    <x v="26"/>
    <n v="1223.1400000000001"/>
    <x v="3"/>
    <x v="0"/>
  </r>
  <r>
    <x v="1"/>
    <x v="2"/>
    <x v="2"/>
    <m/>
    <x v="4"/>
    <m/>
    <x v="3"/>
    <x v="26"/>
    <n v="-292.55"/>
    <x v="2"/>
    <x v="0"/>
  </r>
  <r>
    <x v="1"/>
    <x v="2"/>
    <x v="2"/>
    <m/>
    <x v="65"/>
    <m/>
    <x v="3"/>
    <x v="26"/>
    <n v="-108.87"/>
    <x v="0"/>
    <x v="0"/>
  </r>
  <r>
    <x v="1"/>
    <x v="2"/>
    <x v="2"/>
    <m/>
    <x v="110"/>
    <m/>
    <x v="6"/>
    <x v="3"/>
    <n v="-26"/>
    <x v="3"/>
    <x v="0"/>
  </r>
  <r>
    <x v="1"/>
    <x v="2"/>
    <x v="2"/>
    <m/>
    <x v="65"/>
    <m/>
    <x v="3"/>
    <x v="26"/>
    <n v="-163.88"/>
    <x v="2"/>
    <x v="0"/>
  </r>
  <r>
    <x v="1"/>
    <x v="2"/>
    <x v="2"/>
    <m/>
    <x v="66"/>
    <m/>
    <x v="3"/>
    <x v="26"/>
    <n v="-75.709999999999994"/>
    <x v="0"/>
    <x v="0"/>
  </r>
  <r>
    <x v="1"/>
    <x v="2"/>
    <x v="2"/>
    <m/>
    <x v="65"/>
    <m/>
    <x v="3"/>
    <x v="26"/>
    <n v="-83.75"/>
    <x v="0"/>
    <x v="0"/>
  </r>
  <r>
    <x v="1"/>
    <x v="2"/>
    <x v="2"/>
    <m/>
    <x v="65"/>
    <m/>
    <x v="3"/>
    <x v="26"/>
    <n v="-92.36"/>
    <x v="0"/>
    <x v="0"/>
  </r>
  <r>
    <x v="1"/>
    <x v="2"/>
    <x v="2"/>
    <m/>
    <x v="66"/>
    <m/>
    <x v="3"/>
    <x v="26"/>
    <n v="-37.81"/>
    <x v="0"/>
    <x v="0"/>
  </r>
  <r>
    <x v="1"/>
    <x v="2"/>
    <x v="2"/>
    <m/>
    <x v="65"/>
    <m/>
    <x v="3"/>
    <x v="26"/>
    <n v="-36.28"/>
    <x v="0"/>
    <x v="0"/>
  </r>
  <r>
    <x v="1"/>
    <x v="2"/>
    <x v="2"/>
    <m/>
    <x v="110"/>
    <m/>
    <x v="6"/>
    <x v="3"/>
    <n v="-26.1"/>
    <x v="3"/>
    <x v="0"/>
  </r>
  <r>
    <x v="1"/>
    <x v="2"/>
    <x v="2"/>
    <m/>
    <x v="19"/>
    <m/>
    <x v="5"/>
    <x v="15"/>
    <n v="5000"/>
    <x v="1"/>
    <x v="0"/>
  </r>
  <r>
    <x v="1"/>
    <x v="2"/>
    <x v="2"/>
    <m/>
    <x v="82"/>
    <m/>
    <x v="6"/>
    <x v="3"/>
    <n v="-20"/>
    <x v="3"/>
    <x v="0"/>
  </r>
  <r>
    <x v="1"/>
    <x v="2"/>
    <x v="2"/>
    <m/>
    <x v="155"/>
    <m/>
    <x v="6"/>
    <x v="3"/>
    <n v="-6.56"/>
    <x v="3"/>
    <x v="0"/>
  </r>
  <r>
    <x v="1"/>
    <x v="2"/>
    <x v="2"/>
    <m/>
    <x v="156"/>
    <m/>
    <x v="3"/>
    <x v="26"/>
    <n v="-7.53"/>
    <x v="0"/>
    <x v="0"/>
  </r>
  <r>
    <x v="1"/>
    <x v="2"/>
    <x v="2"/>
    <n v="1231"/>
    <x v="77"/>
    <m/>
    <x v="6"/>
    <x v="32"/>
    <n v="-792.28"/>
    <x v="3"/>
    <x v="0"/>
  </r>
  <r>
    <x v="1"/>
    <x v="2"/>
    <x v="2"/>
    <n v="1232"/>
    <x v="60"/>
    <m/>
    <x v="7"/>
    <x v="26"/>
    <n v="-3941.3"/>
    <x v="1"/>
    <x v="0"/>
  </r>
  <r>
    <x v="1"/>
    <x v="2"/>
    <x v="2"/>
    <n v="1233"/>
    <x v="61"/>
    <s v="car payment"/>
    <x v="6"/>
    <x v="26"/>
    <n v="-496.58"/>
    <x v="3"/>
    <x v="0"/>
  </r>
  <r>
    <x v="1"/>
    <x v="2"/>
    <x v="2"/>
    <n v="1234"/>
    <x v="26"/>
    <m/>
    <x v="3"/>
    <x v="26"/>
    <n v="-220.25"/>
    <x v="0"/>
    <x v="0"/>
  </r>
  <r>
    <x v="1"/>
    <x v="2"/>
    <x v="2"/>
    <n v="1235"/>
    <x v="9"/>
    <m/>
    <x v="2"/>
    <x v="8"/>
    <n v="-127.65"/>
    <x v="0"/>
    <x v="0"/>
  </r>
  <r>
    <x v="1"/>
    <x v="2"/>
    <x v="2"/>
    <n v="1236"/>
    <x v="4"/>
    <m/>
    <x v="3"/>
    <x v="26"/>
    <n v="-1989.63"/>
    <x v="2"/>
    <x v="0"/>
  </r>
  <r>
    <x v="1"/>
    <x v="2"/>
    <x v="2"/>
    <n v="1237"/>
    <x v="147"/>
    <m/>
    <x v="3"/>
    <x v="26"/>
    <n v="-97.11"/>
    <x v="0"/>
    <x v="0"/>
  </r>
  <r>
    <x v="1"/>
    <x v="3"/>
    <x v="2"/>
    <m/>
    <x v="65"/>
    <m/>
    <x v="3"/>
    <x v="26"/>
    <n v="-75.569999999999993"/>
    <x v="0"/>
    <x v="0"/>
  </r>
  <r>
    <x v="1"/>
    <x v="3"/>
    <x v="2"/>
    <m/>
    <x v="66"/>
    <m/>
    <x v="3"/>
    <x v="26"/>
    <n v="-17.21"/>
    <x v="0"/>
    <x v="0"/>
  </r>
  <r>
    <x v="1"/>
    <x v="3"/>
    <x v="2"/>
    <m/>
    <x v="65"/>
    <m/>
    <x v="3"/>
    <x v="26"/>
    <n v="-106"/>
    <x v="0"/>
    <x v="0"/>
  </r>
  <r>
    <x v="1"/>
    <x v="3"/>
    <x v="2"/>
    <m/>
    <x v="65"/>
    <m/>
    <x v="3"/>
    <x v="26"/>
    <n v="-42.65"/>
    <x v="0"/>
    <x v="0"/>
  </r>
  <r>
    <x v="1"/>
    <x v="3"/>
    <x v="2"/>
    <m/>
    <x v="82"/>
    <m/>
    <x v="6"/>
    <x v="3"/>
    <n v="-26"/>
    <x v="3"/>
    <x v="0"/>
  </r>
  <r>
    <x v="1"/>
    <x v="3"/>
    <x v="2"/>
    <m/>
    <x v="66"/>
    <m/>
    <x v="3"/>
    <x v="26"/>
    <n v="-18.350000000000001"/>
    <x v="0"/>
    <x v="0"/>
  </r>
  <r>
    <x v="1"/>
    <x v="3"/>
    <x v="2"/>
    <m/>
    <x v="65"/>
    <m/>
    <x v="3"/>
    <x v="26"/>
    <n v="-57.53"/>
    <x v="0"/>
    <x v="0"/>
  </r>
  <r>
    <x v="1"/>
    <x v="3"/>
    <x v="2"/>
    <m/>
    <x v="66"/>
    <m/>
    <x v="3"/>
    <x v="26"/>
    <n v="-57.04"/>
    <x v="0"/>
    <x v="0"/>
  </r>
  <r>
    <x v="1"/>
    <x v="3"/>
    <x v="2"/>
    <m/>
    <x v="110"/>
    <m/>
    <x v="6"/>
    <x v="3"/>
    <n v="-27.4"/>
    <x v="3"/>
    <x v="0"/>
  </r>
  <r>
    <x v="1"/>
    <x v="3"/>
    <x v="2"/>
    <m/>
    <x v="19"/>
    <m/>
    <x v="5"/>
    <x v="26"/>
    <n v="5000"/>
    <x v="1"/>
    <x v="0"/>
  </r>
  <r>
    <x v="1"/>
    <x v="3"/>
    <x v="2"/>
    <m/>
    <x v="12"/>
    <m/>
    <x v="3"/>
    <x v="9"/>
    <n v="-24.9"/>
    <x v="0"/>
    <x v="0"/>
  </r>
  <r>
    <x v="1"/>
    <x v="3"/>
    <x v="2"/>
    <m/>
    <x v="147"/>
    <m/>
    <x v="3"/>
    <x v="26"/>
    <n v="-47.36"/>
    <x v="0"/>
    <x v="0"/>
  </r>
  <r>
    <x v="1"/>
    <x v="3"/>
    <x v="2"/>
    <m/>
    <x v="147"/>
    <m/>
    <x v="3"/>
    <x v="26"/>
    <n v="-29.61"/>
    <x v="0"/>
    <x v="0"/>
  </r>
  <r>
    <x v="1"/>
    <x v="3"/>
    <x v="2"/>
    <m/>
    <x v="155"/>
    <m/>
    <x v="6"/>
    <x v="3"/>
    <n v="-6"/>
    <x v="3"/>
    <x v="0"/>
  </r>
  <r>
    <x v="1"/>
    <x v="3"/>
    <x v="2"/>
    <m/>
    <x v="126"/>
    <m/>
    <x v="6"/>
    <x v="26"/>
    <n v="1128.1400000000001"/>
    <x v="3"/>
    <x v="0"/>
  </r>
  <r>
    <x v="1"/>
    <x v="3"/>
    <x v="2"/>
    <m/>
    <x v="4"/>
    <m/>
    <x v="3"/>
    <x v="26"/>
    <n v="-58.52"/>
    <x v="0"/>
    <x v="0"/>
  </r>
  <r>
    <x v="1"/>
    <x v="3"/>
    <x v="2"/>
    <m/>
    <x v="65"/>
    <m/>
    <x v="3"/>
    <x v="26"/>
    <n v="-43.39"/>
    <x v="0"/>
    <x v="0"/>
  </r>
  <r>
    <x v="1"/>
    <x v="3"/>
    <x v="2"/>
    <m/>
    <x v="110"/>
    <m/>
    <x v="6"/>
    <x v="3"/>
    <n v="-28"/>
    <x v="3"/>
    <x v="0"/>
  </r>
  <r>
    <x v="1"/>
    <x v="3"/>
    <x v="2"/>
    <m/>
    <x v="147"/>
    <m/>
    <x v="3"/>
    <x v="26"/>
    <n v="-29.16"/>
    <x v="0"/>
    <x v="0"/>
  </r>
  <r>
    <x v="1"/>
    <x v="3"/>
    <x v="2"/>
    <m/>
    <x v="4"/>
    <m/>
    <x v="3"/>
    <x v="26"/>
    <n v="-93.87"/>
    <x v="0"/>
    <x v="0"/>
  </r>
  <r>
    <x v="1"/>
    <x v="3"/>
    <x v="2"/>
    <m/>
    <x v="82"/>
    <m/>
    <x v="6"/>
    <x v="3"/>
    <n v="-30"/>
    <x v="3"/>
    <x v="0"/>
  </r>
  <r>
    <x v="1"/>
    <x v="3"/>
    <x v="2"/>
    <m/>
    <x v="65"/>
    <m/>
    <x v="3"/>
    <x v="26"/>
    <n v="-21.74"/>
    <x v="0"/>
    <x v="0"/>
  </r>
  <r>
    <x v="1"/>
    <x v="3"/>
    <x v="2"/>
    <m/>
    <x v="74"/>
    <m/>
    <x v="6"/>
    <x v="3"/>
    <n v="-10"/>
    <x v="3"/>
    <x v="0"/>
  </r>
  <r>
    <x v="1"/>
    <x v="3"/>
    <x v="2"/>
    <n v="1239"/>
    <x v="60"/>
    <m/>
    <x v="7"/>
    <x v="26"/>
    <n v="-3941.3"/>
    <x v="1"/>
    <x v="0"/>
  </r>
  <r>
    <x v="1"/>
    <x v="3"/>
    <x v="2"/>
    <n v="1240"/>
    <x v="61"/>
    <s v="car payment"/>
    <x v="6"/>
    <x v="26"/>
    <n v="-496.58"/>
    <x v="3"/>
    <x v="0"/>
  </r>
  <r>
    <x v="1"/>
    <x v="3"/>
    <x v="2"/>
    <n v="1241"/>
    <x v="9"/>
    <m/>
    <x v="2"/>
    <x v="8"/>
    <n v="-123.63"/>
    <x v="0"/>
    <x v="0"/>
  </r>
  <r>
    <x v="1"/>
    <x v="3"/>
    <x v="2"/>
    <n v="1242"/>
    <x v="21"/>
    <m/>
    <x v="3"/>
    <x v="13"/>
    <n v="-41.24"/>
    <x v="0"/>
    <x v="0"/>
  </r>
  <r>
    <x v="1"/>
    <x v="3"/>
    <x v="2"/>
    <n v="1243"/>
    <x v="4"/>
    <m/>
    <x v="3"/>
    <x v="26"/>
    <n v="-1208.71"/>
    <x v="2"/>
    <x v="0"/>
  </r>
  <r>
    <x v="1"/>
    <x v="3"/>
    <x v="2"/>
    <n v="1244"/>
    <x v="147"/>
    <m/>
    <x v="3"/>
    <x v="26"/>
    <n v="-188.76"/>
    <x v="0"/>
    <x v="0"/>
  </r>
  <r>
    <x v="1"/>
    <x v="3"/>
    <x v="2"/>
    <n v="1245"/>
    <x v="129"/>
    <s v="leander"/>
    <x v="6"/>
    <x v="26"/>
    <n v="-250"/>
    <x v="3"/>
    <x v="0"/>
  </r>
  <r>
    <x v="1"/>
    <x v="3"/>
    <x v="2"/>
    <n v="1247"/>
    <x v="26"/>
    <m/>
    <x v="3"/>
    <x v="26"/>
    <n v="-244.59"/>
    <x v="0"/>
    <x v="0"/>
  </r>
  <r>
    <x v="1"/>
    <x v="3"/>
    <x v="2"/>
    <n v="1249"/>
    <x v="21"/>
    <m/>
    <x v="3"/>
    <x v="17"/>
    <n v="-539.38"/>
    <x v="2"/>
    <x v="0"/>
  </r>
  <r>
    <x v="1"/>
    <x v="3"/>
    <x v="2"/>
    <n v="1250"/>
    <x v="157"/>
    <m/>
    <x v="3"/>
    <x v="26"/>
    <n v="-2782.33"/>
    <x v="2"/>
    <x v="0"/>
  </r>
  <r>
    <x v="1"/>
    <x v="3"/>
    <x v="2"/>
    <n v="1251"/>
    <x v="158"/>
    <s v="Taxes on Summer Mountain"/>
    <x v="6"/>
    <x v="26"/>
    <n v="-540"/>
    <x v="3"/>
    <x v="0"/>
  </r>
  <r>
    <x v="0"/>
    <x v="3"/>
    <x v="2"/>
    <m/>
    <x v="0"/>
    <s v="Week ending March 30"/>
    <x v="0"/>
    <x v="0"/>
    <n v="6764"/>
    <x v="0"/>
    <x v="0"/>
  </r>
  <r>
    <x v="0"/>
    <x v="3"/>
    <x v="2"/>
    <m/>
    <x v="0"/>
    <s v="Week ending Apr 6"/>
    <x v="0"/>
    <x v="0"/>
    <n v="2525"/>
    <x v="0"/>
    <x v="0"/>
  </r>
  <r>
    <x v="0"/>
    <x v="3"/>
    <x v="2"/>
    <m/>
    <x v="0"/>
    <s v="Week ending Apr 13"/>
    <x v="0"/>
    <x v="0"/>
    <n v="4650"/>
    <x v="0"/>
    <x v="0"/>
  </r>
  <r>
    <x v="0"/>
    <x v="3"/>
    <x v="2"/>
    <m/>
    <x v="19"/>
    <s v="Xfer to 38855"/>
    <x v="5"/>
    <x v="15"/>
    <n v="-5000"/>
    <x v="1"/>
    <x v="0"/>
  </r>
  <r>
    <x v="0"/>
    <x v="3"/>
    <x v="2"/>
    <m/>
    <x v="2"/>
    <s v="February"/>
    <x v="2"/>
    <x v="2"/>
    <n v="-4211.41"/>
    <x v="0"/>
    <x v="0"/>
  </r>
  <r>
    <x v="0"/>
    <x v="3"/>
    <x v="2"/>
    <m/>
    <x v="3"/>
    <s v="March"/>
    <x v="2"/>
    <x v="3"/>
    <n v="-281.07"/>
    <x v="0"/>
    <x v="0"/>
  </r>
  <r>
    <x v="0"/>
    <x v="3"/>
    <x v="2"/>
    <m/>
    <x v="1"/>
    <s v="Service Charge"/>
    <x v="1"/>
    <x v="1"/>
    <n v="-5.94"/>
    <x v="0"/>
    <x v="0"/>
  </r>
  <r>
    <x v="0"/>
    <x v="3"/>
    <x v="2"/>
    <n v="1631"/>
    <x v="159"/>
    <m/>
    <x v="3"/>
    <x v="26"/>
    <n v="-19.32"/>
    <x v="0"/>
    <x v="0"/>
  </r>
  <r>
    <x v="0"/>
    <x v="3"/>
    <x v="2"/>
    <n v="1633"/>
    <x v="39"/>
    <m/>
    <x v="4"/>
    <x v="5"/>
    <n v="-260"/>
    <x v="0"/>
    <x v="0"/>
  </r>
  <r>
    <x v="0"/>
    <x v="3"/>
    <x v="2"/>
    <n v="1634"/>
    <x v="119"/>
    <m/>
    <x v="4"/>
    <x v="12"/>
    <n v="-65"/>
    <x v="0"/>
    <x v="0"/>
  </r>
  <r>
    <x v="0"/>
    <x v="3"/>
    <x v="2"/>
    <n v="1635"/>
    <x v="151"/>
    <m/>
    <x v="4"/>
    <x v="12"/>
    <n v="-68.75"/>
    <x v="0"/>
    <x v="0"/>
  </r>
  <r>
    <x v="0"/>
    <x v="3"/>
    <x v="2"/>
    <n v="1636"/>
    <x v="151"/>
    <m/>
    <x v="4"/>
    <x v="12"/>
    <n v="-110"/>
    <x v="0"/>
    <x v="0"/>
  </r>
  <r>
    <x v="0"/>
    <x v="3"/>
    <x v="2"/>
    <n v="1637"/>
    <x v="39"/>
    <m/>
    <x v="4"/>
    <x v="5"/>
    <n v="-260"/>
    <x v="0"/>
    <x v="0"/>
  </r>
  <r>
    <x v="0"/>
    <x v="3"/>
    <x v="2"/>
    <n v="1638"/>
    <x v="16"/>
    <m/>
    <x v="4"/>
    <x v="12"/>
    <n v="-270"/>
    <x v="0"/>
    <x v="0"/>
  </r>
  <r>
    <x v="0"/>
    <x v="3"/>
    <x v="2"/>
    <n v="1639"/>
    <x v="39"/>
    <m/>
    <x v="4"/>
    <x v="5"/>
    <n v="-260"/>
    <x v="0"/>
    <x v="0"/>
  </r>
  <r>
    <x v="0"/>
    <x v="3"/>
    <x v="2"/>
    <n v="1640"/>
    <x v="16"/>
    <m/>
    <x v="4"/>
    <x v="12"/>
    <n v="-270"/>
    <x v="0"/>
    <x v="0"/>
  </r>
  <r>
    <x v="0"/>
    <x v="3"/>
    <x v="2"/>
    <n v="1641"/>
    <x v="160"/>
    <s v="carpet tools"/>
    <x v="3"/>
    <x v="7"/>
    <n v="-50"/>
    <x v="0"/>
    <x v="0"/>
  </r>
  <r>
    <x v="0"/>
    <x v="3"/>
    <x v="2"/>
    <n v="1644"/>
    <x v="23"/>
    <m/>
    <x v="2"/>
    <x v="8"/>
    <n v="-17.14"/>
    <x v="0"/>
    <x v="0"/>
  </r>
  <r>
    <x v="0"/>
    <x v="3"/>
    <x v="2"/>
    <n v="1645"/>
    <x v="33"/>
    <m/>
    <x v="3"/>
    <x v="19"/>
    <n v="-31.91"/>
    <x v="0"/>
    <x v="0"/>
  </r>
  <r>
    <x v="0"/>
    <x v="3"/>
    <x v="2"/>
    <n v="1646"/>
    <x v="18"/>
    <m/>
    <x v="1"/>
    <x v="14"/>
    <n v="-113.27"/>
    <x v="0"/>
    <x v="0"/>
  </r>
  <r>
    <x v="0"/>
    <x v="3"/>
    <x v="2"/>
    <n v="1647"/>
    <x v="33"/>
    <m/>
    <x v="3"/>
    <x v="19"/>
    <n v="-31.94"/>
    <x v="0"/>
    <x v="0"/>
  </r>
  <r>
    <x v="0"/>
    <x v="3"/>
    <x v="2"/>
    <n v="1648"/>
    <x v="38"/>
    <s v="ad"/>
    <x v="1"/>
    <x v="1"/>
    <n v="-112.5"/>
    <x v="0"/>
    <x v="0"/>
  </r>
  <r>
    <x v="0"/>
    <x v="3"/>
    <x v="2"/>
    <n v="1649"/>
    <x v="16"/>
    <m/>
    <x v="4"/>
    <x v="12"/>
    <n v="-270"/>
    <x v="0"/>
    <x v="0"/>
  </r>
  <r>
    <x v="0"/>
    <x v="3"/>
    <x v="2"/>
    <n v="1650"/>
    <x v="39"/>
    <m/>
    <x v="4"/>
    <x v="12"/>
    <n v="-260"/>
    <x v="0"/>
    <x v="0"/>
  </r>
  <r>
    <x v="0"/>
    <x v="3"/>
    <x v="2"/>
    <n v="1652"/>
    <x v="59"/>
    <s v="a/c"/>
    <x v="3"/>
    <x v="17"/>
    <n v="-150"/>
    <x v="2"/>
    <x v="0"/>
  </r>
  <r>
    <x v="0"/>
    <x v="3"/>
    <x v="2"/>
    <n v="1653"/>
    <x v="39"/>
    <m/>
    <x v="4"/>
    <x v="5"/>
    <n v="-50"/>
    <x v="0"/>
    <x v="0"/>
  </r>
  <r>
    <x v="0"/>
    <x v="3"/>
    <x v="2"/>
    <n v="1654"/>
    <x v="161"/>
    <s v="deposit on 35"/>
    <x v="0"/>
    <x v="6"/>
    <n v="-200"/>
    <x v="0"/>
    <x v="0"/>
  </r>
  <r>
    <x v="1"/>
    <x v="4"/>
    <x v="2"/>
    <m/>
    <x v="162"/>
    <s v="proceeds from sale"/>
    <x v="7"/>
    <x v="26"/>
    <n v="52770.46"/>
    <x v="1"/>
    <x v="0"/>
  </r>
  <r>
    <x v="1"/>
    <x v="4"/>
    <x v="2"/>
    <m/>
    <x v="126"/>
    <s v="land pmt &amp; misc deposits"/>
    <x v="6"/>
    <x v="26"/>
    <n v="2600.79"/>
    <x v="3"/>
    <x v="0"/>
  </r>
  <r>
    <x v="1"/>
    <x v="4"/>
    <x v="2"/>
    <m/>
    <x v="1"/>
    <m/>
    <x v="1"/>
    <x v="1"/>
    <n v="-10"/>
    <x v="0"/>
    <x v="0"/>
  </r>
  <r>
    <x v="1"/>
    <x v="4"/>
    <x v="2"/>
    <n v="1238"/>
    <x v="77"/>
    <m/>
    <x v="6"/>
    <x v="32"/>
    <n v="-792.28"/>
    <x v="3"/>
    <x v="0"/>
  </r>
  <r>
    <x v="1"/>
    <x v="4"/>
    <x v="2"/>
    <n v="1252"/>
    <x v="77"/>
    <m/>
    <x v="6"/>
    <x v="32"/>
    <n v="-792.28"/>
    <x v="3"/>
    <x v="0"/>
  </r>
  <r>
    <x v="1"/>
    <x v="4"/>
    <x v="2"/>
    <n v="1253"/>
    <x v="61"/>
    <s v="car payment"/>
    <x v="6"/>
    <x v="26"/>
    <n v="-496.58"/>
    <x v="3"/>
    <x v="0"/>
  </r>
  <r>
    <x v="1"/>
    <x v="4"/>
    <x v="2"/>
    <n v="1254"/>
    <x v="21"/>
    <m/>
    <x v="3"/>
    <x v="45"/>
    <n v="-39.21"/>
    <x v="0"/>
    <x v="0"/>
  </r>
  <r>
    <x v="1"/>
    <x v="4"/>
    <x v="2"/>
    <n v="1255"/>
    <x v="9"/>
    <m/>
    <x v="2"/>
    <x v="8"/>
    <n v="-160.97999999999999"/>
    <x v="0"/>
    <x v="0"/>
  </r>
  <r>
    <x v="1"/>
    <x v="4"/>
    <x v="2"/>
    <n v="1256"/>
    <x v="26"/>
    <m/>
    <x v="3"/>
    <x v="26"/>
    <n v="-234.24"/>
    <x v="0"/>
    <x v="0"/>
  </r>
  <r>
    <x v="1"/>
    <x v="4"/>
    <x v="2"/>
    <n v="1257"/>
    <x v="163"/>
    <m/>
    <x v="6"/>
    <x v="26"/>
    <n v="-675"/>
    <x v="3"/>
    <x v="0"/>
  </r>
  <r>
    <x v="1"/>
    <x v="4"/>
    <x v="2"/>
    <n v="1258"/>
    <x v="164"/>
    <m/>
    <x v="6"/>
    <x v="26"/>
    <n v="-160.88"/>
    <x v="3"/>
    <x v="0"/>
  </r>
  <r>
    <x v="1"/>
    <x v="4"/>
    <x v="2"/>
    <n v="1259"/>
    <x v="165"/>
    <s v="Leander engineer"/>
    <x v="6"/>
    <x v="26"/>
    <n v="-455"/>
    <x v="3"/>
    <x v="0"/>
  </r>
  <r>
    <x v="1"/>
    <x v="4"/>
    <x v="2"/>
    <n v="1260"/>
    <x v="166"/>
    <m/>
    <x v="3"/>
    <x v="26"/>
    <n v="-2782.32"/>
    <x v="2"/>
    <x v="0"/>
  </r>
  <r>
    <x v="1"/>
    <x v="4"/>
    <x v="2"/>
    <n v="1262"/>
    <x v="167"/>
    <s v="Therapy copay"/>
    <x v="6"/>
    <x v="26"/>
    <n v="-10"/>
    <x v="3"/>
    <x v="0"/>
  </r>
  <r>
    <x v="0"/>
    <x v="4"/>
    <x v="2"/>
    <m/>
    <x v="2"/>
    <s v="April"/>
    <x v="2"/>
    <x v="2"/>
    <n v="-4004.02"/>
    <x v="0"/>
    <x v="0"/>
  </r>
  <r>
    <x v="0"/>
    <x v="4"/>
    <x v="2"/>
    <m/>
    <x v="3"/>
    <s v="April"/>
    <x v="2"/>
    <x v="3"/>
    <n v="-389.36"/>
    <x v="0"/>
    <x v="0"/>
  </r>
  <r>
    <x v="0"/>
    <x v="4"/>
    <x v="2"/>
    <n v="1643"/>
    <x v="97"/>
    <s v="wade's xray"/>
    <x v="6"/>
    <x v="33"/>
    <n v="-50"/>
    <x v="3"/>
    <x v="0"/>
  </r>
  <r>
    <x v="1"/>
    <x v="5"/>
    <x v="2"/>
    <m/>
    <x v="19"/>
    <s v="Xfer to 35599"/>
    <x v="5"/>
    <x v="15"/>
    <n v="-5000"/>
    <x v="1"/>
    <x v="0"/>
  </r>
  <r>
    <x v="1"/>
    <x v="5"/>
    <x v="2"/>
    <m/>
    <x v="168"/>
    <s v="pmt on 2nd lien"/>
    <x v="6"/>
    <x v="26"/>
    <n v="1941.61"/>
    <x v="3"/>
    <x v="0"/>
  </r>
  <r>
    <x v="1"/>
    <x v="5"/>
    <x v="2"/>
    <m/>
    <x v="168"/>
    <s v="pmt on 2nd lien"/>
    <x v="6"/>
    <x v="26"/>
    <n v="1941.61"/>
    <x v="3"/>
    <x v="0"/>
  </r>
  <r>
    <x v="1"/>
    <x v="5"/>
    <x v="2"/>
    <n v="1261"/>
    <x v="59"/>
    <s v="loan repay"/>
    <x v="6"/>
    <x v="26"/>
    <n v="-10000"/>
    <x v="3"/>
    <x v="0"/>
  </r>
  <r>
    <x v="1"/>
    <x v="5"/>
    <x v="2"/>
    <n v="1261"/>
    <x v="59"/>
    <m/>
    <x v="4"/>
    <x v="12"/>
    <n v="-10000"/>
    <x v="2"/>
    <x v="0"/>
  </r>
  <r>
    <x v="1"/>
    <x v="5"/>
    <x v="2"/>
    <n v="1263"/>
    <x v="167"/>
    <s v="copay"/>
    <x v="6"/>
    <x v="26"/>
    <n v="-10"/>
    <x v="3"/>
    <x v="0"/>
  </r>
  <r>
    <x v="1"/>
    <x v="5"/>
    <x v="2"/>
    <n v="1265"/>
    <x v="61"/>
    <s v="car payment"/>
    <x v="6"/>
    <x v="26"/>
    <n v="-496.58"/>
    <x v="3"/>
    <x v="0"/>
  </r>
  <r>
    <x v="1"/>
    <x v="5"/>
    <x v="2"/>
    <n v="1266"/>
    <x v="169"/>
    <s v="leander note"/>
    <x v="6"/>
    <x v="26"/>
    <n v="-5525.69"/>
    <x v="3"/>
    <x v="0"/>
  </r>
  <r>
    <x v="1"/>
    <x v="5"/>
    <x v="2"/>
    <n v="1267"/>
    <x v="170"/>
    <s v="1/2 pmt on home plans"/>
    <x v="6"/>
    <x v="26"/>
    <n v="-1972.86"/>
    <x v="3"/>
    <x v="0"/>
  </r>
  <r>
    <x v="1"/>
    <x v="5"/>
    <x v="2"/>
    <n v="1268"/>
    <x v="171"/>
    <s v="earnest money on willow creek"/>
    <x v="6"/>
    <x v="26"/>
    <n v="-500"/>
    <x v="3"/>
    <x v="0"/>
  </r>
  <r>
    <x v="1"/>
    <x v="5"/>
    <x v="2"/>
    <n v="1269"/>
    <x v="23"/>
    <m/>
    <x v="2"/>
    <x v="8"/>
    <n v="-27.47"/>
    <x v="0"/>
    <x v="0"/>
  </r>
  <r>
    <x v="1"/>
    <x v="5"/>
    <x v="2"/>
    <n v="1270"/>
    <x v="14"/>
    <m/>
    <x v="1"/>
    <x v="11"/>
    <n v="-47.47"/>
    <x v="0"/>
    <x v="0"/>
  </r>
  <r>
    <x v="0"/>
    <x v="5"/>
    <x v="2"/>
    <m/>
    <x v="2"/>
    <s v="March"/>
    <x v="2"/>
    <x v="2"/>
    <n v="0"/>
    <x v="0"/>
    <x v="0"/>
  </r>
  <r>
    <x v="0"/>
    <x v="5"/>
    <x v="2"/>
    <m/>
    <x v="19"/>
    <s v="Xfer to 38855"/>
    <x v="5"/>
    <x v="15"/>
    <n v="5000"/>
    <x v="1"/>
    <x v="0"/>
  </r>
  <r>
    <x v="0"/>
    <x v="5"/>
    <x v="2"/>
    <m/>
    <x v="1"/>
    <m/>
    <x v="1"/>
    <x v="1"/>
    <n v="-0.5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H10" firstHeaderRow="1" firstDataRow="2" firstDataCol="1" rowPageCount="4" colPageCount="1"/>
  <pivotFields count="11">
    <pivotField compact="0" outline="0" subtotalTop="0" showAll="0" includeNewItemsInFilter="1"/>
    <pivotField axis="axisCol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10"/>
        <item x="9"/>
        <item x="8"/>
        <item x="11"/>
        <item t="default"/>
      </items>
    </pivotField>
    <pivotField axis="axisPage" compact="0" outline="0" subtotalTop="0" showAll="0" includeNewItemsInFilter="1">
      <items count="5">
        <item m="1" x="3"/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3">
        <item x="27"/>
        <item x="61"/>
        <item x="17"/>
        <item x="169"/>
        <item x="143"/>
        <item x="99"/>
        <item x="118"/>
        <item x="5"/>
        <item x="162"/>
        <item x="102"/>
        <item x="157"/>
        <item x="166"/>
        <item x="96"/>
        <item x="23"/>
        <item x="125"/>
        <item x="52"/>
        <item x="154"/>
        <item x="47"/>
        <item x="140"/>
        <item x="95"/>
        <item x="57"/>
        <item x="77"/>
        <item x="137"/>
        <item x="78"/>
        <item x="151"/>
        <item x="141"/>
        <item x="92"/>
        <item x="21"/>
        <item x="54"/>
        <item x="131"/>
        <item x="114"/>
        <item x="103"/>
        <item x="119"/>
        <item x="81"/>
        <item x="128"/>
        <item x="158"/>
        <item x="2"/>
        <item x="94"/>
        <item x="83"/>
        <item x="26"/>
        <item x="132"/>
        <item x="73"/>
        <item x="63"/>
        <item x="82"/>
        <item x="6"/>
        <item x="43"/>
        <item x="121"/>
        <item x="144"/>
        <item x="3"/>
        <item x="71"/>
        <item x="155"/>
        <item x="127"/>
        <item x="24"/>
        <item x="86"/>
        <item x="97"/>
        <item x="59"/>
        <item x="120"/>
        <item x="44"/>
        <item x="62"/>
        <item x="146"/>
        <item x="72"/>
        <item x="171"/>
        <item x="167"/>
        <item x="4"/>
        <item x="107"/>
        <item x="124"/>
        <item x="19"/>
        <item x="32"/>
        <item x="129"/>
        <item x="116"/>
        <item x="45"/>
        <item x="30"/>
        <item x="117"/>
        <item x="50"/>
        <item x="40"/>
        <item x="80"/>
        <item x="170"/>
        <item x="111"/>
        <item x="7"/>
        <item x="106"/>
        <item x="115"/>
        <item x="93"/>
        <item x="165"/>
        <item x="138"/>
        <item x="66"/>
        <item x="145"/>
        <item x="39"/>
        <item x="142"/>
        <item x="64"/>
        <item x="56"/>
        <item x="8"/>
        <item x="126"/>
        <item x="91"/>
        <item x="65"/>
        <item x="49"/>
        <item x="48"/>
        <item x="139"/>
        <item x="85"/>
        <item x="25"/>
        <item x="104"/>
        <item x="108"/>
        <item x="51"/>
        <item x="130"/>
        <item x="153"/>
        <item x="18"/>
        <item x="112"/>
        <item x="100"/>
        <item x="22"/>
        <item x="84"/>
        <item x="148"/>
        <item x="147"/>
        <item x="159"/>
        <item x="20"/>
        <item x="15"/>
        <item x="168"/>
        <item x="163"/>
        <item x="150"/>
        <item x="58"/>
        <item x="90"/>
        <item x="13"/>
        <item x="55"/>
        <item x="113"/>
        <item x="35"/>
        <item x="0"/>
        <item x="41"/>
        <item x="134"/>
        <item x="34"/>
        <item x="109"/>
        <item x="160"/>
        <item x="135"/>
        <item x="76"/>
        <item x="46"/>
        <item x="37"/>
        <item x="101"/>
        <item x="87"/>
        <item x="105"/>
        <item x="38"/>
        <item x="133"/>
        <item x="33"/>
        <item x="60"/>
        <item x="9"/>
        <item x="161"/>
        <item x="1"/>
        <item x="12"/>
        <item x="152"/>
        <item x="53"/>
        <item x="110"/>
        <item x="68"/>
        <item x="29"/>
        <item x="74"/>
        <item x="123"/>
        <item x="42"/>
        <item x="67"/>
        <item x="89"/>
        <item x="88"/>
        <item x="75"/>
        <item x="28"/>
        <item x="122"/>
        <item x="11"/>
        <item x="70"/>
        <item x="69"/>
        <item x="136"/>
        <item x="79"/>
        <item x="16"/>
        <item x="10"/>
        <item x="164"/>
        <item x="14"/>
        <item x="98"/>
        <item x="31"/>
        <item x="36"/>
        <item x="156"/>
        <item x="14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1">
        <item x="7"/>
        <item x="0"/>
        <item x="4"/>
        <item x="3"/>
        <item x="5"/>
        <item x="6"/>
        <item x="1"/>
        <item x="8"/>
        <item x="2"/>
        <item m="1" x="9"/>
        <item t="default"/>
      </items>
    </pivotField>
    <pivotField axis="axisPage" compact="0" outline="0" subtotalTop="0" showAll="0" includeNewItemsInFilter="1">
      <items count="47">
        <item x="22"/>
        <item x="17"/>
        <item x="13"/>
        <item x="45"/>
        <item x="14"/>
        <item x="43"/>
        <item x="30"/>
        <item x="16"/>
        <item x="18"/>
        <item x="38"/>
        <item x="6"/>
        <item x="2"/>
        <item x="39"/>
        <item x="28"/>
        <item x="3"/>
        <item x="35"/>
        <item x="20"/>
        <item x="27"/>
        <item x="32"/>
        <item x="41"/>
        <item x="21"/>
        <item x="40"/>
        <item x="4"/>
        <item x="12"/>
        <item x="5"/>
        <item x="10"/>
        <item x="29"/>
        <item x="36"/>
        <item x="9"/>
        <item x="33"/>
        <item x="19"/>
        <item x="11"/>
        <item x="8"/>
        <item x="34"/>
        <item x="1"/>
        <item x="31"/>
        <item x="37"/>
        <item x="0"/>
        <item x="42"/>
        <item x="44"/>
        <item x="23"/>
        <item x="25"/>
        <item x="7"/>
        <item x="15"/>
        <item x="24"/>
        <item x="2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1"/>
        <item x="0"/>
        <item x="3"/>
        <item x="2"/>
        <item m="1" x="4"/>
        <item t="default"/>
      </items>
    </pivotField>
    <pivotField compact="0" outline="0" subtotalTop="0" showAll="0" includeNewItemsInFilter="1"/>
  </pivotFields>
  <rowFields count="1">
    <field x="6"/>
  </rowFields>
  <rowItems count="3">
    <i>
      <x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2" item="3" hier="0"/>
    <pageField fld="9" item="0" hier="0"/>
    <pageField fld="4" hier="0"/>
    <pageField fld="7" hier="0"/>
  </pageFields>
  <dataFields count="1">
    <dataField name="Sum of Amount" fld="8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2">
          <reference field="2" count="1">
            <x v="2"/>
          </reference>
          <reference field="9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B1" workbookViewId="0">
      <selection activeCell="M21" sqref="M21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26" t="s">
        <v>528</v>
      </c>
    </row>
    <row r="2" spans="1:21" ht="18" x14ac:dyDescent="0.25">
      <c r="H2" s="26" t="s">
        <v>529</v>
      </c>
    </row>
    <row r="5" spans="1:21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R5" s="18"/>
      <c r="S5" s="16"/>
      <c r="T5" s="16"/>
      <c r="U5" s="18"/>
    </row>
    <row r="6" spans="1:21" x14ac:dyDescent="0.2">
      <c r="R6" s="18"/>
      <c r="S6" s="16"/>
      <c r="T6" s="16"/>
      <c r="U6" s="18"/>
    </row>
    <row r="7" spans="1:21" x14ac:dyDescent="0.2">
      <c r="R7" s="18"/>
      <c r="S7" s="16"/>
      <c r="T7" s="16"/>
      <c r="U7" s="18"/>
    </row>
    <row r="8" spans="1:21" ht="16.5" thickBot="1" x14ac:dyDescent="0.3">
      <c r="A8" s="19"/>
      <c r="B8" s="20" t="s">
        <v>112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R8" s="18"/>
      <c r="S8" s="18"/>
      <c r="T8" s="18"/>
      <c r="U8" s="18"/>
    </row>
    <row r="9" spans="1:21" ht="15.75" x14ac:dyDescent="0.25">
      <c r="A9" s="21" t="s">
        <v>23</v>
      </c>
      <c r="B9" s="22" t="s">
        <v>27</v>
      </c>
      <c r="C9" s="21" t="s">
        <v>71</v>
      </c>
      <c r="D9" s="21" t="s">
        <v>70</v>
      </c>
      <c r="E9" s="21" t="s">
        <v>87</v>
      </c>
      <c r="F9" s="21" t="s">
        <v>161</v>
      </c>
      <c r="G9" s="21" t="s">
        <v>191</v>
      </c>
      <c r="H9" s="21" t="s">
        <v>226</v>
      </c>
      <c r="I9" s="21" t="s">
        <v>283</v>
      </c>
      <c r="J9" s="21" t="s">
        <v>318</v>
      </c>
      <c r="K9" s="21" t="s">
        <v>317</v>
      </c>
      <c r="L9" s="21" t="s">
        <v>527</v>
      </c>
      <c r="M9" s="21" t="s">
        <v>526</v>
      </c>
      <c r="N9" s="21"/>
      <c r="O9" s="21" t="s">
        <v>68</v>
      </c>
    </row>
    <row r="10" spans="1:21" ht="15" x14ac:dyDescent="0.2">
      <c r="A10" s="23" t="s">
        <v>14</v>
      </c>
      <c r="B10" s="24">
        <v>16099.83</v>
      </c>
      <c r="C10" s="24">
        <v>22800.35</v>
      </c>
      <c r="D10" s="24">
        <v>16704.240000000002</v>
      </c>
      <c r="E10" s="24">
        <v>17009.79</v>
      </c>
      <c r="F10" s="24">
        <v>18388.41</v>
      </c>
      <c r="G10" s="24">
        <v>22200.720000000001</v>
      </c>
      <c r="H10" s="24">
        <v>18168.54</v>
      </c>
      <c r="I10" s="24">
        <v>23737.8</v>
      </c>
      <c r="J10" s="24">
        <v>18208.53</v>
      </c>
      <c r="K10" s="24">
        <v>23083.55</v>
      </c>
      <c r="L10" s="24">
        <v>20000</v>
      </c>
      <c r="M10" s="24">
        <v>20000</v>
      </c>
      <c r="N10" s="24"/>
      <c r="O10" s="24">
        <f t="shared" ref="O10:O15" si="0">SUM(B10:M10)</f>
        <v>236401.75999999998</v>
      </c>
    </row>
    <row r="11" spans="1:21" ht="15" x14ac:dyDescent="0.2">
      <c r="A11" s="23" t="s">
        <v>0</v>
      </c>
      <c r="B11" s="24">
        <v>-1815</v>
      </c>
      <c r="C11" s="24">
        <v>-2726</v>
      </c>
      <c r="D11" s="24">
        <v>-2789</v>
      </c>
      <c r="E11" s="24">
        <v>-2410</v>
      </c>
      <c r="F11" s="24">
        <v>-3368.1</v>
      </c>
      <c r="G11" s="24">
        <v>-2867</v>
      </c>
      <c r="H11" s="24">
        <v>-2520</v>
      </c>
      <c r="I11" s="24">
        <v>-2220</v>
      </c>
      <c r="J11" s="24">
        <v>-2662</v>
      </c>
      <c r="K11" s="24">
        <v>-2120</v>
      </c>
      <c r="L11" s="24">
        <v>-2400</v>
      </c>
      <c r="M11" s="24">
        <v>-2400</v>
      </c>
      <c r="N11" s="24"/>
      <c r="O11" s="24">
        <f t="shared" si="0"/>
        <v>-30297.1</v>
      </c>
    </row>
    <row r="12" spans="1:21" ht="15" x14ac:dyDescent="0.2">
      <c r="A12" s="23" t="s">
        <v>3</v>
      </c>
      <c r="B12" s="24">
        <v>-1890.81</v>
      </c>
      <c r="C12" s="24">
        <v>-2191.02</v>
      </c>
      <c r="D12" s="24">
        <v>-2027.02</v>
      </c>
      <c r="E12" s="24">
        <v>-1750.33</v>
      </c>
      <c r="F12" s="24">
        <v>-1761.7</v>
      </c>
      <c r="G12" s="24">
        <v>-1916.26</v>
      </c>
      <c r="H12" s="24">
        <v>-1911.93</v>
      </c>
      <c r="I12" s="24">
        <v>-1711</v>
      </c>
      <c r="J12" s="24">
        <v>-1066.83</v>
      </c>
      <c r="K12" s="24">
        <v>-2056.63</v>
      </c>
      <c r="L12" s="24">
        <v>-2000</v>
      </c>
      <c r="M12" s="24">
        <v>-2000</v>
      </c>
      <c r="N12" s="24"/>
      <c r="O12" s="24">
        <f t="shared" si="0"/>
        <v>-22283.530000000002</v>
      </c>
    </row>
    <row r="13" spans="1:21" ht="15" x14ac:dyDescent="0.2">
      <c r="A13" s="23" t="s">
        <v>15</v>
      </c>
      <c r="B13" s="24">
        <v>-66.69</v>
      </c>
      <c r="C13" s="24">
        <v>-47.41</v>
      </c>
      <c r="D13" s="24">
        <v>-47.41</v>
      </c>
      <c r="E13" s="24">
        <v>-52.78</v>
      </c>
      <c r="F13" s="24">
        <v>-311.95999999999998</v>
      </c>
      <c r="G13" s="24">
        <v>-53.43</v>
      </c>
      <c r="H13" s="24">
        <v>-651.16</v>
      </c>
      <c r="I13" s="24">
        <v>-464.41</v>
      </c>
      <c r="J13" s="24">
        <v>-1172.4100000000001</v>
      </c>
      <c r="K13" s="24">
        <v>-292.51</v>
      </c>
      <c r="L13" s="24">
        <v>-150</v>
      </c>
      <c r="M13" s="24">
        <v>-150</v>
      </c>
      <c r="N13" s="24"/>
      <c r="O13" s="24">
        <f t="shared" si="0"/>
        <v>-3460.17</v>
      </c>
    </row>
    <row r="14" spans="1:21" ht="15" x14ac:dyDescent="0.2">
      <c r="A14" s="23" t="s">
        <v>47</v>
      </c>
      <c r="B14" s="24">
        <v>-3675.44</v>
      </c>
      <c r="C14" s="24">
        <v>-5081.28</v>
      </c>
      <c r="D14" s="24">
        <v>-3857.15</v>
      </c>
      <c r="E14" s="24">
        <v>-3933.72</v>
      </c>
      <c r="F14" s="24">
        <v>-3633.04</v>
      </c>
      <c r="G14" s="24">
        <v>-3133.21</v>
      </c>
      <c r="H14" s="24">
        <v>-3658.34</v>
      </c>
      <c r="I14" s="24">
        <v>-5441.89</v>
      </c>
      <c r="J14" s="24">
        <v>-4891.67</v>
      </c>
      <c r="K14" s="24">
        <v>-5634.56</v>
      </c>
      <c r="L14" s="24">
        <v>-4500</v>
      </c>
      <c r="M14" s="24">
        <v>-5000</v>
      </c>
      <c r="N14" s="24"/>
      <c r="O14" s="24">
        <f t="shared" si="0"/>
        <v>-52440.299999999996</v>
      </c>
    </row>
    <row r="15" spans="1:21" ht="15" x14ac:dyDescent="0.2">
      <c r="A15" s="23" t="s">
        <v>484</v>
      </c>
      <c r="B15" s="24">
        <v>-11639.77</v>
      </c>
      <c r="C15" s="24"/>
      <c r="D15" s="24"/>
      <c r="E15" s="24"/>
      <c r="F15" s="24"/>
      <c r="G15" s="24"/>
      <c r="H15" s="24"/>
      <c r="I15" s="24">
        <v>-4071.58</v>
      </c>
      <c r="J15" s="24"/>
      <c r="K15" s="24"/>
      <c r="L15" s="24"/>
      <c r="M15" s="24"/>
      <c r="N15" s="24"/>
      <c r="O15" s="24">
        <f t="shared" si="0"/>
        <v>-15711.35</v>
      </c>
    </row>
    <row r="16" spans="1:21" ht="15" x14ac:dyDescent="0.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5.75" thickBot="1" x14ac:dyDescent="0.25">
      <c r="A17" s="23" t="s">
        <v>68</v>
      </c>
      <c r="B17" s="25">
        <f t="shared" ref="B17:M17" si="1">SUM(B10:B15)</f>
        <v>-2987.880000000001</v>
      </c>
      <c r="C17" s="25">
        <f t="shared" si="1"/>
        <v>12754.64</v>
      </c>
      <c r="D17" s="25">
        <f t="shared" si="1"/>
        <v>7983.6600000000017</v>
      </c>
      <c r="E17" s="25">
        <f t="shared" si="1"/>
        <v>8862.9600000000009</v>
      </c>
      <c r="F17" s="25">
        <f t="shared" si="1"/>
        <v>9313.61</v>
      </c>
      <c r="G17" s="25">
        <f t="shared" si="1"/>
        <v>14230.820000000003</v>
      </c>
      <c r="H17" s="25">
        <f t="shared" si="1"/>
        <v>9427.11</v>
      </c>
      <c r="I17" s="25">
        <f t="shared" si="1"/>
        <v>9828.92</v>
      </c>
      <c r="J17" s="25">
        <f t="shared" si="1"/>
        <v>8415.619999999999</v>
      </c>
      <c r="K17" s="25">
        <f t="shared" si="1"/>
        <v>12979.849999999999</v>
      </c>
      <c r="L17" s="25">
        <f t="shared" si="1"/>
        <v>10950</v>
      </c>
      <c r="M17" s="25">
        <f t="shared" si="1"/>
        <v>10450</v>
      </c>
      <c r="N17" s="25"/>
      <c r="O17" s="25">
        <f>SUM(O10:O15)</f>
        <v>112209.30999999997</v>
      </c>
    </row>
    <row r="18" spans="1:15" ht="13.5" thickTop="1" x14ac:dyDescent="0.2"/>
    <row r="19" spans="1:15" x14ac:dyDescent="0.2">
      <c r="O19" s="17"/>
    </row>
    <row r="27" spans="1:15" x14ac:dyDescent="0.2">
      <c r="A27" t="s">
        <v>530</v>
      </c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H25" sqref="H25"/>
    </sheetView>
  </sheetViews>
  <sheetFormatPr defaultRowHeight="12.75" x14ac:dyDescent="0.2"/>
  <cols>
    <col min="1" max="1" width="12.28515625" style="4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26" t="s">
        <v>528</v>
      </c>
    </row>
    <row r="2" spans="1:8" ht="18" x14ac:dyDescent="0.25">
      <c r="E2" s="26" t="s">
        <v>531</v>
      </c>
    </row>
    <row r="4" spans="1:8" x14ac:dyDescent="0.2">
      <c r="H4" s="4"/>
    </row>
    <row r="5" spans="1:8" x14ac:dyDescent="0.2">
      <c r="H5" s="4"/>
    </row>
    <row r="6" spans="1:8" x14ac:dyDescent="0.2">
      <c r="H6" s="4"/>
    </row>
    <row r="7" spans="1:8" x14ac:dyDescent="0.2">
      <c r="H7" s="4"/>
    </row>
    <row r="8" spans="1:8" ht="15" x14ac:dyDescent="0.2">
      <c r="A8" s="19" t="s">
        <v>536</v>
      </c>
      <c r="B8" s="19"/>
      <c r="C8" s="19"/>
      <c r="D8" s="19"/>
      <c r="E8" s="19"/>
      <c r="F8" s="27">
        <v>262340</v>
      </c>
      <c r="G8" s="19"/>
      <c r="H8" s="36"/>
    </row>
    <row r="9" spans="1:8" ht="15" x14ac:dyDescent="0.2">
      <c r="A9" s="19" t="s">
        <v>524</v>
      </c>
      <c r="B9" s="19"/>
      <c r="C9" s="19"/>
      <c r="D9" s="19"/>
      <c r="E9" s="19"/>
      <c r="F9" s="28">
        <f>F8*-0.1</f>
        <v>-26234</v>
      </c>
      <c r="G9" s="19"/>
      <c r="H9" s="36"/>
    </row>
    <row r="10" spans="1:8" ht="15" x14ac:dyDescent="0.2">
      <c r="A10" s="19" t="s">
        <v>532</v>
      </c>
      <c r="B10" s="19"/>
      <c r="C10" s="19"/>
      <c r="D10" s="19"/>
      <c r="E10" s="19"/>
      <c r="F10" s="29">
        <v>3600</v>
      </c>
      <c r="G10" s="19"/>
      <c r="H10" s="36"/>
    </row>
    <row r="11" spans="1:8" ht="15" x14ac:dyDescent="0.2">
      <c r="A11" s="19"/>
      <c r="B11" s="19"/>
      <c r="C11" s="19"/>
      <c r="D11" s="19"/>
      <c r="E11" s="19"/>
      <c r="F11" s="27"/>
      <c r="G11" s="19"/>
      <c r="H11" s="36"/>
    </row>
    <row r="12" spans="1:8" ht="15.75" x14ac:dyDescent="0.25">
      <c r="A12" s="19"/>
      <c r="B12" s="2" t="s">
        <v>533</v>
      </c>
      <c r="C12" s="19"/>
      <c r="D12" s="19"/>
      <c r="E12" s="19"/>
      <c r="F12" s="27"/>
      <c r="G12" s="32">
        <f>SUM(F8:F10)</f>
        <v>239706</v>
      </c>
      <c r="H12" s="36"/>
    </row>
    <row r="13" spans="1:8" ht="15.75" x14ac:dyDescent="0.25">
      <c r="A13" s="19"/>
      <c r="B13" s="19"/>
      <c r="C13" s="19"/>
      <c r="D13" s="19"/>
      <c r="E13" s="19"/>
      <c r="F13" s="27"/>
      <c r="G13" s="2"/>
      <c r="H13" s="36"/>
    </row>
    <row r="14" spans="1:8" ht="15.75" x14ac:dyDescent="0.25">
      <c r="A14" s="19" t="s">
        <v>537</v>
      </c>
      <c r="B14" s="19"/>
      <c r="C14" s="19"/>
      <c r="D14" s="19"/>
      <c r="E14" s="19"/>
      <c r="F14" s="27">
        <f>4500*12</f>
        <v>54000</v>
      </c>
      <c r="G14" s="2"/>
      <c r="H14" s="36"/>
    </row>
    <row r="15" spans="1:8" ht="15.75" x14ac:dyDescent="0.25">
      <c r="A15" s="19" t="s">
        <v>538</v>
      </c>
      <c r="B15" s="19"/>
      <c r="C15" s="19"/>
      <c r="D15" s="19"/>
      <c r="E15" s="19"/>
      <c r="F15" s="30">
        <f>1800*12</f>
        <v>21600</v>
      </c>
      <c r="G15" s="2"/>
      <c r="H15" s="36"/>
    </row>
    <row r="16" spans="1:8" ht="15.75" x14ac:dyDescent="0.25">
      <c r="A16" s="19" t="s">
        <v>539</v>
      </c>
      <c r="B16" s="19"/>
      <c r="C16" s="19"/>
      <c r="D16" s="19"/>
      <c r="E16" s="19"/>
      <c r="F16" s="30">
        <f>260*52</f>
        <v>13520</v>
      </c>
      <c r="G16" s="33"/>
      <c r="H16" s="19"/>
    </row>
    <row r="17" spans="1:8" ht="15.75" x14ac:dyDescent="0.25">
      <c r="A17" s="19" t="s">
        <v>540</v>
      </c>
      <c r="B17" s="19"/>
      <c r="C17" s="19"/>
      <c r="D17" s="19"/>
      <c r="E17" s="19"/>
      <c r="F17" s="30">
        <f>280*52</f>
        <v>14560</v>
      </c>
      <c r="G17" s="2"/>
      <c r="H17" s="19"/>
    </row>
    <row r="18" spans="1:8" ht="15.75" x14ac:dyDescent="0.25">
      <c r="A18" s="19" t="s">
        <v>541</v>
      </c>
      <c r="B18" s="19"/>
      <c r="C18" s="19"/>
      <c r="D18" s="19"/>
      <c r="E18" s="19"/>
      <c r="F18" s="30">
        <v>1200</v>
      </c>
      <c r="G18" s="2"/>
      <c r="H18" s="19"/>
    </row>
    <row r="19" spans="1:8" ht="15.75" x14ac:dyDescent="0.25">
      <c r="A19" s="19" t="s">
        <v>525</v>
      </c>
      <c r="B19" s="19"/>
      <c r="C19" s="19"/>
      <c r="D19" s="19"/>
      <c r="E19" s="19"/>
      <c r="F19" s="30">
        <v>12000</v>
      </c>
      <c r="G19" s="2"/>
      <c r="H19" s="19"/>
    </row>
    <row r="20" spans="1:8" ht="15.75" x14ac:dyDescent="0.25">
      <c r="A20" s="19" t="s">
        <v>274</v>
      </c>
      <c r="B20" s="19"/>
      <c r="C20" s="19"/>
      <c r="D20" s="19"/>
      <c r="E20" s="19"/>
      <c r="F20" s="31">
        <v>4000</v>
      </c>
      <c r="G20" s="2"/>
      <c r="H20" s="19"/>
    </row>
    <row r="21" spans="1:8" ht="15.75" x14ac:dyDescent="0.25">
      <c r="A21" s="19"/>
      <c r="B21" s="19"/>
      <c r="C21" s="19"/>
      <c r="D21" s="19"/>
      <c r="E21" s="19"/>
      <c r="F21" s="30"/>
      <c r="G21" s="2"/>
      <c r="H21" s="19"/>
    </row>
    <row r="22" spans="1:8" ht="15.75" x14ac:dyDescent="0.25">
      <c r="A22" s="19"/>
      <c r="B22" s="2" t="s">
        <v>534</v>
      </c>
      <c r="C22" s="19"/>
      <c r="D22" s="19"/>
      <c r="E22" s="19"/>
      <c r="F22" s="30"/>
      <c r="G22" s="34">
        <f>SUM(F14:F20)</f>
        <v>120880</v>
      </c>
      <c r="H22" s="19"/>
    </row>
    <row r="23" spans="1:8" ht="15.75" x14ac:dyDescent="0.25">
      <c r="A23" s="19"/>
      <c r="B23" s="19"/>
      <c r="C23" s="19"/>
      <c r="D23" s="19"/>
      <c r="E23" s="19"/>
      <c r="F23" s="19"/>
      <c r="G23" s="2"/>
      <c r="H23" s="19"/>
    </row>
    <row r="24" spans="1:8" ht="15.75" x14ac:dyDescent="0.25">
      <c r="A24" s="19"/>
      <c r="B24" s="19"/>
      <c r="C24" s="19"/>
      <c r="D24" s="19"/>
      <c r="E24" s="19"/>
      <c r="F24" s="19"/>
      <c r="G24" s="2"/>
      <c r="H24" s="19"/>
    </row>
    <row r="25" spans="1:8" ht="16.5" thickBot="1" x14ac:dyDescent="0.3">
      <c r="A25" s="19"/>
      <c r="B25" s="2" t="s">
        <v>535</v>
      </c>
      <c r="C25" s="19"/>
      <c r="D25" s="19"/>
      <c r="E25" s="19"/>
      <c r="F25" s="19"/>
      <c r="G25" s="35">
        <f>G12-G22</f>
        <v>118826</v>
      </c>
      <c r="H25" s="19"/>
    </row>
    <row r="26" spans="1:8" ht="15.75" thickTop="1" x14ac:dyDescent="0.2">
      <c r="A26" s="36"/>
      <c r="B26" s="19"/>
      <c r="C26" s="19"/>
      <c r="D26" s="19"/>
      <c r="E26" s="19"/>
      <c r="F26" s="19"/>
      <c r="G26" s="19"/>
      <c r="H26" s="19"/>
    </row>
    <row r="27" spans="1:8" ht="15" x14ac:dyDescent="0.2">
      <c r="A27" s="37"/>
      <c r="B27" s="19"/>
      <c r="C27" s="19"/>
      <c r="D27" s="19"/>
      <c r="E27" s="19"/>
      <c r="F27" s="19"/>
      <c r="G27" s="19"/>
      <c r="H27" s="19"/>
    </row>
    <row r="29" spans="1:8" x14ac:dyDescent="0.2">
      <c r="A29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workbookViewId="0">
      <pane xSplit="1" ySplit="1" topLeftCell="BD6" activePane="bottomRight" state="frozen"/>
      <selection pane="topRight" activeCell="B1" sqref="B1"/>
      <selection pane="bottomLeft" activeCell="A2" sqref="A2"/>
      <selection pane="bottomRight" activeCell="BG6" sqref="BG6"/>
    </sheetView>
  </sheetViews>
  <sheetFormatPr defaultRowHeight="12.75" x14ac:dyDescent="0.2"/>
  <cols>
    <col min="12" max="12" width="4.140625" customWidth="1"/>
    <col min="15" max="15" width="3.42578125" customWidth="1"/>
    <col min="18" max="18" width="3.28515625" customWidth="1"/>
    <col min="22" max="22" width="3.5703125" customWidth="1"/>
    <col min="23" max="23" width="10.140625" customWidth="1"/>
    <col min="27" max="27" width="3.5703125" customWidth="1"/>
    <col min="31" max="31" width="2.5703125" customWidth="1"/>
    <col min="35" max="35" width="3" customWidth="1"/>
    <col min="39" max="39" width="4.28515625" customWidth="1"/>
    <col min="43" max="43" width="3.5703125" customWidth="1"/>
    <col min="47" max="47" width="3.140625" customWidth="1"/>
    <col min="51" max="51" width="3.140625" customWidth="1"/>
    <col min="55" max="55" width="4" customWidth="1"/>
  </cols>
  <sheetData>
    <row r="1" spans="1:61" ht="39.75" customHeight="1" x14ac:dyDescent="0.2">
      <c r="B1" t="s">
        <v>134</v>
      </c>
      <c r="C1" t="s">
        <v>135</v>
      </c>
      <c r="D1" t="s">
        <v>102</v>
      </c>
      <c r="E1" t="s">
        <v>103</v>
      </c>
      <c r="F1" t="s">
        <v>138</v>
      </c>
      <c r="G1" t="s">
        <v>139</v>
      </c>
      <c r="H1" t="s">
        <v>149</v>
      </c>
      <c r="I1" t="s">
        <v>150</v>
      </c>
      <c r="J1" t="s">
        <v>167</v>
      </c>
      <c r="K1" t="s">
        <v>168</v>
      </c>
      <c r="M1" t="s">
        <v>197</v>
      </c>
      <c r="N1" t="s">
        <v>198</v>
      </c>
      <c r="P1" t="s">
        <v>224</v>
      </c>
      <c r="Q1" t="s">
        <v>225</v>
      </c>
      <c r="S1" t="s">
        <v>388</v>
      </c>
      <c r="T1" t="s">
        <v>290</v>
      </c>
      <c r="U1" t="s">
        <v>443</v>
      </c>
      <c r="W1" t="s">
        <v>435</v>
      </c>
      <c r="X1" t="s">
        <v>389</v>
      </c>
      <c r="Y1" t="s">
        <v>390</v>
      </c>
      <c r="Z1" s="10" t="s">
        <v>437</v>
      </c>
      <c r="AA1" s="10"/>
      <c r="AB1" t="s">
        <v>445</v>
      </c>
      <c r="AC1" t="s">
        <v>446</v>
      </c>
      <c r="AD1" s="10" t="s">
        <v>437</v>
      </c>
      <c r="AF1" t="s">
        <v>565</v>
      </c>
      <c r="AG1" t="s">
        <v>564</v>
      </c>
      <c r="AH1" t="s">
        <v>443</v>
      </c>
      <c r="AJ1" s="38" t="s">
        <v>576</v>
      </c>
      <c r="AK1" s="38" t="s">
        <v>563</v>
      </c>
      <c r="AL1" t="s">
        <v>443</v>
      </c>
      <c r="AN1" s="38" t="s">
        <v>577</v>
      </c>
      <c r="AO1" s="38" t="s">
        <v>618</v>
      </c>
      <c r="AP1" t="s">
        <v>443</v>
      </c>
      <c r="AR1" s="38" t="s">
        <v>611</v>
      </c>
      <c r="AS1" s="38" t="s">
        <v>619</v>
      </c>
      <c r="AT1" t="s">
        <v>443</v>
      </c>
      <c r="AV1" s="38" t="s">
        <v>617</v>
      </c>
      <c r="AW1" s="38" t="s">
        <v>620</v>
      </c>
      <c r="AX1" t="s">
        <v>443</v>
      </c>
      <c r="AZ1" s="38" t="s">
        <v>622</v>
      </c>
      <c r="BA1" s="38" t="s">
        <v>621</v>
      </c>
      <c r="BB1" t="s">
        <v>443</v>
      </c>
      <c r="BD1" s="38" t="s">
        <v>623</v>
      </c>
      <c r="BE1" s="38" t="s">
        <v>686</v>
      </c>
      <c r="BG1" s="38" t="s">
        <v>658</v>
      </c>
      <c r="BH1" s="10"/>
      <c r="BI1" s="38" t="s">
        <v>659</v>
      </c>
    </row>
    <row r="2" spans="1:61" x14ac:dyDescent="0.2">
      <c r="F2" s="8" t="s">
        <v>444</v>
      </c>
      <c r="M2" s="8" t="s">
        <v>442</v>
      </c>
      <c r="P2" s="8" t="s">
        <v>441</v>
      </c>
      <c r="W2" t="s">
        <v>436</v>
      </c>
    </row>
    <row r="3" spans="1:61" x14ac:dyDescent="0.2">
      <c r="A3" s="8" t="s">
        <v>398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8"/>
      <c r="M3" s="8">
        <v>82.65</v>
      </c>
      <c r="O3" s="9"/>
      <c r="P3">
        <v>133.61000000000001</v>
      </c>
      <c r="R3" s="8"/>
      <c r="S3">
        <v>154.16</v>
      </c>
      <c r="W3" s="8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645</v>
      </c>
      <c r="AV3">
        <v>249.12</v>
      </c>
      <c r="AZ3">
        <v>223.66</v>
      </c>
      <c r="BD3">
        <v>198.65</v>
      </c>
      <c r="BG3">
        <v>176.88</v>
      </c>
      <c r="BI3">
        <v>227.25</v>
      </c>
    </row>
    <row r="4" spans="1:61" x14ac:dyDescent="0.2">
      <c r="A4" s="8" t="s">
        <v>399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8"/>
      <c r="M4">
        <v>604.88</v>
      </c>
      <c r="O4" s="8"/>
      <c r="P4">
        <v>731.19</v>
      </c>
      <c r="R4" s="8"/>
      <c r="S4">
        <v>648.54999999999995</v>
      </c>
      <c r="W4" s="8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645</v>
      </c>
      <c r="AV4">
        <v>971.79</v>
      </c>
      <c r="AZ4">
        <v>937.02</v>
      </c>
      <c r="BD4" s="11">
        <v>781.25</v>
      </c>
      <c r="BG4">
        <v>914.16</v>
      </c>
      <c r="BI4">
        <v>825.56</v>
      </c>
    </row>
    <row r="5" spans="1:61" x14ac:dyDescent="0.2">
      <c r="A5" s="8" t="s">
        <v>400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8"/>
      <c r="M5">
        <v>95.4</v>
      </c>
      <c r="O5" s="8"/>
      <c r="P5">
        <v>97.09</v>
      </c>
      <c r="R5" s="8"/>
      <c r="S5">
        <v>135.68</v>
      </c>
      <c r="W5" s="8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645</v>
      </c>
      <c r="AV5">
        <v>239.03</v>
      </c>
      <c r="AZ5">
        <v>183.4</v>
      </c>
      <c r="BD5">
        <v>175.13</v>
      </c>
      <c r="BG5">
        <v>125.05</v>
      </c>
      <c r="BI5">
        <v>224.12</v>
      </c>
    </row>
    <row r="6" spans="1:61" x14ac:dyDescent="0.2">
      <c r="A6" s="8" t="s">
        <v>401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8"/>
      <c r="M6">
        <v>33.659999999999997</v>
      </c>
      <c r="O6" s="8"/>
      <c r="P6">
        <v>34.58</v>
      </c>
      <c r="R6" s="8"/>
      <c r="S6">
        <v>37.909999999999997</v>
      </c>
      <c r="U6">
        <f t="shared" ref="U6:U37" si="0">IF((S6-$W6)&lt;0,0,S6-$W6)</f>
        <v>0</v>
      </c>
      <c r="W6" s="8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645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  <c r="BG6">
        <v>44.91</v>
      </c>
      <c r="BI6">
        <v>76.44</v>
      </c>
    </row>
    <row r="7" spans="1:61" x14ac:dyDescent="0.2">
      <c r="A7" s="8" t="s">
        <v>402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8"/>
      <c r="M7">
        <v>51.54</v>
      </c>
      <c r="O7" s="8"/>
      <c r="P7">
        <v>63.09</v>
      </c>
      <c r="R7" s="8"/>
      <c r="S7">
        <v>70.77</v>
      </c>
      <c r="U7">
        <f t="shared" si="0"/>
        <v>10.769999999999996</v>
      </c>
      <c r="W7" s="8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645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  <c r="BG7">
        <v>54.64</v>
      </c>
      <c r="BI7">
        <v>86.98</v>
      </c>
    </row>
    <row r="8" spans="1:61" x14ac:dyDescent="0.2">
      <c r="A8" s="8" t="s">
        <v>434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8"/>
      <c r="M8">
        <v>38.869999999999997</v>
      </c>
      <c r="O8" s="8"/>
      <c r="P8">
        <v>32.65</v>
      </c>
      <c r="R8" s="8"/>
      <c r="S8">
        <v>53.32</v>
      </c>
      <c r="U8">
        <f t="shared" si="0"/>
        <v>0</v>
      </c>
      <c r="W8" s="8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645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  <c r="BG8">
        <v>39.89</v>
      </c>
      <c r="BI8">
        <v>79.45</v>
      </c>
    </row>
    <row r="9" spans="1:61" x14ac:dyDescent="0.2">
      <c r="A9" s="8" t="s">
        <v>439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8"/>
      <c r="M9">
        <v>25.77</v>
      </c>
      <c r="O9" s="8"/>
      <c r="P9">
        <v>27.96</v>
      </c>
      <c r="R9" s="8"/>
      <c r="S9">
        <v>30.48</v>
      </c>
      <c r="U9">
        <f t="shared" si="0"/>
        <v>0</v>
      </c>
      <c r="W9" s="8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645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  <c r="BG9">
        <v>60.22</v>
      </c>
      <c r="BI9">
        <v>84.41</v>
      </c>
    </row>
    <row r="10" spans="1:61" x14ac:dyDescent="0.2">
      <c r="A10" s="8" t="s">
        <v>438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8"/>
      <c r="M10">
        <v>50.35</v>
      </c>
      <c r="O10" s="8"/>
      <c r="P10">
        <v>63.14</v>
      </c>
      <c r="R10" s="8"/>
      <c r="S10">
        <v>93.9</v>
      </c>
      <c r="U10">
        <f t="shared" si="0"/>
        <v>33.900000000000006</v>
      </c>
      <c r="W10" s="8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645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  <c r="BG10">
        <v>49.3</v>
      </c>
      <c r="BI10">
        <v>77.75</v>
      </c>
    </row>
    <row r="11" spans="1:61" x14ac:dyDescent="0.2">
      <c r="A11" s="8" t="s">
        <v>433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8"/>
      <c r="M11">
        <v>33.340000000000003</v>
      </c>
      <c r="O11" s="8"/>
      <c r="P11">
        <v>42.67</v>
      </c>
      <c r="R11" s="8"/>
      <c r="S11">
        <v>43.36</v>
      </c>
      <c r="U11">
        <f t="shared" si="0"/>
        <v>0</v>
      </c>
      <c r="W11" s="8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645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  <c r="BG11">
        <v>57.28</v>
      </c>
      <c r="BI11">
        <v>76.25</v>
      </c>
    </row>
    <row r="12" spans="1:61" x14ac:dyDescent="0.2">
      <c r="A12" s="8" t="s">
        <v>403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8"/>
      <c r="M12">
        <v>17.39</v>
      </c>
      <c r="O12" s="8"/>
      <c r="P12">
        <v>17.72</v>
      </c>
      <c r="R12" s="8"/>
      <c r="S12">
        <v>17.36</v>
      </c>
      <c r="U12">
        <f t="shared" si="0"/>
        <v>0</v>
      </c>
      <c r="W12" s="8">
        <v>80</v>
      </c>
      <c r="X12">
        <v>16.8</v>
      </c>
      <c r="Z12">
        <f t="shared" si="1"/>
        <v>0</v>
      </c>
      <c r="AB12" s="3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645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  <c r="BG12">
        <v>41.15</v>
      </c>
      <c r="BI12">
        <v>66.78</v>
      </c>
    </row>
    <row r="13" spans="1:61" x14ac:dyDescent="0.2">
      <c r="A13" s="8" t="s">
        <v>404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8"/>
      <c r="M13">
        <v>43.33</v>
      </c>
      <c r="O13" s="8"/>
      <c r="P13">
        <v>55.92</v>
      </c>
      <c r="R13" s="8"/>
      <c r="S13">
        <v>71.22</v>
      </c>
      <c r="U13">
        <f t="shared" si="0"/>
        <v>0</v>
      </c>
      <c r="W13" s="8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645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  <c r="BG13">
        <v>47.74</v>
      </c>
      <c r="BI13">
        <v>72.23</v>
      </c>
    </row>
    <row r="14" spans="1:61" x14ac:dyDescent="0.2">
      <c r="A14" s="8" t="s">
        <v>405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8"/>
      <c r="M14">
        <v>51.58</v>
      </c>
      <c r="O14" s="8"/>
      <c r="P14">
        <v>55.76</v>
      </c>
      <c r="R14" s="8"/>
      <c r="S14">
        <v>63.8</v>
      </c>
      <c r="U14">
        <f t="shared" si="0"/>
        <v>0</v>
      </c>
      <c r="W14" s="8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645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  <c r="BG14">
        <v>40.46</v>
      </c>
      <c r="BI14">
        <v>20.22</v>
      </c>
    </row>
    <row r="15" spans="1:61" ht="14.1" customHeight="1" x14ac:dyDescent="0.2">
      <c r="A15" s="8" t="s">
        <v>406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8"/>
      <c r="M15">
        <v>32.53</v>
      </c>
      <c r="O15" s="8"/>
      <c r="P15">
        <v>60.67</v>
      </c>
      <c r="R15" s="8"/>
      <c r="S15">
        <v>83.88</v>
      </c>
      <c r="U15">
        <f t="shared" si="0"/>
        <v>3.8799999999999955</v>
      </c>
      <c r="W15" s="8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645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  <c r="BG15">
        <v>36.950000000000003</v>
      </c>
      <c r="BI15">
        <v>47.51</v>
      </c>
    </row>
    <row r="16" spans="1:61" ht="14.1" customHeight="1" x14ac:dyDescent="0.2">
      <c r="A16" s="8" t="s">
        <v>432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8"/>
      <c r="M16">
        <v>34.729999999999997</v>
      </c>
      <c r="O16" s="8"/>
      <c r="P16">
        <v>42.13</v>
      </c>
      <c r="R16" s="8"/>
      <c r="S16">
        <v>56.2</v>
      </c>
      <c r="U16">
        <f t="shared" si="0"/>
        <v>0</v>
      </c>
      <c r="W16" s="8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645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  <c r="BG16">
        <v>42.28</v>
      </c>
      <c r="BI16">
        <v>52.22</v>
      </c>
    </row>
    <row r="17" spans="1:61" ht="14.1" customHeight="1" x14ac:dyDescent="0.2">
      <c r="A17" s="8" t="s">
        <v>407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8"/>
      <c r="M17">
        <v>54</v>
      </c>
      <c r="O17" s="8"/>
      <c r="P17">
        <v>79.31</v>
      </c>
      <c r="R17" s="8"/>
      <c r="S17">
        <v>130.77000000000001</v>
      </c>
      <c r="U17">
        <f t="shared" si="0"/>
        <v>30.77000000000001</v>
      </c>
      <c r="W17" s="8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645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  <c r="BG17">
        <v>78.489999999999995</v>
      </c>
      <c r="BI17">
        <v>143.46</v>
      </c>
    </row>
    <row r="18" spans="1:61" ht="14.1" customHeight="1" x14ac:dyDescent="0.2">
      <c r="A18" s="8" t="s">
        <v>408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8"/>
      <c r="M18">
        <v>37.520000000000003</v>
      </c>
      <c r="O18" s="8"/>
      <c r="P18">
        <v>48.05</v>
      </c>
      <c r="R18" s="8"/>
      <c r="S18">
        <v>64.36</v>
      </c>
      <c r="U18">
        <f t="shared" si="0"/>
        <v>0</v>
      </c>
      <c r="W18" s="8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  <c r="BG18">
        <v>35.94</v>
      </c>
      <c r="BI18">
        <v>51.27</v>
      </c>
    </row>
    <row r="19" spans="1:61" ht="14.1" customHeight="1" x14ac:dyDescent="0.2">
      <c r="A19" s="8" t="s">
        <v>409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8"/>
      <c r="M19">
        <v>76.599999999999994</v>
      </c>
      <c r="O19" s="8"/>
      <c r="P19">
        <v>99.46</v>
      </c>
      <c r="R19" s="8"/>
      <c r="S19">
        <v>121.37</v>
      </c>
      <c r="U19">
        <f t="shared" si="0"/>
        <v>21.370000000000005</v>
      </c>
      <c r="W19" s="8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  <c r="BG19">
        <v>50.63</v>
      </c>
      <c r="BI19">
        <v>92.76</v>
      </c>
    </row>
    <row r="20" spans="1:61" ht="14.1" customHeight="1" x14ac:dyDescent="0.2">
      <c r="A20" s="8" t="s">
        <v>410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8"/>
      <c r="M20">
        <v>58.57</v>
      </c>
      <c r="O20" s="8"/>
      <c r="P20">
        <v>58.83</v>
      </c>
      <c r="R20" s="8"/>
      <c r="S20">
        <v>75.33</v>
      </c>
      <c r="U20">
        <f t="shared" si="0"/>
        <v>0</v>
      </c>
      <c r="W20" s="8">
        <v>100</v>
      </c>
      <c r="X20">
        <v>80.44</v>
      </c>
      <c r="Z20">
        <f t="shared" si="1"/>
        <v>0</v>
      </c>
      <c r="AB20" s="11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  <c r="BG20">
        <v>72.400000000000006</v>
      </c>
      <c r="BI20">
        <v>114.84</v>
      </c>
    </row>
    <row r="21" spans="1:61" ht="14.1" customHeight="1" x14ac:dyDescent="0.2">
      <c r="A21" s="8" t="s">
        <v>411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8"/>
      <c r="M21">
        <v>45.79</v>
      </c>
      <c r="O21" s="8"/>
      <c r="P21">
        <v>69.23</v>
      </c>
      <c r="R21" s="8"/>
      <c r="S21">
        <v>82.71</v>
      </c>
      <c r="U21">
        <f t="shared" si="0"/>
        <v>0</v>
      </c>
      <c r="W21" s="8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  <c r="BG21">
        <v>73.02</v>
      </c>
      <c r="BI21">
        <v>98.53</v>
      </c>
    </row>
    <row r="22" spans="1:61" ht="14.1" customHeight="1" x14ac:dyDescent="0.2">
      <c r="A22" s="8" t="s">
        <v>412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8"/>
      <c r="M22">
        <v>62.76</v>
      </c>
      <c r="O22" s="8"/>
      <c r="P22">
        <v>93.15</v>
      </c>
      <c r="R22" s="8"/>
      <c r="S22">
        <v>104.09</v>
      </c>
      <c r="U22">
        <f t="shared" si="0"/>
        <v>4.0900000000000034</v>
      </c>
      <c r="W22" s="8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  <c r="BG22">
        <v>65.19</v>
      </c>
      <c r="BI22">
        <v>98.96</v>
      </c>
    </row>
    <row r="23" spans="1:61" ht="14.1" customHeight="1" x14ac:dyDescent="0.2">
      <c r="A23" s="8" t="s">
        <v>413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8"/>
      <c r="M23">
        <v>38.380000000000003</v>
      </c>
      <c r="O23" s="8"/>
      <c r="P23">
        <v>43.21</v>
      </c>
      <c r="R23" s="8"/>
      <c r="S23">
        <v>65.2</v>
      </c>
      <c r="U23">
        <f t="shared" si="0"/>
        <v>0</v>
      </c>
      <c r="W23" s="8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  <c r="BG23">
        <v>45.23</v>
      </c>
      <c r="BI23">
        <v>66.900000000000006</v>
      </c>
    </row>
    <row r="24" spans="1:61" ht="14.1" customHeight="1" x14ac:dyDescent="0.2">
      <c r="A24" s="8" t="s">
        <v>414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8"/>
      <c r="M24">
        <v>38.159999999999997</v>
      </c>
      <c r="O24" s="8"/>
      <c r="P24">
        <v>37.93</v>
      </c>
      <c r="R24" s="8"/>
      <c r="S24">
        <v>46.23</v>
      </c>
      <c r="U24">
        <f t="shared" si="0"/>
        <v>0</v>
      </c>
      <c r="W24" s="8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  <c r="BG24">
        <v>50.43</v>
      </c>
      <c r="BI24">
        <v>58.87</v>
      </c>
    </row>
    <row r="25" spans="1:61" x14ac:dyDescent="0.2">
      <c r="A25" s="8" t="s">
        <v>415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8"/>
      <c r="M25">
        <v>60.4</v>
      </c>
      <c r="O25" s="8"/>
      <c r="P25">
        <v>79.900000000000006</v>
      </c>
      <c r="R25" s="8"/>
      <c r="S25">
        <v>96.26</v>
      </c>
      <c r="U25">
        <f t="shared" si="0"/>
        <v>16.260000000000005</v>
      </c>
      <c r="W25" s="8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  <c r="BG25">
        <v>29.1</v>
      </c>
      <c r="BI25">
        <v>47.26</v>
      </c>
    </row>
    <row r="26" spans="1:61" x14ac:dyDescent="0.2">
      <c r="A26" s="8" t="s">
        <v>416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8"/>
      <c r="M26">
        <v>44.23</v>
      </c>
      <c r="O26" s="8"/>
      <c r="P26">
        <v>47.52</v>
      </c>
      <c r="R26" s="8"/>
      <c r="S26">
        <v>57.38</v>
      </c>
      <c r="U26">
        <f t="shared" si="0"/>
        <v>0</v>
      </c>
      <c r="W26" s="8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  <c r="BG26">
        <v>54.02</v>
      </c>
      <c r="BI26">
        <v>65.900000000000006</v>
      </c>
    </row>
    <row r="27" spans="1:61" x14ac:dyDescent="0.2">
      <c r="A27" s="8" t="s">
        <v>417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8"/>
      <c r="M27">
        <v>45.79</v>
      </c>
      <c r="O27" s="8"/>
      <c r="P27">
        <v>48.22</v>
      </c>
      <c r="R27" s="8"/>
      <c r="S27">
        <v>56.42</v>
      </c>
      <c r="U27">
        <f t="shared" si="0"/>
        <v>0</v>
      </c>
      <c r="W27" s="8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  <c r="BG27">
        <v>65.31</v>
      </c>
      <c r="BI27">
        <v>89.49</v>
      </c>
    </row>
    <row r="28" spans="1:61" x14ac:dyDescent="0.2">
      <c r="A28" s="8" t="s">
        <v>418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8"/>
      <c r="M28">
        <v>48.85</v>
      </c>
      <c r="O28" s="8"/>
      <c r="P28">
        <v>41.37</v>
      </c>
      <c r="R28" s="8"/>
      <c r="S28">
        <v>45.17</v>
      </c>
      <c r="U28">
        <f t="shared" si="0"/>
        <v>0</v>
      </c>
      <c r="W28" s="8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  <c r="BG28">
        <v>60.29</v>
      </c>
      <c r="BI28">
        <v>99.03</v>
      </c>
    </row>
    <row r="29" spans="1:61" x14ac:dyDescent="0.2">
      <c r="A29" s="8" t="s">
        <v>419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8"/>
      <c r="M29">
        <v>50.04</v>
      </c>
      <c r="O29" s="8"/>
      <c r="P29">
        <v>40.36</v>
      </c>
      <c r="R29" s="8"/>
      <c r="S29">
        <v>75.67</v>
      </c>
      <c r="U29">
        <f t="shared" si="0"/>
        <v>0</v>
      </c>
      <c r="W29" s="8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  <c r="BG29">
        <v>52.19</v>
      </c>
      <c r="BI29">
        <v>81.02</v>
      </c>
    </row>
    <row r="30" spans="1:61" x14ac:dyDescent="0.2">
      <c r="A30" s="8" t="s">
        <v>420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8"/>
      <c r="M30">
        <v>23.73</v>
      </c>
      <c r="O30" s="8"/>
      <c r="P30">
        <v>37.39</v>
      </c>
      <c r="R30" s="8"/>
      <c r="S30">
        <v>69.2</v>
      </c>
      <c r="U30">
        <f t="shared" si="0"/>
        <v>0</v>
      </c>
      <c r="W30" s="8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  <c r="BG30">
        <v>58.16</v>
      </c>
      <c r="BI30">
        <v>88.11</v>
      </c>
    </row>
    <row r="31" spans="1:61" x14ac:dyDescent="0.2">
      <c r="A31" s="8" t="s">
        <v>421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8"/>
      <c r="M31">
        <v>43.27</v>
      </c>
      <c r="O31" s="8"/>
      <c r="P31">
        <v>43.32</v>
      </c>
      <c r="R31" s="8"/>
      <c r="S31">
        <v>85.23</v>
      </c>
      <c r="U31">
        <f t="shared" si="0"/>
        <v>0</v>
      </c>
      <c r="W31" s="8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  <c r="BG31">
        <v>59.29</v>
      </c>
      <c r="BI31">
        <v>47.33</v>
      </c>
    </row>
    <row r="32" spans="1:61" x14ac:dyDescent="0.2">
      <c r="A32" s="8" t="s">
        <v>422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8"/>
      <c r="M32">
        <v>70.37</v>
      </c>
      <c r="O32" s="8"/>
      <c r="P32">
        <v>84.59</v>
      </c>
      <c r="R32" s="8"/>
      <c r="S32">
        <v>108.7</v>
      </c>
      <c r="U32">
        <f t="shared" si="0"/>
        <v>28.700000000000003</v>
      </c>
      <c r="W32" s="8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  <c r="BG32">
        <v>76.48</v>
      </c>
      <c r="BI32">
        <v>107.25</v>
      </c>
    </row>
    <row r="33" spans="1:61" x14ac:dyDescent="0.2">
      <c r="A33" s="8" t="s">
        <v>423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8"/>
      <c r="M33">
        <v>61.68</v>
      </c>
      <c r="O33" s="8"/>
      <c r="P33">
        <v>79.900000000000006</v>
      </c>
      <c r="R33" s="8"/>
      <c r="S33">
        <v>90.86</v>
      </c>
      <c r="U33">
        <f t="shared" si="0"/>
        <v>0</v>
      </c>
      <c r="W33" s="8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  <c r="BG33">
        <v>85.39</v>
      </c>
      <c r="BI33">
        <v>109.26</v>
      </c>
    </row>
    <row r="34" spans="1:61" x14ac:dyDescent="0.2">
      <c r="A34" s="8" t="s">
        <v>424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8"/>
      <c r="M34">
        <v>70.37</v>
      </c>
      <c r="N34">
        <v>24.01</v>
      </c>
      <c r="O34" s="8"/>
      <c r="P34">
        <v>97.46</v>
      </c>
      <c r="Q34">
        <v>18.350000000000001</v>
      </c>
      <c r="R34" s="8"/>
      <c r="S34">
        <v>123.9</v>
      </c>
      <c r="T34">
        <v>25.08</v>
      </c>
      <c r="U34">
        <f t="shared" si="0"/>
        <v>23.900000000000006</v>
      </c>
      <c r="W34" s="8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3">
        <v>22.1</v>
      </c>
      <c r="BB34">
        <f t="shared" si="6"/>
        <v>0</v>
      </c>
      <c r="BD34">
        <v>54.26</v>
      </c>
      <c r="BE34">
        <v>85.76</v>
      </c>
      <c r="BG34">
        <v>62.86</v>
      </c>
      <c r="BI34">
        <v>89.55</v>
      </c>
    </row>
    <row r="35" spans="1:61" x14ac:dyDescent="0.2">
      <c r="A35" s="8" t="s">
        <v>425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8"/>
      <c r="M35">
        <v>32.26</v>
      </c>
      <c r="N35">
        <v>19.12</v>
      </c>
      <c r="O35" s="8"/>
      <c r="P35">
        <v>65.09</v>
      </c>
      <c r="Q35">
        <v>17.97</v>
      </c>
      <c r="R35" s="8"/>
      <c r="S35">
        <v>111.52</v>
      </c>
      <c r="T35">
        <v>21.26</v>
      </c>
      <c r="U35">
        <f t="shared" si="0"/>
        <v>11.519999999999996</v>
      </c>
      <c r="W35" s="8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75.89</v>
      </c>
      <c r="BG35">
        <v>58.28</v>
      </c>
      <c r="BI35">
        <v>91.06</v>
      </c>
    </row>
    <row r="36" spans="1:61" x14ac:dyDescent="0.2">
      <c r="A36" s="8" t="s">
        <v>426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8"/>
      <c r="M36">
        <v>33.28</v>
      </c>
      <c r="N36">
        <v>25.37</v>
      </c>
      <c r="O36" s="8"/>
      <c r="P36">
        <v>40.840000000000003</v>
      </c>
      <c r="Q36">
        <v>19.579999999999998</v>
      </c>
      <c r="R36" s="8"/>
      <c r="S36">
        <v>59.35</v>
      </c>
      <c r="T36">
        <v>22.87</v>
      </c>
      <c r="U36">
        <f t="shared" si="0"/>
        <v>0</v>
      </c>
      <c r="W36" s="8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73.75</v>
      </c>
      <c r="BG36">
        <v>36.25</v>
      </c>
      <c r="BI36">
        <v>55.29</v>
      </c>
    </row>
    <row r="37" spans="1:61" x14ac:dyDescent="0.2">
      <c r="A37" s="8" t="s">
        <v>427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8"/>
      <c r="M37">
        <v>50.94</v>
      </c>
      <c r="N37">
        <v>15.29</v>
      </c>
      <c r="O37" s="8"/>
      <c r="P37">
        <v>69.77</v>
      </c>
      <c r="Q37">
        <v>13.76</v>
      </c>
      <c r="R37" s="8"/>
      <c r="S37">
        <v>18.43</v>
      </c>
      <c r="T37">
        <v>11.53</v>
      </c>
      <c r="U37">
        <f t="shared" si="0"/>
        <v>0</v>
      </c>
      <c r="W37" s="8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82.2</v>
      </c>
      <c r="BG37">
        <v>60.17</v>
      </c>
      <c r="BI37">
        <v>115.1</v>
      </c>
    </row>
    <row r="38" spans="1:61" x14ac:dyDescent="0.2">
      <c r="A38" t="s">
        <v>428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71.760000000000005</v>
      </c>
      <c r="BG38">
        <v>24.58</v>
      </c>
      <c r="BI38">
        <v>30.15</v>
      </c>
    </row>
    <row r="39" spans="1:61" x14ac:dyDescent="0.2">
      <c r="A39" t="s">
        <v>440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  <c r="BG39">
        <v>108.5</v>
      </c>
      <c r="BI39">
        <v>192.15</v>
      </c>
    </row>
    <row r="40" spans="1:61" x14ac:dyDescent="0.2">
      <c r="A40" t="s">
        <v>48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  <c r="BG40">
        <v>191.04</v>
      </c>
      <c r="BI40">
        <v>233.44</v>
      </c>
    </row>
    <row r="41" spans="1:61" x14ac:dyDescent="0.2">
      <c r="A41" t="s">
        <v>429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  <c r="BG41">
        <v>182</v>
      </c>
      <c r="BI41">
        <v>202.65</v>
      </c>
    </row>
    <row r="42" spans="1:61" x14ac:dyDescent="0.2">
      <c r="A42" t="s">
        <v>430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  <c r="BG42">
        <v>61.25</v>
      </c>
      <c r="BI42">
        <v>97.65</v>
      </c>
    </row>
    <row r="43" spans="1:61" x14ac:dyDescent="0.2">
      <c r="A43" t="s">
        <v>431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  <c r="BG43">
        <v>80.790000000000006</v>
      </c>
      <c r="BI43">
        <v>96.94</v>
      </c>
    </row>
    <row r="45" spans="1:61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AZ45">
        <f>SUM(AZ3:AZ43)</f>
        <v>4211.41</v>
      </c>
      <c r="BA45">
        <f>SUM(BA3:BA43)</f>
        <v>281.07</v>
      </c>
      <c r="BB45">
        <f>SUM(BB3:BB43)</f>
        <v>116.50000000000003</v>
      </c>
      <c r="BD45">
        <f>SUM(BD3:BD43)</f>
        <v>4004.0200000000009</v>
      </c>
      <c r="BE45">
        <f>SUM(BE3:BE43)</f>
        <v>389.36</v>
      </c>
      <c r="BG45">
        <f>SUM(BG3:BG43)</f>
        <v>3608.19</v>
      </c>
      <c r="BI45">
        <f>SUM(BI3:BI43)</f>
        <v>4681.3900000000003</v>
      </c>
    </row>
    <row r="46" spans="1:61" x14ac:dyDescent="0.2">
      <c r="R46" s="8"/>
      <c r="S46">
        <v>1176.07</v>
      </c>
    </row>
    <row r="47" spans="1:61" x14ac:dyDescent="0.2">
      <c r="S47">
        <f>SUM(S45:S46)</f>
        <v>5160.420000000001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workbookViewId="0"/>
  </sheetViews>
  <sheetFormatPr defaultRowHeight="12.75" x14ac:dyDescent="0.2"/>
  <cols>
    <col min="1" max="1" width="15.140625" style="4" customWidth="1"/>
    <col min="2" max="7" width="12.42578125" style="4" customWidth="1"/>
    <col min="8" max="13" width="11.7109375" style="4" customWidth="1"/>
    <col min="14" max="14" width="11.7109375" style="4" bestFit="1" customWidth="1"/>
    <col min="15" max="15" width="10.5703125" style="4" bestFit="1" customWidth="1"/>
    <col min="16" max="16384" width="9.140625" style="4"/>
  </cols>
  <sheetData>
    <row r="1" spans="1:26" x14ac:dyDescent="0.2">
      <c r="A1" s="13" t="s">
        <v>360</v>
      </c>
      <c r="B1" s="15">
        <v>2001</v>
      </c>
    </row>
    <row r="2" spans="1:26" x14ac:dyDescent="0.2">
      <c r="A2" s="13" t="s">
        <v>481</v>
      </c>
      <c r="B2" s="14" t="s">
        <v>353</v>
      </c>
    </row>
    <row r="3" spans="1:26" x14ac:dyDescent="0.2">
      <c r="A3" s="13" t="s">
        <v>19</v>
      </c>
      <c r="B3" s="14" t="s">
        <v>69</v>
      </c>
    </row>
    <row r="4" spans="1:26" x14ac:dyDescent="0.2">
      <c r="A4" s="13" t="s">
        <v>709</v>
      </c>
      <c r="B4" s="14" t="s">
        <v>69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A6" s="48" t="s">
        <v>67</v>
      </c>
      <c r="B6" s="48" t="s">
        <v>112</v>
      </c>
      <c r="C6" s="49"/>
      <c r="D6" s="49"/>
      <c r="E6" s="49"/>
      <c r="F6" s="49"/>
      <c r="G6" s="49"/>
      <c r="H6" s="5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">
      <c r="A7" s="48" t="s">
        <v>23</v>
      </c>
      <c r="B7" s="41" t="s">
        <v>27</v>
      </c>
      <c r="C7" s="42" t="s">
        <v>71</v>
      </c>
      <c r="D7" s="42" t="s">
        <v>70</v>
      </c>
      <c r="E7" s="42" t="s">
        <v>87</v>
      </c>
      <c r="F7" s="42" t="s">
        <v>161</v>
      </c>
      <c r="G7" s="42" t="s">
        <v>191</v>
      </c>
      <c r="H7" s="43" t="s">
        <v>68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">
      <c r="A8" s="41" t="s">
        <v>353</v>
      </c>
      <c r="B8" s="41">
        <v>-3941.3</v>
      </c>
      <c r="C8" s="42">
        <v>-3941.3</v>
      </c>
      <c r="D8" s="42">
        <v>-3941.3</v>
      </c>
      <c r="E8" s="42">
        <v>-3941.3</v>
      </c>
      <c r="F8" s="42">
        <v>52770.46</v>
      </c>
      <c r="G8" s="42"/>
      <c r="H8" s="43">
        <v>37005.26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">
      <c r="A9" s="44" t="s">
        <v>110</v>
      </c>
      <c r="B9" s="44">
        <v>0</v>
      </c>
      <c r="C9" s="17">
        <v>0</v>
      </c>
      <c r="D9" s="17">
        <v>0</v>
      </c>
      <c r="E9" s="17">
        <v>0</v>
      </c>
      <c r="F9" s="17"/>
      <c r="G9" s="17">
        <v>0</v>
      </c>
      <c r="H9" s="45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">
      <c r="A10" s="46" t="s">
        <v>68</v>
      </c>
      <c r="B10" s="46">
        <v>-3941.3</v>
      </c>
      <c r="C10" s="47">
        <v>-3941.3</v>
      </c>
      <c r="D10" s="47">
        <v>-3941.3</v>
      </c>
      <c r="E10" s="47">
        <v>-3941.3</v>
      </c>
      <c r="F10" s="47">
        <v>52770.46</v>
      </c>
      <c r="G10" s="47">
        <v>0</v>
      </c>
      <c r="H10" s="14">
        <v>37005.26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"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"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"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"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2"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"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</sheetData>
  <phoneticPr fontId="0" type="noConversion"/>
  <pageMargins left="0.75" right="0.75" top="1" bottom="1" header="0.5" footer="0.5"/>
  <pageSetup scale="93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71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I1" sqref="I1"/>
    </sheetView>
  </sheetViews>
  <sheetFormatPr defaultRowHeight="12.75" x14ac:dyDescent="0.2"/>
  <cols>
    <col min="1" max="1" width="7.42578125" customWidth="1"/>
    <col min="2" max="2" width="10.5703125" customWidth="1"/>
    <col min="3" max="4" width="6.140625" customWidth="1"/>
    <col min="5" max="5" width="19.140625" customWidth="1"/>
    <col min="6" max="6" width="11.42578125" customWidth="1"/>
    <col min="7" max="7" width="10.5703125" customWidth="1"/>
    <col min="8" max="8" width="14.140625" customWidth="1"/>
    <col min="9" max="9" width="9.85546875" customWidth="1"/>
    <col min="10" max="10" width="9.7109375" bestFit="1" customWidth="1"/>
  </cols>
  <sheetData>
    <row r="1" spans="1:11" ht="15.75" x14ac:dyDescent="0.25">
      <c r="B1" s="2" t="s">
        <v>112</v>
      </c>
      <c r="C1" s="2"/>
      <c r="D1" s="2" t="s">
        <v>25</v>
      </c>
      <c r="E1" s="1"/>
      <c r="F1" s="1"/>
      <c r="G1" s="2" t="s">
        <v>22</v>
      </c>
      <c r="H1" s="2" t="s">
        <v>24</v>
      </c>
      <c r="I1" s="1"/>
    </row>
    <row r="2" spans="1:11" ht="15.75" x14ac:dyDescent="0.25">
      <c r="A2" s="1" t="s">
        <v>359</v>
      </c>
      <c r="B2" s="1" t="s">
        <v>112</v>
      </c>
      <c r="C2" s="1" t="s">
        <v>360</v>
      </c>
      <c r="D2" s="1" t="s">
        <v>26</v>
      </c>
      <c r="E2" s="1" t="s">
        <v>19</v>
      </c>
      <c r="F2" s="1" t="s">
        <v>20</v>
      </c>
      <c r="G2" s="1" t="s">
        <v>23</v>
      </c>
      <c r="H2" s="1" t="s">
        <v>23</v>
      </c>
      <c r="I2" s="1" t="s">
        <v>21</v>
      </c>
      <c r="J2" s="1" t="s">
        <v>481</v>
      </c>
      <c r="K2" t="s">
        <v>493</v>
      </c>
    </row>
    <row r="3" spans="1:11" hidden="1" x14ac:dyDescent="0.2">
      <c r="A3">
        <v>35599</v>
      </c>
      <c r="B3" t="s">
        <v>27</v>
      </c>
      <c r="C3">
        <v>2000</v>
      </c>
      <c r="E3" t="s">
        <v>17</v>
      </c>
      <c r="F3" t="s">
        <v>29</v>
      </c>
      <c r="G3" t="s">
        <v>14</v>
      </c>
      <c r="H3" t="s">
        <v>17</v>
      </c>
      <c r="I3">
        <v>445</v>
      </c>
      <c r="J3" t="str">
        <f>IF(G3="Personal","Personal","Operating")</f>
        <v>Operating</v>
      </c>
    </row>
    <row r="4" spans="1:11" hidden="1" x14ac:dyDescent="0.2">
      <c r="A4">
        <v>35599</v>
      </c>
      <c r="B4" t="s">
        <v>27</v>
      </c>
      <c r="C4">
        <v>2000</v>
      </c>
      <c r="E4" t="s">
        <v>17</v>
      </c>
      <c r="F4" t="s">
        <v>29</v>
      </c>
      <c r="G4" t="s">
        <v>14</v>
      </c>
      <c r="H4" t="s">
        <v>17</v>
      </c>
      <c r="I4">
        <v>1690</v>
      </c>
      <c r="J4" t="str">
        <f t="shared" ref="J4:J68" si="0">IF(G4="Personal","Personal","Operating")</f>
        <v>Operating</v>
      </c>
    </row>
    <row r="5" spans="1:11" hidden="1" x14ac:dyDescent="0.2">
      <c r="A5">
        <v>35599</v>
      </c>
      <c r="B5" t="s">
        <v>27</v>
      </c>
      <c r="C5">
        <v>2000</v>
      </c>
      <c r="E5" t="s">
        <v>17</v>
      </c>
      <c r="F5" t="s">
        <v>29</v>
      </c>
      <c r="G5" t="s">
        <v>14</v>
      </c>
      <c r="H5" t="s">
        <v>17</v>
      </c>
      <c r="I5">
        <v>2028</v>
      </c>
      <c r="J5" t="str">
        <f t="shared" si="0"/>
        <v>Operating</v>
      </c>
    </row>
    <row r="6" spans="1:11" hidden="1" x14ac:dyDescent="0.2">
      <c r="A6">
        <v>35599</v>
      </c>
      <c r="B6" t="s">
        <v>27</v>
      </c>
      <c r="C6">
        <v>2000</v>
      </c>
      <c r="E6" t="s">
        <v>17</v>
      </c>
      <c r="F6" t="s">
        <v>28</v>
      </c>
      <c r="G6" t="s">
        <v>14</v>
      </c>
      <c r="H6" t="s">
        <v>17</v>
      </c>
      <c r="I6">
        <v>1075.97</v>
      </c>
      <c r="J6" t="str">
        <f t="shared" si="0"/>
        <v>Operating</v>
      </c>
    </row>
    <row r="7" spans="1:11" hidden="1" x14ac:dyDescent="0.2">
      <c r="A7">
        <v>35599</v>
      </c>
      <c r="B7" t="s">
        <v>27</v>
      </c>
      <c r="C7">
        <v>2000</v>
      </c>
      <c r="E7" t="s">
        <v>17</v>
      </c>
      <c r="F7" t="s">
        <v>28</v>
      </c>
      <c r="G7" t="s">
        <v>14</v>
      </c>
      <c r="H7" t="s">
        <v>17</v>
      </c>
      <c r="I7">
        <v>1450</v>
      </c>
      <c r="J7" t="str">
        <f t="shared" si="0"/>
        <v>Operating</v>
      </c>
    </row>
    <row r="8" spans="1:11" hidden="1" x14ac:dyDescent="0.2">
      <c r="A8">
        <v>35599</v>
      </c>
      <c r="B8" t="s">
        <v>27</v>
      </c>
      <c r="C8">
        <v>2000</v>
      </c>
      <c r="E8" t="s">
        <v>17</v>
      </c>
      <c r="F8" t="s">
        <v>28</v>
      </c>
      <c r="G8" t="s">
        <v>14</v>
      </c>
      <c r="H8" t="s">
        <v>17</v>
      </c>
      <c r="I8">
        <v>1809</v>
      </c>
      <c r="J8" t="str">
        <f t="shared" si="0"/>
        <v>Operating</v>
      </c>
    </row>
    <row r="9" spans="1:11" hidden="1" x14ac:dyDescent="0.2">
      <c r="A9">
        <v>35599</v>
      </c>
      <c r="B9" t="s">
        <v>27</v>
      </c>
      <c r="C9">
        <v>2000</v>
      </c>
      <c r="E9" t="s">
        <v>17</v>
      </c>
      <c r="F9" t="s">
        <v>30</v>
      </c>
      <c r="G9" t="s">
        <v>14</v>
      </c>
      <c r="H9" t="s">
        <v>17</v>
      </c>
      <c r="I9">
        <v>433</v>
      </c>
      <c r="J9" t="str">
        <f t="shared" si="0"/>
        <v>Operating</v>
      </c>
    </row>
    <row r="10" spans="1:11" hidden="1" x14ac:dyDescent="0.2">
      <c r="A10">
        <v>35599</v>
      </c>
      <c r="B10" t="s">
        <v>27</v>
      </c>
      <c r="C10">
        <v>2000</v>
      </c>
      <c r="E10" t="s">
        <v>17</v>
      </c>
      <c r="F10" t="s">
        <v>30</v>
      </c>
      <c r="G10" t="s">
        <v>14</v>
      </c>
      <c r="H10" t="s">
        <v>17</v>
      </c>
      <c r="I10">
        <v>1432</v>
      </c>
      <c r="J10" t="str">
        <f t="shared" si="0"/>
        <v>Operating</v>
      </c>
    </row>
    <row r="11" spans="1:11" hidden="1" x14ac:dyDescent="0.2">
      <c r="A11">
        <v>35599</v>
      </c>
      <c r="B11" t="s">
        <v>27</v>
      </c>
      <c r="C11">
        <v>2000</v>
      </c>
      <c r="E11" t="s">
        <v>17</v>
      </c>
      <c r="F11" t="s">
        <v>30</v>
      </c>
      <c r="G11" t="s">
        <v>14</v>
      </c>
      <c r="H11" t="s">
        <v>17</v>
      </c>
      <c r="I11">
        <v>2025</v>
      </c>
      <c r="J11" t="str">
        <f t="shared" si="0"/>
        <v>Operating</v>
      </c>
    </row>
    <row r="12" spans="1:11" hidden="1" x14ac:dyDescent="0.2">
      <c r="A12">
        <v>35599</v>
      </c>
      <c r="B12" t="s">
        <v>27</v>
      </c>
      <c r="C12">
        <v>2000</v>
      </c>
      <c r="E12" t="s">
        <v>17</v>
      </c>
      <c r="F12" t="s">
        <v>31</v>
      </c>
      <c r="G12" t="s">
        <v>14</v>
      </c>
      <c r="H12" t="s">
        <v>17</v>
      </c>
      <c r="I12">
        <v>1760</v>
      </c>
      <c r="J12" t="str">
        <f t="shared" si="0"/>
        <v>Operating</v>
      </c>
    </row>
    <row r="13" spans="1:11" hidden="1" x14ac:dyDescent="0.2">
      <c r="A13">
        <v>35599</v>
      </c>
      <c r="B13" t="s">
        <v>27</v>
      </c>
      <c r="C13">
        <v>2000</v>
      </c>
      <c r="E13" t="s">
        <v>17</v>
      </c>
      <c r="F13" t="s">
        <v>31</v>
      </c>
      <c r="G13" t="s">
        <v>14</v>
      </c>
      <c r="H13" t="s">
        <v>17</v>
      </c>
      <c r="I13">
        <v>1865</v>
      </c>
      <c r="J13" t="str">
        <f t="shared" si="0"/>
        <v>Operating</v>
      </c>
    </row>
    <row r="14" spans="1:11" hidden="1" x14ac:dyDescent="0.2">
      <c r="A14">
        <v>35599</v>
      </c>
      <c r="B14" t="s">
        <v>27</v>
      </c>
      <c r="C14">
        <v>2000</v>
      </c>
      <c r="E14" t="s">
        <v>17</v>
      </c>
      <c r="F14" t="s">
        <v>31</v>
      </c>
      <c r="G14" t="s">
        <v>14</v>
      </c>
      <c r="H14" t="s">
        <v>17</v>
      </c>
      <c r="I14">
        <v>100</v>
      </c>
      <c r="J14" t="str">
        <f t="shared" si="0"/>
        <v>Operating</v>
      </c>
    </row>
    <row r="15" spans="1:11" hidden="1" x14ac:dyDescent="0.2">
      <c r="A15">
        <v>35599</v>
      </c>
      <c r="B15" t="s">
        <v>27</v>
      </c>
      <c r="C15">
        <v>2000</v>
      </c>
      <c r="E15" t="s">
        <v>158</v>
      </c>
      <c r="F15" t="s">
        <v>136</v>
      </c>
      <c r="G15" t="s">
        <v>15</v>
      </c>
      <c r="H15" t="s">
        <v>16</v>
      </c>
      <c r="I15">
        <v>-2.2799999999999998</v>
      </c>
      <c r="J15" t="str">
        <f t="shared" si="0"/>
        <v>Operating</v>
      </c>
    </row>
    <row r="16" spans="1:11" hidden="1" x14ac:dyDescent="0.2">
      <c r="A16">
        <v>35599</v>
      </c>
      <c r="B16" t="s">
        <v>27</v>
      </c>
      <c r="C16">
        <v>2000</v>
      </c>
      <c r="E16" t="s">
        <v>96</v>
      </c>
      <c r="F16" t="s">
        <v>133</v>
      </c>
      <c r="G16" t="s">
        <v>47</v>
      </c>
      <c r="H16" t="s">
        <v>98</v>
      </c>
      <c r="I16">
        <v>-3408.34</v>
      </c>
      <c r="J16" t="str">
        <f t="shared" si="0"/>
        <v>Operating</v>
      </c>
    </row>
    <row r="17" spans="1:10" hidden="1" x14ac:dyDescent="0.2">
      <c r="A17">
        <v>35599</v>
      </c>
      <c r="B17" t="s">
        <v>27</v>
      </c>
      <c r="C17">
        <v>2000</v>
      </c>
      <c r="E17" t="s">
        <v>100</v>
      </c>
      <c r="F17" t="s">
        <v>135</v>
      </c>
      <c r="G17" t="s">
        <v>47</v>
      </c>
      <c r="H17" t="s">
        <v>49</v>
      </c>
      <c r="I17">
        <v>-145.65</v>
      </c>
      <c r="J17" t="str">
        <f t="shared" si="0"/>
        <v>Operating</v>
      </c>
    </row>
    <row r="18" spans="1:10" hidden="1" x14ac:dyDescent="0.2">
      <c r="A18">
        <v>35599</v>
      </c>
      <c r="B18" t="s">
        <v>27</v>
      </c>
      <c r="C18">
        <v>2000</v>
      </c>
      <c r="E18" t="s">
        <v>32</v>
      </c>
      <c r="F18" t="s">
        <v>33</v>
      </c>
      <c r="G18" t="s">
        <v>3</v>
      </c>
      <c r="H18" t="s">
        <v>6</v>
      </c>
      <c r="I18">
        <v>200.16</v>
      </c>
      <c r="J18" t="str">
        <f t="shared" si="0"/>
        <v>Operating</v>
      </c>
    </row>
    <row r="19" spans="1:10" hidden="1" x14ac:dyDescent="0.2">
      <c r="A19">
        <v>35599</v>
      </c>
      <c r="B19" t="s">
        <v>27</v>
      </c>
      <c r="C19">
        <v>2000</v>
      </c>
      <c r="D19">
        <v>1119</v>
      </c>
      <c r="E19" t="s">
        <v>32</v>
      </c>
      <c r="F19" t="s">
        <v>33</v>
      </c>
      <c r="G19" t="s">
        <v>3</v>
      </c>
      <c r="H19" t="s">
        <v>6</v>
      </c>
      <c r="I19">
        <v>-700.16</v>
      </c>
      <c r="J19" t="str">
        <f t="shared" si="0"/>
        <v>Operating</v>
      </c>
    </row>
    <row r="20" spans="1:10" hidden="1" x14ac:dyDescent="0.2">
      <c r="A20">
        <v>35599</v>
      </c>
      <c r="B20" t="s">
        <v>27</v>
      </c>
      <c r="C20">
        <v>2000</v>
      </c>
      <c r="D20">
        <v>1140</v>
      </c>
      <c r="E20" t="s">
        <v>36</v>
      </c>
      <c r="F20" t="s">
        <v>37</v>
      </c>
      <c r="G20" t="s">
        <v>0</v>
      </c>
      <c r="H20" t="s">
        <v>2</v>
      </c>
      <c r="I20">
        <v>-5</v>
      </c>
      <c r="J20" t="str">
        <f t="shared" si="0"/>
        <v>Operating</v>
      </c>
    </row>
    <row r="21" spans="1:10" hidden="1" x14ac:dyDescent="0.2">
      <c r="A21">
        <v>35599</v>
      </c>
      <c r="B21" t="s">
        <v>27</v>
      </c>
      <c r="C21">
        <v>2000</v>
      </c>
      <c r="D21">
        <v>1141</v>
      </c>
      <c r="E21" t="s">
        <v>38</v>
      </c>
      <c r="F21" t="s">
        <v>39</v>
      </c>
      <c r="G21" t="s">
        <v>14</v>
      </c>
      <c r="H21" t="s">
        <v>190</v>
      </c>
      <c r="I21">
        <v>-100</v>
      </c>
      <c r="J21" t="str">
        <f t="shared" si="0"/>
        <v>Operating</v>
      </c>
    </row>
    <row r="22" spans="1:10" hidden="1" x14ac:dyDescent="0.2">
      <c r="A22">
        <v>35599</v>
      </c>
      <c r="B22" t="s">
        <v>27</v>
      </c>
      <c r="C22">
        <v>2000</v>
      </c>
      <c r="D22">
        <v>1142</v>
      </c>
      <c r="E22" t="s">
        <v>40</v>
      </c>
      <c r="F22" t="s">
        <v>41</v>
      </c>
      <c r="G22" t="s">
        <v>3</v>
      </c>
      <c r="H22" t="s">
        <v>42</v>
      </c>
      <c r="I22">
        <v>-16.239999999999998</v>
      </c>
      <c r="J22" t="str">
        <f t="shared" si="0"/>
        <v>Operating</v>
      </c>
    </row>
    <row r="23" spans="1:10" hidden="1" x14ac:dyDescent="0.2">
      <c r="A23">
        <v>35599</v>
      </c>
      <c r="B23" t="s">
        <v>27</v>
      </c>
      <c r="C23">
        <v>2000</v>
      </c>
      <c r="D23">
        <v>1143</v>
      </c>
      <c r="E23" t="s">
        <v>43</v>
      </c>
      <c r="F23" t="s">
        <v>44</v>
      </c>
      <c r="G23" t="s">
        <v>0</v>
      </c>
      <c r="H23" t="s">
        <v>2</v>
      </c>
      <c r="I23">
        <v>-125</v>
      </c>
      <c r="J23" t="str">
        <f t="shared" si="0"/>
        <v>Operating</v>
      </c>
    </row>
    <row r="24" spans="1:10" hidden="1" x14ac:dyDescent="0.2">
      <c r="A24">
        <v>35599</v>
      </c>
      <c r="B24" t="s">
        <v>27</v>
      </c>
      <c r="C24">
        <v>2000</v>
      </c>
      <c r="D24">
        <v>1145</v>
      </c>
      <c r="E24" t="s">
        <v>45</v>
      </c>
      <c r="F24" t="s">
        <v>46</v>
      </c>
      <c r="G24" t="s">
        <v>47</v>
      </c>
      <c r="H24" t="s">
        <v>117</v>
      </c>
      <c r="I24">
        <v>-121.45</v>
      </c>
      <c r="J24" t="str">
        <f t="shared" si="0"/>
        <v>Operating</v>
      </c>
    </row>
    <row r="25" spans="1:10" hidden="1" x14ac:dyDescent="0.2">
      <c r="A25">
        <v>35599</v>
      </c>
      <c r="B25" t="s">
        <v>27</v>
      </c>
      <c r="C25">
        <v>2000</v>
      </c>
      <c r="D25">
        <v>1148</v>
      </c>
      <c r="E25" t="s">
        <v>40</v>
      </c>
      <c r="F25" t="s">
        <v>41</v>
      </c>
      <c r="G25" t="s">
        <v>3</v>
      </c>
      <c r="H25" t="s">
        <v>42</v>
      </c>
      <c r="I25">
        <v>-9.09</v>
      </c>
      <c r="J25" t="str">
        <f t="shared" si="0"/>
        <v>Operating</v>
      </c>
    </row>
    <row r="26" spans="1:10" hidden="1" x14ac:dyDescent="0.2">
      <c r="A26">
        <v>35599</v>
      </c>
      <c r="B26" t="s">
        <v>27</v>
      </c>
      <c r="C26">
        <v>2000</v>
      </c>
      <c r="D26">
        <v>1149</v>
      </c>
      <c r="E26" t="s">
        <v>51</v>
      </c>
      <c r="F26" t="s">
        <v>52</v>
      </c>
      <c r="G26" t="s">
        <v>3</v>
      </c>
      <c r="H26" t="s">
        <v>13</v>
      </c>
      <c r="I26">
        <v>-44.51</v>
      </c>
      <c r="J26" t="str">
        <f t="shared" si="0"/>
        <v>Operating</v>
      </c>
    </row>
    <row r="27" spans="1:10" hidden="1" x14ac:dyDescent="0.2">
      <c r="A27">
        <v>35599</v>
      </c>
      <c r="B27" t="s">
        <v>27</v>
      </c>
      <c r="C27">
        <v>2000</v>
      </c>
      <c r="D27">
        <v>1150</v>
      </c>
      <c r="E27" t="s">
        <v>53</v>
      </c>
      <c r="F27" t="s">
        <v>54</v>
      </c>
      <c r="G27" t="s">
        <v>3</v>
      </c>
      <c r="H27" t="s">
        <v>13</v>
      </c>
      <c r="I27">
        <v>-6.6</v>
      </c>
      <c r="J27" t="str">
        <f t="shared" si="0"/>
        <v>Operating</v>
      </c>
    </row>
    <row r="28" spans="1:10" hidden="1" x14ac:dyDescent="0.2">
      <c r="A28">
        <v>35599</v>
      </c>
      <c r="B28" t="s">
        <v>27</v>
      </c>
      <c r="C28">
        <v>2000</v>
      </c>
      <c r="D28">
        <v>1151</v>
      </c>
      <c r="E28" t="s">
        <v>40</v>
      </c>
      <c r="F28" t="s">
        <v>41</v>
      </c>
      <c r="G28" t="s">
        <v>3</v>
      </c>
      <c r="H28" t="s">
        <v>42</v>
      </c>
      <c r="I28">
        <v>-25.98</v>
      </c>
      <c r="J28" t="str">
        <f t="shared" si="0"/>
        <v>Operating</v>
      </c>
    </row>
    <row r="29" spans="1:10" hidden="1" x14ac:dyDescent="0.2">
      <c r="A29">
        <v>35599</v>
      </c>
      <c r="B29" t="s">
        <v>27</v>
      </c>
      <c r="C29">
        <v>2000</v>
      </c>
      <c r="D29">
        <v>1152</v>
      </c>
      <c r="E29" t="s">
        <v>296</v>
      </c>
      <c r="F29" t="s">
        <v>52</v>
      </c>
      <c r="G29" t="s">
        <v>3</v>
      </c>
      <c r="H29" t="s">
        <v>13</v>
      </c>
      <c r="I29">
        <v>-40.54</v>
      </c>
      <c r="J29" t="str">
        <f t="shared" si="0"/>
        <v>Operating</v>
      </c>
    </row>
    <row r="30" spans="1:10" hidden="1" x14ac:dyDescent="0.2">
      <c r="A30">
        <v>35599</v>
      </c>
      <c r="B30" t="s">
        <v>27</v>
      </c>
      <c r="C30">
        <v>2000</v>
      </c>
      <c r="D30">
        <v>1153</v>
      </c>
      <c r="E30" t="s">
        <v>51</v>
      </c>
      <c r="F30" t="s">
        <v>50</v>
      </c>
      <c r="G30" t="s">
        <v>3</v>
      </c>
      <c r="H30" t="s">
        <v>13</v>
      </c>
      <c r="I30">
        <v>-32.43</v>
      </c>
      <c r="J30" t="str">
        <f t="shared" si="0"/>
        <v>Operating</v>
      </c>
    </row>
    <row r="31" spans="1:10" hidden="1" x14ac:dyDescent="0.2">
      <c r="A31">
        <v>35599</v>
      </c>
      <c r="B31" t="s">
        <v>27</v>
      </c>
      <c r="C31">
        <v>2000</v>
      </c>
      <c r="D31">
        <v>1154</v>
      </c>
      <c r="E31" t="s">
        <v>32</v>
      </c>
      <c r="F31" t="s">
        <v>46</v>
      </c>
      <c r="G31" t="s">
        <v>3</v>
      </c>
      <c r="H31" t="s">
        <v>34</v>
      </c>
      <c r="I31">
        <v>-184</v>
      </c>
      <c r="J31" t="str">
        <f t="shared" si="0"/>
        <v>Operating</v>
      </c>
    </row>
    <row r="32" spans="1:10" hidden="1" x14ac:dyDescent="0.2">
      <c r="A32">
        <v>35599</v>
      </c>
      <c r="B32" t="s">
        <v>27</v>
      </c>
      <c r="C32">
        <v>2000</v>
      </c>
      <c r="D32">
        <v>1155</v>
      </c>
      <c r="E32" t="s">
        <v>55</v>
      </c>
      <c r="F32" t="s">
        <v>50</v>
      </c>
      <c r="G32" t="s">
        <v>3</v>
      </c>
      <c r="H32" t="s">
        <v>13</v>
      </c>
      <c r="I32">
        <v>-59.49</v>
      </c>
      <c r="J32" t="str">
        <f t="shared" si="0"/>
        <v>Operating</v>
      </c>
    </row>
    <row r="33" spans="1:10" hidden="1" x14ac:dyDescent="0.2">
      <c r="A33">
        <v>35599</v>
      </c>
      <c r="B33" t="s">
        <v>27</v>
      </c>
      <c r="C33">
        <v>2000</v>
      </c>
      <c r="D33">
        <v>1156</v>
      </c>
      <c r="E33" t="s">
        <v>55</v>
      </c>
      <c r="F33" t="s">
        <v>50</v>
      </c>
      <c r="G33" t="s">
        <v>3</v>
      </c>
      <c r="H33" t="s">
        <v>13</v>
      </c>
      <c r="I33">
        <v>-32.479999999999997</v>
      </c>
      <c r="J33" t="str">
        <f t="shared" si="0"/>
        <v>Operating</v>
      </c>
    </row>
    <row r="34" spans="1:10" hidden="1" x14ac:dyDescent="0.2">
      <c r="A34">
        <v>35599</v>
      </c>
      <c r="B34" t="s">
        <v>27</v>
      </c>
      <c r="C34">
        <v>2000</v>
      </c>
      <c r="D34">
        <v>1157</v>
      </c>
      <c r="E34" t="s">
        <v>56</v>
      </c>
      <c r="F34" t="s">
        <v>57</v>
      </c>
      <c r="G34" t="s">
        <v>15</v>
      </c>
      <c r="H34" t="s">
        <v>58</v>
      </c>
      <c r="I34">
        <v>-47.41</v>
      </c>
      <c r="J34" t="str">
        <f t="shared" si="0"/>
        <v>Operating</v>
      </c>
    </row>
    <row r="35" spans="1:10" hidden="1" x14ac:dyDescent="0.2">
      <c r="A35">
        <v>35599</v>
      </c>
      <c r="B35" t="s">
        <v>27</v>
      </c>
      <c r="C35">
        <v>2000</v>
      </c>
      <c r="D35">
        <v>1158</v>
      </c>
      <c r="E35" t="s">
        <v>59</v>
      </c>
      <c r="F35" t="s">
        <v>46</v>
      </c>
      <c r="G35" t="s">
        <v>3</v>
      </c>
      <c r="H35" t="s">
        <v>6</v>
      </c>
      <c r="I35">
        <v>-820.33</v>
      </c>
      <c r="J35" t="str">
        <f t="shared" si="0"/>
        <v>Operating</v>
      </c>
    </row>
    <row r="36" spans="1:10" hidden="1" x14ac:dyDescent="0.2">
      <c r="A36">
        <v>35599</v>
      </c>
      <c r="B36" t="s">
        <v>27</v>
      </c>
      <c r="C36">
        <v>2000</v>
      </c>
      <c r="D36">
        <v>1159</v>
      </c>
      <c r="E36" t="s">
        <v>43</v>
      </c>
      <c r="F36" t="s">
        <v>60</v>
      </c>
      <c r="G36" t="s">
        <v>0</v>
      </c>
      <c r="H36" t="s">
        <v>2</v>
      </c>
      <c r="I36">
        <v>-260</v>
      </c>
      <c r="J36" t="str">
        <f t="shared" si="0"/>
        <v>Operating</v>
      </c>
    </row>
    <row r="37" spans="1:10" hidden="1" x14ac:dyDescent="0.2">
      <c r="A37">
        <v>35599</v>
      </c>
      <c r="B37" t="s">
        <v>27</v>
      </c>
      <c r="C37">
        <v>2000</v>
      </c>
      <c r="D37">
        <v>1160</v>
      </c>
      <c r="E37" t="s">
        <v>369</v>
      </c>
      <c r="F37" t="s">
        <v>60</v>
      </c>
      <c r="G37" t="s">
        <v>0</v>
      </c>
      <c r="H37" t="s">
        <v>1</v>
      </c>
      <c r="I37">
        <v>-280</v>
      </c>
      <c r="J37" t="str">
        <f t="shared" si="0"/>
        <v>Operating</v>
      </c>
    </row>
    <row r="38" spans="1:10" hidden="1" x14ac:dyDescent="0.2">
      <c r="A38">
        <v>35599</v>
      </c>
      <c r="B38" t="s">
        <v>27</v>
      </c>
      <c r="C38">
        <v>2000</v>
      </c>
      <c r="D38">
        <v>1161</v>
      </c>
      <c r="E38" t="s">
        <v>40</v>
      </c>
      <c r="F38" t="s">
        <v>41</v>
      </c>
      <c r="G38" t="s">
        <v>3</v>
      </c>
      <c r="H38" t="s">
        <v>42</v>
      </c>
      <c r="I38">
        <v>-25.98</v>
      </c>
      <c r="J38" t="str">
        <f t="shared" si="0"/>
        <v>Operating</v>
      </c>
    </row>
    <row r="39" spans="1:10" hidden="1" x14ac:dyDescent="0.2">
      <c r="A39">
        <v>35599</v>
      </c>
      <c r="B39" t="s">
        <v>27</v>
      </c>
      <c r="C39">
        <v>2000</v>
      </c>
      <c r="D39">
        <v>1162</v>
      </c>
      <c r="E39" t="s">
        <v>61</v>
      </c>
      <c r="F39" t="s">
        <v>46</v>
      </c>
      <c r="G39" t="s">
        <v>3</v>
      </c>
      <c r="H39" t="s">
        <v>62</v>
      </c>
      <c r="I39">
        <v>-53.1</v>
      </c>
      <c r="J39" t="str">
        <f t="shared" si="0"/>
        <v>Operating</v>
      </c>
    </row>
    <row r="40" spans="1:10" hidden="1" x14ac:dyDescent="0.2">
      <c r="A40">
        <v>35599</v>
      </c>
      <c r="B40" t="s">
        <v>27</v>
      </c>
      <c r="C40">
        <v>2000</v>
      </c>
      <c r="D40">
        <v>1163</v>
      </c>
      <c r="E40" t="s">
        <v>63</v>
      </c>
      <c r="F40" t="s">
        <v>46</v>
      </c>
      <c r="G40" t="s">
        <v>14</v>
      </c>
      <c r="H40" t="s">
        <v>189</v>
      </c>
      <c r="I40">
        <v>-113.14</v>
      </c>
      <c r="J40" t="str">
        <f t="shared" si="0"/>
        <v>Operating</v>
      </c>
    </row>
    <row r="41" spans="1:10" hidden="1" x14ac:dyDescent="0.2">
      <c r="A41">
        <v>35599</v>
      </c>
      <c r="B41" t="s">
        <v>27</v>
      </c>
      <c r="C41">
        <v>2000</v>
      </c>
      <c r="D41">
        <v>1164</v>
      </c>
      <c r="E41" t="s">
        <v>296</v>
      </c>
      <c r="F41" t="s">
        <v>64</v>
      </c>
      <c r="G41" t="s">
        <v>3</v>
      </c>
      <c r="H41" t="s">
        <v>13</v>
      </c>
      <c r="I41">
        <v>-40.04</v>
      </c>
      <c r="J41" t="str">
        <f t="shared" si="0"/>
        <v>Operating</v>
      </c>
    </row>
    <row r="42" spans="1:10" hidden="1" x14ac:dyDescent="0.2">
      <c r="A42">
        <v>35599</v>
      </c>
      <c r="B42" t="s">
        <v>27</v>
      </c>
      <c r="C42">
        <v>2000</v>
      </c>
      <c r="D42">
        <v>1165</v>
      </c>
      <c r="E42" t="s">
        <v>369</v>
      </c>
      <c r="F42" t="s">
        <v>65</v>
      </c>
      <c r="G42" t="s">
        <v>0</v>
      </c>
      <c r="H42" t="s">
        <v>1</v>
      </c>
      <c r="I42">
        <v>-315</v>
      </c>
      <c r="J42" t="str">
        <f t="shared" si="0"/>
        <v>Operating</v>
      </c>
    </row>
    <row r="43" spans="1:10" hidden="1" x14ac:dyDescent="0.2">
      <c r="A43">
        <v>35599</v>
      </c>
      <c r="B43" t="s">
        <v>27</v>
      </c>
      <c r="C43">
        <v>2000</v>
      </c>
      <c r="D43">
        <v>1166</v>
      </c>
      <c r="E43" t="s">
        <v>43</v>
      </c>
      <c r="F43" t="s">
        <v>66</v>
      </c>
      <c r="G43" t="s">
        <v>0</v>
      </c>
      <c r="H43" t="s">
        <v>2</v>
      </c>
      <c r="I43">
        <v>-260</v>
      </c>
      <c r="J43" t="str">
        <f t="shared" si="0"/>
        <v>Operating</v>
      </c>
    </row>
    <row r="44" spans="1:10" hidden="1" x14ac:dyDescent="0.2">
      <c r="A44">
        <v>35599</v>
      </c>
      <c r="B44" t="s">
        <v>27</v>
      </c>
      <c r="C44">
        <v>2000</v>
      </c>
      <c r="D44">
        <v>1167</v>
      </c>
      <c r="E44" t="s">
        <v>369</v>
      </c>
      <c r="F44" t="s">
        <v>66</v>
      </c>
      <c r="G44" t="s">
        <v>0</v>
      </c>
      <c r="H44" t="s">
        <v>1</v>
      </c>
      <c r="I44">
        <v>-310</v>
      </c>
      <c r="J44" t="str">
        <f t="shared" si="0"/>
        <v>Operating</v>
      </c>
    </row>
    <row r="45" spans="1:10" hidden="1" x14ac:dyDescent="0.2">
      <c r="A45">
        <v>35599</v>
      </c>
      <c r="B45" t="s">
        <v>27</v>
      </c>
      <c r="C45">
        <v>2000</v>
      </c>
      <c r="D45">
        <v>1168</v>
      </c>
      <c r="E45" t="s">
        <v>43</v>
      </c>
      <c r="F45" t="s">
        <v>65</v>
      </c>
      <c r="G45" t="s">
        <v>0</v>
      </c>
      <c r="H45" t="s">
        <v>2</v>
      </c>
      <c r="I45">
        <v>-260</v>
      </c>
      <c r="J45" t="str">
        <f t="shared" si="0"/>
        <v>Operating</v>
      </c>
    </row>
    <row r="46" spans="1:10" hidden="1" x14ac:dyDescent="0.2">
      <c r="A46">
        <v>35599</v>
      </c>
      <c r="B46" t="s">
        <v>71</v>
      </c>
      <c r="C46">
        <v>2000</v>
      </c>
      <c r="E46" t="s">
        <v>108</v>
      </c>
      <c r="F46" t="s">
        <v>109</v>
      </c>
      <c r="G46" t="s">
        <v>110</v>
      </c>
      <c r="H46" t="s">
        <v>111</v>
      </c>
      <c r="I46">
        <v>-10000</v>
      </c>
      <c r="J46" t="s">
        <v>353</v>
      </c>
    </row>
    <row r="47" spans="1:10" hidden="1" x14ac:dyDescent="0.2">
      <c r="A47">
        <v>35599</v>
      </c>
      <c r="B47" t="s">
        <v>71</v>
      </c>
      <c r="C47">
        <v>2000</v>
      </c>
      <c r="E47" t="s">
        <v>17</v>
      </c>
      <c r="F47" t="s">
        <v>95</v>
      </c>
      <c r="G47" t="s">
        <v>14</v>
      </c>
      <c r="H47" t="s">
        <v>17</v>
      </c>
      <c r="I47">
        <v>4765</v>
      </c>
      <c r="J47" t="str">
        <f t="shared" si="0"/>
        <v>Operating</v>
      </c>
    </row>
    <row r="48" spans="1:10" hidden="1" x14ac:dyDescent="0.2">
      <c r="A48">
        <v>35599</v>
      </c>
      <c r="B48" t="s">
        <v>71</v>
      </c>
      <c r="C48">
        <v>2000</v>
      </c>
      <c r="E48" t="s">
        <v>96</v>
      </c>
      <c r="F48" t="s">
        <v>97</v>
      </c>
      <c r="G48" t="s">
        <v>47</v>
      </c>
      <c r="H48" t="s">
        <v>98</v>
      </c>
      <c r="I48">
        <v>-4748.1899999999996</v>
      </c>
      <c r="J48" t="str">
        <f t="shared" si="0"/>
        <v>Operating</v>
      </c>
    </row>
    <row r="49" spans="1:10" hidden="1" x14ac:dyDescent="0.2">
      <c r="A49">
        <v>35599</v>
      </c>
      <c r="B49" t="s">
        <v>71</v>
      </c>
      <c r="C49">
        <v>2000</v>
      </c>
      <c r="E49" t="s">
        <v>17</v>
      </c>
      <c r="F49" t="s">
        <v>99</v>
      </c>
      <c r="G49" t="s">
        <v>14</v>
      </c>
      <c r="H49" t="s">
        <v>17</v>
      </c>
      <c r="I49">
        <v>4563.16</v>
      </c>
      <c r="J49" t="str">
        <f t="shared" si="0"/>
        <v>Operating</v>
      </c>
    </row>
    <row r="50" spans="1:10" hidden="1" x14ac:dyDescent="0.2">
      <c r="A50">
        <v>35599</v>
      </c>
      <c r="B50" t="s">
        <v>71</v>
      </c>
      <c r="C50">
        <v>2000</v>
      </c>
      <c r="E50" t="s">
        <v>100</v>
      </c>
      <c r="F50" t="s">
        <v>101</v>
      </c>
      <c r="G50" t="s">
        <v>47</v>
      </c>
      <c r="H50" t="s">
        <v>49</v>
      </c>
      <c r="I50">
        <v>-184.12</v>
      </c>
      <c r="J50" t="str">
        <f t="shared" si="0"/>
        <v>Operating</v>
      </c>
    </row>
    <row r="51" spans="1:10" hidden="1" x14ac:dyDescent="0.2">
      <c r="A51">
        <v>35599</v>
      </c>
      <c r="B51" t="s">
        <v>71</v>
      </c>
      <c r="C51">
        <v>2000</v>
      </c>
      <c r="E51" t="s">
        <v>17</v>
      </c>
      <c r="F51" t="s">
        <v>104</v>
      </c>
      <c r="G51" t="s">
        <v>14</v>
      </c>
      <c r="H51" t="s">
        <v>17</v>
      </c>
      <c r="I51">
        <v>3589</v>
      </c>
      <c r="J51" t="str">
        <f t="shared" si="0"/>
        <v>Operating</v>
      </c>
    </row>
    <row r="52" spans="1:10" hidden="1" x14ac:dyDescent="0.2">
      <c r="A52">
        <v>35599</v>
      </c>
      <c r="B52" t="s">
        <v>71</v>
      </c>
      <c r="C52">
        <v>2000</v>
      </c>
      <c r="E52" t="s">
        <v>17</v>
      </c>
      <c r="F52" t="s">
        <v>105</v>
      </c>
      <c r="G52" t="s">
        <v>14</v>
      </c>
      <c r="H52" t="s">
        <v>17</v>
      </c>
      <c r="I52">
        <v>-105</v>
      </c>
      <c r="J52" t="str">
        <f t="shared" si="0"/>
        <v>Operating</v>
      </c>
    </row>
    <row r="53" spans="1:10" hidden="1" x14ac:dyDescent="0.2">
      <c r="A53">
        <v>35599</v>
      </c>
      <c r="B53" t="s">
        <v>71</v>
      </c>
      <c r="C53">
        <v>2000</v>
      </c>
      <c r="E53" t="s">
        <v>17</v>
      </c>
      <c r="F53" t="s">
        <v>106</v>
      </c>
      <c r="G53" t="s">
        <v>14</v>
      </c>
      <c r="H53" t="s">
        <v>17</v>
      </c>
      <c r="I53">
        <v>5905</v>
      </c>
      <c r="J53" t="str">
        <f t="shared" si="0"/>
        <v>Operating</v>
      </c>
    </row>
    <row r="54" spans="1:10" hidden="1" x14ac:dyDescent="0.2">
      <c r="A54">
        <v>35599</v>
      </c>
      <c r="B54" t="s">
        <v>71</v>
      </c>
      <c r="C54">
        <v>2000</v>
      </c>
      <c r="E54" t="s">
        <v>17</v>
      </c>
      <c r="F54" t="s">
        <v>107</v>
      </c>
      <c r="G54" t="s">
        <v>14</v>
      </c>
      <c r="H54" t="s">
        <v>17</v>
      </c>
      <c r="I54">
        <v>3964</v>
      </c>
      <c r="J54" t="str">
        <f t="shared" si="0"/>
        <v>Operating</v>
      </c>
    </row>
    <row r="55" spans="1:10" hidden="1" x14ac:dyDescent="0.2">
      <c r="A55">
        <v>35599</v>
      </c>
      <c r="B55" t="s">
        <v>71</v>
      </c>
      <c r="C55">
        <v>2000</v>
      </c>
      <c r="E55" t="s">
        <v>108</v>
      </c>
      <c r="F55" t="s">
        <v>109</v>
      </c>
      <c r="G55" t="s">
        <v>110</v>
      </c>
      <c r="H55" t="s">
        <v>111</v>
      </c>
      <c r="I55">
        <v>-10000</v>
      </c>
      <c r="J55" t="s">
        <v>353</v>
      </c>
    </row>
    <row r="56" spans="1:10" hidden="1" x14ac:dyDescent="0.2">
      <c r="A56">
        <v>35599</v>
      </c>
      <c r="B56" t="s">
        <v>71</v>
      </c>
      <c r="C56">
        <v>2000</v>
      </c>
      <c r="D56">
        <v>1169</v>
      </c>
      <c r="E56" t="s">
        <v>40</v>
      </c>
      <c r="F56" t="s">
        <v>41</v>
      </c>
      <c r="G56" t="s">
        <v>3</v>
      </c>
      <c r="H56" t="s">
        <v>42</v>
      </c>
      <c r="I56">
        <v>-16.239999999999998</v>
      </c>
      <c r="J56" t="str">
        <f t="shared" si="0"/>
        <v>Operating</v>
      </c>
    </row>
    <row r="57" spans="1:10" hidden="1" x14ac:dyDescent="0.2">
      <c r="A57">
        <v>35599</v>
      </c>
      <c r="B57" t="s">
        <v>71</v>
      </c>
      <c r="C57">
        <v>2000</v>
      </c>
      <c r="D57">
        <v>1170</v>
      </c>
      <c r="E57" t="s">
        <v>40</v>
      </c>
      <c r="F57" t="s">
        <v>41</v>
      </c>
      <c r="G57" t="s">
        <v>3</v>
      </c>
      <c r="H57" t="s">
        <v>42</v>
      </c>
      <c r="I57">
        <v>-25.98</v>
      </c>
      <c r="J57" t="str">
        <f t="shared" si="0"/>
        <v>Operating</v>
      </c>
    </row>
    <row r="58" spans="1:10" hidden="1" x14ac:dyDescent="0.2">
      <c r="A58">
        <v>35599</v>
      </c>
      <c r="B58" t="s">
        <v>71</v>
      </c>
      <c r="C58">
        <v>2000</v>
      </c>
      <c r="D58">
        <v>1171</v>
      </c>
      <c r="E58" t="s">
        <v>236</v>
      </c>
      <c r="F58" t="s">
        <v>113</v>
      </c>
      <c r="G58" t="s">
        <v>3</v>
      </c>
      <c r="H58" t="s">
        <v>4</v>
      </c>
      <c r="I58">
        <v>-339.11</v>
      </c>
      <c r="J58" t="str">
        <f t="shared" si="0"/>
        <v>Operating</v>
      </c>
    </row>
    <row r="59" spans="1:10" hidden="1" x14ac:dyDescent="0.2">
      <c r="A59">
        <v>35599</v>
      </c>
      <c r="B59" t="s">
        <v>71</v>
      </c>
      <c r="C59">
        <v>2000</v>
      </c>
      <c r="D59">
        <v>1172</v>
      </c>
      <c r="E59" t="s">
        <v>455</v>
      </c>
      <c r="F59" t="s">
        <v>522</v>
      </c>
      <c r="G59" t="s">
        <v>3</v>
      </c>
      <c r="H59" t="s">
        <v>213</v>
      </c>
      <c r="I59">
        <v>-408.28</v>
      </c>
      <c r="J59" t="s">
        <v>483</v>
      </c>
    </row>
    <row r="60" spans="1:10" hidden="1" x14ac:dyDescent="0.2">
      <c r="A60">
        <v>35599</v>
      </c>
      <c r="B60" t="s">
        <v>71</v>
      </c>
      <c r="C60">
        <v>2000</v>
      </c>
      <c r="D60">
        <v>1173</v>
      </c>
      <c r="E60" t="s">
        <v>114</v>
      </c>
      <c r="F60" t="s">
        <v>115</v>
      </c>
      <c r="G60" t="s">
        <v>3</v>
      </c>
      <c r="H60" t="s">
        <v>34</v>
      </c>
      <c r="I60">
        <v>-791.24</v>
      </c>
      <c r="J60" t="s">
        <v>483</v>
      </c>
    </row>
    <row r="61" spans="1:10" hidden="1" x14ac:dyDescent="0.2">
      <c r="A61">
        <v>35599</v>
      </c>
      <c r="B61" t="s">
        <v>71</v>
      </c>
      <c r="C61">
        <v>2000</v>
      </c>
      <c r="D61">
        <v>1174</v>
      </c>
      <c r="E61" t="s">
        <v>86</v>
      </c>
      <c r="F61" t="s">
        <v>116</v>
      </c>
      <c r="G61" t="s">
        <v>47</v>
      </c>
      <c r="H61" t="s">
        <v>117</v>
      </c>
      <c r="I61">
        <v>-11.12</v>
      </c>
      <c r="J61" t="str">
        <f t="shared" si="0"/>
        <v>Operating</v>
      </c>
    </row>
    <row r="62" spans="1:10" hidden="1" x14ac:dyDescent="0.2">
      <c r="A62">
        <v>35599</v>
      </c>
      <c r="B62" t="s">
        <v>71</v>
      </c>
      <c r="C62">
        <v>2000</v>
      </c>
      <c r="D62">
        <v>1175</v>
      </c>
      <c r="E62" t="s">
        <v>369</v>
      </c>
      <c r="F62" t="s">
        <v>118</v>
      </c>
      <c r="G62" t="s">
        <v>0</v>
      </c>
      <c r="H62" t="s">
        <v>1</v>
      </c>
      <c r="I62">
        <v>-103.5</v>
      </c>
      <c r="J62" t="s">
        <v>483</v>
      </c>
    </row>
    <row r="63" spans="1:10" hidden="1" x14ac:dyDescent="0.2">
      <c r="A63">
        <v>35599</v>
      </c>
      <c r="B63" t="s">
        <v>71</v>
      </c>
      <c r="C63">
        <v>2000</v>
      </c>
      <c r="D63">
        <v>1175</v>
      </c>
      <c r="E63" t="s">
        <v>369</v>
      </c>
      <c r="F63" t="s">
        <v>118</v>
      </c>
      <c r="G63" t="s">
        <v>0</v>
      </c>
      <c r="H63" t="s">
        <v>1</v>
      </c>
      <c r="I63">
        <v>-280</v>
      </c>
      <c r="J63" t="str">
        <f t="shared" si="0"/>
        <v>Operating</v>
      </c>
    </row>
    <row r="64" spans="1:10" hidden="1" x14ac:dyDescent="0.2">
      <c r="A64">
        <v>35599</v>
      </c>
      <c r="B64" t="s">
        <v>71</v>
      </c>
      <c r="C64">
        <v>2000</v>
      </c>
      <c r="D64">
        <v>1176</v>
      </c>
      <c r="E64" t="s">
        <v>43</v>
      </c>
      <c r="F64" t="s">
        <v>119</v>
      </c>
      <c r="G64" t="s">
        <v>0</v>
      </c>
      <c r="H64" t="s">
        <v>2</v>
      </c>
      <c r="I64">
        <v>-210</v>
      </c>
      <c r="J64" t="str">
        <f t="shared" si="0"/>
        <v>Operating</v>
      </c>
    </row>
    <row r="65" spans="1:10" hidden="1" x14ac:dyDescent="0.2">
      <c r="A65">
        <v>35599</v>
      </c>
      <c r="B65" t="s">
        <v>71</v>
      </c>
      <c r="C65">
        <v>2000</v>
      </c>
      <c r="D65">
        <v>1177</v>
      </c>
      <c r="E65" t="s">
        <v>45</v>
      </c>
      <c r="F65" t="s">
        <v>113</v>
      </c>
      <c r="G65" t="s">
        <v>47</v>
      </c>
      <c r="H65" t="s">
        <v>117</v>
      </c>
      <c r="I65">
        <v>-127.62</v>
      </c>
      <c r="J65" t="str">
        <f t="shared" si="0"/>
        <v>Operating</v>
      </c>
    </row>
    <row r="66" spans="1:10" hidden="1" x14ac:dyDescent="0.2">
      <c r="A66">
        <v>35599</v>
      </c>
      <c r="B66" t="s">
        <v>71</v>
      </c>
      <c r="C66">
        <v>2000</v>
      </c>
      <c r="D66">
        <v>1178</v>
      </c>
      <c r="E66" t="s">
        <v>51</v>
      </c>
      <c r="F66" t="s">
        <v>52</v>
      </c>
      <c r="G66" t="s">
        <v>3</v>
      </c>
      <c r="H66" t="s">
        <v>13</v>
      </c>
      <c r="I66">
        <v>-10.11</v>
      </c>
      <c r="J66" t="str">
        <f t="shared" si="0"/>
        <v>Operating</v>
      </c>
    </row>
    <row r="67" spans="1:10" hidden="1" x14ac:dyDescent="0.2">
      <c r="A67">
        <v>35599</v>
      </c>
      <c r="B67" t="s">
        <v>71</v>
      </c>
      <c r="C67">
        <v>2000</v>
      </c>
      <c r="D67">
        <v>1179</v>
      </c>
      <c r="E67" t="s">
        <v>53</v>
      </c>
      <c r="F67" t="s">
        <v>54</v>
      </c>
      <c r="G67" t="s">
        <v>3</v>
      </c>
      <c r="H67" t="s">
        <v>13</v>
      </c>
      <c r="I67">
        <v>-6.6</v>
      </c>
      <c r="J67" t="str">
        <f t="shared" si="0"/>
        <v>Operating</v>
      </c>
    </row>
    <row r="68" spans="1:10" hidden="1" x14ac:dyDescent="0.2">
      <c r="A68">
        <v>35599</v>
      </c>
      <c r="B68" t="s">
        <v>71</v>
      </c>
      <c r="C68">
        <v>2000</v>
      </c>
      <c r="D68">
        <v>1180</v>
      </c>
      <c r="E68" t="s">
        <v>120</v>
      </c>
      <c r="F68" t="s">
        <v>121</v>
      </c>
      <c r="G68" t="s">
        <v>0</v>
      </c>
      <c r="H68" t="s">
        <v>1</v>
      </c>
      <c r="I68">
        <v>-60</v>
      </c>
      <c r="J68" t="str">
        <f t="shared" si="0"/>
        <v>Operating</v>
      </c>
    </row>
    <row r="69" spans="1:10" hidden="1" x14ac:dyDescent="0.2">
      <c r="A69">
        <v>35599</v>
      </c>
      <c r="B69" t="s">
        <v>71</v>
      </c>
      <c r="C69">
        <v>2000</v>
      </c>
      <c r="D69">
        <v>1181</v>
      </c>
      <c r="E69" t="s">
        <v>59</v>
      </c>
      <c r="F69" t="s">
        <v>113</v>
      </c>
      <c r="G69" t="s">
        <v>3</v>
      </c>
      <c r="H69" t="s">
        <v>6</v>
      </c>
      <c r="I69">
        <v>-200</v>
      </c>
      <c r="J69" t="s">
        <v>483</v>
      </c>
    </row>
    <row r="70" spans="1:10" hidden="1" x14ac:dyDescent="0.2">
      <c r="A70">
        <v>35599</v>
      </c>
      <c r="B70" t="s">
        <v>71</v>
      </c>
      <c r="C70">
        <v>2000</v>
      </c>
      <c r="D70">
        <v>1181</v>
      </c>
      <c r="E70" t="s">
        <v>59</v>
      </c>
      <c r="F70" t="s">
        <v>113</v>
      </c>
      <c r="G70" t="s">
        <v>3</v>
      </c>
      <c r="H70" t="s">
        <v>6</v>
      </c>
      <c r="I70">
        <v>-380.26</v>
      </c>
      <c r="J70" t="str">
        <f t="shared" ref="J70:J135" si="1">IF(G70="Personal","Personal","Operating")</f>
        <v>Operating</v>
      </c>
    </row>
    <row r="71" spans="1:10" hidden="1" x14ac:dyDescent="0.2">
      <c r="A71">
        <v>35599</v>
      </c>
      <c r="B71" t="s">
        <v>71</v>
      </c>
      <c r="C71">
        <v>2000</v>
      </c>
      <c r="D71">
        <v>1182</v>
      </c>
      <c r="E71" t="s">
        <v>56</v>
      </c>
      <c r="F71" t="s">
        <v>72</v>
      </c>
      <c r="G71" t="s">
        <v>15</v>
      </c>
      <c r="H71" t="s">
        <v>58</v>
      </c>
      <c r="I71">
        <v>-47.41</v>
      </c>
      <c r="J71" t="str">
        <f t="shared" si="1"/>
        <v>Operating</v>
      </c>
    </row>
    <row r="72" spans="1:10" hidden="1" x14ac:dyDescent="0.2">
      <c r="A72">
        <v>35599</v>
      </c>
      <c r="B72" t="s">
        <v>71</v>
      </c>
      <c r="C72">
        <v>2000</v>
      </c>
      <c r="D72">
        <v>1184</v>
      </c>
      <c r="E72" t="s">
        <v>43</v>
      </c>
      <c r="F72" t="s">
        <v>122</v>
      </c>
      <c r="G72" t="s">
        <v>0</v>
      </c>
      <c r="H72" t="s">
        <v>2</v>
      </c>
      <c r="I72">
        <v>-260</v>
      </c>
      <c r="J72" t="str">
        <f t="shared" si="1"/>
        <v>Operating</v>
      </c>
    </row>
    <row r="73" spans="1:10" hidden="1" x14ac:dyDescent="0.2">
      <c r="A73">
        <v>35599</v>
      </c>
      <c r="B73" t="s">
        <v>71</v>
      </c>
      <c r="C73">
        <v>2000</v>
      </c>
      <c r="D73">
        <v>1185</v>
      </c>
      <c r="E73" t="s">
        <v>369</v>
      </c>
      <c r="F73" t="s">
        <v>122</v>
      </c>
      <c r="G73" t="s">
        <v>0</v>
      </c>
      <c r="H73" t="s">
        <v>1</v>
      </c>
      <c r="I73">
        <v>-280</v>
      </c>
      <c r="J73" t="str">
        <f t="shared" si="1"/>
        <v>Operating</v>
      </c>
    </row>
    <row r="74" spans="1:10" hidden="1" x14ac:dyDescent="0.2">
      <c r="A74">
        <v>35599</v>
      </c>
      <c r="B74" t="s">
        <v>71</v>
      </c>
      <c r="C74">
        <v>2000</v>
      </c>
      <c r="D74">
        <v>1186</v>
      </c>
      <c r="E74" t="s">
        <v>43</v>
      </c>
      <c r="F74" t="s">
        <v>123</v>
      </c>
      <c r="G74" t="s">
        <v>0</v>
      </c>
      <c r="H74" t="s">
        <v>2</v>
      </c>
      <c r="I74">
        <v>-120</v>
      </c>
      <c r="J74" t="str">
        <f t="shared" si="1"/>
        <v>Operating</v>
      </c>
    </row>
    <row r="75" spans="1:10" hidden="1" x14ac:dyDescent="0.2">
      <c r="A75">
        <v>35599</v>
      </c>
      <c r="B75" t="s">
        <v>71</v>
      </c>
      <c r="C75">
        <v>2000</v>
      </c>
      <c r="D75">
        <v>1187</v>
      </c>
      <c r="E75" t="s">
        <v>32</v>
      </c>
      <c r="F75" t="s">
        <v>113</v>
      </c>
      <c r="G75" t="s">
        <v>3</v>
      </c>
      <c r="H75" t="s">
        <v>34</v>
      </c>
      <c r="I75">
        <v>-300</v>
      </c>
      <c r="J75" t="s">
        <v>483</v>
      </c>
    </row>
    <row r="76" spans="1:10" hidden="1" x14ac:dyDescent="0.2">
      <c r="A76">
        <v>35599</v>
      </c>
      <c r="B76" t="s">
        <v>71</v>
      </c>
      <c r="C76">
        <v>2000</v>
      </c>
      <c r="D76">
        <v>1187</v>
      </c>
      <c r="E76" t="s">
        <v>32</v>
      </c>
      <c r="F76" t="s">
        <v>113</v>
      </c>
      <c r="G76" t="s">
        <v>3</v>
      </c>
      <c r="H76" t="s">
        <v>34</v>
      </c>
      <c r="I76">
        <v>-515.37</v>
      </c>
      <c r="J76" t="str">
        <f t="shared" si="1"/>
        <v>Operating</v>
      </c>
    </row>
    <row r="77" spans="1:10" hidden="1" x14ac:dyDescent="0.2">
      <c r="A77">
        <v>35599</v>
      </c>
      <c r="B77" t="s">
        <v>71</v>
      </c>
      <c r="C77">
        <v>2000</v>
      </c>
      <c r="D77">
        <v>1188</v>
      </c>
      <c r="E77" t="s">
        <v>43</v>
      </c>
      <c r="F77" t="s">
        <v>123</v>
      </c>
      <c r="G77" t="s">
        <v>0</v>
      </c>
      <c r="H77" t="s">
        <v>2</v>
      </c>
      <c r="I77">
        <v>-140</v>
      </c>
      <c r="J77" t="str">
        <f t="shared" si="1"/>
        <v>Operating</v>
      </c>
    </row>
    <row r="78" spans="1:10" hidden="1" x14ac:dyDescent="0.2">
      <c r="A78">
        <v>35599</v>
      </c>
      <c r="B78" t="s">
        <v>71</v>
      </c>
      <c r="C78">
        <v>2000</v>
      </c>
      <c r="D78">
        <v>1189</v>
      </c>
      <c r="E78" t="s">
        <v>369</v>
      </c>
      <c r="F78" t="s">
        <v>123</v>
      </c>
      <c r="G78" t="s">
        <v>0</v>
      </c>
      <c r="H78" t="s">
        <v>1</v>
      </c>
      <c r="I78">
        <v>-304.5</v>
      </c>
      <c r="J78" t="str">
        <f t="shared" si="1"/>
        <v>Operating</v>
      </c>
    </row>
    <row r="79" spans="1:10" hidden="1" x14ac:dyDescent="0.2">
      <c r="A79">
        <v>35599</v>
      </c>
      <c r="B79" t="s">
        <v>71</v>
      </c>
      <c r="C79">
        <v>2000</v>
      </c>
      <c r="D79">
        <v>1190</v>
      </c>
      <c r="E79" t="s">
        <v>92</v>
      </c>
      <c r="F79" t="s">
        <v>124</v>
      </c>
      <c r="G79" t="s">
        <v>0</v>
      </c>
      <c r="H79" t="s">
        <v>1</v>
      </c>
      <c r="I79">
        <v>-41.5</v>
      </c>
      <c r="J79" t="str">
        <f t="shared" si="1"/>
        <v>Operating</v>
      </c>
    </row>
    <row r="80" spans="1:10" hidden="1" x14ac:dyDescent="0.2">
      <c r="A80">
        <v>35599</v>
      </c>
      <c r="B80" t="s">
        <v>71</v>
      </c>
      <c r="C80">
        <v>2000</v>
      </c>
      <c r="D80">
        <v>1191</v>
      </c>
      <c r="E80" t="s">
        <v>40</v>
      </c>
      <c r="F80" t="s">
        <v>41</v>
      </c>
      <c r="G80" t="s">
        <v>3</v>
      </c>
      <c r="H80" t="s">
        <v>42</v>
      </c>
      <c r="I80">
        <v>-25.98</v>
      </c>
      <c r="J80" t="str">
        <f t="shared" si="1"/>
        <v>Operating</v>
      </c>
    </row>
    <row r="81" spans="1:10" hidden="1" x14ac:dyDescent="0.2">
      <c r="A81">
        <v>35599</v>
      </c>
      <c r="B81" t="s">
        <v>71</v>
      </c>
      <c r="C81">
        <v>2000</v>
      </c>
      <c r="D81">
        <v>1192</v>
      </c>
      <c r="E81" t="s">
        <v>51</v>
      </c>
      <c r="F81" t="s">
        <v>125</v>
      </c>
      <c r="G81" t="s">
        <v>3</v>
      </c>
      <c r="H81" t="s">
        <v>12</v>
      </c>
      <c r="I81">
        <v>-37.01</v>
      </c>
      <c r="J81" t="str">
        <f t="shared" si="1"/>
        <v>Operating</v>
      </c>
    </row>
    <row r="82" spans="1:10" hidden="1" x14ac:dyDescent="0.2">
      <c r="A82">
        <v>35599</v>
      </c>
      <c r="B82" t="s">
        <v>71</v>
      </c>
      <c r="C82">
        <v>2000</v>
      </c>
      <c r="D82">
        <v>1193</v>
      </c>
      <c r="E82" t="s">
        <v>455</v>
      </c>
      <c r="F82" t="s">
        <v>126</v>
      </c>
      <c r="G82" t="s">
        <v>3</v>
      </c>
      <c r="H82" t="s">
        <v>62</v>
      </c>
      <c r="I82">
        <v>-30.12</v>
      </c>
      <c r="J82" t="str">
        <f t="shared" si="1"/>
        <v>Operating</v>
      </c>
    </row>
    <row r="83" spans="1:10" hidden="1" x14ac:dyDescent="0.2">
      <c r="A83">
        <v>35599</v>
      </c>
      <c r="B83" t="s">
        <v>71</v>
      </c>
      <c r="C83">
        <v>2000</v>
      </c>
      <c r="D83">
        <v>1194</v>
      </c>
      <c r="E83" t="s">
        <v>51</v>
      </c>
      <c r="F83" t="s">
        <v>52</v>
      </c>
      <c r="G83" t="s">
        <v>3</v>
      </c>
      <c r="H83" t="s">
        <v>13</v>
      </c>
      <c r="I83">
        <v>-25.45</v>
      </c>
      <c r="J83" t="str">
        <f t="shared" si="1"/>
        <v>Operating</v>
      </c>
    </row>
    <row r="84" spans="1:10" hidden="1" x14ac:dyDescent="0.2">
      <c r="A84">
        <v>35599</v>
      </c>
      <c r="B84" t="s">
        <v>71</v>
      </c>
      <c r="C84">
        <v>2000</v>
      </c>
      <c r="D84">
        <v>1195</v>
      </c>
      <c r="E84" t="s">
        <v>40</v>
      </c>
      <c r="F84" t="s">
        <v>41</v>
      </c>
      <c r="G84" t="s">
        <v>3</v>
      </c>
      <c r="H84" t="s">
        <v>42</v>
      </c>
      <c r="I84">
        <v>-9.09</v>
      </c>
      <c r="J84" t="str">
        <f t="shared" si="1"/>
        <v>Operating</v>
      </c>
    </row>
    <row r="85" spans="1:10" hidden="1" x14ac:dyDescent="0.2">
      <c r="A85">
        <v>35599</v>
      </c>
      <c r="B85" t="s">
        <v>71</v>
      </c>
      <c r="C85">
        <v>2000</v>
      </c>
      <c r="D85">
        <v>1196</v>
      </c>
      <c r="E85" t="s">
        <v>51</v>
      </c>
      <c r="F85" t="s">
        <v>127</v>
      </c>
      <c r="G85" t="s">
        <v>3</v>
      </c>
      <c r="H85" t="s">
        <v>62</v>
      </c>
      <c r="I85">
        <v>-20.32</v>
      </c>
      <c r="J85" t="str">
        <f t="shared" si="1"/>
        <v>Operating</v>
      </c>
    </row>
    <row r="86" spans="1:10" hidden="1" x14ac:dyDescent="0.2">
      <c r="A86">
        <v>35599</v>
      </c>
      <c r="B86" t="s">
        <v>71</v>
      </c>
      <c r="C86">
        <v>2000</v>
      </c>
      <c r="D86">
        <v>1197</v>
      </c>
      <c r="E86" t="s">
        <v>369</v>
      </c>
      <c r="F86" t="s">
        <v>128</v>
      </c>
      <c r="G86" t="s">
        <v>0</v>
      </c>
      <c r="H86" t="s">
        <v>1</v>
      </c>
      <c r="I86">
        <v>-143</v>
      </c>
      <c r="J86" t="s">
        <v>483</v>
      </c>
    </row>
    <row r="87" spans="1:10" hidden="1" x14ac:dyDescent="0.2">
      <c r="A87">
        <v>35599</v>
      </c>
      <c r="B87" t="s">
        <v>71</v>
      </c>
      <c r="C87">
        <v>2000</v>
      </c>
      <c r="D87">
        <v>1197</v>
      </c>
      <c r="E87" t="s">
        <v>369</v>
      </c>
      <c r="F87" t="s">
        <v>128</v>
      </c>
      <c r="G87" t="s">
        <v>0</v>
      </c>
      <c r="H87" t="s">
        <v>1</v>
      </c>
      <c r="I87">
        <v>-280</v>
      </c>
      <c r="J87" t="str">
        <f t="shared" si="1"/>
        <v>Operating</v>
      </c>
    </row>
    <row r="88" spans="1:10" hidden="1" x14ac:dyDescent="0.2">
      <c r="A88">
        <v>35599</v>
      </c>
      <c r="B88" t="s">
        <v>71</v>
      </c>
      <c r="C88">
        <v>2000</v>
      </c>
      <c r="D88">
        <v>1198</v>
      </c>
      <c r="E88" t="s">
        <v>43</v>
      </c>
      <c r="F88" t="s">
        <v>128</v>
      </c>
      <c r="G88" t="s">
        <v>0</v>
      </c>
      <c r="H88" t="s">
        <v>2</v>
      </c>
      <c r="I88">
        <v>-210</v>
      </c>
      <c r="J88" t="str">
        <f t="shared" si="1"/>
        <v>Operating</v>
      </c>
    </row>
    <row r="89" spans="1:10" hidden="1" x14ac:dyDescent="0.2">
      <c r="A89">
        <v>35599</v>
      </c>
      <c r="B89" t="s">
        <v>71</v>
      </c>
      <c r="C89">
        <v>2000</v>
      </c>
      <c r="D89">
        <v>1199</v>
      </c>
      <c r="E89" t="s">
        <v>40</v>
      </c>
      <c r="F89" t="s">
        <v>41</v>
      </c>
      <c r="G89" t="s">
        <v>3</v>
      </c>
      <c r="H89" t="s">
        <v>42</v>
      </c>
      <c r="I89">
        <v>-16.239999999999998</v>
      </c>
      <c r="J89" t="str">
        <f t="shared" si="1"/>
        <v>Operating</v>
      </c>
    </row>
    <row r="90" spans="1:10" hidden="1" x14ac:dyDescent="0.2">
      <c r="A90">
        <v>35599</v>
      </c>
      <c r="B90" t="s">
        <v>71</v>
      </c>
      <c r="C90">
        <v>2000</v>
      </c>
      <c r="D90">
        <v>1200</v>
      </c>
      <c r="E90" t="s">
        <v>40</v>
      </c>
      <c r="F90" t="s">
        <v>41</v>
      </c>
      <c r="G90" t="s">
        <v>3</v>
      </c>
      <c r="H90" t="s">
        <v>42</v>
      </c>
      <c r="I90">
        <v>-25.98</v>
      </c>
      <c r="J90" t="str">
        <f t="shared" si="1"/>
        <v>Operating</v>
      </c>
    </row>
    <row r="91" spans="1:10" hidden="1" x14ac:dyDescent="0.2">
      <c r="A91">
        <v>35599</v>
      </c>
      <c r="B91" t="s">
        <v>71</v>
      </c>
      <c r="C91">
        <v>2000</v>
      </c>
      <c r="D91">
        <v>1201</v>
      </c>
      <c r="E91" t="s">
        <v>53</v>
      </c>
      <c r="F91" t="s">
        <v>54</v>
      </c>
      <c r="G91" t="s">
        <v>3</v>
      </c>
      <c r="H91" t="s">
        <v>13</v>
      </c>
      <c r="I91">
        <v>-6.6</v>
      </c>
      <c r="J91" t="str">
        <f t="shared" si="1"/>
        <v>Operating</v>
      </c>
    </row>
    <row r="92" spans="1:10" hidden="1" x14ac:dyDescent="0.2">
      <c r="A92">
        <v>35599</v>
      </c>
      <c r="B92" t="s">
        <v>71</v>
      </c>
      <c r="C92">
        <v>2000</v>
      </c>
      <c r="D92">
        <v>1203</v>
      </c>
      <c r="E92" t="s">
        <v>86</v>
      </c>
      <c r="F92" t="s">
        <v>129</v>
      </c>
      <c r="G92" t="s">
        <v>47</v>
      </c>
      <c r="H92" t="s">
        <v>117</v>
      </c>
      <c r="I92">
        <v>-10.23</v>
      </c>
      <c r="J92" t="str">
        <f t="shared" si="1"/>
        <v>Operating</v>
      </c>
    </row>
    <row r="93" spans="1:10" hidden="1" x14ac:dyDescent="0.2">
      <c r="A93">
        <v>35599</v>
      </c>
      <c r="B93" t="s">
        <v>71</v>
      </c>
      <c r="C93">
        <v>2000</v>
      </c>
      <c r="D93">
        <v>1204</v>
      </c>
      <c r="E93" t="s">
        <v>63</v>
      </c>
      <c r="F93" t="s">
        <v>72</v>
      </c>
      <c r="G93" t="s">
        <v>14</v>
      </c>
      <c r="H93" t="s">
        <v>189</v>
      </c>
      <c r="I93">
        <v>-80.81</v>
      </c>
      <c r="J93" t="str">
        <f t="shared" si="1"/>
        <v>Operating</v>
      </c>
    </row>
    <row r="94" spans="1:10" hidden="1" x14ac:dyDescent="0.2">
      <c r="A94">
        <v>35599</v>
      </c>
      <c r="B94" t="s">
        <v>71</v>
      </c>
      <c r="C94">
        <v>2000</v>
      </c>
      <c r="D94">
        <v>1205</v>
      </c>
      <c r="E94" t="s">
        <v>43</v>
      </c>
      <c r="F94" t="s">
        <v>130</v>
      </c>
      <c r="G94" t="s">
        <v>0</v>
      </c>
      <c r="H94" t="s">
        <v>2</v>
      </c>
      <c r="I94">
        <v>-260</v>
      </c>
      <c r="J94" t="str">
        <f t="shared" si="1"/>
        <v>Operating</v>
      </c>
    </row>
    <row r="95" spans="1:10" hidden="1" x14ac:dyDescent="0.2">
      <c r="A95">
        <v>35599</v>
      </c>
      <c r="B95" t="s">
        <v>71</v>
      </c>
      <c r="C95">
        <v>2000</v>
      </c>
      <c r="D95">
        <v>1206</v>
      </c>
      <c r="E95" t="s">
        <v>131</v>
      </c>
      <c r="F95" t="s">
        <v>132</v>
      </c>
      <c r="G95" t="s">
        <v>3</v>
      </c>
      <c r="H95" t="s">
        <v>6</v>
      </c>
      <c r="I95">
        <v>-32.450000000000003</v>
      </c>
      <c r="J95" t="str">
        <f t="shared" si="1"/>
        <v>Operating</v>
      </c>
    </row>
    <row r="96" spans="1:10" hidden="1" x14ac:dyDescent="0.2">
      <c r="A96">
        <v>35599</v>
      </c>
      <c r="B96" t="s">
        <v>71</v>
      </c>
      <c r="C96">
        <v>2000</v>
      </c>
      <c r="D96">
        <v>1207</v>
      </c>
      <c r="E96" t="s">
        <v>369</v>
      </c>
      <c r="F96" t="s">
        <v>130</v>
      </c>
      <c r="G96" t="s">
        <v>0</v>
      </c>
      <c r="H96" t="s">
        <v>1</v>
      </c>
      <c r="I96">
        <v>-280</v>
      </c>
      <c r="J96" t="str">
        <f t="shared" si="1"/>
        <v>Operating</v>
      </c>
    </row>
    <row r="97" spans="1:10" hidden="1" x14ac:dyDescent="0.2">
      <c r="A97">
        <v>35599</v>
      </c>
      <c r="B97" t="s">
        <v>70</v>
      </c>
      <c r="C97">
        <v>2000</v>
      </c>
      <c r="E97" t="s">
        <v>17</v>
      </c>
      <c r="F97" t="s">
        <v>145</v>
      </c>
      <c r="G97" t="s">
        <v>14</v>
      </c>
      <c r="H97" t="s">
        <v>17</v>
      </c>
      <c r="I97">
        <v>4628.3999999999996</v>
      </c>
      <c r="J97" t="str">
        <f t="shared" si="1"/>
        <v>Operating</v>
      </c>
    </row>
    <row r="98" spans="1:10" hidden="1" x14ac:dyDescent="0.2">
      <c r="A98">
        <v>35599</v>
      </c>
      <c r="B98" t="s">
        <v>70</v>
      </c>
      <c r="C98">
        <v>2000</v>
      </c>
      <c r="E98" t="s">
        <v>17</v>
      </c>
      <c r="F98" t="s">
        <v>146</v>
      </c>
      <c r="G98" t="s">
        <v>14</v>
      </c>
      <c r="H98" t="s">
        <v>17</v>
      </c>
      <c r="I98">
        <v>3440</v>
      </c>
      <c r="J98" t="str">
        <f t="shared" si="1"/>
        <v>Operating</v>
      </c>
    </row>
    <row r="99" spans="1:10" hidden="1" x14ac:dyDescent="0.2">
      <c r="A99">
        <v>35599</v>
      </c>
      <c r="B99" t="s">
        <v>70</v>
      </c>
      <c r="C99">
        <v>2000</v>
      </c>
      <c r="E99" t="s">
        <v>17</v>
      </c>
      <c r="F99" t="s">
        <v>147</v>
      </c>
      <c r="G99" t="s">
        <v>14</v>
      </c>
      <c r="H99" t="s">
        <v>17</v>
      </c>
      <c r="I99">
        <v>4065</v>
      </c>
      <c r="J99" t="str">
        <f t="shared" si="1"/>
        <v>Operating</v>
      </c>
    </row>
    <row r="100" spans="1:10" hidden="1" x14ac:dyDescent="0.2">
      <c r="A100">
        <v>35599</v>
      </c>
      <c r="B100" t="s">
        <v>70</v>
      </c>
      <c r="C100">
        <v>2000</v>
      </c>
      <c r="E100" t="s">
        <v>17</v>
      </c>
      <c r="F100" t="s">
        <v>148</v>
      </c>
      <c r="G100" t="s">
        <v>14</v>
      </c>
      <c r="H100" t="s">
        <v>17</v>
      </c>
      <c r="I100">
        <v>4387</v>
      </c>
      <c r="J100" t="str">
        <f t="shared" si="1"/>
        <v>Operating</v>
      </c>
    </row>
    <row r="101" spans="1:10" hidden="1" x14ac:dyDescent="0.2">
      <c r="A101">
        <v>35599</v>
      </c>
      <c r="B101" t="s">
        <v>70</v>
      </c>
      <c r="C101">
        <v>2000</v>
      </c>
      <c r="E101" t="s">
        <v>108</v>
      </c>
      <c r="F101" t="s">
        <v>109</v>
      </c>
      <c r="G101" t="s">
        <v>110</v>
      </c>
      <c r="H101" t="s">
        <v>111</v>
      </c>
      <c r="I101">
        <v>-10000</v>
      </c>
      <c r="J101" t="s">
        <v>353</v>
      </c>
    </row>
    <row r="102" spans="1:10" hidden="1" x14ac:dyDescent="0.2">
      <c r="A102">
        <v>35599</v>
      </c>
      <c r="B102" t="s">
        <v>70</v>
      </c>
      <c r="C102">
        <v>2000</v>
      </c>
      <c r="D102">
        <v>1202</v>
      </c>
      <c r="E102" t="s">
        <v>488</v>
      </c>
      <c r="G102" t="s">
        <v>3</v>
      </c>
      <c r="H102" t="s">
        <v>42</v>
      </c>
      <c r="I102">
        <v>-25.98</v>
      </c>
      <c r="J102" t="str">
        <f t="shared" si="1"/>
        <v>Operating</v>
      </c>
    </row>
    <row r="103" spans="1:10" hidden="1" x14ac:dyDescent="0.2">
      <c r="A103">
        <v>35599</v>
      </c>
      <c r="B103" t="s">
        <v>70</v>
      </c>
      <c r="C103">
        <v>2000</v>
      </c>
      <c r="D103">
        <v>1208</v>
      </c>
      <c r="E103" t="s">
        <v>236</v>
      </c>
      <c r="F103" t="s">
        <v>72</v>
      </c>
      <c r="G103" t="s">
        <v>3</v>
      </c>
      <c r="H103" t="s">
        <v>4</v>
      </c>
      <c r="I103">
        <v>-202.47</v>
      </c>
      <c r="J103" t="str">
        <f t="shared" si="1"/>
        <v>Operating</v>
      </c>
    </row>
    <row r="104" spans="1:10" hidden="1" x14ac:dyDescent="0.2">
      <c r="A104">
        <v>35599</v>
      </c>
      <c r="B104" t="s">
        <v>70</v>
      </c>
      <c r="C104">
        <v>2000</v>
      </c>
      <c r="D104">
        <v>1209</v>
      </c>
      <c r="E104" t="s">
        <v>43</v>
      </c>
      <c r="F104" t="s">
        <v>73</v>
      </c>
      <c r="G104" t="s">
        <v>0</v>
      </c>
      <c r="H104" t="s">
        <v>2</v>
      </c>
      <c r="I104">
        <v>-260</v>
      </c>
      <c r="J104" t="str">
        <f t="shared" si="1"/>
        <v>Operating</v>
      </c>
    </row>
    <row r="105" spans="1:10" hidden="1" x14ac:dyDescent="0.2">
      <c r="A105">
        <v>35599</v>
      </c>
      <c r="B105" t="s">
        <v>70</v>
      </c>
      <c r="C105">
        <v>2000</v>
      </c>
      <c r="D105">
        <v>1210</v>
      </c>
      <c r="E105" t="s">
        <v>74</v>
      </c>
      <c r="G105" t="s">
        <v>3</v>
      </c>
      <c r="H105" t="s">
        <v>13</v>
      </c>
      <c r="I105">
        <v>-9.73</v>
      </c>
      <c r="J105" t="str">
        <f t="shared" si="1"/>
        <v>Operating</v>
      </c>
    </row>
    <row r="106" spans="1:10" hidden="1" x14ac:dyDescent="0.2">
      <c r="A106">
        <v>35599</v>
      </c>
      <c r="B106" t="s">
        <v>70</v>
      </c>
      <c r="C106">
        <v>2000</v>
      </c>
      <c r="D106">
        <v>1211</v>
      </c>
      <c r="E106" t="s">
        <v>75</v>
      </c>
      <c r="G106" t="s">
        <v>47</v>
      </c>
      <c r="H106" t="s">
        <v>117</v>
      </c>
      <c r="I106">
        <v>-137.06</v>
      </c>
      <c r="J106" t="str">
        <f t="shared" si="1"/>
        <v>Operating</v>
      </c>
    </row>
    <row r="107" spans="1:10" hidden="1" x14ac:dyDescent="0.2">
      <c r="A107">
        <v>35599</v>
      </c>
      <c r="B107" t="s">
        <v>70</v>
      </c>
      <c r="C107">
        <v>2000</v>
      </c>
      <c r="D107">
        <v>1212</v>
      </c>
      <c r="E107" t="s">
        <v>51</v>
      </c>
      <c r="F107" t="s">
        <v>79</v>
      </c>
      <c r="G107" t="s">
        <v>3</v>
      </c>
      <c r="H107" t="s">
        <v>12</v>
      </c>
      <c r="I107">
        <v>-48.45</v>
      </c>
      <c r="J107" t="str">
        <f t="shared" si="1"/>
        <v>Operating</v>
      </c>
    </row>
    <row r="108" spans="1:10" hidden="1" x14ac:dyDescent="0.2">
      <c r="A108">
        <v>35599</v>
      </c>
      <c r="B108" t="s">
        <v>70</v>
      </c>
      <c r="C108">
        <v>2000</v>
      </c>
      <c r="D108">
        <v>1213</v>
      </c>
      <c r="E108" t="s">
        <v>76</v>
      </c>
      <c r="G108" t="s">
        <v>3</v>
      </c>
      <c r="H108" t="s">
        <v>4</v>
      </c>
      <c r="I108">
        <v>-40</v>
      </c>
      <c r="J108" t="str">
        <f t="shared" si="1"/>
        <v>Operating</v>
      </c>
    </row>
    <row r="109" spans="1:10" hidden="1" x14ac:dyDescent="0.2">
      <c r="A109">
        <v>35599</v>
      </c>
      <c r="B109" t="s">
        <v>70</v>
      </c>
      <c r="C109">
        <v>2000</v>
      </c>
      <c r="D109">
        <v>1214</v>
      </c>
      <c r="E109" t="s">
        <v>59</v>
      </c>
      <c r="G109" t="s">
        <v>3</v>
      </c>
      <c r="H109" t="s">
        <v>6</v>
      </c>
      <c r="I109">
        <v>-570.24</v>
      </c>
      <c r="J109" t="str">
        <f t="shared" si="1"/>
        <v>Operating</v>
      </c>
    </row>
    <row r="110" spans="1:10" hidden="1" x14ac:dyDescent="0.2">
      <c r="A110">
        <v>35599</v>
      </c>
      <c r="B110" t="s">
        <v>70</v>
      </c>
      <c r="C110">
        <v>2000</v>
      </c>
      <c r="D110">
        <v>1215</v>
      </c>
      <c r="E110" t="s">
        <v>77</v>
      </c>
      <c r="G110" t="s">
        <v>15</v>
      </c>
      <c r="H110" t="s">
        <v>58</v>
      </c>
      <c r="I110">
        <v>-47.41</v>
      </c>
      <c r="J110" t="str">
        <f t="shared" si="1"/>
        <v>Operating</v>
      </c>
    </row>
    <row r="111" spans="1:10" hidden="1" x14ac:dyDescent="0.2">
      <c r="A111">
        <v>35599</v>
      </c>
      <c r="B111" t="s">
        <v>70</v>
      </c>
      <c r="C111">
        <v>2000</v>
      </c>
      <c r="D111">
        <v>1216</v>
      </c>
      <c r="E111" t="s">
        <v>369</v>
      </c>
      <c r="F111" t="s">
        <v>78</v>
      </c>
      <c r="G111" t="s">
        <v>0</v>
      </c>
      <c r="H111" t="s">
        <v>1</v>
      </c>
      <c r="I111">
        <v>-261.5</v>
      </c>
      <c r="J111" t="str">
        <f t="shared" si="1"/>
        <v>Operating</v>
      </c>
    </row>
    <row r="112" spans="1:10" hidden="1" x14ac:dyDescent="0.2">
      <c r="A112">
        <v>35599</v>
      </c>
      <c r="B112" t="s">
        <v>70</v>
      </c>
      <c r="C112">
        <v>2000</v>
      </c>
      <c r="D112">
        <v>1217</v>
      </c>
      <c r="E112" t="s">
        <v>51</v>
      </c>
      <c r="F112" t="s">
        <v>52</v>
      </c>
      <c r="G112" t="s">
        <v>3</v>
      </c>
      <c r="H112" t="s">
        <v>13</v>
      </c>
      <c r="I112">
        <v>-216.85</v>
      </c>
      <c r="J112" t="str">
        <f t="shared" si="1"/>
        <v>Operating</v>
      </c>
    </row>
    <row r="113" spans="1:10" hidden="1" x14ac:dyDescent="0.2">
      <c r="A113">
        <v>35599</v>
      </c>
      <c r="B113" t="s">
        <v>70</v>
      </c>
      <c r="C113">
        <v>2000</v>
      </c>
      <c r="D113">
        <v>1218</v>
      </c>
      <c r="E113" t="s">
        <v>266</v>
      </c>
      <c r="F113" t="s">
        <v>49</v>
      </c>
      <c r="G113" t="s">
        <v>3</v>
      </c>
      <c r="H113" t="s">
        <v>34</v>
      </c>
      <c r="I113">
        <v>-5.51</v>
      </c>
      <c r="J113" t="str">
        <f t="shared" si="1"/>
        <v>Operating</v>
      </c>
    </row>
    <row r="114" spans="1:10" hidden="1" x14ac:dyDescent="0.2">
      <c r="A114">
        <v>35599</v>
      </c>
      <c r="B114" t="s">
        <v>70</v>
      </c>
      <c r="C114">
        <v>2000</v>
      </c>
      <c r="D114">
        <v>1219</v>
      </c>
      <c r="E114" t="s">
        <v>32</v>
      </c>
      <c r="F114" t="s">
        <v>72</v>
      </c>
      <c r="G114" t="s">
        <v>3</v>
      </c>
      <c r="H114" t="s">
        <v>34</v>
      </c>
      <c r="I114">
        <v>-60.39</v>
      </c>
      <c r="J114" t="str">
        <f t="shared" si="1"/>
        <v>Operating</v>
      </c>
    </row>
    <row r="115" spans="1:10" hidden="1" x14ac:dyDescent="0.2">
      <c r="A115">
        <v>35599</v>
      </c>
      <c r="B115" t="s">
        <v>70</v>
      </c>
      <c r="C115">
        <v>2000</v>
      </c>
      <c r="E115" t="s">
        <v>96</v>
      </c>
      <c r="F115" t="s">
        <v>137</v>
      </c>
      <c r="G115" t="s">
        <v>47</v>
      </c>
      <c r="H115" t="s">
        <v>98</v>
      </c>
      <c r="I115">
        <v>-3477.25</v>
      </c>
      <c r="J115" t="str">
        <f t="shared" si="1"/>
        <v>Operating</v>
      </c>
    </row>
    <row r="116" spans="1:10" hidden="1" x14ac:dyDescent="0.2">
      <c r="A116">
        <v>35599</v>
      </c>
      <c r="B116" t="s">
        <v>70</v>
      </c>
      <c r="C116">
        <v>2000</v>
      </c>
      <c r="E116" t="s">
        <v>100</v>
      </c>
      <c r="F116" t="s">
        <v>140</v>
      </c>
      <c r="G116" t="s">
        <v>47</v>
      </c>
      <c r="H116" t="s">
        <v>49</v>
      </c>
      <c r="I116">
        <v>-240.53</v>
      </c>
      <c r="J116" t="str">
        <f t="shared" si="1"/>
        <v>Operating</v>
      </c>
    </row>
    <row r="117" spans="1:10" hidden="1" x14ac:dyDescent="0.2">
      <c r="A117">
        <v>35599</v>
      </c>
      <c r="B117" t="s">
        <v>70</v>
      </c>
      <c r="C117">
        <v>2000</v>
      </c>
      <c r="D117">
        <v>1220</v>
      </c>
      <c r="E117" t="s">
        <v>63</v>
      </c>
      <c r="F117" t="s">
        <v>90</v>
      </c>
      <c r="G117" t="s">
        <v>14</v>
      </c>
      <c r="H117" t="s">
        <v>189</v>
      </c>
      <c r="I117">
        <v>-16.16</v>
      </c>
      <c r="J117" t="str">
        <f t="shared" si="1"/>
        <v>Operating</v>
      </c>
    </row>
    <row r="118" spans="1:10" hidden="1" x14ac:dyDescent="0.2">
      <c r="A118">
        <v>35599</v>
      </c>
      <c r="B118" t="s">
        <v>70</v>
      </c>
      <c r="C118">
        <v>2000</v>
      </c>
      <c r="D118">
        <v>1221</v>
      </c>
      <c r="E118" t="s">
        <v>114</v>
      </c>
      <c r="F118" t="s">
        <v>80</v>
      </c>
      <c r="G118" t="s">
        <v>3</v>
      </c>
      <c r="H118" t="s">
        <v>34</v>
      </c>
      <c r="I118">
        <v>-100</v>
      </c>
      <c r="J118" t="s">
        <v>483</v>
      </c>
    </row>
    <row r="119" spans="1:10" hidden="1" x14ac:dyDescent="0.2">
      <c r="A119">
        <v>35599</v>
      </c>
      <c r="B119" t="s">
        <v>70</v>
      </c>
      <c r="C119">
        <v>2000</v>
      </c>
      <c r="D119">
        <v>1222</v>
      </c>
      <c r="E119" t="s">
        <v>43</v>
      </c>
      <c r="F119" t="s">
        <v>81</v>
      </c>
      <c r="G119" t="s">
        <v>0</v>
      </c>
      <c r="H119" t="s">
        <v>2</v>
      </c>
      <c r="I119">
        <v>-210</v>
      </c>
      <c r="J119" t="str">
        <f t="shared" si="1"/>
        <v>Operating</v>
      </c>
    </row>
    <row r="120" spans="1:10" hidden="1" x14ac:dyDescent="0.2">
      <c r="A120">
        <v>35599</v>
      </c>
      <c r="B120" t="s">
        <v>70</v>
      </c>
      <c r="C120">
        <v>2000</v>
      </c>
      <c r="D120">
        <v>1223</v>
      </c>
      <c r="E120" t="s">
        <v>463</v>
      </c>
      <c r="G120" t="s">
        <v>3</v>
      </c>
      <c r="H120" t="s">
        <v>10</v>
      </c>
      <c r="I120">
        <v>-79.78</v>
      </c>
      <c r="J120" t="str">
        <f t="shared" si="1"/>
        <v>Operating</v>
      </c>
    </row>
    <row r="121" spans="1:10" hidden="1" x14ac:dyDescent="0.2">
      <c r="A121">
        <v>35599</v>
      </c>
      <c r="B121" t="s">
        <v>70</v>
      </c>
      <c r="C121">
        <v>2000</v>
      </c>
      <c r="D121">
        <v>1224</v>
      </c>
      <c r="E121" t="s">
        <v>369</v>
      </c>
      <c r="F121" t="s">
        <v>81</v>
      </c>
      <c r="G121" t="s">
        <v>0</v>
      </c>
      <c r="H121" t="s">
        <v>1</v>
      </c>
      <c r="I121">
        <v>-290</v>
      </c>
      <c r="J121" t="str">
        <f t="shared" si="1"/>
        <v>Operating</v>
      </c>
    </row>
    <row r="122" spans="1:10" hidden="1" x14ac:dyDescent="0.2">
      <c r="A122">
        <v>35599</v>
      </c>
      <c r="B122" t="s">
        <v>70</v>
      </c>
      <c r="C122">
        <v>2000</v>
      </c>
      <c r="D122">
        <v>1225</v>
      </c>
      <c r="E122" t="s">
        <v>369</v>
      </c>
      <c r="F122" t="s">
        <v>82</v>
      </c>
      <c r="G122" t="s">
        <v>0</v>
      </c>
      <c r="H122" t="s">
        <v>1</v>
      </c>
      <c r="I122">
        <v>-100</v>
      </c>
      <c r="J122" t="str">
        <f t="shared" si="1"/>
        <v>Operating</v>
      </c>
    </row>
    <row r="123" spans="1:10" hidden="1" x14ac:dyDescent="0.2">
      <c r="A123">
        <v>35599</v>
      </c>
      <c r="B123" t="s">
        <v>70</v>
      </c>
      <c r="C123">
        <v>2000</v>
      </c>
      <c r="D123">
        <v>1226</v>
      </c>
      <c r="E123" t="s">
        <v>40</v>
      </c>
      <c r="F123" t="s">
        <v>141</v>
      </c>
      <c r="G123" t="s">
        <v>3</v>
      </c>
      <c r="H123" t="s">
        <v>42</v>
      </c>
      <c r="I123">
        <v>-25.98</v>
      </c>
      <c r="J123" t="str">
        <f t="shared" si="1"/>
        <v>Operating</v>
      </c>
    </row>
    <row r="124" spans="1:10" hidden="1" x14ac:dyDescent="0.2">
      <c r="A124">
        <v>35599</v>
      </c>
      <c r="B124" t="s">
        <v>70</v>
      </c>
      <c r="C124">
        <v>2000</v>
      </c>
      <c r="D124">
        <v>1227</v>
      </c>
      <c r="E124" t="s">
        <v>114</v>
      </c>
      <c r="F124" t="s">
        <v>83</v>
      </c>
      <c r="G124" t="s">
        <v>3</v>
      </c>
      <c r="H124" t="s">
        <v>34</v>
      </c>
      <c r="I124">
        <v>-195.04</v>
      </c>
      <c r="J124" t="s">
        <v>483</v>
      </c>
    </row>
    <row r="125" spans="1:10" hidden="1" x14ac:dyDescent="0.2">
      <c r="A125">
        <v>35599</v>
      </c>
      <c r="B125" t="s">
        <v>70</v>
      </c>
      <c r="C125">
        <v>2000</v>
      </c>
      <c r="D125">
        <v>1228</v>
      </c>
      <c r="E125" t="s">
        <v>53</v>
      </c>
      <c r="F125" t="s">
        <v>54</v>
      </c>
      <c r="G125" t="s">
        <v>3</v>
      </c>
      <c r="H125" t="s">
        <v>13</v>
      </c>
      <c r="I125">
        <v>-6.6</v>
      </c>
      <c r="J125" t="str">
        <f t="shared" si="1"/>
        <v>Operating</v>
      </c>
    </row>
    <row r="126" spans="1:10" hidden="1" x14ac:dyDescent="0.2">
      <c r="A126">
        <v>35599</v>
      </c>
      <c r="B126" t="s">
        <v>70</v>
      </c>
      <c r="C126">
        <v>2000</v>
      </c>
      <c r="D126">
        <v>1229</v>
      </c>
      <c r="E126" t="s">
        <v>43</v>
      </c>
      <c r="F126" t="s">
        <v>84</v>
      </c>
      <c r="G126" t="s">
        <v>0</v>
      </c>
      <c r="H126" t="s">
        <v>2</v>
      </c>
      <c r="I126">
        <v>-260</v>
      </c>
      <c r="J126" t="str">
        <f t="shared" si="1"/>
        <v>Operating</v>
      </c>
    </row>
    <row r="127" spans="1:10" hidden="1" x14ac:dyDescent="0.2">
      <c r="A127">
        <v>35599</v>
      </c>
      <c r="B127" t="s">
        <v>70</v>
      </c>
      <c r="C127">
        <v>2000</v>
      </c>
      <c r="D127">
        <v>1230</v>
      </c>
      <c r="E127" t="s">
        <v>40</v>
      </c>
      <c r="F127" t="s">
        <v>141</v>
      </c>
      <c r="G127" t="s">
        <v>3</v>
      </c>
      <c r="H127" t="s">
        <v>42</v>
      </c>
      <c r="I127">
        <v>-25.98</v>
      </c>
      <c r="J127" t="str">
        <f t="shared" si="1"/>
        <v>Operating</v>
      </c>
    </row>
    <row r="128" spans="1:10" hidden="1" x14ac:dyDescent="0.2">
      <c r="A128">
        <v>35599</v>
      </c>
      <c r="B128" t="s">
        <v>70</v>
      </c>
      <c r="C128">
        <v>2000</v>
      </c>
      <c r="D128">
        <v>1231</v>
      </c>
      <c r="E128" t="s">
        <v>51</v>
      </c>
      <c r="F128" t="s">
        <v>85</v>
      </c>
      <c r="G128" t="s">
        <v>3</v>
      </c>
      <c r="H128" t="s">
        <v>264</v>
      </c>
      <c r="I128">
        <v>-23.84</v>
      </c>
      <c r="J128" t="str">
        <f t="shared" si="1"/>
        <v>Operating</v>
      </c>
    </row>
    <row r="129" spans="1:10" hidden="1" x14ac:dyDescent="0.2">
      <c r="A129">
        <v>35599</v>
      </c>
      <c r="B129" t="s">
        <v>70</v>
      </c>
      <c r="C129">
        <v>2000</v>
      </c>
      <c r="D129">
        <v>1232</v>
      </c>
      <c r="E129" t="s">
        <v>369</v>
      </c>
      <c r="F129" t="s">
        <v>81</v>
      </c>
      <c r="G129" t="s">
        <v>0</v>
      </c>
      <c r="H129" t="s">
        <v>1</v>
      </c>
      <c r="I129">
        <v>-270</v>
      </c>
      <c r="J129" t="str">
        <f t="shared" si="1"/>
        <v>Operating</v>
      </c>
    </row>
    <row r="130" spans="1:10" hidden="1" x14ac:dyDescent="0.2">
      <c r="A130">
        <v>35599</v>
      </c>
      <c r="B130" t="s">
        <v>70</v>
      </c>
      <c r="C130">
        <v>2000</v>
      </c>
      <c r="D130">
        <v>1233</v>
      </c>
      <c r="E130" t="s">
        <v>296</v>
      </c>
      <c r="F130" t="s">
        <v>142</v>
      </c>
      <c r="G130" t="s">
        <v>3</v>
      </c>
      <c r="H130" t="s">
        <v>13</v>
      </c>
      <c r="I130">
        <v>-61.36</v>
      </c>
      <c r="J130" t="str">
        <f t="shared" si="1"/>
        <v>Operating</v>
      </c>
    </row>
    <row r="131" spans="1:10" hidden="1" x14ac:dyDescent="0.2">
      <c r="A131">
        <v>35599</v>
      </c>
      <c r="B131" t="s">
        <v>70</v>
      </c>
      <c r="C131">
        <v>2000</v>
      </c>
      <c r="D131">
        <v>1234</v>
      </c>
      <c r="E131" t="s">
        <v>86</v>
      </c>
      <c r="G131" t="s">
        <v>47</v>
      </c>
      <c r="H131" t="s">
        <v>117</v>
      </c>
      <c r="I131">
        <v>-2.31</v>
      </c>
      <c r="J131" t="str">
        <f t="shared" si="1"/>
        <v>Operating</v>
      </c>
    </row>
    <row r="132" spans="1:10" hidden="1" x14ac:dyDescent="0.2">
      <c r="A132">
        <v>35599</v>
      </c>
      <c r="B132" t="s">
        <v>70</v>
      </c>
      <c r="C132">
        <v>2000</v>
      </c>
      <c r="D132">
        <v>1235</v>
      </c>
      <c r="E132" t="s">
        <v>455</v>
      </c>
      <c r="F132" t="s">
        <v>143</v>
      </c>
      <c r="G132" t="s">
        <v>3</v>
      </c>
      <c r="H132" t="s">
        <v>213</v>
      </c>
      <c r="I132">
        <v>-1204.6500000000001</v>
      </c>
      <c r="J132" t="s">
        <v>483</v>
      </c>
    </row>
    <row r="133" spans="1:10" hidden="1" x14ac:dyDescent="0.2">
      <c r="A133">
        <v>35599</v>
      </c>
      <c r="B133" t="s">
        <v>70</v>
      </c>
      <c r="C133">
        <v>2000</v>
      </c>
      <c r="D133">
        <v>1236</v>
      </c>
      <c r="E133" t="s">
        <v>369</v>
      </c>
      <c r="F133" t="s">
        <v>81</v>
      </c>
      <c r="G133" t="s">
        <v>0</v>
      </c>
      <c r="H133" t="s">
        <v>1</v>
      </c>
      <c r="I133">
        <v>-354.5</v>
      </c>
      <c r="J133" t="str">
        <f t="shared" si="1"/>
        <v>Operating</v>
      </c>
    </row>
    <row r="134" spans="1:10" hidden="1" x14ac:dyDescent="0.2">
      <c r="A134">
        <v>35599</v>
      </c>
      <c r="B134" t="s">
        <v>70</v>
      </c>
      <c r="C134">
        <v>2000</v>
      </c>
      <c r="D134">
        <v>1237</v>
      </c>
      <c r="E134" t="s">
        <v>43</v>
      </c>
      <c r="F134" t="s">
        <v>81</v>
      </c>
      <c r="G134" t="s">
        <v>0</v>
      </c>
      <c r="H134" t="s">
        <v>2</v>
      </c>
      <c r="I134">
        <v>-260</v>
      </c>
      <c r="J134" t="str">
        <f t="shared" si="1"/>
        <v>Operating</v>
      </c>
    </row>
    <row r="135" spans="1:10" hidden="1" x14ac:dyDescent="0.2">
      <c r="A135">
        <v>35599</v>
      </c>
      <c r="B135" t="s">
        <v>70</v>
      </c>
      <c r="C135">
        <v>2000</v>
      </c>
      <c r="D135">
        <v>1238</v>
      </c>
      <c r="E135" t="s">
        <v>160</v>
      </c>
      <c r="G135" t="s">
        <v>0</v>
      </c>
      <c r="H135" t="s">
        <v>1</v>
      </c>
      <c r="I135">
        <v>-63</v>
      </c>
      <c r="J135" t="str">
        <f t="shared" si="1"/>
        <v>Operating</v>
      </c>
    </row>
    <row r="136" spans="1:10" hidden="1" x14ac:dyDescent="0.2">
      <c r="A136">
        <v>35599</v>
      </c>
      <c r="B136" t="s">
        <v>70</v>
      </c>
      <c r="C136">
        <v>2000</v>
      </c>
      <c r="D136">
        <v>1240</v>
      </c>
      <c r="E136" t="s">
        <v>131</v>
      </c>
      <c r="F136" t="s">
        <v>265</v>
      </c>
      <c r="G136" t="s">
        <v>3</v>
      </c>
      <c r="H136" t="s">
        <v>34</v>
      </c>
      <c r="I136">
        <v>-119.72</v>
      </c>
      <c r="J136" t="str">
        <f t="shared" ref="J136:J207" si="2">IF(G136="Personal","Personal","Operating")</f>
        <v>Operating</v>
      </c>
    </row>
    <row r="137" spans="1:10" hidden="1" x14ac:dyDescent="0.2">
      <c r="A137">
        <v>35599</v>
      </c>
      <c r="B137" t="s">
        <v>70</v>
      </c>
      <c r="C137">
        <v>2000</v>
      </c>
      <c r="D137">
        <v>1241</v>
      </c>
      <c r="E137" t="s">
        <v>61</v>
      </c>
      <c r="F137" t="s">
        <v>144</v>
      </c>
      <c r="G137" t="s">
        <v>3</v>
      </c>
      <c r="H137" t="s">
        <v>62</v>
      </c>
      <c r="I137">
        <v>-32.44</v>
      </c>
      <c r="J137" t="str">
        <f t="shared" si="2"/>
        <v>Operating</v>
      </c>
    </row>
    <row r="138" spans="1:10" hidden="1" x14ac:dyDescent="0.2">
      <c r="A138">
        <v>35599</v>
      </c>
      <c r="B138" t="s">
        <v>70</v>
      </c>
      <c r="C138">
        <v>2000</v>
      </c>
      <c r="D138">
        <v>1244</v>
      </c>
      <c r="E138" t="s">
        <v>207</v>
      </c>
      <c r="F138" t="s">
        <v>144</v>
      </c>
      <c r="G138" t="s">
        <v>3</v>
      </c>
      <c r="H138" t="s">
        <v>62</v>
      </c>
      <c r="I138">
        <v>-21.65</v>
      </c>
      <c r="J138" t="str">
        <f t="shared" si="2"/>
        <v>Operating</v>
      </c>
    </row>
    <row r="139" spans="1:10" hidden="1" x14ac:dyDescent="0.2">
      <c r="A139">
        <v>35599</v>
      </c>
      <c r="B139" t="s">
        <v>70</v>
      </c>
      <c r="C139">
        <v>2000</v>
      </c>
      <c r="D139">
        <v>1245</v>
      </c>
      <c r="E139" t="s">
        <v>51</v>
      </c>
      <c r="G139" t="s">
        <v>3</v>
      </c>
      <c r="H139" t="s">
        <v>12</v>
      </c>
      <c r="I139">
        <v>-28.05</v>
      </c>
      <c r="J139" t="str">
        <f t="shared" si="2"/>
        <v>Operating</v>
      </c>
    </row>
    <row r="140" spans="1:10" hidden="1" x14ac:dyDescent="0.2">
      <c r="A140">
        <v>35599</v>
      </c>
      <c r="B140" t="s">
        <v>70</v>
      </c>
      <c r="C140">
        <v>2000</v>
      </c>
      <c r="D140">
        <v>1247</v>
      </c>
      <c r="E140" t="s">
        <v>43</v>
      </c>
      <c r="F140" t="s">
        <v>81</v>
      </c>
      <c r="G140" t="s">
        <v>0</v>
      </c>
      <c r="H140" t="s">
        <v>2</v>
      </c>
      <c r="I140">
        <v>-160</v>
      </c>
      <c r="J140" t="str">
        <f t="shared" si="2"/>
        <v>Operating</v>
      </c>
    </row>
    <row r="141" spans="1:10" hidden="1" x14ac:dyDescent="0.2">
      <c r="A141">
        <v>35599</v>
      </c>
      <c r="B141" t="s">
        <v>70</v>
      </c>
      <c r="C141">
        <v>2000</v>
      </c>
      <c r="D141">
        <v>1248</v>
      </c>
      <c r="E141" t="s">
        <v>369</v>
      </c>
      <c r="F141" t="s">
        <v>81</v>
      </c>
      <c r="G141" t="s">
        <v>0</v>
      </c>
      <c r="H141" t="s">
        <v>1</v>
      </c>
      <c r="I141">
        <v>-300</v>
      </c>
      <c r="J141" t="str">
        <f t="shared" si="2"/>
        <v>Operating</v>
      </c>
    </row>
    <row r="142" spans="1:10" hidden="1" x14ac:dyDescent="0.2">
      <c r="A142">
        <v>35599</v>
      </c>
      <c r="B142" t="s">
        <v>87</v>
      </c>
      <c r="C142">
        <v>2000</v>
      </c>
      <c r="E142" t="s">
        <v>96</v>
      </c>
      <c r="F142" t="s">
        <v>151</v>
      </c>
      <c r="G142" t="s">
        <v>47</v>
      </c>
      <c r="H142" t="s">
        <v>98</v>
      </c>
      <c r="I142">
        <v>-3697.31</v>
      </c>
      <c r="J142" t="str">
        <f t="shared" si="2"/>
        <v>Operating</v>
      </c>
    </row>
    <row r="143" spans="1:10" hidden="1" x14ac:dyDescent="0.2">
      <c r="A143">
        <v>35599</v>
      </c>
      <c r="B143" t="s">
        <v>87</v>
      </c>
      <c r="C143">
        <v>2000</v>
      </c>
      <c r="E143" t="s">
        <v>100</v>
      </c>
      <c r="F143" t="s">
        <v>152</v>
      </c>
      <c r="G143" t="s">
        <v>47</v>
      </c>
      <c r="H143" t="s">
        <v>49</v>
      </c>
      <c r="I143">
        <v>-103.66</v>
      </c>
      <c r="J143" t="str">
        <f t="shared" si="2"/>
        <v>Operating</v>
      </c>
    </row>
    <row r="144" spans="1:10" hidden="1" x14ac:dyDescent="0.2">
      <c r="A144">
        <v>35599</v>
      </c>
      <c r="B144" t="s">
        <v>87</v>
      </c>
      <c r="C144">
        <v>2000</v>
      </c>
      <c r="E144" t="s">
        <v>17</v>
      </c>
      <c r="F144" t="s">
        <v>153</v>
      </c>
      <c r="G144" t="s">
        <v>14</v>
      </c>
      <c r="H144" t="s">
        <v>17</v>
      </c>
      <c r="I144">
        <v>4926</v>
      </c>
      <c r="J144" t="str">
        <f t="shared" si="2"/>
        <v>Operating</v>
      </c>
    </row>
    <row r="145" spans="1:10" hidden="1" x14ac:dyDescent="0.2">
      <c r="A145">
        <v>35599</v>
      </c>
      <c r="B145" t="s">
        <v>87</v>
      </c>
      <c r="C145">
        <v>2000</v>
      </c>
      <c r="E145" t="s">
        <v>17</v>
      </c>
      <c r="F145" t="s">
        <v>154</v>
      </c>
      <c r="G145" t="s">
        <v>14</v>
      </c>
      <c r="H145" t="s">
        <v>17</v>
      </c>
      <c r="I145">
        <v>4090.47</v>
      </c>
      <c r="J145" t="str">
        <f t="shared" si="2"/>
        <v>Operating</v>
      </c>
    </row>
    <row r="146" spans="1:10" hidden="1" x14ac:dyDescent="0.2">
      <c r="A146">
        <v>35599</v>
      </c>
      <c r="B146" t="s">
        <v>87</v>
      </c>
      <c r="C146">
        <v>2000</v>
      </c>
      <c r="E146" t="s">
        <v>17</v>
      </c>
      <c r="F146" t="s">
        <v>155</v>
      </c>
      <c r="G146" t="s">
        <v>14</v>
      </c>
      <c r="H146" t="s">
        <v>17</v>
      </c>
      <c r="I146">
        <v>4236</v>
      </c>
      <c r="J146" t="str">
        <f t="shared" si="2"/>
        <v>Operating</v>
      </c>
    </row>
    <row r="147" spans="1:10" hidden="1" x14ac:dyDescent="0.2">
      <c r="A147">
        <v>35599</v>
      </c>
      <c r="B147" t="s">
        <v>87</v>
      </c>
      <c r="C147">
        <v>2000</v>
      </c>
      <c r="E147" t="s">
        <v>17</v>
      </c>
      <c r="F147" t="s">
        <v>156</v>
      </c>
      <c r="G147" t="s">
        <v>14</v>
      </c>
      <c r="H147" t="s">
        <v>17</v>
      </c>
      <c r="I147">
        <v>3689</v>
      </c>
      <c r="J147" t="str">
        <f t="shared" si="2"/>
        <v>Operating</v>
      </c>
    </row>
    <row r="148" spans="1:10" hidden="1" x14ac:dyDescent="0.2">
      <c r="A148">
        <v>35599</v>
      </c>
      <c r="B148" t="s">
        <v>87</v>
      </c>
      <c r="C148">
        <v>2000</v>
      </c>
      <c r="E148" t="s">
        <v>158</v>
      </c>
      <c r="F148" t="s">
        <v>157</v>
      </c>
      <c r="G148" t="s">
        <v>15</v>
      </c>
      <c r="H148" t="s">
        <v>16</v>
      </c>
      <c r="I148">
        <v>-5.37</v>
      </c>
      <c r="J148" t="str">
        <f t="shared" si="2"/>
        <v>Operating</v>
      </c>
    </row>
    <row r="149" spans="1:10" hidden="1" x14ac:dyDescent="0.2">
      <c r="A149">
        <v>35599</v>
      </c>
      <c r="B149" t="s">
        <v>87</v>
      </c>
      <c r="C149">
        <v>2000</v>
      </c>
      <c r="D149">
        <v>1239</v>
      </c>
      <c r="E149" t="s">
        <v>88</v>
      </c>
      <c r="G149" t="s">
        <v>14</v>
      </c>
      <c r="H149" t="s">
        <v>190</v>
      </c>
      <c r="I149">
        <v>-35</v>
      </c>
      <c r="J149" t="str">
        <f t="shared" si="2"/>
        <v>Operating</v>
      </c>
    </row>
    <row r="150" spans="1:10" hidden="1" x14ac:dyDescent="0.2">
      <c r="A150">
        <v>35599</v>
      </c>
      <c r="B150" t="s">
        <v>87</v>
      </c>
      <c r="C150">
        <v>2000</v>
      </c>
      <c r="D150">
        <v>1242</v>
      </c>
      <c r="E150" t="s">
        <v>75</v>
      </c>
      <c r="G150" t="s">
        <v>47</v>
      </c>
      <c r="H150" t="s">
        <v>117</v>
      </c>
      <c r="I150">
        <v>-125.66</v>
      </c>
      <c r="J150" t="str">
        <f t="shared" si="2"/>
        <v>Operating</v>
      </c>
    </row>
    <row r="151" spans="1:10" hidden="1" x14ac:dyDescent="0.2">
      <c r="A151">
        <v>35599</v>
      </c>
      <c r="B151" t="s">
        <v>87</v>
      </c>
      <c r="C151">
        <v>2000</v>
      </c>
      <c r="D151">
        <v>1243</v>
      </c>
      <c r="E151" t="s">
        <v>86</v>
      </c>
      <c r="G151" t="s">
        <v>47</v>
      </c>
      <c r="H151" t="s">
        <v>117</v>
      </c>
      <c r="I151">
        <v>-4</v>
      </c>
      <c r="J151" t="str">
        <f t="shared" si="2"/>
        <v>Operating</v>
      </c>
    </row>
    <row r="152" spans="1:10" hidden="1" x14ac:dyDescent="0.2">
      <c r="A152">
        <v>35599</v>
      </c>
      <c r="B152" t="s">
        <v>87</v>
      </c>
      <c r="C152">
        <v>2000</v>
      </c>
      <c r="D152">
        <v>1246</v>
      </c>
      <c r="E152" t="s">
        <v>53</v>
      </c>
      <c r="F152" t="s">
        <v>54</v>
      </c>
      <c r="G152" t="s">
        <v>3</v>
      </c>
      <c r="H152" t="s">
        <v>13</v>
      </c>
      <c r="I152">
        <v>-13.2</v>
      </c>
      <c r="J152" t="str">
        <f t="shared" si="2"/>
        <v>Operating</v>
      </c>
    </row>
    <row r="153" spans="1:10" hidden="1" x14ac:dyDescent="0.2">
      <c r="A153">
        <v>35599</v>
      </c>
      <c r="B153" t="s">
        <v>87</v>
      </c>
      <c r="C153">
        <v>2000</v>
      </c>
      <c r="D153">
        <v>1249</v>
      </c>
      <c r="E153" t="s">
        <v>86</v>
      </c>
      <c r="G153" t="s">
        <v>47</v>
      </c>
      <c r="H153" t="s">
        <v>117</v>
      </c>
      <c r="I153">
        <v>-3.09</v>
      </c>
      <c r="J153" t="str">
        <f t="shared" si="2"/>
        <v>Operating</v>
      </c>
    </row>
    <row r="154" spans="1:10" hidden="1" x14ac:dyDescent="0.2">
      <c r="A154">
        <v>35599</v>
      </c>
      <c r="B154" t="s">
        <v>87</v>
      </c>
      <c r="C154">
        <v>2000</v>
      </c>
      <c r="D154">
        <v>1250</v>
      </c>
      <c r="E154" t="s">
        <v>43</v>
      </c>
      <c r="F154" t="s">
        <v>89</v>
      </c>
      <c r="G154" t="s">
        <v>0</v>
      </c>
      <c r="H154" t="s">
        <v>2</v>
      </c>
      <c r="I154">
        <v>-75</v>
      </c>
      <c r="J154" t="str">
        <f t="shared" si="2"/>
        <v>Operating</v>
      </c>
    </row>
    <row r="155" spans="1:10" hidden="1" x14ac:dyDescent="0.2">
      <c r="A155">
        <v>35599</v>
      </c>
      <c r="B155" t="s">
        <v>87</v>
      </c>
      <c r="C155">
        <v>2000</v>
      </c>
      <c r="D155">
        <v>1251</v>
      </c>
      <c r="E155" t="s">
        <v>32</v>
      </c>
      <c r="F155" t="s">
        <v>90</v>
      </c>
      <c r="G155" t="s">
        <v>3</v>
      </c>
      <c r="H155" t="s">
        <v>34</v>
      </c>
      <c r="I155">
        <v>-300</v>
      </c>
      <c r="J155" t="s">
        <v>483</v>
      </c>
    </row>
    <row r="156" spans="1:10" hidden="1" x14ac:dyDescent="0.2">
      <c r="A156">
        <v>35599</v>
      </c>
      <c r="B156" t="s">
        <v>87</v>
      </c>
      <c r="C156">
        <v>2000</v>
      </c>
      <c r="D156">
        <v>1251</v>
      </c>
      <c r="E156" t="s">
        <v>32</v>
      </c>
      <c r="F156" t="s">
        <v>90</v>
      </c>
      <c r="G156" t="s">
        <v>3</v>
      </c>
      <c r="H156" t="s">
        <v>34</v>
      </c>
      <c r="I156">
        <v>-510.93</v>
      </c>
      <c r="J156" t="str">
        <f t="shared" si="2"/>
        <v>Operating</v>
      </c>
    </row>
    <row r="157" spans="1:10" hidden="1" x14ac:dyDescent="0.2">
      <c r="A157">
        <v>35599</v>
      </c>
      <c r="B157" t="s">
        <v>87</v>
      </c>
      <c r="C157">
        <v>2000</v>
      </c>
      <c r="D157">
        <v>1252</v>
      </c>
      <c r="E157" t="s">
        <v>59</v>
      </c>
      <c r="F157" t="s">
        <v>90</v>
      </c>
      <c r="G157" t="s">
        <v>3</v>
      </c>
      <c r="H157" t="s">
        <v>6</v>
      </c>
      <c r="I157">
        <v>-200</v>
      </c>
      <c r="J157" t="s">
        <v>483</v>
      </c>
    </row>
    <row r="158" spans="1:10" hidden="1" x14ac:dyDescent="0.2">
      <c r="A158">
        <v>35599</v>
      </c>
      <c r="B158" t="s">
        <v>87</v>
      </c>
      <c r="C158">
        <v>2000</v>
      </c>
      <c r="D158">
        <v>1252</v>
      </c>
      <c r="E158" t="s">
        <v>59</v>
      </c>
      <c r="F158" t="s">
        <v>90</v>
      </c>
      <c r="G158" t="s">
        <v>3</v>
      </c>
      <c r="H158" t="s">
        <v>6</v>
      </c>
      <c r="I158">
        <v>-218.97</v>
      </c>
      <c r="J158" t="str">
        <f t="shared" si="2"/>
        <v>Operating</v>
      </c>
    </row>
    <row r="159" spans="1:10" hidden="1" x14ac:dyDescent="0.2">
      <c r="A159">
        <v>35599</v>
      </c>
      <c r="B159" t="s">
        <v>87</v>
      </c>
      <c r="C159">
        <v>2000</v>
      </c>
      <c r="D159">
        <v>1253</v>
      </c>
      <c r="E159" t="s">
        <v>77</v>
      </c>
      <c r="F159" t="s">
        <v>91</v>
      </c>
      <c r="G159" t="s">
        <v>15</v>
      </c>
      <c r="H159" t="s">
        <v>58</v>
      </c>
      <c r="I159">
        <v>-47.41</v>
      </c>
      <c r="J159" t="str">
        <f t="shared" si="2"/>
        <v>Operating</v>
      </c>
    </row>
    <row r="160" spans="1:10" hidden="1" x14ac:dyDescent="0.2">
      <c r="A160">
        <v>35599</v>
      </c>
      <c r="B160" t="s">
        <v>87</v>
      </c>
      <c r="C160">
        <v>2000</v>
      </c>
      <c r="D160">
        <v>1255</v>
      </c>
      <c r="E160" t="s">
        <v>43</v>
      </c>
      <c r="F160" t="s">
        <v>89</v>
      </c>
      <c r="G160" t="s">
        <v>0</v>
      </c>
      <c r="H160" t="s">
        <v>2</v>
      </c>
      <c r="I160">
        <v>-185</v>
      </c>
      <c r="J160" t="str">
        <f t="shared" si="2"/>
        <v>Operating</v>
      </c>
    </row>
    <row r="161" spans="1:10" hidden="1" x14ac:dyDescent="0.2">
      <c r="A161">
        <v>35599</v>
      </c>
      <c r="B161" t="s">
        <v>87</v>
      </c>
      <c r="C161">
        <v>2000</v>
      </c>
      <c r="D161">
        <v>1256</v>
      </c>
      <c r="E161" t="s">
        <v>369</v>
      </c>
      <c r="F161" t="s">
        <v>89</v>
      </c>
      <c r="G161" t="s">
        <v>0</v>
      </c>
      <c r="H161" t="s">
        <v>1</v>
      </c>
      <c r="I161">
        <v>-183</v>
      </c>
      <c r="J161" t="s">
        <v>483</v>
      </c>
    </row>
    <row r="162" spans="1:10" hidden="1" x14ac:dyDescent="0.2">
      <c r="A162">
        <v>35599</v>
      </c>
      <c r="B162" t="s">
        <v>87</v>
      </c>
      <c r="C162">
        <v>2000</v>
      </c>
      <c r="D162">
        <v>1256</v>
      </c>
      <c r="E162" t="s">
        <v>369</v>
      </c>
      <c r="F162" t="s">
        <v>89</v>
      </c>
      <c r="G162" t="s">
        <v>0</v>
      </c>
      <c r="H162" t="s">
        <v>1</v>
      </c>
      <c r="I162">
        <v>-280</v>
      </c>
      <c r="J162" t="str">
        <f t="shared" si="2"/>
        <v>Operating</v>
      </c>
    </row>
    <row r="163" spans="1:10" hidden="1" x14ac:dyDescent="0.2">
      <c r="A163">
        <v>35599</v>
      </c>
      <c r="B163" t="s">
        <v>87</v>
      </c>
      <c r="C163">
        <v>2000</v>
      </c>
      <c r="D163">
        <v>1257</v>
      </c>
      <c r="E163" t="s">
        <v>160</v>
      </c>
      <c r="F163" t="s">
        <v>159</v>
      </c>
      <c r="G163" t="s">
        <v>0</v>
      </c>
      <c r="H163" t="s">
        <v>1</v>
      </c>
      <c r="I163">
        <v>-77</v>
      </c>
      <c r="J163" t="str">
        <f t="shared" si="2"/>
        <v>Operating</v>
      </c>
    </row>
    <row r="164" spans="1:10" hidden="1" x14ac:dyDescent="0.2">
      <c r="A164">
        <v>35599</v>
      </c>
      <c r="B164" t="s">
        <v>87</v>
      </c>
      <c r="C164">
        <v>2000</v>
      </c>
      <c r="D164">
        <v>1258</v>
      </c>
      <c r="E164" t="s">
        <v>63</v>
      </c>
      <c r="F164" t="s">
        <v>179</v>
      </c>
      <c r="G164" t="s">
        <v>14</v>
      </c>
      <c r="H164" t="s">
        <v>189</v>
      </c>
      <c r="I164">
        <v>-96.68</v>
      </c>
      <c r="J164" t="str">
        <f t="shared" si="2"/>
        <v>Operating</v>
      </c>
    </row>
    <row r="165" spans="1:10" hidden="1" x14ac:dyDescent="0.2">
      <c r="A165">
        <v>35599</v>
      </c>
      <c r="B165" t="s">
        <v>87</v>
      </c>
      <c r="C165">
        <v>2000</v>
      </c>
      <c r="D165">
        <v>1259</v>
      </c>
      <c r="E165" t="s">
        <v>61</v>
      </c>
      <c r="G165" t="s">
        <v>3</v>
      </c>
      <c r="H165" t="s">
        <v>62</v>
      </c>
      <c r="I165">
        <v>-39.56</v>
      </c>
      <c r="J165" t="str">
        <f t="shared" si="2"/>
        <v>Operating</v>
      </c>
    </row>
    <row r="166" spans="1:10" hidden="1" x14ac:dyDescent="0.2">
      <c r="A166">
        <v>35599</v>
      </c>
      <c r="B166" t="s">
        <v>87</v>
      </c>
      <c r="C166">
        <v>2000</v>
      </c>
      <c r="D166">
        <v>1260</v>
      </c>
      <c r="E166" t="s">
        <v>463</v>
      </c>
      <c r="G166" t="s">
        <v>3</v>
      </c>
      <c r="H166" t="s">
        <v>10</v>
      </c>
      <c r="I166">
        <v>-73.16</v>
      </c>
      <c r="J166" t="str">
        <f t="shared" si="2"/>
        <v>Operating</v>
      </c>
    </row>
    <row r="167" spans="1:10" hidden="1" x14ac:dyDescent="0.2">
      <c r="A167">
        <v>35599</v>
      </c>
      <c r="B167" t="s">
        <v>87</v>
      </c>
      <c r="C167">
        <v>2000</v>
      </c>
      <c r="D167">
        <v>1261</v>
      </c>
      <c r="E167" t="s">
        <v>92</v>
      </c>
      <c r="F167" t="s">
        <v>93</v>
      </c>
      <c r="G167" t="s">
        <v>0</v>
      </c>
      <c r="H167" t="s">
        <v>1</v>
      </c>
      <c r="I167">
        <v>-115</v>
      </c>
      <c r="J167" t="str">
        <f t="shared" si="2"/>
        <v>Operating</v>
      </c>
    </row>
    <row r="168" spans="1:10" hidden="1" x14ac:dyDescent="0.2">
      <c r="A168">
        <v>35599</v>
      </c>
      <c r="B168" t="s">
        <v>87</v>
      </c>
      <c r="C168">
        <v>2000</v>
      </c>
      <c r="D168">
        <v>1262</v>
      </c>
      <c r="E168" t="s">
        <v>40</v>
      </c>
      <c r="F168" t="s">
        <v>141</v>
      </c>
      <c r="G168" t="s">
        <v>3</v>
      </c>
      <c r="H168" t="s">
        <v>42</v>
      </c>
      <c r="I168">
        <v>-22.73</v>
      </c>
      <c r="J168" t="str">
        <f t="shared" si="2"/>
        <v>Operating</v>
      </c>
    </row>
    <row r="169" spans="1:10" hidden="1" x14ac:dyDescent="0.2">
      <c r="A169">
        <v>35599</v>
      </c>
      <c r="B169" t="s">
        <v>87</v>
      </c>
      <c r="C169">
        <v>2000</v>
      </c>
      <c r="D169">
        <v>1263</v>
      </c>
      <c r="E169" t="s">
        <v>40</v>
      </c>
      <c r="F169" t="s">
        <v>141</v>
      </c>
      <c r="G169" t="s">
        <v>3</v>
      </c>
      <c r="H169" t="s">
        <v>42</v>
      </c>
      <c r="I169">
        <v>-9.09</v>
      </c>
      <c r="J169" t="str">
        <f t="shared" si="2"/>
        <v>Operating</v>
      </c>
    </row>
    <row r="170" spans="1:10" hidden="1" x14ac:dyDescent="0.2">
      <c r="A170">
        <v>35599</v>
      </c>
      <c r="B170" t="s">
        <v>87</v>
      </c>
      <c r="C170">
        <v>2000</v>
      </c>
      <c r="D170">
        <v>1264</v>
      </c>
      <c r="E170" t="s">
        <v>43</v>
      </c>
      <c r="F170" t="s">
        <v>89</v>
      </c>
      <c r="G170" t="s">
        <v>0</v>
      </c>
      <c r="H170" t="s">
        <v>2</v>
      </c>
      <c r="I170">
        <v>-200</v>
      </c>
      <c r="J170" t="str">
        <f t="shared" si="2"/>
        <v>Operating</v>
      </c>
    </row>
    <row r="171" spans="1:10" hidden="1" x14ac:dyDescent="0.2">
      <c r="A171">
        <v>35599</v>
      </c>
      <c r="B171" t="s">
        <v>87</v>
      </c>
      <c r="C171">
        <v>2000</v>
      </c>
      <c r="D171">
        <v>1265</v>
      </c>
      <c r="E171" t="s">
        <v>369</v>
      </c>
      <c r="F171" t="s">
        <v>89</v>
      </c>
      <c r="G171" t="s">
        <v>0</v>
      </c>
      <c r="H171" t="s">
        <v>1</v>
      </c>
      <c r="I171">
        <v>-103</v>
      </c>
      <c r="J171" t="s">
        <v>483</v>
      </c>
    </row>
    <row r="172" spans="1:10" hidden="1" x14ac:dyDescent="0.2">
      <c r="A172">
        <v>35599</v>
      </c>
      <c r="B172" t="s">
        <v>87</v>
      </c>
      <c r="C172">
        <v>2000</v>
      </c>
      <c r="D172">
        <v>1265</v>
      </c>
      <c r="E172" t="s">
        <v>369</v>
      </c>
      <c r="F172" t="s">
        <v>89</v>
      </c>
      <c r="G172" t="s">
        <v>0</v>
      </c>
      <c r="H172" t="s">
        <v>1</v>
      </c>
      <c r="I172">
        <v>-280</v>
      </c>
      <c r="J172" t="str">
        <f t="shared" si="2"/>
        <v>Operating</v>
      </c>
    </row>
    <row r="173" spans="1:10" hidden="1" x14ac:dyDescent="0.2">
      <c r="A173">
        <v>35599</v>
      </c>
      <c r="B173" t="s">
        <v>87</v>
      </c>
      <c r="C173">
        <v>2000</v>
      </c>
      <c r="D173">
        <v>1266</v>
      </c>
      <c r="E173" t="s">
        <v>160</v>
      </c>
      <c r="F173" t="s">
        <v>159</v>
      </c>
      <c r="G173" t="s">
        <v>0</v>
      </c>
      <c r="H173" t="s">
        <v>1</v>
      </c>
      <c r="I173">
        <v>-35</v>
      </c>
      <c r="J173" t="str">
        <f t="shared" si="2"/>
        <v>Operating</v>
      </c>
    </row>
    <row r="174" spans="1:10" hidden="1" x14ac:dyDescent="0.2">
      <c r="A174">
        <v>35599</v>
      </c>
      <c r="B174" t="s">
        <v>87</v>
      </c>
      <c r="C174">
        <v>2000</v>
      </c>
      <c r="D174">
        <v>1267</v>
      </c>
      <c r="E174" t="s">
        <v>266</v>
      </c>
      <c r="F174" t="s">
        <v>35</v>
      </c>
      <c r="G174" t="s">
        <v>3</v>
      </c>
      <c r="H174" t="s">
        <v>34</v>
      </c>
      <c r="I174">
        <v>-5.04</v>
      </c>
      <c r="J174" t="str">
        <f t="shared" si="2"/>
        <v>Operating</v>
      </c>
    </row>
    <row r="175" spans="1:10" hidden="1" x14ac:dyDescent="0.2">
      <c r="A175">
        <v>35599</v>
      </c>
      <c r="B175" t="s">
        <v>87</v>
      </c>
      <c r="C175">
        <v>2000</v>
      </c>
      <c r="D175">
        <v>1268</v>
      </c>
      <c r="E175" t="s">
        <v>43</v>
      </c>
      <c r="F175" t="s">
        <v>89</v>
      </c>
      <c r="G175" t="s">
        <v>0</v>
      </c>
      <c r="H175" t="s">
        <v>2</v>
      </c>
      <c r="I175">
        <v>-100</v>
      </c>
      <c r="J175" t="str">
        <f t="shared" si="2"/>
        <v>Operating</v>
      </c>
    </row>
    <row r="176" spans="1:10" hidden="1" x14ac:dyDescent="0.2">
      <c r="A176">
        <v>35599</v>
      </c>
      <c r="B176" t="s">
        <v>87</v>
      </c>
      <c r="C176">
        <v>2000</v>
      </c>
      <c r="D176">
        <v>1269</v>
      </c>
      <c r="E176" t="s">
        <v>369</v>
      </c>
      <c r="F176" t="s">
        <v>89</v>
      </c>
      <c r="G176" t="s">
        <v>0</v>
      </c>
      <c r="H176" t="s">
        <v>1</v>
      </c>
      <c r="I176">
        <v>-143</v>
      </c>
      <c r="J176" t="s">
        <v>483</v>
      </c>
    </row>
    <row r="177" spans="1:10" hidden="1" x14ac:dyDescent="0.2">
      <c r="A177">
        <v>35599</v>
      </c>
      <c r="B177" t="s">
        <v>87</v>
      </c>
      <c r="C177">
        <v>2000</v>
      </c>
      <c r="D177">
        <v>1269</v>
      </c>
      <c r="E177" t="s">
        <v>369</v>
      </c>
      <c r="F177" t="s">
        <v>89</v>
      </c>
      <c r="G177" t="s">
        <v>0</v>
      </c>
      <c r="H177" t="s">
        <v>1</v>
      </c>
      <c r="I177">
        <v>-280</v>
      </c>
      <c r="J177" t="str">
        <f t="shared" si="2"/>
        <v>Operating</v>
      </c>
    </row>
    <row r="178" spans="1:10" hidden="1" x14ac:dyDescent="0.2">
      <c r="A178">
        <v>35599</v>
      </c>
      <c r="B178" t="s">
        <v>87</v>
      </c>
      <c r="C178">
        <v>2000</v>
      </c>
      <c r="D178">
        <v>1270</v>
      </c>
      <c r="E178" t="s">
        <v>160</v>
      </c>
      <c r="F178" t="s">
        <v>159</v>
      </c>
      <c r="G178" t="s">
        <v>0</v>
      </c>
      <c r="H178" t="s">
        <v>1</v>
      </c>
      <c r="I178">
        <v>-63</v>
      </c>
      <c r="J178" t="str">
        <f t="shared" si="2"/>
        <v>Operating</v>
      </c>
    </row>
    <row r="179" spans="1:10" hidden="1" x14ac:dyDescent="0.2">
      <c r="A179">
        <v>35599</v>
      </c>
      <c r="B179" t="s">
        <v>87</v>
      </c>
      <c r="C179">
        <v>2000</v>
      </c>
      <c r="D179">
        <v>1271</v>
      </c>
      <c r="E179" t="s">
        <v>43</v>
      </c>
      <c r="F179" t="s">
        <v>89</v>
      </c>
      <c r="G179" t="s">
        <v>0</v>
      </c>
      <c r="H179" t="s">
        <v>2</v>
      </c>
      <c r="I179">
        <v>-110</v>
      </c>
      <c r="J179" t="str">
        <f t="shared" si="2"/>
        <v>Operating</v>
      </c>
    </row>
    <row r="180" spans="1:10" hidden="1" x14ac:dyDescent="0.2">
      <c r="A180">
        <v>35599</v>
      </c>
      <c r="B180" t="s">
        <v>87</v>
      </c>
      <c r="C180">
        <v>2000</v>
      </c>
      <c r="D180">
        <v>1272</v>
      </c>
      <c r="E180" t="s">
        <v>215</v>
      </c>
      <c r="F180" t="s">
        <v>94</v>
      </c>
      <c r="G180" t="s">
        <v>3</v>
      </c>
      <c r="H180" t="s">
        <v>211</v>
      </c>
      <c r="I180">
        <v>-85</v>
      </c>
      <c r="J180" t="str">
        <f t="shared" si="2"/>
        <v>Operating</v>
      </c>
    </row>
    <row r="181" spans="1:10" hidden="1" x14ac:dyDescent="0.2">
      <c r="A181">
        <v>35599</v>
      </c>
      <c r="B181" t="s">
        <v>87</v>
      </c>
      <c r="C181">
        <v>2000</v>
      </c>
      <c r="D181">
        <v>1273</v>
      </c>
      <c r="E181" t="s">
        <v>51</v>
      </c>
      <c r="G181" t="s">
        <v>3</v>
      </c>
      <c r="H181" t="s">
        <v>12</v>
      </c>
      <c r="I181">
        <v>-133.91999999999999</v>
      </c>
      <c r="J181" t="str">
        <f t="shared" si="2"/>
        <v>Operating</v>
      </c>
    </row>
    <row r="182" spans="1:10" hidden="1" x14ac:dyDescent="0.2">
      <c r="A182">
        <v>35599</v>
      </c>
      <c r="B182" t="s">
        <v>87</v>
      </c>
      <c r="C182">
        <v>2000</v>
      </c>
      <c r="D182">
        <v>1274</v>
      </c>
      <c r="E182" t="s">
        <v>369</v>
      </c>
      <c r="F182" t="s">
        <v>89</v>
      </c>
      <c r="G182" t="s">
        <v>0</v>
      </c>
      <c r="H182" t="s">
        <v>1</v>
      </c>
      <c r="I182">
        <v>-70</v>
      </c>
      <c r="J182" t="s">
        <v>483</v>
      </c>
    </row>
    <row r="183" spans="1:10" hidden="1" x14ac:dyDescent="0.2">
      <c r="A183">
        <v>35599</v>
      </c>
      <c r="B183" t="s">
        <v>87</v>
      </c>
      <c r="C183">
        <v>2000</v>
      </c>
      <c r="D183">
        <v>1274</v>
      </c>
      <c r="E183" t="s">
        <v>369</v>
      </c>
      <c r="F183" t="s">
        <v>89</v>
      </c>
      <c r="G183" t="s">
        <v>0</v>
      </c>
      <c r="H183" t="s">
        <v>1</v>
      </c>
      <c r="I183">
        <v>-350</v>
      </c>
      <c r="J183" t="str">
        <f t="shared" si="2"/>
        <v>Operating</v>
      </c>
    </row>
    <row r="184" spans="1:10" hidden="1" x14ac:dyDescent="0.2">
      <c r="A184">
        <v>35599</v>
      </c>
      <c r="B184" t="s">
        <v>87</v>
      </c>
      <c r="C184">
        <v>2000</v>
      </c>
      <c r="D184">
        <v>1275</v>
      </c>
      <c r="E184" t="s">
        <v>43</v>
      </c>
      <c r="F184" t="s">
        <v>89</v>
      </c>
      <c r="G184" t="s">
        <v>0</v>
      </c>
      <c r="H184" t="s">
        <v>2</v>
      </c>
      <c r="I184">
        <v>-260</v>
      </c>
      <c r="J184" t="str">
        <f t="shared" si="2"/>
        <v>Operating</v>
      </c>
    </row>
    <row r="185" spans="1:10" hidden="1" x14ac:dyDescent="0.2">
      <c r="A185">
        <v>35599</v>
      </c>
      <c r="B185" t="s">
        <v>161</v>
      </c>
      <c r="C185">
        <v>2000</v>
      </c>
      <c r="E185" t="s">
        <v>17</v>
      </c>
      <c r="F185" t="s">
        <v>162</v>
      </c>
      <c r="G185" t="s">
        <v>14</v>
      </c>
      <c r="H185" t="s">
        <v>17</v>
      </c>
      <c r="I185">
        <f>1856+1105+565</f>
        <v>3526</v>
      </c>
      <c r="J185" t="str">
        <f t="shared" si="2"/>
        <v>Operating</v>
      </c>
    </row>
    <row r="186" spans="1:10" hidden="1" x14ac:dyDescent="0.2">
      <c r="A186">
        <v>35599</v>
      </c>
      <c r="B186" t="s">
        <v>161</v>
      </c>
      <c r="C186">
        <v>2000</v>
      </c>
      <c r="E186" t="s">
        <v>17</v>
      </c>
      <c r="F186" t="s">
        <v>163</v>
      </c>
      <c r="G186" t="s">
        <v>14</v>
      </c>
      <c r="H186" t="s">
        <v>17</v>
      </c>
      <c r="I186">
        <f>2365+1970+1736.72</f>
        <v>6071.72</v>
      </c>
      <c r="J186" t="str">
        <f t="shared" si="2"/>
        <v>Operating</v>
      </c>
    </row>
    <row r="187" spans="1:10" hidden="1" x14ac:dyDescent="0.2">
      <c r="A187">
        <v>35599</v>
      </c>
      <c r="B187" t="s">
        <v>161</v>
      </c>
      <c r="C187">
        <v>2000</v>
      </c>
      <c r="E187" t="s">
        <v>17</v>
      </c>
      <c r="F187" t="s">
        <v>164</v>
      </c>
      <c r="G187" t="s">
        <v>14</v>
      </c>
      <c r="H187" t="s">
        <v>17</v>
      </c>
      <c r="I187">
        <f>2289+1973+645</f>
        <v>4907</v>
      </c>
      <c r="J187" t="str">
        <f t="shared" si="2"/>
        <v>Operating</v>
      </c>
    </row>
    <row r="188" spans="1:10" hidden="1" x14ac:dyDescent="0.2">
      <c r="A188">
        <v>35599</v>
      </c>
      <c r="B188" t="s">
        <v>161</v>
      </c>
      <c r="C188">
        <v>2000</v>
      </c>
      <c r="E188" t="s">
        <v>17</v>
      </c>
      <c r="F188" t="s">
        <v>165</v>
      </c>
      <c r="G188" t="s">
        <v>14</v>
      </c>
      <c r="H188" t="s">
        <v>17</v>
      </c>
      <c r="I188">
        <f>2105+1668</f>
        <v>3773</v>
      </c>
      <c r="J188" t="str">
        <f t="shared" si="2"/>
        <v>Operating</v>
      </c>
    </row>
    <row r="189" spans="1:10" hidden="1" x14ac:dyDescent="0.2">
      <c r="A189">
        <v>35599</v>
      </c>
      <c r="B189" t="s">
        <v>161</v>
      </c>
      <c r="C189">
        <v>2000</v>
      </c>
      <c r="E189" t="s">
        <v>96</v>
      </c>
      <c r="F189" t="s">
        <v>166</v>
      </c>
      <c r="G189" t="s">
        <v>47</v>
      </c>
      <c r="H189" t="s">
        <v>98</v>
      </c>
      <c r="I189">
        <v>-3354.55</v>
      </c>
      <c r="J189" t="str">
        <f t="shared" si="2"/>
        <v>Operating</v>
      </c>
    </row>
    <row r="190" spans="1:10" hidden="1" x14ac:dyDescent="0.2">
      <c r="A190">
        <v>35599</v>
      </c>
      <c r="B190" t="s">
        <v>161</v>
      </c>
      <c r="C190">
        <v>2000</v>
      </c>
      <c r="E190" t="s">
        <v>100</v>
      </c>
      <c r="F190" t="s">
        <v>169</v>
      </c>
      <c r="G190" t="s">
        <v>47</v>
      </c>
      <c r="H190" t="s">
        <v>49</v>
      </c>
      <c r="I190">
        <v>-119.55</v>
      </c>
      <c r="J190" t="str">
        <f t="shared" si="2"/>
        <v>Operating</v>
      </c>
    </row>
    <row r="191" spans="1:10" hidden="1" x14ac:dyDescent="0.2">
      <c r="A191">
        <v>35599</v>
      </c>
      <c r="B191" t="s">
        <v>161</v>
      </c>
      <c r="C191">
        <v>2000</v>
      </c>
      <c r="E191" t="s">
        <v>158</v>
      </c>
      <c r="F191" t="s">
        <v>157</v>
      </c>
      <c r="G191" t="s">
        <v>15</v>
      </c>
      <c r="H191" t="s">
        <v>16</v>
      </c>
      <c r="I191">
        <v>-1.94</v>
      </c>
      <c r="J191" t="str">
        <f t="shared" si="2"/>
        <v>Operating</v>
      </c>
    </row>
    <row r="192" spans="1:10" hidden="1" x14ac:dyDescent="0.2">
      <c r="A192">
        <v>35599</v>
      </c>
      <c r="B192" t="s">
        <v>161</v>
      </c>
      <c r="C192">
        <v>2000</v>
      </c>
      <c r="E192" t="s">
        <v>108</v>
      </c>
      <c r="F192" t="s">
        <v>109</v>
      </c>
      <c r="G192" t="s">
        <v>110</v>
      </c>
      <c r="H192" t="s">
        <v>111</v>
      </c>
      <c r="I192">
        <v>-10000</v>
      </c>
      <c r="J192" t="s">
        <v>353</v>
      </c>
    </row>
    <row r="193" spans="1:10" hidden="1" x14ac:dyDescent="0.2">
      <c r="A193">
        <v>35599</v>
      </c>
      <c r="B193" t="s">
        <v>161</v>
      </c>
      <c r="C193">
        <v>2000</v>
      </c>
      <c r="D193">
        <v>1276</v>
      </c>
      <c r="E193" t="s">
        <v>75</v>
      </c>
      <c r="G193" t="s">
        <v>47</v>
      </c>
      <c r="H193" t="s">
        <v>117</v>
      </c>
      <c r="I193">
        <v>-124.79</v>
      </c>
      <c r="J193" t="str">
        <f t="shared" si="2"/>
        <v>Operating</v>
      </c>
    </row>
    <row r="194" spans="1:10" hidden="1" x14ac:dyDescent="0.2">
      <c r="A194">
        <v>35599</v>
      </c>
      <c r="B194" t="s">
        <v>161</v>
      </c>
      <c r="C194">
        <v>2000</v>
      </c>
      <c r="D194">
        <v>1277</v>
      </c>
      <c r="E194" t="s">
        <v>51</v>
      </c>
      <c r="G194" t="s">
        <v>3</v>
      </c>
      <c r="H194" t="s">
        <v>13</v>
      </c>
      <c r="I194">
        <v>-49.61</v>
      </c>
      <c r="J194" t="str">
        <f t="shared" si="2"/>
        <v>Operating</v>
      </c>
    </row>
    <row r="195" spans="1:10" hidden="1" x14ac:dyDescent="0.2">
      <c r="A195">
        <v>35599</v>
      </c>
      <c r="B195" t="s">
        <v>161</v>
      </c>
      <c r="C195">
        <v>2000</v>
      </c>
      <c r="D195">
        <v>1278</v>
      </c>
      <c r="E195" t="s">
        <v>59</v>
      </c>
      <c r="F195" t="s">
        <v>179</v>
      </c>
      <c r="G195" t="s">
        <v>3</v>
      </c>
      <c r="H195" t="s">
        <v>6</v>
      </c>
      <c r="I195">
        <v>-400</v>
      </c>
      <c r="J195" t="s">
        <v>483</v>
      </c>
    </row>
    <row r="196" spans="1:10" hidden="1" x14ac:dyDescent="0.2">
      <c r="A196">
        <v>35599</v>
      </c>
      <c r="B196" t="s">
        <v>161</v>
      </c>
      <c r="C196">
        <v>2000</v>
      </c>
      <c r="D196">
        <v>1278</v>
      </c>
      <c r="E196" t="s">
        <v>59</v>
      </c>
      <c r="F196" t="s">
        <v>179</v>
      </c>
      <c r="G196" t="s">
        <v>3</v>
      </c>
      <c r="H196" t="s">
        <v>6</v>
      </c>
      <c r="I196">
        <v>-586.26</v>
      </c>
      <c r="J196" t="str">
        <f t="shared" si="2"/>
        <v>Operating</v>
      </c>
    </row>
    <row r="197" spans="1:10" hidden="1" x14ac:dyDescent="0.2">
      <c r="A197">
        <v>35599</v>
      </c>
      <c r="B197" t="s">
        <v>161</v>
      </c>
      <c r="C197">
        <v>2000</v>
      </c>
      <c r="D197">
        <v>1279</v>
      </c>
      <c r="E197" t="s">
        <v>86</v>
      </c>
      <c r="F197" t="s">
        <v>179</v>
      </c>
      <c r="G197" t="s">
        <v>47</v>
      </c>
      <c r="H197" t="s">
        <v>117</v>
      </c>
      <c r="I197">
        <v>-34.15</v>
      </c>
      <c r="J197" t="str">
        <f t="shared" si="2"/>
        <v>Operating</v>
      </c>
    </row>
    <row r="198" spans="1:10" hidden="1" x14ac:dyDescent="0.2">
      <c r="A198">
        <v>35599</v>
      </c>
      <c r="B198" t="s">
        <v>161</v>
      </c>
      <c r="C198">
        <v>2000</v>
      </c>
      <c r="D198">
        <v>1280</v>
      </c>
      <c r="E198" t="s">
        <v>180</v>
      </c>
      <c r="F198" t="s">
        <v>181</v>
      </c>
      <c r="G198" t="s">
        <v>15</v>
      </c>
      <c r="H198" t="s">
        <v>181</v>
      </c>
      <c r="I198">
        <v>-52.5</v>
      </c>
      <c r="J198" t="str">
        <f t="shared" si="2"/>
        <v>Operating</v>
      </c>
    </row>
    <row r="199" spans="1:10" hidden="1" x14ac:dyDescent="0.2">
      <c r="A199">
        <v>35599</v>
      </c>
      <c r="B199" t="s">
        <v>161</v>
      </c>
      <c r="C199">
        <v>2000</v>
      </c>
      <c r="D199">
        <v>1281</v>
      </c>
      <c r="E199" t="s">
        <v>131</v>
      </c>
      <c r="G199" t="s">
        <v>3</v>
      </c>
      <c r="H199" t="s">
        <v>6</v>
      </c>
      <c r="I199">
        <v>-6.81</v>
      </c>
      <c r="J199" t="str">
        <f t="shared" si="2"/>
        <v>Operating</v>
      </c>
    </row>
    <row r="200" spans="1:10" hidden="1" x14ac:dyDescent="0.2">
      <c r="A200">
        <v>35599</v>
      </c>
      <c r="B200" t="s">
        <v>161</v>
      </c>
      <c r="C200">
        <v>2000</v>
      </c>
      <c r="D200">
        <v>1282</v>
      </c>
      <c r="E200" s="3" t="s">
        <v>266</v>
      </c>
      <c r="F200" t="s">
        <v>35</v>
      </c>
      <c r="G200" t="s">
        <v>3</v>
      </c>
      <c r="H200" t="s">
        <v>34</v>
      </c>
      <c r="I200">
        <v>-6.12</v>
      </c>
      <c r="J200" t="str">
        <f t="shared" si="2"/>
        <v>Operating</v>
      </c>
    </row>
    <row r="201" spans="1:10" hidden="1" x14ac:dyDescent="0.2">
      <c r="A201">
        <v>35599</v>
      </c>
      <c r="B201" t="s">
        <v>161</v>
      </c>
      <c r="C201">
        <v>2000</v>
      </c>
      <c r="D201">
        <v>1283</v>
      </c>
      <c r="E201" t="s">
        <v>43</v>
      </c>
      <c r="F201" t="s">
        <v>182</v>
      </c>
      <c r="G201" t="s">
        <v>0</v>
      </c>
      <c r="H201" t="s">
        <v>2</v>
      </c>
      <c r="I201">
        <v>-260</v>
      </c>
      <c r="J201" t="str">
        <f t="shared" si="2"/>
        <v>Operating</v>
      </c>
    </row>
    <row r="202" spans="1:10" hidden="1" x14ac:dyDescent="0.2">
      <c r="A202">
        <v>35599</v>
      </c>
      <c r="B202" t="s">
        <v>161</v>
      </c>
      <c r="C202">
        <v>2000</v>
      </c>
      <c r="D202">
        <v>1284</v>
      </c>
      <c r="E202" t="s">
        <v>56</v>
      </c>
      <c r="F202" t="s">
        <v>183</v>
      </c>
      <c r="G202" t="s">
        <v>15</v>
      </c>
      <c r="H202" t="s">
        <v>58</v>
      </c>
      <c r="I202">
        <v>-47.41</v>
      </c>
      <c r="J202" t="str">
        <f t="shared" si="2"/>
        <v>Operating</v>
      </c>
    </row>
    <row r="203" spans="1:10" hidden="1" x14ac:dyDescent="0.2">
      <c r="A203">
        <v>35599</v>
      </c>
      <c r="B203" t="s">
        <v>161</v>
      </c>
      <c r="C203">
        <v>2000</v>
      </c>
      <c r="D203">
        <v>1285</v>
      </c>
      <c r="E203" t="s">
        <v>63</v>
      </c>
      <c r="F203" t="s">
        <v>183</v>
      </c>
      <c r="G203" t="s">
        <v>14</v>
      </c>
      <c r="H203" t="s">
        <v>189</v>
      </c>
      <c r="I203">
        <v>-80.81</v>
      </c>
      <c r="J203" t="str">
        <f t="shared" si="2"/>
        <v>Operating</v>
      </c>
    </row>
    <row r="204" spans="1:10" hidden="1" x14ac:dyDescent="0.2">
      <c r="A204">
        <v>35599</v>
      </c>
      <c r="B204" t="s">
        <v>161</v>
      </c>
      <c r="C204">
        <v>2000</v>
      </c>
      <c r="D204">
        <v>1286</v>
      </c>
      <c r="E204" t="s">
        <v>369</v>
      </c>
      <c r="F204" t="s">
        <v>182</v>
      </c>
      <c r="G204" t="s">
        <v>0</v>
      </c>
      <c r="H204" t="s">
        <v>1</v>
      </c>
      <c r="I204">
        <v>-54.5</v>
      </c>
      <c r="J204" t="s">
        <v>483</v>
      </c>
    </row>
    <row r="205" spans="1:10" hidden="1" x14ac:dyDescent="0.2">
      <c r="A205">
        <v>35599</v>
      </c>
      <c r="B205" t="s">
        <v>161</v>
      </c>
      <c r="C205">
        <v>2000</v>
      </c>
      <c r="D205">
        <v>1286</v>
      </c>
      <c r="E205" t="s">
        <v>369</v>
      </c>
      <c r="F205" t="s">
        <v>182</v>
      </c>
      <c r="G205" t="s">
        <v>0</v>
      </c>
      <c r="H205" t="s">
        <v>1</v>
      </c>
      <c r="I205">
        <v>-280</v>
      </c>
      <c r="J205" t="str">
        <f t="shared" si="2"/>
        <v>Operating</v>
      </c>
    </row>
    <row r="206" spans="1:10" hidden="1" x14ac:dyDescent="0.2">
      <c r="A206">
        <v>35599</v>
      </c>
      <c r="B206" t="s">
        <v>161</v>
      </c>
      <c r="C206">
        <v>2000</v>
      </c>
      <c r="D206">
        <v>1287</v>
      </c>
      <c r="E206" t="s">
        <v>160</v>
      </c>
      <c r="F206" t="s">
        <v>185</v>
      </c>
      <c r="G206" t="s">
        <v>0</v>
      </c>
      <c r="H206" t="s">
        <v>1</v>
      </c>
      <c r="I206">
        <v>-23.1</v>
      </c>
      <c r="J206" t="str">
        <f t="shared" si="2"/>
        <v>Operating</v>
      </c>
    </row>
    <row r="207" spans="1:10" hidden="1" x14ac:dyDescent="0.2">
      <c r="A207">
        <v>35599</v>
      </c>
      <c r="B207" t="s">
        <v>161</v>
      </c>
      <c r="C207">
        <v>2000</v>
      </c>
      <c r="D207">
        <v>1288</v>
      </c>
      <c r="E207" t="s">
        <v>43</v>
      </c>
      <c r="F207" t="s">
        <v>184</v>
      </c>
      <c r="G207" t="s">
        <v>0</v>
      </c>
      <c r="H207" t="s">
        <v>2</v>
      </c>
      <c r="I207">
        <v>-260</v>
      </c>
      <c r="J207" t="str">
        <f t="shared" si="2"/>
        <v>Operating</v>
      </c>
    </row>
    <row r="208" spans="1:10" hidden="1" x14ac:dyDescent="0.2">
      <c r="A208">
        <v>35599</v>
      </c>
      <c r="B208" t="s">
        <v>161</v>
      </c>
      <c r="C208">
        <v>2000</v>
      </c>
      <c r="D208">
        <v>1289</v>
      </c>
      <c r="E208" t="s">
        <v>51</v>
      </c>
      <c r="F208" t="s">
        <v>170</v>
      </c>
      <c r="G208" t="s">
        <v>3</v>
      </c>
      <c r="H208" t="s">
        <v>12</v>
      </c>
      <c r="I208">
        <v>-50.99</v>
      </c>
      <c r="J208" t="str">
        <f t="shared" ref="J208:J275" si="3">IF(G208="Personal","Personal","Operating")</f>
        <v>Operating</v>
      </c>
    </row>
    <row r="209" spans="1:10" hidden="1" x14ac:dyDescent="0.2">
      <c r="A209">
        <v>35599</v>
      </c>
      <c r="B209" t="s">
        <v>161</v>
      </c>
      <c r="C209">
        <v>2000</v>
      </c>
      <c r="D209">
        <v>1290</v>
      </c>
      <c r="E209" t="s">
        <v>171</v>
      </c>
      <c r="F209" t="s">
        <v>172</v>
      </c>
      <c r="G209" t="s">
        <v>0</v>
      </c>
      <c r="H209" t="s">
        <v>2</v>
      </c>
      <c r="I209">
        <v>-365</v>
      </c>
      <c r="J209" t="str">
        <f t="shared" si="3"/>
        <v>Operating</v>
      </c>
    </row>
    <row r="210" spans="1:10" hidden="1" x14ac:dyDescent="0.2">
      <c r="A210">
        <v>35599</v>
      </c>
      <c r="B210" t="s">
        <v>161</v>
      </c>
      <c r="C210">
        <v>2000</v>
      </c>
      <c r="D210">
        <v>1291</v>
      </c>
      <c r="E210" t="s">
        <v>369</v>
      </c>
      <c r="F210" t="s">
        <v>172</v>
      </c>
      <c r="G210" t="s">
        <v>0</v>
      </c>
      <c r="H210" t="s">
        <v>1</v>
      </c>
      <c r="I210">
        <v>-150</v>
      </c>
      <c r="J210" t="s">
        <v>483</v>
      </c>
    </row>
    <row r="211" spans="1:10" hidden="1" x14ac:dyDescent="0.2">
      <c r="A211">
        <v>35599</v>
      </c>
      <c r="B211" t="s">
        <v>161</v>
      </c>
      <c r="C211">
        <v>2000</v>
      </c>
      <c r="D211">
        <v>1291</v>
      </c>
      <c r="E211" t="s">
        <v>369</v>
      </c>
      <c r="F211" t="s">
        <v>172</v>
      </c>
      <c r="G211" t="s">
        <v>0</v>
      </c>
      <c r="H211" t="s">
        <v>1</v>
      </c>
      <c r="I211">
        <v>-280</v>
      </c>
      <c r="J211" t="str">
        <f t="shared" si="3"/>
        <v>Operating</v>
      </c>
    </row>
    <row r="212" spans="1:10" hidden="1" x14ac:dyDescent="0.2">
      <c r="A212">
        <v>35599</v>
      </c>
      <c r="B212" t="s">
        <v>161</v>
      </c>
      <c r="C212">
        <v>2000</v>
      </c>
      <c r="D212">
        <v>1292</v>
      </c>
      <c r="E212" t="s">
        <v>51</v>
      </c>
      <c r="F212" t="s">
        <v>170</v>
      </c>
      <c r="G212" t="s">
        <v>3</v>
      </c>
      <c r="H212" t="s">
        <v>34</v>
      </c>
      <c r="I212">
        <v>-166.71</v>
      </c>
      <c r="J212" t="str">
        <f t="shared" si="3"/>
        <v>Operating</v>
      </c>
    </row>
    <row r="213" spans="1:10" hidden="1" x14ac:dyDescent="0.2">
      <c r="A213">
        <v>35599</v>
      </c>
      <c r="B213" t="s">
        <v>161</v>
      </c>
      <c r="C213">
        <v>2000</v>
      </c>
      <c r="D213">
        <v>1293</v>
      </c>
      <c r="E213" t="s">
        <v>296</v>
      </c>
      <c r="F213" t="s">
        <v>142</v>
      </c>
      <c r="G213" t="s">
        <v>3</v>
      </c>
      <c r="H213" t="s">
        <v>13</v>
      </c>
      <c r="I213">
        <v>-85.14</v>
      </c>
      <c r="J213" t="str">
        <f t="shared" si="3"/>
        <v>Operating</v>
      </c>
    </row>
    <row r="214" spans="1:10" hidden="1" x14ac:dyDescent="0.2">
      <c r="A214">
        <v>35599</v>
      </c>
      <c r="B214" t="s">
        <v>161</v>
      </c>
      <c r="C214">
        <v>2000</v>
      </c>
      <c r="D214">
        <v>1294</v>
      </c>
      <c r="E214" t="s">
        <v>455</v>
      </c>
      <c r="F214" t="s">
        <v>173</v>
      </c>
      <c r="G214" t="s">
        <v>3</v>
      </c>
      <c r="H214" t="s">
        <v>62</v>
      </c>
      <c r="I214">
        <v>-96.01</v>
      </c>
      <c r="J214" t="str">
        <f t="shared" si="3"/>
        <v>Operating</v>
      </c>
    </row>
    <row r="215" spans="1:10" hidden="1" x14ac:dyDescent="0.2">
      <c r="A215">
        <v>35599</v>
      </c>
      <c r="B215" t="s">
        <v>161</v>
      </c>
      <c r="C215">
        <v>2000</v>
      </c>
      <c r="D215">
        <v>1295</v>
      </c>
      <c r="E215" t="s">
        <v>53</v>
      </c>
      <c r="F215" t="s">
        <v>54</v>
      </c>
      <c r="G215" t="s">
        <v>3</v>
      </c>
      <c r="H215" t="s">
        <v>13</v>
      </c>
      <c r="I215">
        <v>-13.2</v>
      </c>
      <c r="J215" t="str">
        <f t="shared" si="3"/>
        <v>Operating</v>
      </c>
    </row>
    <row r="216" spans="1:10" hidden="1" x14ac:dyDescent="0.2">
      <c r="A216">
        <v>35599</v>
      </c>
      <c r="B216" t="s">
        <v>161</v>
      </c>
      <c r="C216">
        <v>2000</v>
      </c>
      <c r="D216">
        <v>1296</v>
      </c>
      <c r="E216" t="s">
        <v>43</v>
      </c>
      <c r="F216" t="s">
        <v>174</v>
      </c>
      <c r="G216" t="s">
        <v>0</v>
      </c>
      <c r="H216" t="s">
        <v>2</v>
      </c>
      <c r="I216">
        <v>-260</v>
      </c>
      <c r="J216" t="str">
        <f t="shared" si="3"/>
        <v>Operating</v>
      </c>
    </row>
    <row r="217" spans="1:10" hidden="1" x14ac:dyDescent="0.2">
      <c r="A217">
        <v>35599</v>
      </c>
      <c r="B217" t="s">
        <v>161</v>
      </c>
      <c r="C217">
        <v>2000</v>
      </c>
      <c r="D217">
        <v>1297</v>
      </c>
      <c r="E217" t="s">
        <v>51</v>
      </c>
      <c r="F217" t="s">
        <v>170</v>
      </c>
      <c r="G217" t="s">
        <v>3</v>
      </c>
      <c r="H217" t="s">
        <v>12</v>
      </c>
      <c r="I217">
        <v>-62.06</v>
      </c>
      <c r="J217" t="str">
        <f t="shared" si="3"/>
        <v>Operating</v>
      </c>
    </row>
    <row r="218" spans="1:10" hidden="1" x14ac:dyDescent="0.2">
      <c r="A218">
        <v>35599</v>
      </c>
      <c r="B218" t="s">
        <v>161</v>
      </c>
      <c r="C218">
        <v>2000</v>
      </c>
      <c r="D218">
        <v>1298</v>
      </c>
      <c r="E218" t="s">
        <v>43</v>
      </c>
      <c r="F218" t="s">
        <v>174</v>
      </c>
      <c r="G218" t="s">
        <v>0</v>
      </c>
      <c r="H218" t="s">
        <v>2</v>
      </c>
      <c r="I218">
        <v>-110</v>
      </c>
      <c r="J218" t="str">
        <f t="shared" si="3"/>
        <v>Operating</v>
      </c>
    </row>
    <row r="219" spans="1:10" hidden="1" x14ac:dyDescent="0.2">
      <c r="A219">
        <v>35599</v>
      </c>
      <c r="B219" t="s">
        <v>161</v>
      </c>
      <c r="C219">
        <v>2000</v>
      </c>
      <c r="D219">
        <v>1299</v>
      </c>
      <c r="E219" s="3" t="s">
        <v>266</v>
      </c>
      <c r="F219" t="s">
        <v>35</v>
      </c>
      <c r="G219" t="s">
        <v>3</v>
      </c>
      <c r="H219" t="s">
        <v>34</v>
      </c>
      <c r="I219">
        <v>-6.95</v>
      </c>
      <c r="J219" t="str">
        <f t="shared" si="3"/>
        <v>Operating</v>
      </c>
    </row>
    <row r="220" spans="1:10" hidden="1" x14ac:dyDescent="0.2">
      <c r="A220">
        <v>35599</v>
      </c>
      <c r="B220" t="s">
        <v>161</v>
      </c>
      <c r="C220">
        <v>2000</v>
      </c>
      <c r="D220">
        <v>1300</v>
      </c>
      <c r="E220" t="s">
        <v>369</v>
      </c>
      <c r="F220" t="s">
        <v>174</v>
      </c>
      <c r="G220" t="s">
        <v>0</v>
      </c>
      <c r="H220" t="s">
        <v>1</v>
      </c>
      <c r="I220">
        <v>-90</v>
      </c>
      <c r="J220" t="s">
        <v>483</v>
      </c>
    </row>
    <row r="221" spans="1:10" hidden="1" x14ac:dyDescent="0.2">
      <c r="A221">
        <v>35599</v>
      </c>
      <c r="B221" t="s">
        <v>161</v>
      </c>
      <c r="C221">
        <v>2000</v>
      </c>
      <c r="D221">
        <v>1300</v>
      </c>
      <c r="E221" t="s">
        <v>369</v>
      </c>
      <c r="F221" t="s">
        <v>174</v>
      </c>
      <c r="G221" t="s">
        <v>0</v>
      </c>
      <c r="H221" t="s">
        <v>1</v>
      </c>
      <c r="I221">
        <v>-280</v>
      </c>
      <c r="J221" t="str">
        <f t="shared" si="3"/>
        <v>Operating</v>
      </c>
    </row>
    <row r="222" spans="1:10" hidden="1" x14ac:dyDescent="0.2">
      <c r="A222">
        <v>35599</v>
      </c>
      <c r="B222" t="s">
        <v>161</v>
      </c>
      <c r="C222">
        <v>2000</v>
      </c>
      <c r="D222">
        <v>1301</v>
      </c>
      <c r="E222" t="s">
        <v>369</v>
      </c>
      <c r="F222" t="s">
        <v>93</v>
      </c>
      <c r="G222" t="s">
        <v>0</v>
      </c>
      <c r="H222" t="s">
        <v>1</v>
      </c>
      <c r="I222">
        <v>-120</v>
      </c>
      <c r="J222" t="str">
        <f t="shared" si="3"/>
        <v>Operating</v>
      </c>
    </row>
    <row r="223" spans="1:10" hidden="1" x14ac:dyDescent="0.2">
      <c r="A223">
        <v>35599</v>
      </c>
      <c r="B223" t="s">
        <v>161</v>
      </c>
      <c r="C223">
        <v>2000</v>
      </c>
      <c r="D223">
        <v>1302</v>
      </c>
      <c r="E223" t="s">
        <v>171</v>
      </c>
      <c r="F223" t="s">
        <v>174</v>
      </c>
      <c r="G223" t="s">
        <v>0</v>
      </c>
      <c r="H223" t="s">
        <v>2</v>
      </c>
      <c r="I223">
        <v>-240</v>
      </c>
      <c r="J223" t="str">
        <f t="shared" si="3"/>
        <v>Operating</v>
      </c>
    </row>
    <row r="224" spans="1:10" hidden="1" x14ac:dyDescent="0.2">
      <c r="A224">
        <v>35599</v>
      </c>
      <c r="B224" t="s">
        <v>161</v>
      </c>
      <c r="C224">
        <v>2000</v>
      </c>
      <c r="D224">
        <v>1303</v>
      </c>
      <c r="E224" t="s">
        <v>175</v>
      </c>
      <c r="F224" t="s">
        <v>176</v>
      </c>
      <c r="G224" t="s">
        <v>14</v>
      </c>
      <c r="H224" t="s">
        <v>190</v>
      </c>
      <c r="I224">
        <v>-8.5</v>
      </c>
      <c r="J224" t="str">
        <f t="shared" si="3"/>
        <v>Operating</v>
      </c>
    </row>
    <row r="225" spans="1:10" hidden="1" x14ac:dyDescent="0.2">
      <c r="A225">
        <v>35599</v>
      </c>
      <c r="B225" t="s">
        <v>161</v>
      </c>
      <c r="C225">
        <v>2000</v>
      </c>
      <c r="D225">
        <v>1304</v>
      </c>
      <c r="E225" t="s">
        <v>56</v>
      </c>
      <c r="F225" t="s">
        <v>177</v>
      </c>
      <c r="G225" t="s">
        <v>15</v>
      </c>
      <c r="H225" t="s">
        <v>58</v>
      </c>
      <c r="I225">
        <v>-210.11</v>
      </c>
      <c r="J225" t="str">
        <f t="shared" si="3"/>
        <v>Operating</v>
      </c>
    </row>
    <row r="226" spans="1:10" hidden="1" x14ac:dyDescent="0.2">
      <c r="A226">
        <v>35599</v>
      </c>
      <c r="B226" t="s">
        <v>161</v>
      </c>
      <c r="C226">
        <v>2000</v>
      </c>
      <c r="D226">
        <v>1305</v>
      </c>
      <c r="E226" t="s">
        <v>171</v>
      </c>
      <c r="F226" t="s">
        <v>178</v>
      </c>
      <c r="G226" t="s">
        <v>0</v>
      </c>
      <c r="H226" t="s">
        <v>2</v>
      </c>
      <c r="I226">
        <v>-176.64</v>
      </c>
      <c r="J226" t="str">
        <f t="shared" si="3"/>
        <v>Operating</v>
      </c>
    </row>
    <row r="227" spans="1:10" hidden="1" x14ac:dyDescent="0.2">
      <c r="A227">
        <v>35599</v>
      </c>
      <c r="B227" t="s">
        <v>161</v>
      </c>
      <c r="C227">
        <v>2000</v>
      </c>
      <c r="D227">
        <v>1307</v>
      </c>
      <c r="E227" t="s">
        <v>43</v>
      </c>
      <c r="F227" t="s">
        <v>178</v>
      </c>
      <c r="G227" t="s">
        <v>0</v>
      </c>
      <c r="H227" t="s">
        <v>2</v>
      </c>
      <c r="I227">
        <v>-370</v>
      </c>
      <c r="J227" t="str">
        <f t="shared" si="3"/>
        <v>Operating</v>
      </c>
    </row>
    <row r="228" spans="1:10" hidden="1" x14ac:dyDescent="0.2">
      <c r="A228">
        <v>35599</v>
      </c>
      <c r="B228" t="s">
        <v>161</v>
      </c>
      <c r="C228">
        <v>2000</v>
      </c>
      <c r="D228">
        <v>1308</v>
      </c>
      <c r="E228" t="s">
        <v>51</v>
      </c>
      <c r="F228" t="s">
        <v>170</v>
      </c>
      <c r="G228" t="s">
        <v>3</v>
      </c>
      <c r="H228" t="s">
        <v>34</v>
      </c>
      <c r="I228">
        <v>-51.78</v>
      </c>
      <c r="J228" t="str">
        <f t="shared" si="3"/>
        <v>Operating</v>
      </c>
    </row>
    <row r="229" spans="1:10" hidden="1" x14ac:dyDescent="0.2">
      <c r="A229">
        <v>35599</v>
      </c>
      <c r="B229" t="s">
        <v>161</v>
      </c>
      <c r="C229">
        <v>2000</v>
      </c>
      <c r="D229">
        <v>1309</v>
      </c>
      <c r="E229" t="s">
        <v>369</v>
      </c>
      <c r="F229" t="s">
        <v>178</v>
      </c>
      <c r="G229" t="s">
        <v>0</v>
      </c>
      <c r="H229" t="s">
        <v>1</v>
      </c>
      <c r="I229">
        <v>-280</v>
      </c>
      <c r="J229" t="str">
        <f t="shared" si="3"/>
        <v>Operating</v>
      </c>
    </row>
    <row r="230" spans="1:10" hidden="1" x14ac:dyDescent="0.2">
      <c r="A230">
        <v>35599</v>
      </c>
      <c r="B230" t="s">
        <v>161</v>
      </c>
      <c r="C230">
        <v>2000</v>
      </c>
      <c r="D230">
        <v>1310</v>
      </c>
      <c r="E230" t="s">
        <v>171</v>
      </c>
      <c r="F230" t="s">
        <v>178</v>
      </c>
      <c r="G230" t="s">
        <v>0</v>
      </c>
      <c r="H230" t="s">
        <v>2</v>
      </c>
      <c r="I230">
        <v>-63.36</v>
      </c>
      <c r="J230" t="str">
        <f t="shared" si="3"/>
        <v>Operating</v>
      </c>
    </row>
    <row r="231" spans="1:10" hidden="1" x14ac:dyDescent="0.2">
      <c r="A231">
        <v>35599</v>
      </c>
      <c r="B231" t="s">
        <v>191</v>
      </c>
      <c r="C231">
        <v>2000</v>
      </c>
      <c r="E231" t="s">
        <v>17</v>
      </c>
      <c r="F231" t="s">
        <v>192</v>
      </c>
      <c r="G231" t="s">
        <v>14</v>
      </c>
      <c r="H231" t="s">
        <v>17</v>
      </c>
      <c r="I231">
        <v>4683</v>
      </c>
      <c r="J231" t="str">
        <f t="shared" si="3"/>
        <v>Operating</v>
      </c>
    </row>
    <row r="232" spans="1:10" hidden="1" x14ac:dyDescent="0.2">
      <c r="A232">
        <v>35599</v>
      </c>
      <c r="B232" t="s">
        <v>191</v>
      </c>
      <c r="C232">
        <v>2000</v>
      </c>
      <c r="E232" t="s">
        <v>17</v>
      </c>
      <c r="F232" t="s">
        <v>193</v>
      </c>
      <c r="G232" t="s">
        <v>14</v>
      </c>
      <c r="H232" t="s">
        <v>17</v>
      </c>
      <c r="I232">
        <v>4839.51</v>
      </c>
      <c r="J232" t="str">
        <f t="shared" si="3"/>
        <v>Operating</v>
      </c>
    </row>
    <row r="233" spans="1:10" hidden="1" x14ac:dyDescent="0.2">
      <c r="A233">
        <v>35599</v>
      </c>
      <c r="B233" t="s">
        <v>191</v>
      </c>
      <c r="C233">
        <v>2000</v>
      </c>
      <c r="E233" t="s">
        <v>17</v>
      </c>
      <c r="F233" t="s">
        <v>194</v>
      </c>
      <c r="G233" t="s">
        <v>14</v>
      </c>
      <c r="H233" t="s">
        <v>17</v>
      </c>
      <c r="I233">
        <v>3693</v>
      </c>
      <c r="J233" t="str">
        <f t="shared" si="3"/>
        <v>Operating</v>
      </c>
    </row>
    <row r="234" spans="1:10" hidden="1" x14ac:dyDescent="0.2">
      <c r="A234">
        <v>35599</v>
      </c>
      <c r="B234" t="s">
        <v>191</v>
      </c>
      <c r="C234">
        <v>2000</v>
      </c>
      <c r="E234" t="s">
        <v>17</v>
      </c>
      <c r="F234" t="s">
        <v>195</v>
      </c>
      <c r="G234" t="s">
        <v>14</v>
      </c>
      <c r="H234" t="s">
        <v>17</v>
      </c>
      <c r="I234">
        <v>4460</v>
      </c>
      <c r="J234" t="str">
        <f t="shared" si="3"/>
        <v>Operating</v>
      </c>
    </row>
    <row r="235" spans="1:10" hidden="1" x14ac:dyDescent="0.2">
      <c r="A235">
        <v>35599</v>
      </c>
      <c r="B235" t="s">
        <v>191</v>
      </c>
      <c r="C235">
        <v>2000</v>
      </c>
      <c r="E235" t="s">
        <v>17</v>
      </c>
      <c r="F235" t="s">
        <v>196</v>
      </c>
      <c r="G235" t="s">
        <v>14</v>
      </c>
      <c r="H235" t="s">
        <v>17</v>
      </c>
      <c r="I235">
        <v>5148</v>
      </c>
      <c r="J235" t="str">
        <f t="shared" si="3"/>
        <v>Operating</v>
      </c>
    </row>
    <row r="236" spans="1:10" hidden="1" x14ac:dyDescent="0.2">
      <c r="A236">
        <v>35599</v>
      </c>
      <c r="B236" t="s">
        <v>191</v>
      </c>
      <c r="C236">
        <v>2000</v>
      </c>
      <c r="E236" t="s">
        <v>96</v>
      </c>
      <c r="F236" t="s">
        <v>199</v>
      </c>
      <c r="G236" t="s">
        <v>47</v>
      </c>
      <c r="H236" t="s">
        <v>98</v>
      </c>
      <c r="I236">
        <v>-2877.22</v>
      </c>
      <c r="J236" t="str">
        <f t="shared" si="3"/>
        <v>Operating</v>
      </c>
    </row>
    <row r="237" spans="1:10" hidden="1" x14ac:dyDescent="0.2">
      <c r="A237">
        <v>35599</v>
      </c>
      <c r="B237" t="s">
        <v>191</v>
      </c>
      <c r="C237">
        <v>2000</v>
      </c>
      <c r="E237" t="s">
        <v>100</v>
      </c>
      <c r="F237" t="s">
        <v>200</v>
      </c>
      <c r="G237" t="s">
        <v>47</v>
      </c>
      <c r="H237" t="s">
        <v>49</v>
      </c>
      <c r="I237">
        <v>-106.68</v>
      </c>
      <c r="J237" t="str">
        <f t="shared" si="3"/>
        <v>Operating</v>
      </c>
    </row>
    <row r="238" spans="1:10" hidden="1" x14ac:dyDescent="0.2">
      <c r="A238">
        <v>35599</v>
      </c>
      <c r="B238" t="s">
        <v>191</v>
      </c>
      <c r="C238">
        <v>2000</v>
      </c>
      <c r="E238" t="s">
        <v>158</v>
      </c>
      <c r="F238" t="s">
        <v>157</v>
      </c>
      <c r="G238" t="s">
        <v>15</v>
      </c>
      <c r="H238" t="s">
        <v>16</v>
      </c>
      <c r="I238">
        <v>-6.02</v>
      </c>
      <c r="J238" t="str">
        <f t="shared" si="3"/>
        <v>Operating</v>
      </c>
    </row>
    <row r="239" spans="1:10" hidden="1" x14ac:dyDescent="0.2">
      <c r="A239">
        <v>35599</v>
      </c>
      <c r="B239" t="s">
        <v>191</v>
      </c>
      <c r="C239">
        <v>2000</v>
      </c>
      <c r="E239" t="s">
        <v>108</v>
      </c>
      <c r="F239" t="s">
        <v>109</v>
      </c>
      <c r="G239" t="s">
        <v>110</v>
      </c>
      <c r="H239" t="s">
        <v>111</v>
      </c>
      <c r="I239">
        <v>-10000</v>
      </c>
      <c r="J239" t="s">
        <v>353</v>
      </c>
    </row>
    <row r="240" spans="1:10" hidden="1" x14ac:dyDescent="0.2">
      <c r="A240">
        <v>35599</v>
      </c>
      <c r="B240" s="3" t="s">
        <v>191</v>
      </c>
      <c r="C240">
        <v>2000</v>
      </c>
      <c r="D240" s="3"/>
      <c r="E240" s="3" t="s">
        <v>105</v>
      </c>
      <c r="F240" s="3" t="s">
        <v>278</v>
      </c>
      <c r="G240" s="3" t="s">
        <v>14</v>
      </c>
      <c r="H240" s="3" t="s">
        <v>201</v>
      </c>
      <c r="I240" s="3">
        <v>-220</v>
      </c>
      <c r="J240" t="str">
        <f t="shared" si="3"/>
        <v>Operating</v>
      </c>
    </row>
    <row r="241" spans="1:11" hidden="1" x14ac:dyDescent="0.2">
      <c r="A241">
        <v>35599</v>
      </c>
      <c r="B241" t="s">
        <v>191</v>
      </c>
      <c r="C241">
        <v>2000</v>
      </c>
      <c r="D241">
        <v>1306</v>
      </c>
      <c r="E241" t="s">
        <v>202</v>
      </c>
      <c r="F241" t="s">
        <v>203</v>
      </c>
      <c r="G241" t="s">
        <v>3</v>
      </c>
      <c r="H241" t="s">
        <v>13</v>
      </c>
      <c r="I241">
        <v>-42.25</v>
      </c>
      <c r="J241" t="str">
        <f t="shared" si="3"/>
        <v>Operating</v>
      </c>
    </row>
    <row r="242" spans="1:11" hidden="1" x14ac:dyDescent="0.2">
      <c r="A242">
        <v>35599</v>
      </c>
      <c r="B242" t="s">
        <v>191</v>
      </c>
      <c r="C242">
        <v>2000</v>
      </c>
      <c r="D242">
        <v>1311</v>
      </c>
      <c r="E242" t="s">
        <v>171</v>
      </c>
      <c r="F242" t="s">
        <v>190</v>
      </c>
      <c r="G242" t="s">
        <v>14</v>
      </c>
      <c r="H242" t="s">
        <v>190</v>
      </c>
      <c r="I242">
        <v>-250</v>
      </c>
      <c r="J242" t="str">
        <f t="shared" si="3"/>
        <v>Operating</v>
      </c>
    </row>
    <row r="243" spans="1:11" hidden="1" x14ac:dyDescent="0.2">
      <c r="A243">
        <v>35599</v>
      </c>
      <c r="B243" t="s">
        <v>191</v>
      </c>
      <c r="C243">
        <v>2000</v>
      </c>
      <c r="D243">
        <v>1312</v>
      </c>
      <c r="E243" t="s">
        <v>171</v>
      </c>
      <c r="F243" t="s">
        <v>259</v>
      </c>
      <c r="G243" t="s">
        <v>0</v>
      </c>
      <c r="H243" t="s">
        <v>2</v>
      </c>
      <c r="I243">
        <v>-240</v>
      </c>
      <c r="J243" t="str">
        <f t="shared" si="3"/>
        <v>Operating</v>
      </c>
    </row>
    <row r="244" spans="1:11" hidden="1" x14ac:dyDescent="0.2">
      <c r="A244">
        <v>35599</v>
      </c>
      <c r="B244" t="s">
        <v>191</v>
      </c>
      <c r="C244">
        <v>2000</v>
      </c>
      <c r="D244">
        <v>1313</v>
      </c>
      <c r="E244" t="s">
        <v>369</v>
      </c>
      <c r="F244" t="s">
        <v>259</v>
      </c>
      <c r="G244" t="s">
        <v>0</v>
      </c>
      <c r="H244" t="s">
        <v>1</v>
      </c>
      <c r="I244">
        <v>-280</v>
      </c>
      <c r="J244" t="str">
        <f>IF(G244="Personal","Personal","Operating")</f>
        <v>Operating</v>
      </c>
    </row>
    <row r="245" spans="1:11" hidden="1" x14ac:dyDescent="0.2">
      <c r="A245">
        <v>35599</v>
      </c>
      <c r="B245" t="s">
        <v>191</v>
      </c>
      <c r="C245">
        <v>2000</v>
      </c>
      <c r="D245">
        <v>1313</v>
      </c>
      <c r="E245" t="s">
        <v>369</v>
      </c>
      <c r="F245" t="s">
        <v>259</v>
      </c>
      <c r="G245" t="s">
        <v>0</v>
      </c>
      <c r="H245" t="s">
        <v>1</v>
      </c>
      <c r="I245">
        <v>-80</v>
      </c>
      <c r="J245" t="s">
        <v>483</v>
      </c>
    </row>
    <row r="246" spans="1:11" hidden="1" x14ac:dyDescent="0.2">
      <c r="A246">
        <v>35599</v>
      </c>
      <c r="B246" t="s">
        <v>191</v>
      </c>
      <c r="C246">
        <v>2000</v>
      </c>
      <c r="D246">
        <v>1315</v>
      </c>
      <c r="E246" t="s">
        <v>205</v>
      </c>
      <c r="F246" t="s">
        <v>206</v>
      </c>
      <c r="G246" t="s">
        <v>3</v>
      </c>
      <c r="H246" t="s">
        <v>42</v>
      </c>
      <c r="I246">
        <v>-40</v>
      </c>
      <c r="J246" t="str">
        <f t="shared" si="3"/>
        <v>Operating</v>
      </c>
      <c r="K246" t="s">
        <v>494</v>
      </c>
    </row>
    <row r="247" spans="1:11" hidden="1" x14ac:dyDescent="0.2">
      <c r="A247">
        <v>35599</v>
      </c>
      <c r="B247" t="s">
        <v>191</v>
      </c>
      <c r="C247">
        <v>2000</v>
      </c>
      <c r="D247">
        <v>1316</v>
      </c>
      <c r="E247" t="s">
        <v>45</v>
      </c>
      <c r="F247" t="s">
        <v>183</v>
      </c>
      <c r="G247" t="s">
        <v>47</v>
      </c>
      <c r="H247" t="s">
        <v>117</v>
      </c>
      <c r="I247">
        <v>-125.25</v>
      </c>
      <c r="J247" t="str">
        <f t="shared" si="3"/>
        <v>Operating</v>
      </c>
      <c r="K247" t="s">
        <v>494</v>
      </c>
    </row>
    <row r="248" spans="1:11" hidden="1" x14ac:dyDescent="0.2">
      <c r="A248">
        <v>35599</v>
      </c>
      <c r="B248" t="s">
        <v>191</v>
      </c>
      <c r="C248">
        <v>2000</v>
      </c>
      <c r="D248">
        <v>1317</v>
      </c>
      <c r="E248" t="s">
        <v>86</v>
      </c>
      <c r="F248" t="s">
        <v>183</v>
      </c>
      <c r="G248" t="s">
        <v>47</v>
      </c>
      <c r="H248" t="s">
        <v>117</v>
      </c>
      <c r="I248">
        <v>-24.06</v>
      </c>
      <c r="J248" t="str">
        <f t="shared" si="3"/>
        <v>Operating</v>
      </c>
      <c r="K248" t="s">
        <v>494</v>
      </c>
    </row>
    <row r="249" spans="1:11" hidden="1" x14ac:dyDescent="0.2">
      <c r="A249">
        <v>35599</v>
      </c>
      <c r="B249" t="s">
        <v>191</v>
      </c>
      <c r="C249">
        <v>2000</v>
      </c>
      <c r="D249">
        <v>1318</v>
      </c>
      <c r="E249" t="s">
        <v>59</v>
      </c>
      <c r="F249" t="s">
        <v>183</v>
      </c>
      <c r="G249" t="s">
        <v>3</v>
      </c>
      <c r="H249" t="s">
        <v>6</v>
      </c>
      <c r="I249">
        <v>-500</v>
      </c>
      <c r="J249" t="s">
        <v>483</v>
      </c>
    </row>
    <row r="250" spans="1:11" hidden="1" x14ac:dyDescent="0.2">
      <c r="A250">
        <v>35599</v>
      </c>
      <c r="B250" t="s">
        <v>191</v>
      </c>
      <c r="C250">
        <v>2000</v>
      </c>
      <c r="D250">
        <v>1318</v>
      </c>
      <c r="E250" t="s">
        <v>59</v>
      </c>
      <c r="F250" t="s">
        <v>183</v>
      </c>
      <c r="G250" t="s">
        <v>3</v>
      </c>
      <c r="H250" t="s">
        <v>6</v>
      </c>
      <c r="I250">
        <v>-254</v>
      </c>
      <c r="J250" t="str">
        <f t="shared" si="3"/>
        <v>Operating</v>
      </c>
    </row>
    <row r="251" spans="1:11" hidden="1" x14ac:dyDescent="0.2">
      <c r="A251">
        <v>35599</v>
      </c>
      <c r="B251" t="s">
        <v>191</v>
      </c>
      <c r="C251">
        <v>2000</v>
      </c>
      <c r="D251">
        <v>1319</v>
      </c>
      <c r="E251" t="s">
        <v>56</v>
      </c>
      <c r="F251" t="s">
        <v>183</v>
      </c>
      <c r="G251" t="s">
        <v>15</v>
      </c>
      <c r="H251" t="s">
        <v>58</v>
      </c>
      <c r="I251">
        <v>-47.41</v>
      </c>
      <c r="J251" t="str">
        <f t="shared" si="3"/>
        <v>Operating</v>
      </c>
      <c r="K251" t="s">
        <v>494</v>
      </c>
    </row>
    <row r="252" spans="1:11" hidden="1" x14ac:dyDescent="0.2">
      <c r="A252">
        <v>35599</v>
      </c>
      <c r="B252" t="s">
        <v>191</v>
      </c>
      <c r="C252">
        <v>2000</v>
      </c>
      <c r="D252">
        <v>1320</v>
      </c>
      <c r="E252" t="s">
        <v>207</v>
      </c>
      <c r="F252" t="s">
        <v>183</v>
      </c>
      <c r="G252" t="s">
        <v>3</v>
      </c>
      <c r="H252" t="s">
        <v>62</v>
      </c>
      <c r="I252">
        <v>-32.4</v>
      </c>
      <c r="J252" t="str">
        <f t="shared" si="3"/>
        <v>Operating</v>
      </c>
      <c r="K252" t="s">
        <v>494</v>
      </c>
    </row>
    <row r="253" spans="1:11" hidden="1" x14ac:dyDescent="0.2">
      <c r="A253">
        <v>35599</v>
      </c>
      <c r="B253" s="3" t="s">
        <v>191</v>
      </c>
      <c r="C253">
        <v>2000</v>
      </c>
      <c r="D253" s="3">
        <v>1321</v>
      </c>
      <c r="E253" s="3" t="s">
        <v>51</v>
      </c>
      <c r="F253" s="3" t="s">
        <v>210</v>
      </c>
      <c r="G253" s="3" t="s">
        <v>3</v>
      </c>
      <c r="H253" s="3" t="s">
        <v>211</v>
      </c>
      <c r="I253" s="3">
        <v>-40</v>
      </c>
      <c r="J253" t="str">
        <f t="shared" si="3"/>
        <v>Operating</v>
      </c>
      <c r="K253" t="s">
        <v>494</v>
      </c>
    </row>
    <row r="254" spans="1:11" hidden="1" x14ac:dyDescent="0.2">
      <c r="A254">
        <v>35599</v>
      </c>
      <c r="B254" s="3" t="s">
        <v>191</v>
      </c>
      <c r="C254">
        <v>2000</v>
      </c>
      <c r="D254" s="3">
        <v>1321</v>
      </c>
      <c r="E254" s="3" t="s">
        <v>51</v>
      </c>
      <c r="F254" s="3" t="s">
        <v>142</v>
      </c>
      <c r="G254" s="3" t="s">
        <v>3</v>
      </c>
      <c r="H254" s="3" t="s">
        <v>13</v>
      </c>
      <c r="I254" s="3">
        <v>-40</v>
      </c>
      <c r="J254" t="str">
        <f t="shared" si="3"/>
        <v>Operating</v>
      </c>
      <c r="K254" t="s">
        <v>494</v>
      </c>
    </row>
    <row r="255" spans="1:11" hidden="1" x14ac:dyDescent="0.2">
      <c r="A255">
        <v>35599</v>
      </c>
      <c r="B255" s="3" t="s">
        <v>191</v>
      </c>
      <c r="C255">
        <v>2000</v>
      </c>
      <c r="D255" s="3">
        <v>1321</v>
      </c>
      <c r="E255" s="3" t="s">
        <v>51</v>
      </c>
      <c r="F255" s="3" t="s">
        <v>125</v>
      </c>
      <c r="G255" s="3" t="s">
        <v>3</v>
      </c>
      <c r="H255" s="3" t="s">
        <v>12</v>
      </c>
      <c r="I255" s="3">
        <v>-45.22</v>
      </c>
      <c r="J255" t="str">
        <f t="shared" si="3"/>
        <v>Operating</v>
      </c>
      <c r="K255" t="s">
        <v>494</v>
      </c>
    </row>
    <row r="256" spans="1:11" hidden="1" x14ac:dyDescent="0.2">
      <c r="A256">
        <v>35599</v>
      </c>
      <c r="B256" t="s">
        <v>191</v>
      </c>
      <c r="C256">
        <v>2000</v>
      </c>
      <c r="D256">
        <v>1322</v>
      </c>
      <c r="E256" t="s">
        <v>53</v>
      </c>
      <c r="F256" t="s">
        <v>54</v>
      </c>
      <c r="G256" t="s">
        <v>3</v>
      </c>
      <c r="H256" t="s">
        <v>13</v>
      </c>
      <c r="I256">
        <v>-2.65</v>
      </c>
      <c r="J256" t="str">
        <f t="shared" si="3"/>
        <v>Operating</v>
      </c>
    </row>
    <row r="257" spans="1:12" hidden="1" x14ac:dyDescent="0.2">
      <c r="A257">
        <v>35599</v>
      </c>
      <c r="B257" t="s">
        <v>191</v>
      </c>
      <c r="C257">
        <v>2000</v>
      </c>
      <c r="D257">
        <v>1323</v>
      </c>
      <c r="E257" t="s">
        <v>131</v>
      </c>
      <c r="F257" t="s">
        <v>208</v>
      </c>
      <c r="G257" t="s">
        <v>3</v>
      </c>
      <c r="H257" t="s">
        <v>10</v>
      </c>
      <c r="I257">
        <v>-76.48</v>
      </c>
      <c r="J257" t="str">
        <f t="shared" si="3"/>
        <v>Operating</v>
      </c>
      <c r="K257" t="s">
        <v>494</v>
      </c>
    </row>
    <row r="258" spans="1:12" hidden="1" x14ac:dyDescent="0.2">
      <c r="A258">
        <v>35599</v>
      </c>
      <c r="B258" s="3" t="s">
        <v>191</v>
      </c>
      <c r="C258">
        <v>2000</v>
      </c>
      <c r="D258" s="3">
        <v>1324</v>
      </c>
      <c r="E258" s="3" t="s">
        <v>51</v>
      </c>
      <c r="F258" s="3" t="s">
        <v>210</v>
      </c>
      <c r="G258" s="3" t="s">
        <v>3</v>
      </c>
      <c r="H258" s="3" t="s">
        <v>211</v>
      </c>
      <c r="I258" s="3">
        <v>-111</v>
      </c>
      <c r="J258" t="str">
        <f t="shared" si="3"/>
        <v>Operating</v>
      </c>
      <c r="K258" t="s">
        <v>494</v>
      </c>
    </row>
    <row r="259" spans="1:12" hidden="1" x14ac:dyDescent="0.2">
      <c r="A259">
        <v>35599</v>
      </c>
      <c r="B259" t="s">
        <v>191</v>
      </c>
      <c r="C259">
        <v>2000</v>
      </c>
      <c r="D259">
        <v>1325</v>
      </c>
      <c r="E259" t="s">
        <v>209</v>
      </c>
      <c r="F259" t="s">
        <v>210</v>
      </c>
      <c r="G259" t="s">
        <v>3</v>
      </c>
      <c r="H259" t="s">
        <v>211</v>
      </c>
      <c r="I259">
        <v>-42.04</v>
      </c>
      <c r="J259" t="str">
        <f t="shared" si="3"/>
        <v>Operating</v>
      </c>
      <c r="K259" t="s">
        <v>494</v>
      </c>
    </row>
    <row r="260" spans="1:12" hidden="1" x14ac:dyDescent="0.2">
      <c r="A260">
        <v>35599</v>
      </c>
      <c r="B260" t="s">
        <v>191</v>
      </c>
      <c r="C260">
        <v>2000</v>
      </c>
      <c r="D260">
        <v>1326</v>
      </c>
      <c r="E260" t="s">
        <v>369</v>
      </c>
      <c r="F260" t="s">
        <v>204</v>
      </c>
      <c r="G260" t="s">
        <v>0</v>
      </c>
      <c r="H260" t="s">
        <v>1</v>
      </c>
      <c r="I260">
        <v>-280</v>
      </c>
      <c r="J260" t="str">
        <f>IF(G260="Personal","Personal","Operating")</f>
        <v>Operating</v>
      </c>
    </row>
    <row r="261" spans="1:12" hidden="1" x14ac:dyDescent="0.2">
      <c r="A261">
        <v>35599</v>
      </c>
      <c r="B261" t="s">
        <v>191</v>
      </c>
      <c r="C261">
        <v>2000</v>
      </c>
      <c r="D261">
        <v>1326</v>
      </c>
      <c r="E261" t="s">
        <v>369</v>
      </c>
      <c r="F261" t="s">
        <v>204</v>
      </c>
      <c r="G261" t="s">
        <v>0</v>
      </c>
      <c r="H261" t="s">
        <v>1</v>
      </c>
      <c r="I261">
        <v>-80</v>
      </c>
      <c r="J261" t="s">
        <v>483</v>
      </c>
    </row>
    <row r="262" spans="1:12" hidden="1" x14ac:dyDescent="0.2">
      <c r="A262">
        <v>35599</v>
      </c>
      <c r="B262" t="s">
        <v>191</v>
      </c>
      <c r="C262">
        <v>2000</v>
      </c>
      <c r="D262">
        <v>1327</v>
      </c>
      <c r="E262" t="s">
        <v>171</v>
      </c>
      <c r="F262" t="s">
        <v>204</v>
      </c>
      <c r="G262" t="s">
        <v>0</v>
      </c>
      <c r="H262" t="s">
        <v>2</v>
      </c>
      <c r="I262">
        <v>-240</v>
      </c>
      <c r="J262" t="str">
        <f t="shared" si="3"/>
        <v>Operating</v>
      </c>
    </row>
    <row r="263" spans="1:12" hidden="1" x14ac:dyDescent="0.2">
      <c r="A263">
        <v>35599</v>
      </c>
      <c r="B263" t="s">
        <v>191</v>
      </c>
      <c r="C263">
        <v>2000</v>
      </c>
      <c r="D263">
        <v>1328</v>
      </c>
      <c r="E263" t="s">
        <v>63</v>
      </c>
      <c r="F263" t="s">
        <v>212</v>
      </c>
      <c r="G263" t="s">
        <v>14</v>
      </c>
      <c r="H263" t="s">
        <v>189</v>
      </c>
      <c r="I263">
        <v>-177.79</v>
      </c>
      <c r="J263" t="str">
        <f t="shared" si="3"/>
        <v>Operating</v>
      </c>
    </row>
    <row r="264" spans="1:12" hidden="1" x14ac:dyDescent="0.2">
      <c r="A264">
        <v>35599</v>
      </c>
      <c r="B264" t="s">
        <v>191</v>
      </c>
      <c r="C264">
        <v>2000</v>
      </c>
      <c r="D264">
        <v>1329</v>
      </c>
      <c r="E264" t="s">
        <v>131</v>
      </c>
      <c r="F264" t="s">
        <v>10</v>
      </c>
      <c r="G264" t="s">
        <v>3</v>
      </c>
      <c r="H264" t="s">
        <v>10</v>
      </c>
      <c r="I264">
        <v>-25.96</v>
      </c>
      <c r="J264" t="str">
        <f t="shared" si="3"/>
        <v>Operating</v>
      </c>
    </row>
    <row r="265" spans="1:12" s="3" customFormat="1" hidden="1" x14ac:dyDescent="0.2">
      <c r="A265">
        <v>35599</v>
      </c>
      <c r="B265" s="3" t="s">
        <v>191</v>
      </c>
      <c r="C265">
        <v>2000</v>
      </c>
      <c r="D265" s="3">
        <v>1330</v>
      </c>
      <c r="E265" t="s">
        <v>455</v>
      </c>
      <c r="F265" s="3" t="s">
        <v>214</v>
      </c>
      <c r="G265" s="3" t="s">
        <v>3</v>
      </c>
      <c r="H265" s="3" t="s">
        <v>213</v>
      </c>
      <c r="I265" s="3">
        <v>-1055.3399999999999</v>
      </c>
      <c r="J265" t="s">
        <v>483</v>
      </c>
    </row>
    <row r="266" spans="1:12" hidden="1" x14ac:dyDescent="0.2">
      <c r="A266">
        <v>35599</v>
      </c>
      <c r="B266" t="s">
        <v>191</v>
      </c>
      <c r="C266">
        <v>2000</v>
      </c>
      <c r="D266">
        <v>1331</v>
      </c>
      <c r="E266" t="s">
        <v>215</v>
      </c>
      <c r="F266" t="s">
        <v>216</v>
      </c>
      <c r="G266" t="s">
        <v>3</v>
      </c>
      <c r="H266" t="s">
        <v>211</v>
      </c>
      <c r="I266">
        <v>-85</v>
      </c>
      <c r="J266" t="str">
        <f t="shared" si="3"/>
        <v>Operating</v>
      </c>
      <c r="K266" t="s">
        <v>494</v>
      </c>
    </row>
    <row r="267" spans="1:12" hidden="1" x14ac:dyDescent="0.2">
      <c r="A267">
        <v>35599</v>
      </c>
      <c r="B267" s="3" t="s">
        <v>191</v>
      </c>
      <c r="C267">
        <v>2000</v>
      </c>
      <c r="D267" s="3">
        <v>1332</v>
      </c>
      <c r="E267" s="3" t="s">
        <v>51</v>
      </c>
      <c r="F267" s="3" t="s">
        <v>267</v>
      </c>
      <c r="G267" s="3" t="s">
        <v>3</v>
      </c>
      <c r="H267" s="3" t="s">
        <v>213</v>
      </c>
      <c r="I267" s="3">
        <v>-171.44</v>
      </c>
      <c r="J267" t="s">
        <v>483</v>
      </c>
    </row>
    <row r="268" spans="1:12" hidden="1" x14ac:dyDescent="0.2">
      <c r="A268">
        <v>35599</v>
      </c>
      <c r="B268" t="s">
        <v>191</v>
      </c>
      <c r="C268">
        <v>2000</v>
      </c>
      <c r="D268">
        <v>1333</v>
      </c>
      <c r="E268" t="s">
        <v>171</v>
      </c>
      <c r="F268" t="s">
        <v>260</v>
      </c>
      <c r="G268" t="s">
        <v>0</v>
      </c>
      <c r="H268" t="s">
        <v>2</v>
      </c>
      <c r="I268">
        <v>-240</v>
      </c>
      <c r="J268" t="str">
        <f t="shared" si="3"/>
        <v>Operating</v>
      </c>
    </row>
    <row r="269" spans="1:12" hidden="1" x14ac:dyDescent="0.2">
      <c r="A269">
        <v>35599</v>
      </c>
      <c r="B269" t="s">
        <v>191</v>
      </c>
      <c r="C269">
        <v>2000</v>
      </c>
      <c r="D269">
        <v>1334</v>
      </c>
      <c r="E269" t="s">
        <v>131</v>
      </c>
      <c r="F269" t="s">
        <v>217</v>
      </c>
      <c r="G269" t="s">
        <v>3</v>
      </c>
      <c r="H269" t="s">
        <v>10</v>
      </c>
      <c r="I269">
        <v>-8.1199999999999992</v>
      </c>
      <c r="J269" t="str">
        <f t="shared" si="3"/>
        <v>Operating</v>
      </c>
    </row>
    <row r="270" spans="1:12" hidden="1" x14ac:dyDescent="0.2">
      <c r="A270">
        <v>35599</v>
      </c>
      <c r="B270" t="s">
        <v>191</v>
      </c>
      <c r="C270">
        <v>2000</v>
      </c>
      <c r="D270">
        <v>1335</v>
      </c>
      <c r="E270" t="s">
        <v>369</v>
      </c>
      <c r="F270" t="s">
        <v>260</v>
      </c>
      <c r="G270" t="s">
        <v>0</v>
      </c>
      <c r="H270" t="s">
        <v>1</v>
      </c>
      <c r="I270">
        <v>-280</v>
      </c>
      <c r="J270" t="str">
        <f t="shared" si="3"/>
        <v>Operating</v>
      </c>
    </row>
    <row r="271" spans="1:12" hidden="1" x14ac:dyDescent="0.2">
      <c r="A271">
        <v>35599</v>
      </c>
      <c r="B271" t="s">
        <v>191</v>
      </c>
      <c r="C271">
        <v>2000</v>
      </c>
      <c r="D271">
        <v>1336</v>
      </c>
      <c r="E271" t="s">
        <v>369</v>
      </c>
      <c r="F271" t="s">
        <v>218</v>
      </c>
      <c r="G271" t="s">
        <v>0</v>
      </c>
      <c r="H271" t="s">
        <v>1</v>
      </c>
      <c r="I271">
        <v>-400</v>
      </c>
      <c r="J271" t="str">
        <f t="shared" si="3"/>
        <v>Operating</v>
      </c>
    </row>
    <row r="272" spans="1:12" hidden="1" x14ac:dyDescent="0.2">
      <c r="A272">
        <v>35599</v>
      </c>
      <c r="B272" s="3" t="s">
        <v>191</v>
      </c>
      <c r="C272">
        <v>2000</v>
      </c>
      <c r="D272" s="3">
        <v>1337</v>
      </c>
      <c r="E272" s="3" t="s">
        <v>266</v>
      </c>
      <c r="F272" s="3" t="s">
        <v>35</v>
      </c>
      <c r="G272" s="3" t="s">
        <v>350</v>
      </c>
      <c r="H272" s="3" t="s">
        <v>49</v>
      </c>
      <c r="I272" s="3">
        <v>-10.75</v>
      </c>
      <c r="J272" t="str">
        <f t="shared" si="3"/>
        <v>Personal</v>
      </c>
      <c r="K272" s="3"/>
      <c r="L272" s="3"/>
    </row>
    <row r="273" spans="1:12" hidden="1" x14ac:dyDescent="0.2">
      <c r="A273">
        <v>35599</v>
      </c>
      <c r="B273" t="s">
        <v>191</v>
      </c>
      <c r="C273">
        <v>2000</v>
      </c>
      <c r="D273">
        <v>1338</v>
      </c>
      <c r="E273" t="s">
        <v>209</v>
      </c>
      <c r="F273" t="s">
        <v>210</v>
      </c>
      <c r="G273" t="s">
        <v>3</v>
      </c>
      <c r="H273" t="s">
        <v>211</v>
      </c>
      <c r="I273">
        <v>-63.71</v>
      </c>
      <c r="J273" t="str">
        <f t="shared" si="3"/>
        <v>Operating</v>
      </c>
    </row>
    <row r="274" spans="1:12" hidden="1" x14ac:dyDescent="0.2">
      <c r="A274">
        <v>35599</v>
      </c>
      <c r="B274" s="3" t="s">
        <v>191</v>
      </c>
      <c r="C274">
        <v>2000</v>
      </c>
      <c r="D274" s="3">
        <v>1339</v>
      </c>
      <c r="E274" s="3" t="s">
        <v>51</v>
      </c>
      <c r="F274" s="3" t="s">
        <v>268</v>
      </c>
      <c r="G274" s="3" t="s">
        <v>3</v>
      </c>
      <c r="H274" s="3" t="s">
        <v>13</v>
      </c>
      <c r="I274" s="3">
        <v>-81.319999999999993</v>
      </c>
      <c r="J274" t="str">
        <f t="shared" si="3"/>
        <v>Operating</v>
      </c>
      <c r="K274" t="s">
        <v>494</v>
      </c>
    </row>
    <row r="275" spans="1:12" hidden="1" x14ac:dyDescent="0.2">
      <c r="A275">
        <v>35599</v>
      </c>
      <c r="B275" s="3" t="s">
        <v>191</v>
      </c>
      <c r="C275">
        <v>2000</v>
      </c>
      <c r="D275" s="3">
        <v>1340</v>
      </c>
      <c r="E275" s="3" t="s">
        <v>51</v>
      </c>
      <c r="F275" s="3" t="s">
        <v>269</v>
      </c>
      <c r="G275" s="3" t="s">
        <v>3</v>
      </c>
      <c r="H275" s="3" t="s">
        <v>211</v>
      </c>
      <c r="I275" s="3">
        <v>-31.33</v>
      </c>
      <c r="J275" t="str">
        <f t="shared" si="3"/>
        <v>Operating</v>
      </c>
      <c r="K275" s="3" t="s">
        <v>494</v>
      </c>
      <c r="L275" s="3"/>
    </row>
    <row r="276" spans="1:12" hidden="1" x14ac:dyDescent="0.2">
      <c r="A276">
        <v>35599</v>
      </c>
      <c r="B276" s="3" t="s">
        <v>191</v>
      </c>
      <c r="C276">
        <v>2000</v>
      </c>
      <c r="D276" s="3">
        <v>1341</v>
      </c>
      <c r="E276" s="3" t="s">
        <v>51</v>
      </c>
      <c r="F276" s="3" t="s">
        <v>241</v>
      </c>
      <c r="G276" s="3" t="s">
        <v>3</v>
      </c>
      <c r="H276" s="3" t="s">
        <v>213</v>
      </c>
      <c r="I276" s="3">
        <v>-174.31</v>
      </c>
      <c r="J276" t="s">
        <v>483</v>
      </c>
      <c r="K276" s="3" t="s">
        <v>494</v>
      </c>
    </row>
    <row r="277" spans="1:12" hidden="1" x14ac:dyDescent="0.2">
      <c r="A277">
        <v>35599</v>
      </c>
      <c r="B277" s="3" t="s">
        <v>191</v>
      </c>
      <c r="C277">
        <v>2000</v>
      </c>
      <c r="D277" s="3">
        <v>1341</v>
      </c>
      <c r="E277" s="3" t="s">
        <v>51</v>
      </c>
      <c r="F277" s="3" t="s">
        <v>270</v>
      </c>
      <c r="G277" s="3" t="s">
        <v>3</v>
      </c>
      <c r="H277" s="3" t="s">
        <v>13</v>
      </c>
      <c r="I277" s="3">
        <v>30</v>
      </c>
      <c r="J277" t="str">
        <f t="shared" ref="J277:J346" si="4">IF(G277="Personal","Personal","Operating")</f>
        <v>Operating</v>
      </c>
      <c r="K277" s="3"/>
    </row>
    <row r="278" spans="1:12" hidden="1" x14ac:dyDescent="0.2">
      <c r="A278">
        <v>35599</v>
      </c>
      <c r="B278" t="s">
        <v>191</v>
      </c>
      <c r="C278">
        <v>2000</v>
      </c>
      <c r="D278">
        <v>1342</v>
      </c>
      <c r="E278" t="s">
        <v>369</v>
      </c>
      <c r="F278" t="s">
        <v>261</v>
      </c>
      <c r="G278" t="s">
        <v>0</v>
      </c>
      <c r="H278" t="s">
        <v>1</v>
      </c>
      <c r="I278">
        <v>-280</v>
      </c>
      <c r="J278" t="str">
        <f t="shared" si="4"/>
        <v>Operating</v>
      </c>
    </row>
    <row r="279" spans="1:12" hidden="1" x14ac:dyDescent="0.2">
      <c r="A279">
        <v>35599</v>
      </c>
      <c r="B279" t="s">
        <v>191</v>
      </c>
      <c r="C279">
        <v>2000</v>
      </c>
      <c r="D279">
        <v>1343</v>
      </c>
      <c r="E279" t="s">
        <v>171</v>
      </c>
      <c r="F279" t="s">
        <v>261</v>
      </c>
      <c r="G279" t="s">
        <v>0</v>
      </c>
      <c r="H279" t="s">
        <v>2</v>
      </c>
      <c r="I279">
        <v>-272</v>
      </c>
      <c r="J279" t="str">
        <f t="shared" si="4"/>
        <v>Operating</v>
      </c>
    </row>
    <row r="280" spans="1:12" hidden="1" x14ac:dyDescent="0.2">
      <c r="A280">
        <v>35599</v>
      </c>
      <c r="B280" s="3" t="s">
        <v>191</v>
      </c>
      <c r="C280">
        <v>2000</v>
      </c>
      <c r="D280" s="3">
        <v>1344</v>
      </c>
      <c r="E280" s="3" t="s">
        <v>51</v>
      </c>
      <c r="F280" s="3" t="s">
        <v>271</v>
      </c>
      <c r="G280" s="3" t="s">
        <v>3</v>
      </c>
      <c r="H280" s="3" t="s">
        <v>13</v>
      </c>
      <c r="I280" s="3">
        <v>-6.31</v>
      </c>
      <c r="J280" t="str">
        <f t="shared" si="4"/>
        <v>Operating</v>
      </c>
      <c r="K280" t="s">
        <v>494</v>
      </c>
    </row>
    <row r="281" spans="1:12" hidden="1" x14ac:dyDescent="0.2">
      <c r="A281">
        <v>35599</v>
      </c>
      <c r="B281" t="s">
        <v>191</v>
      </c>
      <c r="C281">
        <v>2000</v>
      </c>
      <c r="D281">
        <v>1345</v>
      </c>
      <c r="E281" t="s">
        <v>219</v>
      </c>
      <c r="F281" t="s">
        <v>190</v>
      </c>
      <c r="G281" t="s">
        <v>14</v>
      </c>
      <c r="H281" t="s">
        <v>190</v>
      </c>
      <c r="I281">
        <v>-175</v>
      </c>
      <c r="J281" t="str">
        <f t="shared" si="4"/>
        <v>Operating</v>
      </c>
    </row>
    <row r="282" spans="1:12" hidden="1" x14ac:dyDescent="0.2">
      <c r="A282">
        <v>35599</v>
      </c>
      <c r="B282" s="3" t="s">
        <v>191</v>
      </c>
      <c r="C282">
        <v>2000</v>
      </c>
      <c r="D282" s="3">
        <v>1346</v>
      </c>
      <c r="E282" s="3" t="s">
        <v>220</v>
      </c>
      <c r="F282" s="3" t="s">
        <v>221</v>
      </c>
      <c r="G282" s="3" t="s">
        <v>0</v>
      </c>
      <c r="H282" s="3" t="s">
        <v>2</v>
      </c>
      <c r="I282" s="3">
        <v>-35</v>
      </c>
      <c r="J282" t="str">
        <f t="shared" si="4"/>
        <v>Operating</v>
      </c>
      <c r="K282" s="3"/>
    </row>
    <row r="283" spans="1:12" hidden="1" x14ac:dyDescent="0.2">
      <c r="A283">
        <v>35599</v>
      </c>
      <c r="B283" s="3" t="s">
        <v>191</v>
      </c>
      <c r="C283">
        <v>2000</v>
      </c>
      <c r="D283" s="3">
        <v>1347</v>
      </c>
      <c r="E283" s="3" t="s">
        <v>51</v>
      </c>
      <c r="F283" s="3" t="s">
        <v>125</v>
      </c>
      <c r="G283" s="3" t="s">
        <v>3</v>
      </c>
      <c r="H283" s="3" t="s">
        <v>12</v>
      </c>
      <c r="I283" s="3">
        <v>-19.920000000000002</v>
      </c>
      <c r="J283" t="str">
        <f t="shared" si="4"/>
        <v>Operating</v>
      </c>
      <c r="K283" t="s">
        <v>494</v>
      </c>
    </row>
    <row r="284" spans="1:12" hidden="1" x14ac:dyDescent="0.2">
      <c r="A284">
        <v>35599</v>
      </c>
      <c r="B284" t="s">
        <v>191</v>
      </c>
      <c r="C284">
        <v>2000</v>
      </c>
      <c r="D284">
        <v>1348</v>
      </c>
      <c r="E284" t="s">
        <v>222</v>
      </c>
      <c r="F284" t="s">
        <v>223</v>
      </c>
      <c r="G284" t="s">
        <v>0</v>
      </c>
      <c r="H284" t="s">
        <v>2</v>
      </c>
      <c r="I284">
        <v>-40</v>
      </c>
      <c r="J284" t="str">
        <f t="shared" si="4"/>
        <v>Operating</v>
      </c>
    </row>
    <row r="285" spans="1:12" hidden="1" x14ac:dyDescent="0.2">
      <c r="A285">
        <v>35599</v>
      </c>
      <c r="B285" t="s">
        <v>191</v>
      </c>
      <c r="C285">
        <v>2000</v>
      </c>
      <c r="D285">
        <v>1355</v>
      </c>
      <c r="E285" t="s">
        <v>369</v>
      </c>
      <c r="F285" t="s">
        <v>262</v>
      </c>
      <c r="G285" t="s">
        <v>0</v>
      </c>
      <c r="H285" t="s">
        <v>1</v>
      </c>
      <c r="I285">
        <v>-160</v>
      </c>
      <c r="J285" t="s">
        <v>483</v>
      </c>
    </row>
    <row r="286" spans="1:12" hidden="1" x14ac:dyDescent="0.2">
      <c r="A286">
        <v>35599</v>
      </c>
      <c r="B286" t="s">
        <v>191</v>
      </c>
      <c r="C286">
        <v>2000</v>
      </c>
      <c r="D286">
        <v>1355</v>
      </c>
      <c r="E286" t="s">
        <v>369</v>
      </c>
      <c r="F286" t="s">
        <v>262</v>
      </c>
      <c r="G286" t="s">
        <v>0</v>
      </c>
      <c r="H286" t="s">
        <v>1</v>
      </c>
      <c r="I286">
        <v>-280</v>
      </c>
      <c r="J286" t="str">
        <f t="shared" si="4"/>
        <v>Operating</v>
      </c>
    </row>
    <row r="287" spans="1:12" hidden="1" x14ac:dyDescent="0.2">
      <c r="A287">
        <v>35599</v>
      </c>
      <c r="B287" t="s">
        <v>226</v>
      </c>
      <c r="C287">
        <v>2000</v>
      </c>
      <c r="E287" t="s">
        <v>17</v>
      </c>
      <c r="F287" t="s">
        <v>227</v>
      </c>
      <c r="G287" t="s">
        <v>14</v>
      </c>
      <c r="H287" t="s">
        <v>17</v>
      </c>
      <c r="I287">
        <f>2665+2237+12.88+0.5</f>
        <v>4915.38</v>
      </c>
      <c r="J287" t="str">
        <f t="shared" si="4"/>
        <v>Operating</v>
      </c>
    </row>
    <row r="288" spans="1:12" hidden="1" x14ac:dyDescent="0.2">
      <c r="A288">
        <v>35599</v>
      </c>
      <c r="B288" t="s">
        <v>226</v>
      </c>
      <c r="C288">
        <v>2000</v>
      </c>
      <c r="E288" t="s">
        <v>17</v>
      </c>
      <c r="F288" t="s">
        <v>228</v>
      </c>
      <c r="G288" t="s">
        <v>14</v>
      </c>
      <c r="H288" t="s">
        <v>17</v>
      </c>
      <c r="I288">
        <f>2195.14+1983</f>
        <v>4178.1399999999994</v>
      </c>
      <c r="J288" t="str">
        <f t="shared" si="4"/>
        <v>Operating</v>
      </c>
    </row>
    <row r="289" spans="1:11" hidden="1" x14ac:dyDescent="0.2">
      <c r="A289">
        <v>35599</v>
      </c>
      <c r="B289" t="s">
        <v>226</v>
      </c>
      <c r="C289">
        <v>2000</v>
      </c>
      <c r="E289" t="s">
        <v>17</v>
      </c>
      <c r="F289" t="s">
        <v>229</v>
      </c>
      <c r="G289" t="s">
        <v>14</v>
      </c>
      <c r="H289" t="s">
        <v>17</v>
      </c>
      <c r="I289">
        <f>2394+865</f>
        <v>3259</v>
      </c>
      <c r="J289" t="str">
        <f t="shared" si="4"/>
        <v>Operating</v>
      </c>
    </row>
    <row r="290" spans="1:11" hidden="1" x14ac:dyDescent="0.2">
      <c r="A290">
        <v>35599</v>
      </c>
      <c r="B290" t="s">
        <v>226</v>
      </c>
      <c r="C290">
        <v>2000</v>
      </c>
      <c r="E290" t="s">
        <v>17</v>
      </c>
      <c r="F290" t="s">
        <v>230</v>
      </c>
      <c r="G290" t="s">
        <v>14</v>
      </c>
      <c r="H290" t="s">
        <v>17</v>
      </c>
      <c r="I290">
        <f>2500.6+2185+1060.22</f>
        <v>5745.8200000000006</v>
      </c>
      <c r="J290" t="str">
        <f t="shared" si="4"/>
        <v>Operating</v>
      </c>
    </row>
    <row r="291" spans="1:11" hidden="1" x14ac:dyDescent="0.2">
      <c r="A291">
        <v>35599</v>
      </c>
      <c r="B291" t="s">
        <v>226</v>
      </c>
      <c r="C291">
        <v>2000</v>
      </c>
      <c r="E291" t="s">
        <v>158</v>
      </c>
      <c r="F291" t="s">
        <v>232</v>
      </c>
      <c r="G291" t="s">
        <v>3</v>
      </c>
      <c r="H291" t="s">
        <v>13</v>
      </c>
      <c r="I291">
        <v>-69.48</v>
      </c>
      <c r="J291" t="str">
        <f t="shared" si="4"/>
        <v>Operating</v>
      </c>
    </row>
    <row r="292" spans="1:11" hidden="1" x14ac:dyDescent="0.2">
      <c r="A292">
        <v>35599</v>
      </c>
      <c r="B292" t="s">
        <v>226</v>
      </c>
      <c r="C292">
        <v>2000</v>
      </c>
      <c r="E292" t="s">
        <v>96</v>
      </c>
      <c r="F292" t="s">
        <v>231</v>
      </c>
      <c r="G292" t="s">
        <v>47</v>
      </c>
      <c r="H292" t="s">
        <v>98</v>
      </c>
      <c r="I292">
        <v>-3397.5</v>
      </c>
      <c r="J292" t="str">
        <f t="shared" si="4"/>
        <v>Operating</v>
      </c>
    </row>
    <row r="293" spans="1:11" hidden="1" x14ac:dyDescent="0.2">
      <c r="A293">
        <v>35599</v>
      </c>
      <c r="B293" t="s">
        <v>226</v>
      </c>
      <c r="C293">
        <v>2000</v>
      </c>
      <c r="E293" t="s">
        <v>100</v>
      </c>
      <c r="F293" t="s">
        <v>225</v>
      </c>
      <c r="G293" t="s">
        <v>47</v>
      </c>
      <c r="H293" t="s">
        <v>49</v>
      </c>
      <c r="I293">
        <v>-96.69</v>
      </c>
      <c r="J293" t="str">
        <f t="shared" si="4"/>
        <v>Operating</v>
      </c>
    </row>
    <row r="294" spans="1:11" hidden="1" x14ac:dyDescent="0.2">
      <c r="A294">
        <v>35599</v>
      </c>
      <c r="B294" t="s">
        <v>226</v>
      </c>
      <c r="C294">
        <v>2000</v>
      </c>
      <c r="E294" t="s">
        <v>108</v>
      </c>
      <c r="F294" t="s">
        <v>109</v>
      </c>
      <c r="G294" t="s">
        <v>110</v>
      </c>
      <c r="H294" t="s">
        <v>111</v>
      </c>
      <c r="I294">
        <v>-10000</v>
      </c>
      <c r="J294" t="s">
        <v>353</v>
      </c>
    </row>
    <row r="295" spans="1:11" hidden="1" x14ac:dyDescent="0.2">
      <c r="A295">
        <v>35599</v>
      </c>
      <c r="B295" s="3" t="s">
        <v>226</v>
      </c>
      <c r="C295">
        <v>2000</v>
      </c>
      <c r="D295" s="3">
        <v>1349</v>
      </c>
      <c r="E295" s="3" t="s">
        <v>51</v>
      </c>
      <c r="F295" s="3" t="s">
        <v>272</v>
      </c>
      <c r="G295" s="3" t="s">
        <v>3</v>
      </c>
      <c r="H295" s="3" t="s">
        <v>211</v>
      </c>
      <c r="I295" s="3">
        <v>-17.38</v>
      </c>
      <c r="J295" t="str">
        <f t="shared" si="4"/>
        <v>Operating</v>
      </c>
      <c r="K295" t="s">
        <v>494</v>
      </c>
    </row>
    <row r="296" spans="1:11" hidden="1" x14ac:dyDescent="0.2">
      <c r="A296">
        <v>35599</v>
      </c>
      <c r="B296" s="3" t="s">
        <v>226</v>
      </c>
      <c r="C296">
        <v>2000</v>
      </c>
      <c r="D296" s="3">
        <v>1350</v>
      </c>
      <c r="E296" s="3" t="s">
        <v>266</v>
      </c>
      <c r="F296" s="3" t="s">
        <v>35</v>
      </c>
      <c r="G296" s="3" t="s">
        <v>350</v>
      </c>
      <c r="H296" s="3" t="s">
        <v>49</v>
      </c>
      <c r="I296" s="3">
        <v>-11.07</v>
      </c>
      <c r="J296" t="s">
        <v>350</v>
      </c>
      <c r="K296" t="s">
        <v>494</v>
      </c>
    </row>
    <row r="297" spans="1:11" hidden="1" x14ac:dyDescent="0.2">
      <c r="A297">
        <v>35599</v>
      </c>
      <c r="B297" s="3" t="s">
        <v>226</v>
      </c>
      <c r="C297">
        <v>2000</v>
      </c>
      <c r="D297" s="3">
        <v>1351</v>
      </c>
      <c r="E297" s="3" t="s">
        <v>296</v>
      </c>
      <c r="F297" s="3" t="s">
        <v>233</v>
      </c>
      <c r="G297" s="3" t="s">
        <v>3</v>
      </c>
      <c r="H297" s="3" t="s">
        <v>13</v>
      </c>
      <c r="I297" s="3">
        <v>-151.5</v>
      </c>
      <c r="J297" t="s">
        <v>483</v>
      </c>
      <c r="K297" t="s">
        <v>494</v>
      </c>
    </row>
    <row r="298" spans="1:11" hidden="1" x14ac:dyDescent="0.2">
      <c r="A298">
        <v>35599</v>
      </c>
      <c r="B298" t="s">
        <v>226</v>
      </c>
      <c r="C298">
        <v>2000</v>
      </c>
      <c r="D298">
        <v>1352</v>
      </c>
      <c r="E298" t="s">
        <v>171</v>
      </c>
      <c r="F298" t="s">
        <v>262</v>
      </c>
      <c r="G298" t="s">
        <v>0</v>
      </c>
      <c r="H298" t="s">
        <v>2</v>
      </c>
      <c r="I298">
        <v>-250</v>
      </c>
      <c r="J298" t="str">
        <f t="shared" si="4"/>
        <v>Operating</v>
      </c>
    </row>
    <row r="299" spans="1:11" hidden="1" x14ac:dyDescent="0.2">
      <c r="A299">
        <v>35599</v>
      </c>
      <c r="B299" t="s">
        <v>226</v>
      </c>
      <c r="C299">
        <v>2000</v>
      </c>
      <c r="D299">
        <v>1352</v>
      </c>
      <c r="E299" t="s">
        <v>171</v>
      </c>
      <c r="F299" t="s">
        <v>514</v>
      </c>
      <c r="G299" t="s">
        <v>0</v>
      </c>
      <c r="H299" t="s">
        <v>2</v>
      </c>
      <c r="I299">
        <v>-54</v>
      </c>
      <c r="J299" t="s">
        <v>483</v>
      </c>
    </row>
    <row r="300" spans="1:11" hidden="1" x14ac:dyDescent="0.2">
      <c r="A300">
        <v>35599</v>
      </c>
      <c r="B300" t="s">
        <v>226</v>
      </c>
      <c r="C300">
        <v>2000</v>
      </c>
      <c r="D300">
        <v>1356</v>
      </c>
      <c r="E300" t="s">
        <v>171</v>
      </c>
      <c r="F300" t="s">
        <v>234</v>
      </c>
      <c r="G300" t="s">
        <v>0</v>
      </c>
      <c r="H300" t="s">
        <v>2</v>
      </c>
      <c r="I300">
        <v>-50</v>
      </c>
      <c r="J300" t="str">
        <f t="shared" si="4"/>
        <v>Operating</v>
      </c>
    </row>
    <row r="301" spans="1:11" hidden="1" x14ac:dyDescent="0.2">
      <c r="A301">
        <v>35599</v>
      </c>
      <c r="B301" s="3" t="s">
        <v>226</v>
      </c>
      <c r="C301">
        <v>2000</v>
      </c>
      <c r="D301" s="3">
        <v>1357</v>
      </c>
      <c r="E301" s="3" t="s">
        <v>86</v>
      </c>
      <c r="F301" s="3" t="s">
        <v>212</v>
      </c>
      <c r="G301" s="3" t="s">
        <v>47</v>
      </c>
      <c r="H301" s="3" t="s">
        <v>117</v>
      </c>
      <c r="I301" s="3">
        <v>-17.079999999999998</v>
      </c>
      <c r="J301" t="str">
        <f t="shared" si="4"/>
        <v>Operating</v>
      </c>
      <c r="K301" t="s">
        <v>494</v>
      </c>
    </row>
    <row r="302" spans="1:11" hidden="1" x14ac:dyDescent="0.2">
      <c r="A302">
        <v>35599</v>
      </c>
      <c r="B302" s="3" t="s">
        <v>226</v>
      </c>
      <c r="C302">
        <v>2000</v>
      </c>
      <c r="D302" s="3">
        <v>1358</v>
      </c>
      <c r="E302" s="3" t="s">
        <v>45</v>
      </c>
      <c r="F302" s="3" t="s">
        <v>212</v>
      </c>
      <c r="G302" s="3" t="s">
        <v>47</v>
      </c>
      <c r="H302" s="3" t="s">
        <v>117</v>
      </c>
      <c r="I302" s="3">
        <v>-147.07</v>
      </c>
      <c r="J302" t="str">
        <f t="shared" si="4"/>
        <v>Operating</v>
      </c>
      <c r="K302" t="s">
        <v>494</v>
      </c>
    </row>
    <row r="303" spans="1:11" hidden="1" x14ac:dyDescent="0.2">
      <c r="A303">
        <v>35599</v>
      </c>
      <c r="B303" t="s">
        <v>226</v>
      </c>
      <c r="C303">
        <v>2000</v>
      </c>
      <c r="D303">
        <v>1359</v>
      </c>
      <c r="E303" t="s">
        <v>59</v>
      </c>
      <c r="F303" t="s">
        <v>212</v>
      </c>
      <c r="G303" t="s">
        <v>3</v>
      </c>
      <c r="H303" t="s">
        <v>6</v>
      </c>
      <c r="I303">
        <v>-500</v>
      </c>
      <c r="J303" t="s">
        <v>483</v>
      </c>
      <c r="K303" t="s">
        <v>494</v>
      </c>
    </row>
    <row r="304" spans="1:11" hidden="1" x14ac:dyDescent="0.2">
      <c r="A304">
        <v>35599</v>
      </c>
      <c r="B304" t="s">
        <v>226</v>
      </c>
      <c r="C304">
        <v>2000</v>
      </c>
      <c r="D304">
        <v>1359</v>
      </c>
      <c r="E304" t="s">
        <v>59</v>
      </c>
      <c r="F304" t="s">
        <v>212</v>
      </c>
      <c r="G304" t="s">
        <v>3</v>
      </c>
      <c r="H304" t="s">
        <v>6</v>
      </c>
      <c r="I304">
        <v>-191.87</v>
      </c>
      <c r="J304" t="str">
        <f>IF(G304="Personal","Personal","Operating")</f>
        <v>Operating</v>
      </c>
      <c r="K304" t="s">
        <v>494</v>
      </c>
    </row>
    <row r="305" spans="1:11" hidden="1" x14ac:dyDescent="0.2">
      <c r="A305">
        <v>35599</v>
      </c>
      <c r="B305" t="s">
        <v>226</v>
      </c>
      <c r="C305">
        <v>2000</v>
      </c>
      <c r="D305">
        <v>1360</v>
      </c>
      <c r="E305" t="s">
        <v>56</v>
      </c>
      <c r="F305" t="s">
        <v>212</v>
      </c>
      <c r="G305" t="s">
        <v>15</v>
      </c>
      <c r="H305" t="s">
        <v>58</v>
      </c>
      <c r="I305">
        <v>-47.41</v>
      </c>
      <c r="J305" t="str">
        <f t="shared" si="4"/>
        <v>Operating</v>
      </c>
      <c r="K305" t="s">
        <v>494</v>
      </c>
    </row>
    <row r="306" spans="1:11" hidden="1" x14ac:dyDescent="0.2">
      <c r="A306">
        <v>35599</v>
      </c>
      <c r="B306" t="s">
        <v>226</v>
      </c>
      <c r="C306">
        <v>2000</v>
      </c>
      <c r="D306">
        <v>1361</v>
      </c>
      <c r="E306" t="s">
        <v>207</v>
      </c>
      <c r="F306" t="s">
        <v>235</v>
      </c>
      <c r="G306" t="s">
        <v>3</v>
      </c>
      <c r="H306" t="s">
        <v>62</v>
      </c>
      <c r="I306">
        <v>-98.8</v>
      </c>
      <c r="J306" t="str">
        <f t="shared" si="4"/>
        <v>Operating</v>
      </c>
      <c r="K306" t="s">
        <v>494</v>
      </c>
    </row>
    <row r="307" spans="1:11" hidden="1" x14ac:dyDescent="0.2">
      <c r="A307">
        <v>35599</v>
      </c>
      <c r="B307" t="s">
        <v>226</v>
      </c>
      <c r="C307">
        <v>2000</v>
      </c>
      <c r="D307">
        <v>1362</v>
      </c>
      <c r="E307" t="s">
        <v>236</v>
      </c>
      <c r="F307" t="s">
        <v>238</v>
      </c>
      <c r="G307" t="s">
        <v>3</v>
      </c>
      <c r="H307" t="s">
        <v>5</v>
      </c>
      <c r="I307">
        <v>-168.89</v>
      </c>
      <c r="J307" t="s">
        <v>483</v>
      </c>
      <c r="K307" t="s">
        <v>494</v>
      </c>
    </row>
    <row r="308" spans="1:11" hidden="1" x14ac:dyDescent="0.2">
      <c r="A308">
        <v>35599</v>
      </c>
      <c r="B308" t="s">
        <v>226</v>
      </c>
      <c r="C308">
        <v>2000</v>
      </c>
      <c r="D308">
        <v>1363</v>
      </c>
      <c r="E308" t="s">
        <v>237</v>
      </c>
      <c r="F308" t="s">
        <v>239</v>
      </c>
      <c r="G308" t="s">
        <v>3</v>
      </c>
      <c r="H308" t="s">
        <v>34</v>
      </c>
      <c r="I308">
        <v>-70.41</v>
      </c>
      <c r="J308" t="str">
        <f t="shared" si="4"/>
        <v>Operating</v>
      </c>
    </row>
    <row r="309" spans="1:11" hidden="1" x14ac:dyDescent="0.2">
      <c r="A309">
        <v>35599</v>
      </c>
      <c r="B309" t="s">
        <v>226</v>
      </c>
      <c r="C309">
        <v>2000</v>
      </c>
      <c r="D309">
        <v>1364</v>
      </c>
      <c r="E309" t="s">
        <v>40</v>
      </c>
      <c r="F309" t="s">
        <v>240</v>
      </c>
      <c r="G309" t="s">
        <v>3</v>
      </c>
      <c r="H309" t="s">
        <v>42</v>
      </c>
      <c r="I309">
        <v>-9.09</v>
      </c>
      <c r="J309" t="str">
        <f t="shared" si="4"/>
        <v>Operating</v>
      </c>
    </row>
    <row r="310" spans="1:11" hidden="1" x14ac:dyDescent="0.2">
      <c r="A310">
        <v>35599</v>
      </c>
      <c r="B310" t="s">
        <v>226</v>
      </c>
      <c r="C310">
        <v>2000</v>
      </c>
      <c r="D310">
        <v>1365</v>
      </c>
      <c r="E310" t="s">
        <v>369</v>
      </c>
      <c r="F310" t="s">
        <v>263</v>
      </c>
      <c r="G310" t="s">
        <v>0</v>
      </c>
      <c r="H310" t="s">
        <v>1</v>
      </c>
      <c r="I310">
        <v>-280</v>
      </c>
      <c r="J310" t="str">
        <f t="shared" si="4"/>
        <v>Operating</v>
      </c>
    </row>
    <row r="311" spans="1:11" hidden="1" x14ac:dyDescent="0.2">
      <c r="A311">
        <v>35599</v>
      </c>
      <c r="B311" t="s">
        <v>226</v>
      </c>
      <c r="C311">
        <v>2000</v>
      </c>
      <c r="D311">
        <v>1366</v>
      </c>
      <c r="E311" t="s">
        <v>171</v>
      </c>
      <c r="F311" t="s">
        <v>263</v>
      </c>
      <c r="G311" t="s">
        <v>0</v>
      </c>
      <c r="H311" t="s">
        <v>2</v>
      </c>
      <c r="I311">
        <v>-250</v>
      </c>
      <c r="J311" t="str">
        <f t="shared" si="4"/>
        <v>Operating</v>
      </c>
    </row>
    <row r="312" spans="1:11" hidden="1" x14ac:dyDescent="0.2">
      <c r="A312">
        <v>35599</v>
      </c>
      <c r="B312" s="3" t="s">
        <v>226</v>
      </c>
      <c r="C312">
        <v>2000</v>
      </c>
      <c r="D312" s="3">
        <v>1367</v>
      </c>
      <c r="E312" s="3" t="s">
        <v>266</v>
      </c>
      <c r="F312" s="3" t="s">
        <v>35</v>
      </c>
      <c r="G312" s="3" t="s">
        <v>350</v>
      </c>
      <c r="H312" s="3" t="s">
        <v>49</v>
      </c>
      <c r="I312" s="3">
        <v>-10</v>
      </c>
      <c r="J312" t="str">
        <f t="shared" si="4"/>
        <v>Personal</v>
      </c>
      <c r="K312" t="s">
        <v>494</v>
      </c>
    </row>
    <row r="313" spans="1:11" hidden="1" x14ac:dyDescent="0.2">
      <c r="A313">
        <v>35599</v>
      </c>
      <c r="B313" t="s">
        <v>226</v>
      </c>
      <c r="C313">
        <v>2000</v>
      </c>
      <c r="D313">
        <v>1368</v>
      </c>
      <c r="E313" t="s">
        <v>51</v>
      </c>
      <c r="F313" t="s">
        <v>241</v>
      </c>
      <c r="G313" t="s">
        <v>3</v>
      </c>
      <c r="H313" t="s">
        <v>213</v>
      </c>
      <c r="I313">
        <v>-166.71</v>
      </c>
      <c r="J313" t="s">
        <v>483</v>
      </c>
    </row>
    <row r="314" spans="1:11" hidden="1" x14ac:dyDescent="0.2">
      <c r="A314">
        <v>35599</v>
      </c>
      <c r="B314" s="3" t="s">
        <v>226</v>
      </c>
      <c r="C314">
        <v>2000</v>
      </c>
      <c r="D314" s="3">
        <v>1369</v>
      </c>
      <c r="E314" s="3" t="s">
        <v>171</v>
      </c>
      <c r="F314" s="3" t="s">
        <v>273</v>
      </c>
      <c r="G314" s="3" t="s">
        <v>0</v>
      </c>
      <c r="H314" s="3" t="s">
        <v>2</v>
      </c>
      <c r="I314" s="3">
        <v>-25</v>
      </c>
      <c r="J314" t="str">
        <f t="shared" si="4"/>
        <v>Operating</v>
      </c>
    </row>
    <row r="315" spans="1:11" hidden="1" x14ac:dyDescent="0.2">
      <c r="A315">
        <v>35599</v>
      </c>
      <c r="B315" s="3" t="s">
        <v>226</v>
      </c>
      <c r="C315">
        <v>2000</v>
      </c>
      <c r="D315" s="3">
        <v>1370</v>
      </c>
      <c r="E315" s="3" t="s">
        <v>171</v>
      </c>
      <c r="F315" s="3" t="s">
        <v>273</v>
      </c>
      <c r="G315" s="3" t="s">
        <v>0</v>
      </c>
      <c r="H315" s="3" t="s">
        <v>2</v>
      </c>
      <c r="I315" s="3">
        <v>-25</v>
      </c>
      <c r="J315" t="str">
        <f t="shared" si="4"/>
        <v>Operating</v>
      </c>
    </row>
    <row r="316" spans="1:11" hidden="1" x14ac:dyDescent="0.2">
      <c r="A316">
        <v>35599</v>
      </c>
      <c r="B316" t="s">
        <v>226</v>
      </c>
      <c r="C316">
        <v>2000</v>
      </c>
      <c r="D316">
        <v>1371</v>
      </c>
      <c r="E316" t="s">
        <v>131</v>
      </c>
      <c r="F316" t="s">
        <v>517</v>
      </c>
      <c r="G316" t="s">
        <v>3</v>
      </c>
      <c r="H316" t="s">
        <v>34</v>
      </c>
      <c r="I316">
        <v>-17.600000000000001</v>
      </c>
      <c r="J316" t="s">
        <v>482</v>
      </c>
      <c r="K316" t="s">
        <v>494</v>
      </c>
    </row>
    <row r="317" spans="1:11" hidden="1" x14ac:dyDescent="0.2">
      <c r="A317">
        <v>35599</v>
      </c>
      <c r="B317" t="s">
        <v>226</v>
      </c>
      <c r="C317">
        <v>2000</v>
      </c>
      <c r="D317">
        <v>1372</v>
      </c>
      <c r="E317" t="s">
        <v>205</v>
      </c>
      <c r="F317" t="s">
        <v>242</v>
      </c>
      <c r="G317" t="s">
        <v>3</v>
      </c>
      <c r="H317" t="s">
        <v>42</v>
      </c>
      <c r="I317">
        <v>-24.36</v>
      </c>
      <c r="J317" t="str">
        <f t="shared" si="4"/>
        <v>Operating</v>
      </c>
    </row>
    <row r="318" spans="1:11" s="3" customFormat="1" hidden="1" x14ac:dyDescent="0.2">
      <c r="A318">
        <v>35599</v>
      </c>
      <c r="B318" s="3" t="s">
        <v>226</v>
      </c>
      <c r="C318">
        <v>2000</v>
      </c>
      <c r="D318" s="3">
        <v>1373</v>
      </c>
      <c r="E318" s="3" t="s">
        <v>51</v>
      </c>
      <c r="F318" s="3" t="s">
        <v>279</v>
      </c>
      <c r="G318" s="3" t="s">
        <v>3</v>
      </c>
      <c r="H318" s="3" t="s">
        <v>34</v>
      </c>
      <c r="I318" s="3">
        <v>-211.98</v>
      </c>
      <c r="J318" t="s">
        <v>483</v>
      </c>
    </row>
    <row r="319" spans="1:11" hidden="1" x14ac:dyDescent="0.2">
      <c r="A319">
        <v>35599</v>
      </c>
      <c r="B319" t="s">
        <v>226</v>
      </c>
      <c r="C319">
        <v>2000</v>
      </c>
      <c r="D319">
        <v>1374</v>
      </c>
      <c r="E319" s="3" t="s">
        <v>296</v>
      </c>
      <c r="F319" t="s">
        <v>64</v>
      </c>
      <c r="G319" t="s">
        <v>3</v>
      </c>
      <c r="H319" t="s">
        <v>13</v>
      </c>
      <c r="I319">
        <v>-43.29</v>
      </c>
      <c r="J319" t="str">
        <f t="shared" si="4"/>
        <v>Operating</v>
      </c>
      <c r="K319" t="s">
        <v>494</v>
      </c>
    </row>
    <row r="320" spans="1:11" hidden="1" x14ac:dyDescent="0.2">
      <c r="A320">
        <v>35599</v>
      </c>
      <c r="B320" t="s">
        <v>226</v>
      </c>
      <c r="C320">
        <v>2000</v>
      </c>
      <c r="D320">
        <v>1375</v>
      </c>
      <c r="E320" t="s">
        <v>51</v>
      </c>
      <c r="F320" t="s">
        <v>243</v>
      </c>
      <c r="G320" t="s">
        <v>3</v>
      </c>
      <c r="H320" t="s">
        <v>213</v>
      </c>
      <c r="I320">
        <v>-155.88</v>
      </c>
      <c r="J320" t="s">
        <v>483</v>
      </c>
    </row>
    <row r="321" spans="1:12" s="3" customFormat="1" hidden="1" x14ac:dyDescent="0.2">
      <c r="A321">
        <v>35599</v>
      </c>
      <c r="B321" s="3" t="s">
        <v>226</v>
      </c>
      <c r="C321">
        <v>2000</v>
      </c>
      <c r="D321" s="3">
        <v>1376</v>
      </c>
      <c r="E321" s="3" t="s">
        <v>51</v>
      </c>
      <c r="F321" s="3" t="s">
        <v>515</v>
      </c>
      <c r="G321" s="3" t="s">
        <v>3</v>
      </c>
      <c r="H321" s="3" t="s">
        <v>34</v>
      </c>
      <c r="I321" s="3">
        <v>-417.36</v>
      </c>
      <c r="J321" t="s">
        <v>483</v>
      </c>
    </row>
    <row r="322" spans="1:12" hidden="1" x14ac:dyDescent="0.2">
      <c r="A322">
        <v>35599</v>
      </c>
      <c r="B322" t="s">
        <v>226</v>
      </c>
      <c r="C322">
        <v>2000</v>
      </c>
      <c r="D322">
        <v>1377</v>
      </c>
      <c r="E322" t="s">
        <v>171</v>
      </c>
      <c r="F322" t="s">
        <v>244</v>
      </c>
      <c r="G322" t="s">
        <v>0</v>
      </c>
      <c r="H322" t="s">
        <v>2</v>
      </c>
      <c r="I322">
        <v>-250</v>
      </c>
      <c r="J322" t="str">
        <f t="shared" si="4"/>
        <v>Operating</v>
      </c>
    </row>
    <row r="323" spans="1:12" hidden="1" x14ac:dyDescent="0.2">
      <c r="A323">
        <v>35599</v>
      </c>
      <c r="B323" t="s">
        <v>226</v>
      </c>
      <c r="C323">
        <v>2000</v>
      </c>
      <c r="D323">
        <v>1378</v>
      </c>
      <c r="E323" t="s">
        <v>369</v>
      </c>
      <c r="F323" t="s">
        <v>244</v>
      </c>
      <c r="G323" t="s">
        <v>0</v>
      </c>
      <c r="H323" t="s">
        <v>1</v>
      </c>
      <c r="I323">
        <v>-280</v>
      </c>
      <c r="J323" t="str">
        <f>IF(G323="Personal","Personal","Operating")</f>
        <v>Operating</v>
      </c>
    </row>
    <row r="324" spans="1:12" hidden="1" x14ac:dyDescent="0.2">
      <c r="A324">
        <v>35599</v>
      </c>
      <c r="B324" t="s">
        <v>226</v>
      </c>
      <c r="C324">
        <v>2000</v>
      </c>
      <c r="D324">
        <v>1378</v>
      </c>
      <c r="E324" t="s">
        <v>369</v>
      </c>
      <c r="F324" t="s">
        <v>516</v>
      </c>
      <c r="G324" t="s">
        <v>0</v>
      </c>
      <c r="H324" t="s">
        <v>1</v>
      </c>
      <c r="I324">
        <v>-300</v>
      </c>
      <c r="J324" t="s">
        <v>483</v>
      </c>
    </row>
    <row r="325" spans="1:12" hidden="1" x14ac:dyDescent="0.2">
      <c r="A325">
        <v>35599</v>
      </c>
      <c r="B325" s="3" t="s">
        <v>226</v>
      </c>
      <c r="C325">
        <v>2000</v>
      </c>
      <c r="D325" s="3">
        <v>1379</v>
      </c>
      <c r="E325" s="3" t="s">
        <v>245</v>
      </c>
      <c r="F325" s="3" t="s">
        <v>282</v>
      </c>
      <c r="G325" s="3" t="s">
        <v>0</v>
      </c>
      <c r="H325" s="3" t="s">
        <v>1</v>
      </c>
      <c r="I325" s="3">
        <v>-20</v>
      </c>
      <c r="J325" t="str">
        <f t="shared" si="4"/>
        <v>Operating</v>
      </c>
      <c r="K325" s="3"/>
      <c r="L325" s="3"/>
    </row>
    <row r="326" spans="1:12" hidden="1" x14ac:dyDescent="0.2">
      <c r="A326">
        <v>35599</v>
      </c>
      <c r="B326" s="3" t="s">
        <v>226</v>
      </c>
      <c r="C326">
        <v>2000</v>
      </c>
      <c r="D326" s="3">
        <v>1380</v>
      </c>
      <c r="E326" s="3" t="s">
        <v>246</v>
      </c>
      <c r="F326" s="3" t="s">
        <v>247</v>
      </c>
      <c r="G326" s="3" t="s">
        <v>15</v>
      </c>
      <c r="H326" s="3" t="s">
        <v>248</v>
      </c>
      <c r="I326" s="3">
        <v>-280</v>
      </c>
      <c r="J326" t="str">
        <f t="shared" si="4"/>
        <v>Operating</v>
      </c>
      <c r="K326" s="3" t="s">
        <v>494</v>
      </c>
      <c r="L326" s="3"/>
    </row>
    <row r="327" spans="1:12" hidden="1" x14ac:dyDescent="0.2">
      <c r="A327">
        <v>35599</v>
      </c>
      <c r="B327" s="3" t="s">
        <v>226</v>
      </c>
      <c r="C327">
        <v>2000</v>
      </c>
      <c r="D327" s="3">
        <v>1381</v>
      </c>
      <c r="E327" s="3" t="s">
        <v>249</v>
      </c>
      <c r="F327" s="3" t="s">
        <v>282</v>
      </c>
      <c r="G327" s="3" t="s">
        <v>0</v>
      </c>
      <c r="H327" s="3" t="s">
        <v>1</v>
      </c>
      <c r="I327" s="3">
        <v>-30</v>
      </c>
      <c r="J327" t="str">
        <f t="shared" si="4"/>
        <v>Operating</v>
      </c>
      <c r="K327" s="3"/>
      <c r="L327" s="3"/>
    </row>
    <row r="328" spans="1:12" hidden="1" x14ac:dyDescent="0.2">
      <c r="A328">
        <v>35599</v>
      </c>
      <c r="B328" s="3" t="s">
        <v>226</v>
      </c>
      <c r="C328">
        <v>2000</v>
      </c>
      <c r="D328" s="3">
        <v>1382</v>
      </c>
      <c r="E328" s="3" t="s">
        <v>215</v>
      </c>
      <c r="F328" s="3" t="s">
        <v>216</v>
      </c>
      <c r="G328" s="3" t="s">
        <v>3</v>
      </c>
      <c r="H328" s="3" t="s">
        <v>211</v>
      </c>
      <c r="I328" s="3">
        <v>-85</v>
      </c>
      <c r="J328" t="s">
        <v>482</v>
      </c>
      <c r="K328" s="3"/>
      <c r="L328" s="3"/>
    </row>
    <row r="329" spans="1:12" hidden="1" x14ac:dyDescent="0.2">
      <c r="A329">
        <v>35599</v>
      </c>
      <c r="B329" s="3" t="s">
        <v>226</v>
      </c>
      <c r="C329">
        <v>2000</v>
      </c>
      <c r="D329" s="3">
        <v>1383</v>
      </c>
      <c r="E329" s="3" t="s">
        <v>215</v>
      </c>
      <c r="F329" s="3" t="s">
        <v>216</v>
      </c>
      <c r="G329" s="3" t="s">
        <v>3</v>
      </c>
      <c r="H329" s="3" t="s">
        <v>211</v>
      </c>
      <c r="I329" s="3">
        <v>-85</v>
      </c>
      <c r="J329" t="s">
        <v>482</v>
      </c>
      <c r="K329" s="3"/>
      <c r="L329" s="3"/>
    </row>
    <row r="330" spans="1:12" hidden="1" x14ac:dyDescent="0.2">
      <c r="A330">
        <v>35599</v>
      </c>
      <c r="B330" s="3" t="s">
        <v>226</v>
      </c>
      <c r="C330">
        <v>2000</v>
      </c>
      <c r="D330" s="3">
        <v>1384</v>
      </c>
      <c r="E330" s="3" t="s">
        <v>250</v>
      </c>
      <c r="F330" s="3" t="s">
        <v>281</v>
      </c>
      <c r="G330" s="3" t="s">
        <v>350</v>
      </c>
      <c r="H330" s="3" t="s">
        <v>34</v>
      </c>
      <c r="I330" s="3">
        <v>-48.7</v>
      </c>
      <c r="J330" t="str">
        <f t="shared" si="4"/>
        <v>Personal</v>
      </c>
      <c r="K330" s="3"/>
      <c r="L330" s="3"/>
    </row>
    <row r="331" spans="1:12" hidden="1" x14ac:dyDescent="0.2">
      <c r="A331">
        <v>35599</v>
      </c>
      <c r="B331" s="3" t="s">
        <v>226</v>
      </c>
      <c r="C331">
        <v>2000</v>
      </c>
      <c r="D331" s="3">
        <v>1385</v>
      </c>
      <c r="E331" s="3" t="s">
        <v>296</v>
      </c>
      <c r="F331" s="3" t="s">
        <v>142</v>
      </c>
      <c r="G331" s="3" t="s">
        <v>3</v>
      </c>
      <c r="H331" s="3" t="s">
        <v>13</v>
      </c>
      <c r="I331" s="3">
        <v>-28.99</v>
      </c>
      <c r="J331" t="str">
        <f t="shared" si="4"/>
        <v>Operating</v>
      </c>
      <c r="K331" s="3"/>
      <c r="L331" s="3"/>
    </row>
    <row r="332" spans="1:12" hidden="1" x14ac:dyDescent="0.2">
      <c r="A332">
        <v>35599</v>
      </c>
      <c r="B332" s="3" t="s">
        <v>226</v>
      </c>
      <c r="C332">
        <v>2000</v>
      </c>
      <c r="D332" s="3">
        <v>1386</v>
      </c>
      <c r="E332" s="3" t="s">
        <v>266</v>
      </c>
      <c r="F332" s="3" t="s">
        <v>35</v>
      </c>
      <c r="G332" s="3" t="s">
        <v>350</v>
      </c>
      <c r="H332" s="3" t="s">
        <v>49</v>
      </c>
      <c r="I332" s="3">
        <v>-10</v>
      </c>
      <c r="J332" t="str">
        <f t="shared" si="4"/>
        <v>Personal</v>
      </c>
      <c r="K332" s="3"/>
      <c r="L332" s="3"/>
    </row>
    <row r="333" spans="1:12" hidden="1" x14ac:dyDescent="0.2">
      <c r="A333">
        <v>35599</v>
      </c>
      <c r="B333" s="3" t="s">
        <v>226</v>
      </c>
      <c r="C333">
        <v>2000</v>
      </c>
      <c r="D333" s="3">
        <v>1387</v>
      </c>
      <c r="E333" s="3" t="s">
        <v>51</v>
      </c>
      <c r="F333" s="3" t="s">
        <v>258</v>
      </c>
      <c r="G333" s="3" t="s">
        <v>3</v>
      </c>
      <c r="H333" s="3" t="s">
        <v>12</v>
      </c>
      <c r="I333" s="3">
        <v>-108.05</v>
      </c>
      <c r="J333" t="str">
        <f t="shared" si="4"/>
        <v>Operating</v>
      </c>
      <c r="K333" s="3" t="s">
        <v>494</v>
      </c>
      <c r="L333" s="3"/>
    </row>
    <row r="334" spans="1:12" hidden="1" x14ac:dyDescent="0.2">
      <c r="A334">
        <v>35599</v>
      </c>
      <c r="B334" t="s">
        <v>226</v>
      </c>
      <c r="C334">
        <v>2000</v>
      </c>
      <c r="D334" s="3">
        <v>1388</v>
      </c>
      <c r="E334" s="3" t="s">
        <v>51</v>
      </c>
      <c r="F334" s="3" t="s">
        <v>518</v>
      </c>
      <c r="G334" s="3" t="s">
        <v>3</v>
      </c>
      <c r="H334" s="3" t="s">
        <v>264</v>
      </c>
      <c r="I334" s="3">
        <v>-73.95</v>
      </c>
      <c r="J334" t="str">
        <f t="shared" si="4"/>
        <v>Operating</v>
      </c>
      <c r="K334" s="3" t="s">
        <v>494</v>
      </c>
      <c r="L334" s="3"/>
    </row>
    <row r="335" spans="1:12" hidden="1" x14ac:dyDescent="0.2">
      <c r="A335">
        <v>35599</v>
      </c>
      <c r="B335" t="s">
        <v>226</v>
      </c>
      <c r="C335">
        <v>2000</v>
      </c>
      <c r="D335">
        <v>1389</v>
      </c>
      <c r="E335" t="s">
        <v>40</v>
      </c>
      <c r="F335" t="s">
        <v>519</v>
      </c>
      <c r="G335" t="s">
        <v>3</v>
      </c>
      <c r="H335" t="s">
        <v>42</v>
      </c>
      <c r="I335">
        <v>-15.16</v>
      </c>
      <c r="J335" t="str">
        <f t="shared" si="4"/>
        <v>Operating</v>
      </c>
    </row>
    <row r="336" spans="1:12" hidden="1" x14ac:dyDescent="0.2">
      <c r="A336">
        <v>35599</v>
      </c>
      <c r="B336" t="s">
        <v>226</v>
      </c>
      <c r="C336">
        <v>2000</v>
      </c>
      <c r="D336">
        <v>1390</v>
      </c>
      <c r="E336" t="s">
        <v>63</v>
      </c>
      <c r="F336" t="s">
        <v>251</v>
      </c>
      <c r="G336" t="s">
        <v>14</v>
      </c>
      <c r="H336" t="s">
        <v>189</v>
      </c>
      <c r="I336">
        <v>-129.80000000000001</v>
      </c>
      <c r="J336" t="str">
        <f t="shared" si="4"/>
        <v>Operating</v>
      </c>
    </row>
    <row r="337" spans="1:11" hidden="1" x14ac:dyDescent="0.2">
      <c r="A337">
        <v>35599</v>
      </c>
      <c r="B337" s="3" t="s">
        <v>226</v>
      </c>
      <c r="C337">
        <v>2000</v>
      </c>
      <c r="D337" s="3">
        <v>1391</v>
      </c>
      <c r="E337" t="s">
        <v>455</v>
      </c>
      <c r="F337" s="3" t="s">
        <v>251</v>
      </c>
      <c r="G337" s="3" t="s">
        <v>3</v>
      </c>
      <c r="H337" s="3" t="s">
        <v>213</v>
      </c>
      <c r="I337" s="3">
        <v>-1000</v>
      </c>
      <c r="J337" t="s">
        <v>483</v>
      </c>
    </row>
    <row r="338" spans="1:11" hidden="1" x14ac:dyDescent="0.2">
      <c r="A338">
        <v>35599</v>
      </c>
      <c r="B338" t="s">
        <v>226</v>
      </c>
      <c r="C338">
        <v>2000</v>
      </c>
      <c r="D338">
        <v>1392</v>
      </c>
      <c r="E338" t="s">
        <v>205</v>
      </c>
      <c r="F338" t="s">
        <v>242</v>
      </c>
      <c r="G338" t="s">
        <v>3</v>
      </c>
      <c r="H338" t="s">
        <v>42</v>
      </c>
      <c r="I338">
        <v>-24.36</v>
      </c>
      <c r="J338" t="s">
        <v>483</v>
      </c>
      <c r="K338" t="s">
        <v>494</v>
      </c>
    </row>
    <row r="339" spans="1:11" hidden="1" x14ac:dyDescent="0.2">
      <c r="A339">
        <v>35599</v>
      </c>
      <c r="B339" t="s">
        <v>226</v>
      </c>
      <c r="C339">
        <v>2000</v>
      </c>
      <c r="D339">
        <v>1393</v>
      </c>
      <c r="E339" t="s">
        <v>215</v>
      </c>
      <c r="F339" t="s">
        <v>216</v>
      </c>
      <c r="G339" t="s">
        <v>3</v>
      </c>
      <c r="H339" t="s">
        <v>211</v>
      </c>
      <c r="I339">
        <v>-85</v>
      </c>
      <c r="J339" t="s">
        <v>483</v>
      </c>
      <c r="K339" t="s">
        <v>494</v>
      </c>
    </row>
    <row r="340" spans="1:11" hidden="1" x14ac:dyDescent="0.2">
      <c r="A340">
        <v>35599</v>
      </c>
      <c r="B340" t="s">
        <v>226</v>
      </c>
      <c r="C340">
        <v>2000</v>
      </c>
      <c r="D340">
        <v>1394</v>
      </c>
      <c r="E340" t="s">
        <v>205</v>
      </c>
      <c r="F340" t="s">
        <v>252</v>
      </c>
      <c r="G340" t="s">
        <v>3</v>
      </c>
      <c r="H340" t="s">
        <v>213</v>
      </c>
      <c r="I340">
        <v>-18.940000000000001</v>
      </c>
      <c r="J340" t="s">
        <v>483</v>
      </c>
      <c r="K340" t="s">
        <v>494</v>
      </c>
    </row>
    <row r="341" spans="1:11" hidden="1" x14ac:dyDescent="0.2">
      <c r="A341">
        <v>35599</v>
      </c>
      <c r="B341" t="s">
        <v>226</v>
      </c>
      <c r="C341">
        <v>2000</v>
      </c>
      <c r="D341">
        <v>1395</v>
      </c>
      <c r="E341" t="s">
        <v>215</v>
      </c>
      <c r="F341" t="s">
        <v>216</v>
      </c>
      <c r="G341" t="s">
        <v>3</v>
      </c>
      <c r="H341" t="s">
        <v>211</v>
      </c>
      <c r="I341">
        <v>-85</v>
      </c>
      <c r="J341" t="s">
        <v>483</v>
      </c>
      <c r="K341" t="s">
        <v>494</v>
      </c>
    </row>
    <row r="342" spans="1:11" hidden="1" x14ac:dyDescent="0.2">
      <c r="A342">
        <v>35599</v>
      </c>
      <c r="B342" t="s">
        <v>226</v>
      </c>
      <c r="C342">
        <v>2000</v>
      </c>
      <c r="D342">
        <v>1396</v>
      </c>
      <c r="E342" t="s">
        <v>171</v>
      </c>
      <c r="F342" t="s">
        <v>253</v>
      </c>
      <c r="G342" t="s">
        <v>0</v>
      </c>
      <c r="H342" t="s">
        <v>2</v>
      </c>
      <c r="I342">
        <v>-250</v>
      </c>
      <c r="J342" t="str">
        <f t="shared" si="4"/>
        <v>Operating</v>
      </c>
    </row>
    <row r="343" spans="1:11" hidden="1" x14ac:dyDescent="0.2">
      <c r="A343">
        <v>35599</v>
      </c>
      <c r="B343" t="s">
        <v>226</v>
      </c>
      <c r="C343">
        <v>2000</v>
      </c>
      <c r="D343">
        <v>1396</v>
      </c>
      <c r="E343" t="s">
        <v>171</v>
      </c>
      <c r="F343" t="s">
        <v>253</v>
      </c>
      <c r="G343" t="s">
        <v>0</v>
      </c>
      <c r="H343" t="s">
        <v>2</v>
      </c>
      <c r="I343">
        <v>-158</v>
      </c>
      <c r="J343" t="s">
        <v>483</v>
      </c>
    </row>
    <row r="344" spans="1:11" hidden="1" x14ac:dyDescent="0.2">
      <c r="A344">
        <v>35599</v>
      </c>
      <c r="B344" t="s">
        <v>226</v>
      </c>
      <c r="C344">
        <v>2000</v>
      </c>
      <c r="D344">
        <v>1397</v>
      </c>
      <c r="E344" t="s">
        <v>369</v>
      </c>
      <c r="F344" t="s">
        <v>253</v>
      </c>
      <c r="G344" t="s">
        <v>0</v>
      </c>
      <c r="H344" t="s">
        <v>1</v>
      </c>
      <c r="I344">
        <v>-280</v>
      </c>
      <c r="J344" t="str">
        <f t="shared" si="4"/>
        <v>Operating</v>
      </c>
    </row>
    <row r="345" spans="1:11" hidden="1" x14ac:dyDescent="0.2">
      <c r="A345">
        <v>35599</v>
      </c>
      <c r="B345" t="s">
        <v>226</v>
      </c>
      <c r="C345">
        <v>2000</v>
      </c>
      <c r="D345">
        <v>1397</v>
      </c>
      <c r="E345" t="s">
        <v>369</v>
      </c>
      <c r="F345" t="s">
        <v>253</v>
      </c>
      <c r="G345" t="s">
        <v>0</v>
      </c>
      <c r="H345" t="s">
        <v>1</v>
      </c>
      <c r="I345">
        <v>-120</v>
      </c>
      <c r="J345" t="s">
        <v>483</v>
      </c>
    </row>
    <row r="346" spans="1:11" hidden="1" x14ac:dyDescent="0.2">
      <c r="A346">
        <v>35599</v>
      </c>
      <c r="B346" s="3" t="s">
        <v>226</v>
      </c>
      <c r="C346">
        <v>2000</v>
      </c>
      <c r="D346" s="3">
        <v>1398</v>
      </c>
      <c r="E346" s="3" t="s">
        <v>254</v>
      </c>
      <c r="F346" s="3" t="s">
        <v>247</v>
      </c>
      <c r="G346" s="3" t="s">
        <v>15</v>
      </c>
      <c r="H346" s="3" t="s">
        <v>248</v>
      </c>
      <c r="I346" s="3">
        <v>-70</v>
      </c>
      <c r="J346" t="str">
        <f t="shared" si="4"/>
        <v>Operating</v>
      </c>
      <c r="K346" t="s">
        <v>494</v>
      </c>
    </row>
    <row r="347" spans="1:11" hidden="1" x14ac:dyDescent="0.2">
      <c r="A347">
        <v>35599</v>
      </c>
      <c r="B347" t="s">
        <v>226</v>
      </c>
      <c r="C347">
        <v>2000</v>
      </c>
      <c r="D347">
        <v>1400</v>
      </c>
      <c r="E347" t="s">
        <v>246</v>
      </c>
      <c r="F347" t="s">
        <v>255</v>
      </c>
      <c r="G347" s="3" t="s">
        <v>15</v>
      </c>
      <c r="H347" t="s">
        <v>248</v>
      </c>
      <c r="I347">
        <v>-70</v>
      </c>
      <c r="J347" t="str">
        <f t="shared" ref="J347:J416" si="5">IF(G347="Personal","Personal","Operating")</f>
        <v>Operating</v>
      </c>
      <c r="K347" t="s">
        <v>494</v>
      </c>
    </row>
    <row r="348" spans="1:11" hidden="1" x14ac:dyDescent="0.2">
      <c r="A348">
        <v>35599</v>
      </c>
      <c r="B348" t="s">
        <v>226</v>
      </c>
      <c r="C348">
        <v>2000</v>
      </c>
      <c r="D348">
        <v>1401</v>
      </c>
      <c r="E348" t="s">
        <v>205</v>
      </c>
      <c r="F348" t="s">
        <v>256</v>
      </c>
      <c r="G348" t="s">
        <v>3</v>
      </c>
      <c r="H348" t="s">
        <v>42</v>
      </c>
      <c r="I348">
        <v>-16.239999999999998</v>
      </c>
      <c r="J348" t="s">
        <v>483</v>
      </c>
    </row>
    <row r="349" spans="1:11" hidden="1" x14ac:dyDescent="0.2">
      <c r="A349">
        <v>35599</v>
      </c>
      <c r="B349" t="s">
        <v>226</v>
      </c>
      <c r="C349">
        <v>2000</v>
      </c>
      <c r="D349">
        <v>1402</v>
      </c>
      <c r="E349" t="s">
        <v>215</v>
      </c>
      <c r="F349" t="s">
        <v>216</v>
      </c>
      <c r="G349" t="s">
        <v>3</v>
      </c>
      <c r="H349" t="s">
        <v>211</v>
      </c>
      <c r="I349">
        <v>-65</v>
      </c>
      <c r="J349" t="str">
        <f t="shared" si="5"/>
        <v>Operating</v>
      </c>
    </row>
    <row r="350" spans="1:11" hidden="1" x14ac:dyDescent="0.2">
      <c r="A350">
        <v>35599</v>
      </c>
      <c r="B350" t="s">
        <v>226</v>
      </c>
      <c r="C350">
        <v>2000</v>
      </c>
      <c r="D350">
        <v>1403</v>
      </c>
      <c r="E350" t="s">
        <v>171</v>
      </c>
      <c r="F350" t="s">
        <v>257</v>
      </c>
      <c r="G350" t="s">
        <v>0</v>
      </c>
      <c r="H350" t="s">
        <v>2</v>
      </c>
      <c r="I350">
        <v>-86</v>
      </c>
      <c r="J350" t="s">
        <v>483</v>
      </c>
    </row>
    <row r="351" spans="1:11" hidden="1" x14ac:dyDescent="0.2">
      <c r="A351">
        <v>35599</v>
      </c>
      <c r="B351" t="s">
        <v>226</v>
      </c>
      <c r="C351">
        <v>2000</v>
      </c>
      <c r="D351">
        <v>1403</v>
      </c>
      <c r="E351" t="s">
        <v>171</v>
      </c>
      <c r="F351" t="s">
        <v>257</v>
      </c>
      <c r="G351" t="s">
        <v>0</v>
      </c>
      <c r="H351" t="s">
        <v>2</v>
      </c>
      <c r="I351">
        <v>-250</v>
      </c>
      <c r="J351" t="str">
        <f t="shared" si="5"/>
        <v>Operating</v>
      </c>
    </row>
    <row r="352" spans="1:11" hidden="1" x14ac:dyDescent="0.2">
      <c r="A352">
        <v>35599</v>
      </c>
      <c r="B352" t="s">
        <v>226</v>
      </c>
      <c r="C352">
        <v>2000</v>
      </c>
      <c r="D352">
        <v>1404</v>
      </c>
      <c r="E352" t="s">
        <v>246</v>
      </c>
      <c r="F352" t="s">
        <v>84</v>
      </c>
      <c r="G352" s="3" t="s">
        <v>15</v>
      </c>
      <c r="H352" t="s">
        <v>248</v>
      </c>
      <c r="I352">
        <v>-183.75</v>
      </c>
      <c r="J352" t="str">
        <f t="shared" si="5"/>
        <v>Operating</v>
      </c>
      <c r="K352" t="s">
        <v>494</v>
      </c>
    </row>
    <row r="353" spans="1:11" hidden="1" x14ac:dyDescent="0.2">
      <c r="A353">
        <v>35599</v>
      </c>
      <c r="B353" t="s">
        <v>226</v>
      </c>
      <c r="C353">
        <v>2000</v>
      </c>
      <c r="D353">
        <v>1405</v>
      </c>
      <c r="E353" t="s">
        <v>369</v>
      </c>
      <c r="F353" t="s">
        <v>520</v>
      </c>
      <c r="G353" t="s">
        <v>0</v>
      </c>
      <c r="H353" t="s">
        <v>1</v>
      </c>
      <c r="I353">
        <v>-190</v>
      </c>
      <c r="J353" t="s">
        <v>483</v>
      </c>
    </row>
    <row r="354" spans="1:11" hidden="1" x14ac:dyDescent="0.2">
      <c r="A354">
        <v>35599</v>
      </c>
      <c r="B354" t="s">
        <v>226</v>
      </c>
      <c r="C354">
        <v>2000</v>
      </c>
      <c r="D354">
        <v>1405</v>
      </c>
      <c r="E354" t="s">
        <v>369</v>
      </c>
      <c r="F354" t="s">
        <v>257</v>
      </c>
      <c r="G354" t="s">
        <v>0</v>
      </c>
      <c r="H354" t="s">
        <v>1</v>
      </c>
      <c r="I354">
        <v>-280</v>
      </c>
      <c r="J354" t="str">
        <f t="shared" si="5"/>
        <v>Operating</v>
      </c>
    </row>
    <row r="355" spans="1:11" hidden="1" x14ac:dyDescent="0.2">
      <c r="A355">
        <v>35599</v>
      </c>
      <c r="B355" t="s">
        <v>283</v>
      </c>
      <c r="C355">
        <v>2000</v>
      </c>
      <c r="E355" t="s">
        <v>17</v>
      </c>
      <c r="F355" t="s">
        <v>284</v>
      </c>
      <c r="G355" t="s">
        <v>14</v>
      </c>
      <c r="H355" t="s">
        <v>17</v>
      </c>
      <c r="I355">
        <v>6516.78</v>
      </c>
      <c r="J355" t="str">
        <f t="shared" si="5"/>
        <v>Operating</v>
      </c>
    </row>
    <row r="356" spans="1:11" hidden="1" x14ac:dyDescent="0.2">
      <c r="A356">
        <v>35599</v>
      </c>
      <c r="B356" t="s">
        <v>283</v>
      </c>
      <c r="C356">
        <v>2000</v>
      </c>
      <c r="E356" t="s">
        <v>17</v>
      </c>
      <c r="F356" t="s">
        <v>285</v>
      </c>
      <c r="G356" t="s">
        <v>14</v>
      </c>
      <c r="H356" t="s">
        <v>17</v>
      </c>
      <c r="I356">
        <v>4591.13</v>
      </c>
      <c r="J356" t="str">
        <f t="shared" si="5"/>
        <v>Operating</v>
      </c>
    </row>
    <row r="357" spans="1:11" hidden="1" x14ac:dyDescent="0.2">
      <c r="A357">
        <v>35599</v>
      </c>
      <c r="B357" t="s">
        <v>283</v>
      </c>
      <c r="C357">
        <v>2000</v>
      </c>
      <c r="E357" t="s">
        <v>17</v>
      </c>
      <c r="F357" t="s">
        <v>286</v>
      </c>
      <c r="G357" t="s">
        <v>14</v>
      </c>
      <c r="H357" t="s">
        <v>17</v>
      </c>
      <c r="I357">
        <v>3807</v>
      </c>
      <c r="J357" t="str">
        <f t="shared" si="5"/>
        <v>Operating</v>
      </c>
    </row>
    <row r="358" spans="1:11" hidden="1" x14ac:dyDescent="0.2">
      <c r="A358">
        <v>35599</v>
      </c>
      <c r="B358" t="s">
        <v>283</v>
      </c>
      <c r="C358">
        <v>2000</v>
      </c>
      <c r="E358" t="s">
        <v>17</v>
      </c>
      <c r="F358" t="s">
        <v>287</v>
      </c>
      <c r="G358" t="s">
        <v>14</v>
      </c>
      <c r="H358" t="s">
        <v>17</v>
      </c>
      <c r="I358">
        <v>4808</v>
      </c>
      <c r="J358" t="str">
        <f t="shared" si="5"/>
        <v>Operating</v>
      </c>
    </row>
    <row r="359" spans="1:11" hidden="1" x14ac:dyDescent="0.2">
      <c r="A359">
        <v>35599</v>
      </c>
      <c r="B359" t="s">
        <v>283</v>
      </c>
      <c r="C359">
        <v>2000</v>
      </c>
      <c r="E359" t="s">
        <v>17</v>
      </c>
      <c r="F359" t="s">
        <v>288</v>
      </c>
      <c r="G359" t="s">
        <v>14</v>
      </c>
      <c r="H359" t="s">
        <v>17</v>
      </c>
      <c r="I359">
        <v>4150</v>
      </c>
      <c r="J359" t="str">
        <f t="shared" si="5"/>
        <v>Operating</v>
      </c>
    </row>
    <row r="360" spans="1:11" hidden="1" x14ac:dyDescent="0.2">
      <c r="A360">
        <v>35599</v>
      </c>
      <c r="B360" t="s">
        <v>283</v>
      </c>
      <c r="C360">
        <v>2000</v>
      </c>
      <c r="E360" t="s">
        <v>158</v>
      </c>
      <c r="F360" t="s">
        <v>232</v>
      </c>
      <c r="G360" t="s">
        <v>3</v>
      </c>
      <c r="H360" t="s">
        <v>13</v>
      </c>
      <c r="I360">
        <v>-21.75</v>
      </c>
      <c r="J360" t="str">
        <f t="shared" si="5"/>
        <v>Operating</v>
      </c>
    </row>
    <row r="361" spans="1:11" hidden="1" x14ac:dyDescent="0.2">
      <c r="A361">
        <v>35599</v>
      </c>
      <c r="B361" t="s">
        <v>283</v>
      </c>
      <c r="C361">
        <v>2000</v>
      </c>
      <c r="E361" t="s">
        <v>96</v>
      </c>
      <c r="F361" t="s">
        <v>289</v>
      </c>
      <c r="G361" t="s">
        <v>47</v>
      </c>
      <c r="H361" t="s">
        <v>98</v>
      </c>
      <c r="I361">
        <v>-5160.42</v>
      </c>
      <c r="J361" t="str">
        <f t="shared" si="5"/>
        <v>Operating</v>
      </c>
    </row>
    <row r="362" spans="1:11" hidden="1" x14ac:dyDescent="0.2">
      <c r="A362">
        <v>35599</v>
      </c>
      <c r="B362" t="s">
        <v>283</v>
      </c>
      <c r="C362">
        <v>2000</v>
      </c>
      <c r="E362" t="s">
        <v>100</v>
      </c>
      <c r="F362" t="s">
        <v>290</v>
      </c>
      <c r="G362" t="s">
        <v>47</v>
      </c>
      <c r="H362" t="s">
        <v>49</v>
      </c>
      <c r="I362">
        <v>-116.01</v>
      </c>
      <c r="J362" t="str">
        <f t="shared" si="5"/>
        <v>Operating</v>
      </c>
    </row>
    <row r="363" spans="1:11" hidden="1" x14ac:dyDescent="0.2">
      <c r="A363">
        <v>35599</v>
      </c>
      <c r="B363" t="s">
        <v>283</v>
      </c>
      <c r="C363">
        <v>2000</v>
      </c>
      <c r="E363" t="s">
        <v>108</v>
      </c>
      <c r="F363" t="s">
        <v>109</v>
      </c>
      <c r="G363" t="s">
        <v>110</v>
      </c>
      <c r="H363" t="s">
        <v>111</v>
      </c>
      <c r="I363">
        <v>-10000</v>
      </c>
      <c r="J363" t="s">
        <v>353</v>
      </c>
    </row>
    <row r="364" spans="1:11" hidden="1" x14ac:dyDescent="0.2">
      <c r="A364">
        <v>35599</v>
      </c>
      <c r="B364" t="s">
        <v>283</v>
      </c>
      <c r="C364">
        <v>2000</v>
      </c>
      <c r="D364">
        <v>1399</v>
      </c>
      <c r="E364" t="s">
        <v>291</v>
      </c>
      <c r="F364" t="s">
        <v>292</v>
      </c>
      <c r="G364" s="3" t="s">
        <v>15</v>
      </c>
      <c r="H364" t="s">
        <v>248</v>
      </c>
      <c r="I364">
        <v>-70</v>
      </c>
      <c r="J364" t="str">
        <f t="shared" si="5"/>
        <v>Operating</v>
      </c>
    </row>
    <row r="365" spans="1:11" hidden="1" x14ac:dyDescent="0.2">
      <c r="A365">
        <v>35599</v>
      </c>
      <c r="B365" t="s">
        <v>283</v>
      </c>
      <c r="C365">
        <v>2000</v>
      </c>
      <c r="D365">
        <v>1406</v>
      </c>
      <c r="E365" t="s">
        <v>51</v>
      </c>
      <c r="F365" t="s">
        <v>506</v>
      </c>
      <c r="G365" t="s">
        <v>3</v>
      </c>
      <c r="H365" t="s">
        <v>213</v>
      </c>
      <c r="I365">
        <v>-284.24</v>
      </c>
      <c r="J365" t="s">
        <v>483</v>
      </c>
    </row>
    <row r="366" spans="1:11" hidden="1" x14ac:dyDescent="0.2">
      <c r="A366">
        <v>35599</v>
      </c>
      <c r="B366" t="s">
        <v>283</v>
      </c>
      <c r="C366">
        <v>2000</v>
      </c>
      <c r="D366">
        <v>1407</v>
      </c>
      <c r="E366" t="s">
        <v>293</v>
      </c>
      <c r="F366" t="s">
        <v>294</v>
      </c>
      <c r="G366" t="s">
        <v>3</v>
      </c>
      <c r="H366" t="s">
        <v>62</v>
      </c>
      <c r="I366">
        <v>-175</v>
      </c>
      <c r="J366" t="s">
        <v>483</v>
      </c>
      <c r="K366" t="s">
        <v>494</v>
      </c>
    </row>
    <row r="367" spans="1:11" hidden="1" x14ac:dyDescent="0.2">
      <c r="A367">
        <v>35599</v>
      </c>
      <c r="B367" t="s">
        <v>283</v>
      </c>
      <c r="C367">
        <v>2000</v>
      </c>
      <c r="D367">
        <v>1408</v>
      </c>
      <c r="E367" s="3" t="s">
        <v>45</v>
      </c>
      <c r="F367" s="3" t="s">
        <v>251</v>
      </c>
      <c r="G367" s="3" t="s">
        <v>47</v>
      </c>
      <c r="H367" s="3" t="s">
        <v>117</v>
      </c>
      <c r="I367" s="3">
        <v>-150.1</v>
      </c>
      <c r="J367" t="str">
        <f t="shared" si="5"/>
        <v>Operating</v>
      </c>
      <c r="K367" t="s">
        <v>494</v>
      </c>
    </row>
    <row r="368" spans="1:11" hidden="1" x14ac:dyDescent="0.2">
      <c r="A368">
        <v>35599</v>
      </c>
      <c r="B368" t="s">
        <v>283</v>
      </c>
      <c r="C368">
        <v>2000</v>
      </c>
      <c r="D368">
        <v>1409</v>
      </c>
      <c r="E368" t="s">
        <v>86</v>
      </c>
      <c r="F368" t="s">
        <v>251</v>
      </c>
      <c r="G368" t="s">
        <v>47</v>
      </c>
      <c r="H368" t="s">
        <v>117</v>
      </c>
      <c r="I368">
        <v>-15.36</v>
      </c>
      <c r="J368" t="str">
        <f t="shared" si="5"/>
        <v>Operating</v>
      </c>
      <c r="K368" t="s">
        <v>494</v>
      </c>
    </row>
    <row r="369" spans="1:11" hidden="1" x14ac:dyDescent="0.2">
      <c r="A369">
        <v>35599</v>
      </c>
      <c r="B369" t="s">
        <v>283</v>
      </c>
      <c r="C369">
        <v>2000</v>
      </c>
      <c r="D369">
        <v>1410</v>
      </c>
      <c r="E369" t="s">
        <v>131</v>
      </c>
      <c r="G369" t="s">
        <v>3</v>
      </c>
      <c r="I369">
        <v>-542.85</v>
      </c>
      <c r="J369" t="str">
        <f t="shared" si="5"/>
        <v>Operating</v>
      </c>
    </row>
    <row r="370" spans="1:11" hidden="1" x14ac:dyDescent="0.2">
      <c r="A370">
        <v>35599</v>
      </c>
      <c r="B370" t="s">
        <v>283</v>
      </c>
      <c r="C370">
        <v>2000</v>
      </c>
      <c r="D370">
        <v>1411</v>
      </c>
      <c r="E370" t="s">
        <v>171</v>
      </c>
      <c r="G370" t="s">
        <v>0</v>
      </c>
      <c r="H370" t="s">
        <v>2</v>
      </c>
      <c r="I370">
        <v>-100</v>
      </c>
      <c r="J370" t="str">
        <f t="shared" si="5"/>
        <v>Operating</v>
      </c>
    </row>
    <row r="371" spans="1:11" hidden="1" x14ac:dyDescent="0.2">
      <c r="A371">
        <v>35599</v>
      </c>
      <c r="B371" t="s">
        <v>283</v>
      </c>
      <c r="C371">
        <v>2000</v>
      </c>
      <c r="D371">
        <v>1412</v>
      </c>
      <c r="E371" t="s">
        <v>455</v>
      </c>
      <c r="F371" t="s">
        <v>295</v>
      </c>
      <c r="G371" t="s">
        <v>3</v>
      </c>
      <c r="H371" t="s">
        <v>213</v>
      </c>
      <c r="I371">
        <v>-1000</v>
      </c>
      <c r="J371" t="s">
        <v>483</v>
      </c>
    </row>
    <row r="372" spans="1:11" hidden="1" x14ac:dyDescent="0.2">
      <c r="A372">
        <v>35599</v>
      </c>
      <c r="B372" t="s">
        <v>283</v>
      </c>
      <c r="C372">
        <v>2000</v>
      </c>
      <c r="D372">
        <v>1413</v>
      </c>
      <c r="E372" t="s">
        <v>53</v>
      </c>
      <c r="F372" t="s">
        <v>54</v>
      </c>
      <c r="G372" t="s">
        <v>3</v>
      </c>
      <c r="H372" t="s">
        <v>13</v>
      </c>
      <c r="I372">
        <v>-15.7</v>
      </c>
      <c r="J372" t="str">
        <f t="shared" si="5"/>
        <v>Operating</v>
      </c>
      <c r="K372" t="s">
        <v>494</v>
      </c>
    </row>
    <row r="373" spans="1:11" hidden="1" x14ac:dyDescent="0.2">
      <c r="A373">
        <v>35599</v>
      </c>
      <c r="B373" t="s">
        <v>283</v>
      </c>
      <c r="C373">
        <v>2000</v>
      </c>
      <c r="D373">
        <v>1414</v>
      </c>
      <c r="E373" t="s">
        <v>296</v>
      </c>
      <c r="F373" t="s">
        <v>507</v>
      </c>
      <c r="G373" t="s">
        <v>3</v>
      </c>
      <c r="H373" t="s">
        <v>13</v>
      </c>
      <c r="I373">
        <v>-11.84</v>
      </c>
      <c r="J373" t="str">
        <f t="shared" si="5"/>
        <v>Operating</v>
      </c>
      <c r="K373" t="s">
        <v>494</v>
      </c>
    </row>
    <row r="374" spans="1:11" hidden="1" x14ac:dyDescent="0.2">
      <c r="A374">
        <v>35599</v>
      </c>
      <c r="B374" t="s">
        <v>283</v>
      </c>
      <c r="C374">
        <v>2000</v>
      </c>
      <c r="D374">
        <v>1415</v>
      </c>
      <c r="E374" t="s">
        <v>59</v>
      </c>
      <c r="F374" t="s">
        <v>508</v>
      </c>
      <c r="G374" t="s">
        <v>3</v>
      </c>
      <c r="H374" t="s">
        <v>6</v>
      </c>
      <c r="I374">
        <v>-400</v>
      </c>
      <c r="J374" t="s">
        <v>483</v>
      </c>
      <c r="K374" t="s">
        <v>494</v>
      </c>
    </row>
    <row r="375" spans="1:11" hidden="1" x14ac:dyDescent="0.2">
      <c r="A375">
        <v>35599</v>
      </c>
      <c r="B375" t="s">
        <v>283</v>
      </c>
      <c r="C375">
        <v>2000</v>
      </c>
      <c r="D375">
        <v>1415</v>
      </c>
      <c r="E375" t="s">
        <v>59</v>
      </c>
      <c r="F375" t="s">
        <v>509</v>
      </c>
      <c r="G375" t="s">
        <v>3</v>
      </c>
      <c r="H375" t="s">
        <v>6</v>
      </c>
      <c r="I375">
        <v>-380.65</v>
      </c>
      <c r="J375" t="str">
        <f>IF(G375="Personal","Personal","Operating")</f>
        <v>Operating</v>
      </c>
      <c r="K375" t="s">
        <v>494</v>
      </c>
    </row>
    <row r="376" spans="1:11" hidden="1" x14ac:dyDescent="0.2">
      <c r="A376">
        <v>35599</v>
      </c>
      <c r="B376" t="s">
        <v>283</v>
      </c>
      <c r="C376">
        <v>2000</v>
      </c>
      <c r="D376">
        <v>1417</v>
      </c>
      <c r="E376" t="s">
        <v>171</v>
      </c>
      <c r="F376" t="s">
        <v>297</v>
      </c>
      <c r="G376" t="s">
        <v>0</v>
      </c>
      <c r="H376" t="s">
        <v>2</v>
      </c>
      <c r="I376">
        <v>-260</v>
      </c>
      <c r="J376" t="str">
        <f t="shared" si="5"/>
        <v>Operating</v>
      </c>
    </row>
    <row r="377" spans="1:11" hidden="1" x14ac:dyDescent="0.2">
      <c r="A377">
        <v>35599</v>
      </c>
      <c r="B377" t="s">
        <v>283</v>
      </c>
      <c r="C377">
        <v>2000</v>
      </c>
      <c r="D377">
        <v>1417</v>
      </c>
      <c r="E377" t="s">
        <v>171</v>
      </c>
      <c r="F377" t="s">
        <v>510</v>
      </c>
      <c r="G377" t="s">
        <v>0</v>
      </c>
      <c r="H377" t="s">
        <v>2</v>
      </c>
      <c r="I377">
        <v>-150</v>
      </c>
      <c r="J377" t="s">
        <v>483</v>
      </c>
    </row>
    <row r="378" spans="1:11" hidden="1" x14ac:dyDescent="0.2">
      <c r="A378">
        <v>35599</v>
      </c>
      <c r="B378" t="s">
        <v>283</v>
      </c>
      <c r="C378">
        <v>2000</v>
      </c>
      <c r="D378">
        <v>1416</v>
      </c>
      <c r="E378" t="s">
        <v>369</v>
      </c>
      <c r="F378" t="s">
        <v>297</v>
      </c>
      <c r="G378" t="s">
        <v>0</v>
      </c>
      <c r="H378" t="s">
        <v>1</v>
      </c>
      <c r="I378">
        <v>-270</v>
      </c>
      <c r="J378" t="str">
        <f t="shared" si="5"/>
        <v>Operating</v>
      </c>
    </row>
    <row r="379" spans="1:11" hidden="1" x14ac:dyDescent="0.2">
      <c r="A379">
        <v>35599</v>
      </c>
      <c r="B379" t="s">
        <v>283</v>
      </c>
      <c r="C379">
        <v>2000</v>
      </c>
      <c r="D379">
        <v>1416</v>
      </c>
      <c r="E379" t="s">
        <v>369</v>
      </c>
      <c r="F379" t="s">
        <v>510</v>
      </c>
      <c r="G379" t="s">
        <v>0</v>
      </c>
      <c r="H379" t="s">
        <v>1</v>
      </c>
      <c r="I379">
        <v>-270</v>
      </c>
      <c r="J379" t="s">
        <v>483</v>
      </c>
    </row>
    <row r="380" spans="1:11" hidden="1" x14ac:dyDescent="0.2">
      <c r="A380">
        <v>35599</v>
      </c>
      <c r="B380" t="s">
        <v>283</v>
      </c>
      <c r="C380">
        <v>2000</v>
      </c>
      <c r="D380">
        <v>1418</v>
      </c>
      <c r="E380" t="s">
        <v>254</v>
      </c>
      <c r="F380" t="s">
        <v>298</v>
      </c>
      <c r="G380" s="3" t="s">
        <v>15</v>
      </c>
      <c r="H380" t="s">
        <v>248</v>
      </c>
      <c r="I380">
        <v>-70</v>
      </c>
      <c r="J380" t="str">
        <f t="shared" si="5"/>
        <v>Operating</v>
      </c>
      <c r="K380" t="s">
        <v>494</v>
      </c>
    </row>
    <row r="381" spans="1:11" hidden="1" x14ac:dyDescent="0.2">
      <c r="A381">
        <v>35599</v>
      </c>
      <c r="B381" t="s">
        <v>283</v>
      </c>
      <c r="C381">
        <v>2000</v>
      </c>
      <c r="D381">
        <v>1419</v>
      </c>
      <c r="E381" t="s">
        <v>246</v>
      </c>
      <c r="F381" t="s">
        <v>299</v>
      </c>
      <c r="G381" s="3" t="s">
        <v>15</v>
      </c>
      <c r="H381" t="s">
        <v>248</v>
      </c>
      <c r="I381">
        <v>-35</v>
      </c>
      <c r="J381" t="str">
        <f t="shared" si="5"/>
        <v>Operating</v>
      </c>
      <c r="K381" t="s">
        <v>494</v>
      </c>
    </row>
    <row r="382" spans="1:11" hidden="1" x14ac:dyDescent="0.2">
      <c r="A382">
        <v>35599</v>
      </c>
      <c r="B382" t="s">
        <v>283</v>
      </c>
      <c r="C382">
        <v>2000</v>
      </c>
      <c r="D382">
        <v>1420</v>
      </c>
      <c r="E382" t="s">
        <v>63</v>
      </c>
      <c r="F382" t="s">
        <v>486</v>
      </c>
      <c r="G382" t="s">
        <v>14</v>
      </c>
      <c r="H382" t="s">
        <v>189</v>
      </c>
      <c r="I382">
        <v>-210.11</v>
      </c>
      <c r="J382" t="str">
        <f t="shared" si="5"/>
        <v>Operating</v>
      </c>
      <c r="K382" t="s">
        <v>494</v>
      </c>
    </row>
    <row r="383" spans="1:11" hidden="1" x14ac:dyDescent="0.2">
      <c r="A383">
        <v>35599</v>
      </c>
      <c r="B383" t="s">
        <v>283</v>
      </c>
      <c r="C383">
        <v>2000</v>
      </c>
      <c r="D383">
        <v>1421</v>
      </c>
      <c r="E383" t="s">
        <v>180</v>
      </c>
      <c r="F383" t="s">
        <v>300</v>
      </c>
      <c r="G383" t="s">
        <v>15</v>
      </c>
      <c r="H383" t="s">
        <v>181</v>
      </c>
      <c r="I383">
        <v>-102</v>
      </c>
      <c r="J383" t="str">
        <f t="shared" si="5"/>
        <v>Operating</v>
      </c>
      <c r="K383" t="s">
        <v>494</v>
      </c>
    </row>
    <row r="384" spans="1:11" hidden="1" x14ac:dyDescent="0.2">
      <c r="A384">
        <v>35599</v>
      </c>
      <c r="B384" t="s">
        <v>283</v>
      </c>
      <c r="C384">
        <v>2000</v>
      </c>
      <c r="D384">
        <v>1422</v>
      </c>
      <c r="E384" t="s">
        <v>32</v>
      </c>
      <c r="F384" t="s">
        <v>511</v>
      </c>
      <c r="G384" t="s">
        <v>3</v>
      </c>
      <c r="H384" t="s">
        <v>502</v>
      </c>
      <c r="I384">
        <v>-1124.78</v>
      </c>
      <c r="J384" t="s">
        <v>483</v>
      </c>
      <c r="K384" t="s">
        <v>494</v>
      </c>
    </row>
    <row r="385" spans="1:11" hidden="1" x14ac:dyDescent="0.2">
      <c r="A385">
        <v>35599</v>
      </c>
      <c r="B385" t="s">
        <v>283</v>
      </c>
      <c r="C385">
        <v>2000</v>
      </c>
      <c r="D385">
        <v>1423</v>
      </c>
      <c r="E385" t="s">
        <v>56</v>
      </c>
      <c r="F385" t="s">
        <v>251</v>
      </c>
      <c r="G385" t="s">
        <v>15</v>
      </c>
      <c r="H385" t="s">
        <v>58</v>
      </c>
      <c r="I385">
        <v>-47.41</v>
      </c>
      <c r="J385" t="str">
        <f t="shared" si="5"/>
        <v>Operating</v>
      </c>
      <c r="K385" t="s">
        <v>494</v>
      </c>
    </row>
    <row r="386" spans="1:11" hidden="1" x14ac:dyDescent="0.2">
      <c r="A386">
        <v>35599</v>
      </c>
      <c r="B386" t="s">
        <v>283</v>
      </c>
      <c r="C386">
        <v>2000</v>
      </c>
      <c r="D386">
        <v>1424</v>
      </c>
      <c r="E386" t="s">
        <v>51</v>
      </c>
      <c r="F386" t="s">
        <v>512</v>
      </c>
      <c r="G386" t="s">
        <v>3</v>
      </c>
      <c r="H386" t="s">
        <v>12</v>
      </c>
      <c r="I386">
        <v>-17.09</v>
      </c>
      <c r="J386" t="str">
        <f t="shared" si="5"/>
        <v>Operating</v>
      </c>
      <c r="K386" t="s">
        <v>494</v>
      </c>
    </row>
    <row r="387" spans="1:11" hidden="1" x14ac:dyDescent="0.2">
      <c r="A387">
        <v>35599</v>
      </c>
      <c r="B387" t="s">
        <v>283</v>
      </c>
      <c r="C387">
        <v>2000</v>
      </c>
      <c r="D387">
        <v>1425</v>
      </c>
      <c r="E387" t="s">
        <v>369</v>
      </c>
      <c r="F387" t="s">
        <v>301</v>
      </c>
      <c r="G387" t="s">
        <v>0</v>
      </c>
      <c r="H387" t="s">
        <v>1</v>
      </c>
      <c r="I387">
        <v>-270</v>
      </c>
      <c r="J387" t="str">
        <f t="shared" si="5"/>
        <v>Operating</v>
      </c>
    </row>
    <row r="388" spans="1:11" hidden="1" x14ac:dyDescent="0.2">
      <c r="A388">
        <v>35599</v>
      </c>
      <c r="B388" t="s">
        <v>283</v>
      </c>
      <c r="C388">
        <v>2000</v>
      </c>
      <c r="D388">
        <v>1425</v>
      </c>
      <c r="E388" t="s">
        <v>369</v>
      </c>
      <c r="F388" t="s">
        <v>513</v>
      </c>
      <c r="G388" t="s">
        <v>0</v>
      </c>
      <c r="H388" t="s">
        <v>1</v>
      </c>
      <c r="I388">
        <v>-130</v>
      </c>
      <c r="J388" t="s">
        <v>483</v>
      </c>
    </row>
    <row r="389" spans="1:11" hidden="1" x14ac:dyDescent="0.2">
      <c r="A389">
        <v>35599</v>
      </c>
      <c r="B389" t="s">
        <v>283</v>
      </c>
      <c r="C389">
        <v>2000</v>
      </c>
      <c r="D389">
        <v>1426</v>
      </c>
      <c r="E389" t="s">
        <v>171</v>
      </c>
      <c r="F389" t="s">
        <v>301</v>
      </c>
      <c r="G389" t="s">
        <v>0</v>
      </c>
      <c r="H389" t="s">
        <v>2</v>
      </c>
      <c r="I389">
        <v>-260</v>
      </c>
      <c r="J389" t="str">
        <f t="shared" si="5"/>
        <v>Operating</v>
      </c>
    </row>
    <row r="390" spans="1:11" hidden="1" x14ac:dyDescent="0.2">
      <c r="A390">
        <v>35599</v>
      </c>
      <c r="B390" t="s">
        <v>283</v>
      </c>
      <c r="C390">
        <v>2000</v>
      </c>
      <c r="D390">
        <v>1427</v>
      </c>
      <c r="E390" t="s">
        <v>296</v>
      </c>
      <c r="F390" t="s">
        <v>302</v>
      </c>
      <c r="G390" t="s">
        <v>3</v>
      </c>
      <c r="H390" t="s">
        <v>13</v>
      </c>
      <c r="I390">
        <v>-108.25</v>
      </c>
      <c r="J390" t="str">
        <f t="shared" si="5"/>
        <v>Operating</v>
      </c>
      <c r="K390" t="s">
        <v>494</v>
      </c>
    </row>
    <row r="391" spans="1:11" hidden="1" x14ac:dyDescent="0.2">
      <c r="A391">
        <v>35599</v>
      </c>
      <c r="B391" t="s">
        <v>283</v>
      </c>
      <c r="C391">
        <v>2000</v>
      </c>
      <c r="D391">
        <v>1428</v>
      </c>
      <c r="E391" t="s">
        <v>293</v>
      </c>
      <c r="F391" t="s">
        <v>303</v>
      </c>
      <c r="G391" t="s">
        <v>3</v>
      </c>
      <c r="H391" t="s">
        <v>62</v>
      </c>
      <c r="I391">
        <v>-308.56</v>
      </c>
      <c r="J391" t="s">
        <v>483</v>
      </c>
    </row>
    <row r="392" spans="1:11" hidden="1" x14ac:dyDescent="0.2">
      <c r="A392">
        <v>35599</v>
      </c>
      <c r="B392" t="s">
        <v>283</v>
      </c>
      <c r="C392">
        <v>2000</v>
      </c>
      <c r="D392">
        <v>1429</v>
      </c>
      <c r="E392" t="s">
        <v>51</v>
      </c>
      <c r="F392" t="s">
        <v>267</v>
      </c>
      <c r="G392" t="s">
        <v>3</v>
      </c>
      <c r="H392" t="s">
        <v>213</v>
      </c>
      <c r="I392">
        <v>-166.71</v>
      </c>
      <c r="J392" t="s">
        <v>483</v>
      </c>
    </row>
    <row r="393" spans="1:11" hidden="1" x14ac:dyDescent="0.2">
      <c r="A393">
        <v>35599</v>
      </c>
      <c r="B393" t="s">
        <v>283</v>
      </c>
      <c r="C393">
        <v>2000</v>
      </c>
      <c r="D393">
        <v>1430</v>
      </c>
      <c r="E393" t="s">
        <v>369</v>
      </c>
      <c r="F393" t="s">
        <v>304</v>
      </c>
      <c r="G393" t="s">
        <v>0</v>
      </c>
      <c r="H393" t="s">
        <v>1</v>
      </c>
      <c r="I393">
        <v>-270</v>
      </c>
      <c r="J393" t="str">
        <f t="shared" si="5"/>
        <v>Operating</v>
      </c>
    </row>
    <row r="394" spans="1:11" hidden="1" x14ac:dyDescent="0.2">
      <c r="A394">
        <v>35599</v>
      </c>
      <c r="B394" t="s">
        <v>283</v>
      </c>
      <c r="C394">
        <v>2000</v>
      </c>
      <c r="D394">
        <v>1431</v>
      </c>
      <c r="E394" t="s">
        <v>293</v>
      </c>
      <c r="F394" t="s">
        <v>305</v>
      </c>
      <c r="G394" t="s">
        <v>3</v>
      </c>
      <c r="H394" t="s">
        <v>62</v>
      </c>
      <c r="I394">
        <v>-149.94999999999999</v>
      </c>
      <c r="J394" t="s">
        <v>483</v>
      </c>
      <c r="K394" t="s">
        <v>494</v>
      </c>
    </row>
    <row r="395" spans="1:11" hidden="1" x14ac:dyDescent="0.2">
      <c r="A395">
        <v>35599</v>
      </c>
      <c r="B395" t="s">
        <v>283</v>
      </c>
      <c r="C395">
        <v>2000</v>
      </c>
      <c r="D395">
        <v>1432</v>
      </c>
      <c r="E395" t="s">
        <v>171</v>
      </c>
      <c r="F395" t="s">
        <v>304</v>
      </c>
      <c r="G395" t="s">
        <v>0</v>
      </c>
      <c r="H395" t="s">
        <v>2</v>
      </c>
      <c r="I395">
        <v>-260</v>
      </c>
      <c r="J395" t="str">
        <f t="shared" si="5"/>
        <v>Operating</v>
      </c>
    </row>
    <row r="396" spans="1:11" hidden="1" x14ac:dyDescent="0.2">
      <c r="A396">
        <v>35599</v>
      </c>
      <c r="B396" t="s">
        <v>283</v>
      </c>
      <c r="C396">
        <v>2000</v>
      </c>
      <c r="D396">
        <v>1433</v>
      </c>
      <c r="E396" t="s">
        <v>306</v>
      </c>
      <c r="F396" t="s">
        <v>307</v>
      </c>
      <c r="G396" t="s">
        <v>14</v>
      </c>
      <c r="H396" t="s">
        <v>190</v>
      </c>
      <c r="I396">
        <v>-125</v>
      </c>
      <c r="J396" t="str">
        <f t="shared" si="5"/>
        <v>Operating</v>
      </c>
    </row>
    <row r="397" spans="1:11" hidden="1" x14ac:dyDescent="0.2">
      <c r="A397">
        <v>35599</v>
      </c>
      <c r="B397" t="s">
        <v>283</v>
      </c>
      <c r="C397">
        <v>2000</v>
      </c>
      <c r="D397">
        <v>1434</v>
      </c>
      <c r="E397" t="s">
        <v>246</v>
      </c>
      <c r="F397" t="s">
        <v>308</v>
      </c>
      <c r="G397" s="3" t="s">
        <v>15</v>
      </c>
      <c r="H397" t="s">
        <v>248</v>
      </c>
      <c r="I397">
        <v>-70</v>
      </c>
      <c r="J397" t="str">
        <f t="shared" si="5"/>
        <v>Operating</v>
      </c>
      <c r="K397" t="s">
        <v>494</v>
      </c>
    </row>
    <row r="398" spans="1:11" hidden="1" x14ac:dyDescent="0.2">
      <c r="A398">
        <v>35599</v>
      </c>
      <c r="B398" t="s">
        <v>283</v>
      </c>
      <c r="C398">
        <v>2000</v>
      </c>
      <c r="D398">
        <v>1435</v>
      </c>
      <c r="E398" t="s">
        <v>309</v>
      </c>
      <c r="F398" t="s">
        <v>310</v>
      </c>
      <c r="G398" s="3" t="s">
        <v>15</v>
      </c>
      <c r="H398" t="s">
        <v>248</v>
      </c>
      <c r="I398">
        <v>-70</v>
      </c>
      <c r="J398" t="str">
        <f t="shared" si="5"/>
        <v>Operating</v>
      </c>
      <c r="K398" t="s">
        <v>494</v>
      </c>
    </row>
    <row r="399" spans="1:11" hidden="1" x14ac:dyDescent="0.2">
      <c r="A399">
        <v>35599</v>
      </c>
      <c r="B399" t="s">
        <v>283</v>
      </c>
      <c r="C399">
        <v>2000</v>
      </c>
      <c r="D399">
        <v>1436</v>
      </c>
      <c r="E399" t="s">
        <v>369</v>
      </c>
      <c r="F399" t="s">
        <v>311</v>
      </c>
      <c r="G399" t="s">
        <v>0</v>
      </c>
      <c r="H399" t="s">
        <v>1</v>
      </c>
      <c r="I399">
        <v>-270</v>
      </c>
      <c r="J399" t="str">
        <f t="shared" si="5"/>
        <v>Operating</v>
      </c>
    </row>
    <row r="400" spans="1:11" hidden="1" x14ac:dyDescent="0.2">
      <c r="A400">
        <v>35599</v>
      </c>
      <c r="B400" t="s">
        <v>283</v>
      </c>
      <c r="C400">
        <v>2000</v>
      </c>
      <c r="D400">
        <v>1437</v>
      </c>
      <c r="E400" t="s">
        <v>171</v>
      </c>
      <c r="F400" t="s">
        <v>311</v>
      </c>
      <c r="G400" t="s">
        <v>0</v>
      </c>
      <c r="H400" t="s">
        <v>2</v>
      </c>
      <c r="I400">
        <v>-260</v>
      </c>
      <c r="J400" t="str">
        <f t="shared" si="5"/>
        <v>Operating</v>
      </c>
    </row>
    <row r="401" spans="1:10" hidden="1" x14ac:dyDescent="0.2">
      <c r="A401">
        <v>35599</v>
      </c>
      <c r="B401" t="s">
        <v>283</v>
      </c>
      <c r="C401">
        <v>2000</v>
      </c>
      <c r="D401">
        <v>1438</v>
      </c>
      <c r="E401" t="s">
        <v>51</v>
      </c>
      <c r="G401" t="s">
        <v>3</v>
      </c>
      <c r="H401" t="s">
        <v>34</v>
      </c>
      <c r="I401">
        <v>-94</v>
      </c>
      <c r="J401" t="str">
        <f t="shared" si="5"/>
        <v>Operating</v>
      </c>
    </row>
    <row r="402" spans="1:10" hidden="1" x14ac:dyDescent="0.2">
      <c r="A402">
        <v>38385</v>
      </c>
      <c r="B402" t="s">
        <v>283</v>
      </c>
      <c r="C402">
        <v>1999</v>
      </c>
      <c r="E402" t="s">
        <v>312</v>
      </c>
      <c r="F402" t="s">
        <v>313</v>
      </c>
      <c r="G402" t="s">
        <v>110</v>
      </c>
      <c r="H402" t="s">
        <v>314</v>
      </c>
      <c r="I402">
        <v>200</v>
      </c>
      <c r="J402" t="s">
        <v>353</v>
      </c>
    </row>
    <row r="403" spans="1:10" hidden="1" x14ac:dyDescent="0.2">
      <c r="A403">
        <v>38385</v>
      </c>
      <c r="B403" t="s">
        <v>315</v>
      </c>
      <c r="C403">
        <v>1999</v>
      </c>
      <c r="E403" t="s">
        <v>158</v>
      </c>
      <c r="F403" t="s">
        <v>316</v>
      </c>
      <c r="G403" t="s">
        <v>15</v>
      </c>
      <c r="H403" t="s">
        <v>16</v>
      </c>
      <c r="I403">
        <v>-10</v>
      </c>
      <c r="J403" t="str">
        <f t="shared" si="5"/>
        <v>Operating</v>
      </c>
    </row>
    <row r="404" spans="1:10" hidden="1" x14ac:dyDescent="0.2">
      <c r="A404">
        <v>38385</v>
      </c>
      <c r="B404" t="s">
        <v>317</v>
      </c>
      <c r="C404">
        <v>1999</v>
      </c>
      <c r="E404" t="s">
        <v>158</v>
      </c>
      <c r="F404" t="s">
        <v>316</v>
      </c>
      <c r="G404" t="s">
        <v>15</v>
      </c>
      <c r="H404" t="s">
        <v>16</v>
      </c>
      <c r="I404">
        <v>-10</v>
      </c>
      <c r="J404" t="str">
        <f t="shared" si="5"/>
        <v>Operating</v>
      </c>
    </row>
    <row r="405" spans="1:10" hidden="1" x14ac:dyDescent="0.2">
      <c r="A405">
        <v>38385</v>
      </c>
      <c r="B405" t="s">
        <v>318</v>
      </c>
      <c r="C405">
        <v>1999</v>
      </c>
      <c r="E405" t="s">
        <v>158</v>
      </c>
      <c r="F405" t="s">
        <v>316</v>
      </c>
      <c r="G405" t="s">
        <v>15</v>
      </c>
      <c r="H405" t="s">
        <v>16</v>
      </c>
      <c r="I405">
        <v>-10</v>
      </c>
      <c r="J405" t="str">
        <f t="shared" si="5"/>
        <v>Operating</v>
      </c>
    </row>
    <row r="406" spans="1:10" hidden="1" x14ac:dyDescent="0.2">
      <c r="A406">
        <v>38385</v>
      </c>
      <c r="B406" t="s">
        <v>27</v>
      </c>
      <c r="C406">
        <v>2000</v>
      </c>
      <c r="E406" t="s">
        <v>319</v>
      </c>
      <c r="F406" t="s">
        <v>355</v>
      </c>
      <c r="G406" t="s">
        <v>350</v>
      </c>
      <c r="H406" t="s">
        <v>277</v>
      </c>
      <c r="I406">
        <v>-15350</v>
      </c>
      <c r="J406" t="str">
        <f t="shared" si="5"/>
        <v>Personal</v>
      </c>
    </row>
    <row r="407" spans="1:10" hidden="1" x14ac:dyDescent="0.2">
      <c r="A407">
        <v>38385</v>
      </c>
      <c r="B407" t="s">
        <v>27</v>
      </c>
      <c r="C407">
        <v>2000</v>
      </c>
      <c r="E407" t="s">
        <v>320</v>
      </c>
      <c r="G407" t="s">
        <v>353</v>
      </c>
      <c r="H407" t="s">
        <v>276</v>
      </c>
      <c r="I407">
        <v>-3941.3</v>
      </c>
      <c r="J407" t="s">
        <v>353</v>
      </c>
    </row>
    <row r="408" spans="1:10" hidden="1" x14ac:dyDescent="0.2">
      <c r="A408">
        <v>38385</v>
      </c>
      <c r="B408" t="s">
        <v>27</v>
      </c>
      <c r="C408">
        <v>2000</v>
      </c>
      <c r="E408" t="s">
        <v>380</v>
      </c>
      <c r="G408" t="s">
        <v>350</v>
      </c>
      <c r="H408" t="s">
        <v>352</v>
      </c>
      <c r="I408">
        <v>-496.58</v>
      </c>
      <c r="J408" t="str">
        <f t="shared" si="5"/>
        <v>Personal</v>
      </c>
    </row>
    <row r="409" spans="1:10" hidden="1" x14ac:dyDescent="0.2">
      <c r="A409">
        <v>38385</v>
      </c>
      <c r="B409" t="s">
        <v>27</v>
      </c>
      <c r="C409">
        <v>2000</v>
      </c>
      <c r="E409" t="s">
        <v>321</v>
      </c>
      <c r="G409" t="s">
        <v>484</v>
      </c>
      <c r="H409" t="s">
        <v>358</v>
      </c>
      <c r="I409" s="5">
        <v>-11639.77</v>
      </c>
      <c r="J409" t="str">
        <f t="shared" si="5"/>
        <v>Operating</v>
      </c>
    </row>
    <row r="410" spans="1:10" hidden="1" x14ac:dyDescent="0.2">
      <c r="A410">
        <v>38385</v>
      </c>
      <c r="B410" t="s">
        <v>27</v>
      </c>
      <c r="C410">
        <v>2000</v>
      </c>
      <c r="E410" t="s">
        <v>158</v>
      </c>
      <c r="F410" t="s">
        <v>322</v>
      </c>
      <c r="G410" t="s">
        <v>15</v>
      </c>
      <c r="H410" t="s">
        <v>16</v>
      </c>
      <c r="I410">
        <v>-17</v>
      </c>
      <c r="J410" t="str">
        <f t="shared" si="5"/>
        <v>Operating</v>
      </c>
    </row>
    <row r="411" spans="1:10" hidden="1" x14ac:dyDescent="0.2">
      <c r="A411">
        <v>38385</v>
      </c>
      <c r="B411" t="s">
        <v>71</v>
      </c>
      <c r="C411">
        <v>2000</v>
      </c>
      <c r="E411" t="s">
        <v>323</v>
      </c>
      <c r="G411" t="s">
        <v>110</v>
      </c>
      <c r="H411" t="s">
        <v>111</v>
      </c>
      <c r="I411" s="6">
        <v>10000</v>
      </c>
      <c r="J411" t="s">
        <v>353</v>
      </c>
    </row>
    <row r="412" spans="1:10" hidden="1" x14ac:dyDescent="0.2">
      <c r="A412">
        <v>38385</v>
      </c>
      <c r="B412" t="s">
        <v>71</v>
      </c>
      <c r="C412">
        <v>2000</v>
      </c>
      <c r="E412" t="s">
        <v>324</v>
      </c>
      <c r="G412" t="s">
        <v>3</v>
      </c>
      <c r="I412">
        <v>-87.82</v>
      </c>
      <c r="J412" t="s">
        <v>483</v>
      </c>
    </row>
    <row r="413" spans="1:10" hidden="1" x14ac:dyDescent="0.2">
      <c r="A413">
        <v>38385</v>
      </c>
      <c r="B413" t="s">
        <v>71</v>
      </c>
      <c r="C413">
        <v>2000</v>
      </c>
      <c r="E413" t="s">
        <v>325</v>
      </c>
      <c r="G413" t="s">
        <v>3</v>
      </c>
      <c r="I413">
        <v>-18.82</v>
      </c>
      <c r="J413" t="str">
        <f t="shared" si="5"/>
        <v>Operating</v>
      </c>
    </row>
    <row r="414" spans="1:10" hidden="1" x14ac:dyDescent="0.2">
      <c r="A414">
        <v>38385</v>
      </c>
      <c r="B414" t="s">
        <v>71</v>
      </c>
      <c r="C414">
        <v>2000</v>
      </c>
      <c r="E414" t="s">
        <v>324</v>
      </c>
      <c r="G414" t="s">
        <v>3</v>
      </c>
      <c r="I414">
        <v>-21.11</v>
      </c>
      <c r="J414" t="s">
        <v>483</v>
      </c>
    </row>
    <row r="415" spans="1:10" hidden="1" x14ac:dyDescent="0.2">
      <c r="A415">
        <v>38385</v>
      </c>
      <c r="B415" t="s">
        <v>71</v>
      </c>
      <c r="C415">
        <v>2000</v>
      </c>
      <c r="E415" t="s">
        <v>324</v>
      </c>
      <c r="G415" t="s">
        <v>3</v>
      </c>
      <c r="I415">
        <v>-58.31</v>
      </c>
      <c r="J415" t="s">
        <v>483</v>
      </c>
    </row>
    <row r="416" spans="1:10" hidden="1" x14ac:dyDescent="0.2">
      <c r="A416">
        <v>38385</v>
      </c>
      <c r="B416" t="s">
        <v>71</v>
      </c>
      <c r="C416">
        <v>2000</v>
      </c>
      <c r="E416" t="s">
        <v>326</v>
      </c>
      <c r="G416" t="s">
        <v>3</v>
      </c>
      <c r="I416">
        <v>-396.2</v>
      </c>
      <c r="J416" t="str">
        <f t="shared" si="5"/>
        <v>Operating</v>
      </c>
    </row>
    <row r="417" spans="1:10" hidden="1" x14ac:dyDescent="0.2">
      <c r="A417">
        <v>38385</v>
      </c>
      <c r="B417" t="s">
        <v>71</v>
      </c>
      <c r="C417">
        <v>2000</v>
      </c>
      <c r="E417" t="s">
        <v>325</v>
      </c>
      <c r="G417" t="s">
        <v>3</v>
      </c>
      <c r="I417">
        <v>-74.55</v>
      </c>
      <c r="J417" t="str">
        <f t="shared" ref="J417:J485" si="6">IF(G417="Personal","Personal","Operating")</f>
        <v>Operating</v>
      </c>
    </row>
    <row r="418" spans="1:10" hidden="1" x14ac:dyDescent="0.2">
      <c r="A418">
        <v>38385</v>
      </c>
      <c r="B418" t="s">
        <v>71</v>
      </c>
      <c r="C418">
        <v>2000</v>
      </c>
      <c r="E418" t="s">
        <v>324</v>
      </c>
      <c r="G418" t="s">
        <v>3</v>
      </c>
      <c r="I418">
        <v>-35.78</v>
      </c>
      <c r="J418" t="s">
        <v>483</v>
      </c>
    </row>
    <row r="419" spans="1:10" hidden="1" x14ac:dyDescent="0.2">
      <c r="A419">
        <v>38385</v>
      </c>
      <c r="B419" t="s">
        <v>71</v>
      </c>
      <c r="C419">
        <v>2000</v>
      </c>
      <c r="E419" t="s">
        <v>325</v>
      </c>
      <c r="G419" t="s">
        <v>3</v>
      </c>
      <c r="I419">
        <v>-15.52</v>
      </c>
      <c r="J419" t="str">
        <f t="shared" si="6"/>
        <v>Operating</v>
      </c>
    </row>
    <row r="420" spans="1:10" hidden="1" x14ac:dyDescent="0.2">
      <c r="A420">
        <v>38385</v>
      </c>
      <c r="B420" t="s">
        <v>71</v>
      </c>
      <c r="C420">
        <v>2000</v>
      </c>
      <c r="E420" t="s">
        <v>324</v>
      </c>
      <c r="G420" t="s">
        <v>3</v>
      </c>
      <c r="I420">
        <v>-31.32</v>
      </c>
      <c r="J420" t="s">
        <v>483</v>
      </c>
    </row>
    <row r="421" spans="1:10" hidden="1" x14ac:dyDescent="0.2">
      <c r="A421">
        <v>38385</v>
      </c>
      <c r="B421" t="s">
        <v>71</v>
      </c>
      <c r="C421">
        <v>2000</v>
      </c>
      <c r="E421" t="s">
        <v>326</v>
      </c>
      <c r="G421" t="s">
        <v>3</v>
      </c>
      <c r="I421">
        <v>-47.11</v>
      </c>
      <c r="J421" t="str">
        <f t="shared" si="6"/>
        <v>Operating</v>
      </c>
    </row>
    <row r="422" spans="1:10" hidden="1" x14ac:dyDescent="0.2">
      <c r="A422">
        <v>38385</v>
      </c>
      <c r="B422" t="s">
        <v>71</v>
      </c>
      <c r="C422">
        <v>2000</v>
      </c>
      <c r="E422" t="s">
        <v>324</v>
      </c>
      <c r="G422" t="s">
        <v>3</v>
      </c>
      <c r="I422">
        <v>-19.47</v>
      </c>
      <c r="J422" t="s">
        <v>483</v>
      </c>
    </row>
    <row r="423" spans="1:10" hidden="1" x14ac:dyDescent="0.2">
      <c r="A423">
        <v>38385</v>
      </c>
      <c r="B423" t="s">
        <v>71</v>
      </c>
      <c r="C423">
        <v>2000</v>
      </c>
      <c r="E423" t="s">
        <v>323</v>
      </c>
      <c r="G423" t="s">
        <v>110</v>
      </c>
      <c r="H423" t="s">
        <v>111</v>
      </c>
      <c r="I423" s="6">
        <v>10000</v>
      </c>
      <c r="J423" t="s">
        <v>353</v>
      </c>
    </row>
    <row r="424" spans="1:10" hidden="1" x14ac:dyDescent="0.2">
      <c r="A424">
        <v>38385</v>
      </c>
      <c r="B424" t="s">
        <v>71</v>
      </c>
      <c r="C424">
        <v>2000</v>
      </c>
      <c r="E424" t="s">
        <v>327</v>
      </c>
      <c r="F424" t="s">
        <v>328</v>
      </c>
      <c r="G424" t="s">
        <v>3</v>
      </c>
      <c r="I424">
        <v>-560.95000000000005</v>
      </c>
      <c r="J424" t="s">
        <v>483</v>
      </c>
    </row>
    <row r="425" spans="1:10" hidden="1" x14ac:dyDescent="0.2">
      <c r="B425" t="s">
        <v>71</v>
      </c>
      <c r="C425">
        <v>2000</v>
      </c>
      <c r="E425" t="s">
        <v>96</v>
      </c>
      <c r="F425" t="s">
        <v>357</v>
      </c>
      <c r="G425" t="s">
        <v>15</v>
      </c>
      <c r="H425" t="s">
        <v>16</v>
      </c>
      <c r="I425">
        <v>-130</v>
      </c>
      <c r="J425" t="s">
        <v>483</v>
      </c>
    </row>
    <row r="426" spans="1:10" hidden="1" x14ac:dyDescent="0.2">
      <c r="A426">
        <v>38385</v>
      </c>
      <c r="B426" t="s">
        <v>71</v>
      </c>
      <c r="C426">
        <v>2000</v>
      </c>
      <c r="E426" t="s">
        <v>325</v>
      </c>
      <c r="G426" t="s">
        <v>3</v>
      </c>
      <c r="I426">
        <v>-61.04</v>
      </c>
      <c r="J426" t="str">
        <f t="shared" si="6"/>
        <v>Operating</v>
      </c>
    </row>
    <row r="427" spans="1:10" hidden="1" x14ac:dyDescent="0.2">
      <c r="A427">
        <v>38385</v>
      </c>
      <c r="B427" t="s">
        <v>71</v>
      </c>
      <c r="C427">
        <v>2000</v>
      </c>
      <c r="E427" t="s">
        <v>325</v>
      </c>
      <c r="G427" t="s">
        <v>3</v>
      </c>
      <c r="I427">
        <v>-54.87</v>
      </c>
      <c r="J427" t="str">
        <f t="shared" si="6"/>
        <v>Operating</v>
      </c>
    </row>
    <row r="428" spans="1:10" hidden="1" x14ac:dyDescent="0.2">
      <c r="A428">
        <v>38385</v>
      </c>
      <c r="B428" t="s">
        <v>71</v>
      </c>
      <c r="C428">
        <v>2000</v>
      </c>
      <c r="E428" t="s">
        <v>320</v>
      </c>
      <c r="G428" t="s">
        <v>353</v>
      </c>
      <c r="H428" t="s">
        <v>276</v>
      </c>
      <c r="I428">
        <v>-3941.3</v>
      </c>
      <c r="J428" t="s">
        <v>353</v>
      </c>
    </row>
    <row r="429" spans="1:10" hidden="1" x14ac:dyDescent="0.2">
      <c r="A429">
        <v>38385</v>
      </c>
      <c r="B429" t="s">
        <v>70</v>
      </c>
      <c r="C429">
        <v>2000</v>
      </c>
      <c r="E429" t="s">
        <v>323</v>
      </c>
      <c r="G429" t="s">
        <v>110</v>
      </c>
      <c r="H429" t="s">
        <v>111</v>
      </c>
      <c r="I429" s="6">
        <v>10000</v>
      </c>
      <c r="J429" t="s">
        <v>353</v>
      </c>
    </row>
    <row r="430" spans="1:10" hidden="1" x14ac:dyDescent="0.2">
      <c r="A430">
        <v>38385</v>
      </c>
      <c r="B430" t="s">
        <v>70</v>
      </c>
      <c r="C430">
        <v>2000</v>
      </c>
      <c r="E430" t="s">
        <v>320</v>
      </c>
      <c r="G430" t="s">
        <v>353</v>
      </c>
      <c r="H430" t="s">
        <v>276</v>
      </c>
      <c r="I430">
        <v>-3941.3</v>
      </c>
      <c r="J430" t="s">
        <v>353</v>
      </c>
    </row>
    <row r="431" spans="1:10" hidden="1" x14ac:dyDescent="0.2">
      <c r="A431">
        <v>38385</v>
      </c>
      <c r="B431" t="s">
        <v>70</v>
      </c>
      <c r="C431">
        <v>2000</v>
      </c>
      <c r="E431" t="s">
        <v>380</v>
      </c>
      <c r="G431" t="s">
        <v>350</v>
      </c>
      <c r="H431" t="s">
        <v>352</v>
      </c>
      <c r="I431">
        <v>-496.58</v>
      </c>
      <c r="J431" t="str">
        <f>IF(G431="Personal","Personal","Operating")</f>
        <v>Personal</v>
      </c>
    </row>
    <row r="432" spans="1:10" hidden="1" x14ac:dyDescent="0.2">
      <c r="A432">
        <v>38385</v>
      </c>
      <c r="B432" t="s">
        <v>70</v>
      </c>
      <c r="C432">
        <v>2000</v>
      </c>
      <c r="E432" t="s">
        <v>330</v>
      </c>
      <c r="F432" t="s">
        <v>523</v>
      </c>
      <c r="G432" t="s">
        <v>350</v>
      </c>
      <c r="H432" t="s">
        <v>49</v>
      </c>
      <c r="I432" s="6">
        <v>-120</v>
      </c>
      <c r="J432" t="str">
        <f>IF(G432="Personal","Personal","Operating")</f>
        <v>Personal</v>
      </c>
    </row>
    <row r="433" spans="1:10" hidden="1" x14ac:dyDescent="0.2">
      <c r="A433">
        <v>38385</v>
      </c>
      <c r="B433" t="s">
        <v>70</v>
      </c>
      <c r="C433">
        <v>2000</v>
      </c>
      <c r="E433" t="s">
        <v>490</v>
      </c>
      <c r="F433" t="s">
        <v>523</v>
      </c>
      <c r="G433" t="s">
        <v>3</v>
      </c>
      <c r="H433" t="s">
        <v>34</v>
      </c>
      <c r="I433" s="6">
        <v>-1100</v>
      </c>
      <c r="J433" t="s">
        <v>483</v>
      </c>
    </row>
    <row r="434" spans="1:10" hidden="1" x14ac:dyDescent="0.2">
      <c r="A434">
        <v>38385</v>
      </c>
      <c r="B434" t="s">
        <v>70</v>
      </c>
      <c r="C434">
        <v>2000</v>
      </c>
      <c r="E434" t="s">
        <v>491</v>
      </c>
      <c r="F434" t="s">
        <v>523</v>
      </c>
      <c r="G434" t="s">
        <v>3</v>
      </c>
      <c r="H434" t="s">
        <v>34</v>
      </c>
      <c r="I434" s="6">
        <v>-422</v>
      </c>
      <c r="J434" t="s">
        <v>482</v>
      </c>
    </row>
    <row r="435" spans="1:10" hidden="1" x14ac:dyDescent="0.2">
      <c r="A435">
        <v>38385</v>
      </c>
      <c r="B435" t="s">
        <v>87</v>
      </c>
      <c r="C435">
        <v>2000</v>
      </c>
      <c r="E435" t="s">
        <v>131</v>
      </c>
      <c r="G435" t="s">
        <v>3</v>
      </c>
      <c r="I435">
        <v>-75.2</v>
      </c>
      <c r="J435" t="str">
        <f t="shared" si="6"/>
        <v>Operating</v>
      </c>
    </row>
    <row r="436" spans="1:10" hidden="1" x14ac:dyDescent="0.2">
      <c r="A436">
        <v>38385</v>
      </c>
      <c r="B436" t="s">
        <v>87</v>
      </c>
      <c r="C436">
        <v>2000</v>
      </c>
      <c r="E436" t="s">
        <v>325</v>
      </c>
      <c r="G436" t="s">
        <v>3</v>
      </c>
      <c r="I436">
        <v>-21.3</v>
      </c>
      <c r="J436" t="str">
        <f t="shared" si="6"/>
        <v>Operating</v>
      </c>
    </row>
    <row r="437" spans="1:10" hidden="1" x14ac:dyDescent="0.2">
      <c r="A437">
        <v>38385</v>
      </c>
      <c r="B437" t="s">
        <v>87</v>
      </c>
      <c r="C437">
        <v>2000</v>
      </c>
      <c r="E437" t="s">
        <v>329</v>
      </c>
      <c r="G437" t="s">
        <v>350</v>
      </c>
      <c r="H437" t="s">
        <v>49</v>
      </c>
      <c r="I437">
        <v>-5</v>
      </c>
      <c r="J437" t="str">
        <f t="shared" si="6"/>
        <v>Personal</v>
      </c>
    </row>
    <row r="438" spans="1:10" hidden="1" x14ac:dyDescent="0.2">
      <c r="A438">
        <v>38385</v>
      </c>
      <c r="B438" t="s">
        <v>87</v>
      </c>
      <c r="C438">
        <v>2000</v>
      </c>
      <c r="E438" t="s">
        <v>325</v>
      </c>
      <c r="G438" t="s">
        <v>3</v>
      </c>
      <c r="I438">
        <v>-69.739999999999995</v>
      </c>
      <c r="J438" t="str">
        <f t="shared" si="6"/>
        <v>Operating</v>
      </c>
    </row>
    <row r="439" spans="1:10" hidden="1" x14ac:dyDescent="0.2">
      <c r="A439">
        <v>38385</v>
      </c>
      <c r="B439" t="s">
        <v>87</v>
      </c>
      <c r="C439">
        <v>2000</v>
      </c>
      <c r="E439" t="s">
        <v>131</v>
      </c>
      <c r="G439" t="s">
        <v>3</v>
      </c>
      <c r="I439">
        <v>-3.22</v>
      </c>
      <c r="J439" t="str">
        <f t="shared" si="6"/>
        <v>Operating</v>
      </c>
    </row>
    <row r="440" spans="1:10" hidden="1" x14ac:dyDescent="0.2">
      <c r="A440">
        <v>38385</v>
      </c>
      <c r="B440" t="s">
        <v>87</v>
      </c>
      <c r="C440">
        <v>2000</v>
      </c>
      <c r="E440" t="s">
        <v>325</v>
      </c>
      <c r="G440" t="s">
        <v>3</v>
      </c>
      <c r="I440">
        <v>-21.89</v>
      </c>
      <c r="J440" t="str">
        <f t="shared" si="6"/>
        <v>Operating</v>
      </c>
    </row>
    <row r="441" spans="1:10" hidden="1" x14ac:dyDescent="0.2">
      <c r="A441">
        <v>38385</v>
      </c>
      <c r="B441" t="s">
        <v>87</v>
      </c>
      <c r="C441">
        <v>2000</v>
      </c>
      <c r="E441" t="s">
        <v>330</v>
      </c>
      <c r="G441" t="s">
        <v>350</v>
      </c>
      <c r="H441" t="s">
        <v>49</v>
      </c>
      <c r="I441">
        <v>-29.2</v>
      </c>
      <c r="J441" t="str">
        <f t="shared" si="6"/>
        <v>Personal</v>
      </c>
    </row>
    <row r="442" spans="1:10" hidden="1" x14ac:dyDescent="0.2">
      <c r="A442">
        <v>38385</v>
      </c>
      <c r="B442" t="s">
        <v>87</v>
      </c>
      <c r="C442">
        <v>2000</v>
      </c>
      <c r="E442" t="s">
        <v>325</v>
      </c>
      <c r="G442" t="s">
        <v>3</v>
      </c>
      <c r="I442">
        <v>-8.89</v>
      </c>
      <c r="J442" t="str">
        <f t="shared" si="6"/>
        <v>Operating</v>
      </c>
    </row>
    <row r="443" spans="1:10" hidden="1" x14ac:dyDescent="0.2">
      <c r="A443">
        <v>38385</v>
      </c>
      <c r="B443" t="s">
        <v>87</v>
      </c>
      <c r="C443">
        <v>2000</v>
      </c>
      <c r="E443" t="s">
        <v>325</v>
      </c>
      <c r="G443" t="s">
        <v>3</v>
      </c>
      <c r="I443">
        <v>-27.96</v>
      </c>
      <c r="J443" t="str">
        <f t="shared" si="6"/>
        <v>Operating</v>
      </c>
    </row>
    <row r="444" spans="1:10" hidden="1" x14ac:dyDescent="0.2">
      <c r="A444">
        <v>38385</v>
      </c>
      <c r="B444" t="s">
        <v>87</v>
      </c>
      <c r="C444">
        <v>2000</v>
      </c>
      <c r="E444" t="s">
        <v>326</v>
      </c>
      <c r="G444" t="s">
        <v>3</v>
      </c>
      <c r="I444">
        <v>-17.59</v>
      </c>
      <c r="J444" t="str">
        <f t="shared" si="6"/>
        <v>Operating</v>
      </c>
    </row>
    <row r="445" spans="1:10" hidden="1" x14ac:dyDescent="0.2">
      <c r="A445">
        <v>38385</v>
      </c>
      <c r="B445" t="s">
        <v>87</v>
      </c>
      <c r="C445">
        <v>2000</v>
      </c>
      <c r="E445" t="s">
        <v>331</v>
      </c>
      <c r="G445" t="s">
        <v>3</v>
      </c>
      <c r="I445">
        <v>-18.899999999999999</v>
      </c>
      <c r="J445" t="str">
        <f t="shared" si="6"/>
        <v>Operating</v>
      </c>
    </row>
    <row r="446" spans="1:10" hidden="1" x14ac:dyDescent="0.2">
      <c r="A446">
        <v>38385</v>
      </c>
      <c r="B446" t="s">
        <v>87</v>
      </c>
      <c r="C446">
        <v>2000</v>
      </c>
      <c r="E446" t="s">
        <v>131</v>
      </c>
      <c r="G446" t="s">
        <v>332</v>
      </c>
      <c r="I446">
        <v>-4.97</v>
      </c>
      <c r="J446" t="str">
        <f t="shared" si="6"/>
        <v>Operating</v>
      </c>
    </row>
    <row r="447" spans="1:10" hidden="1" x14ac:dyDescent="0.2">
      <c r="A447">
        <v>38385</v>
      </c>
      <c r="B447" t="s">
        <v>87</v>
      </c>
      <c r="C447">
        <v>2000</v>
      </c>
      <c r="E447" t="s">
        <v>330</v>
      </c>
      <c r="G447" t="s">
        <v>350</v>
      </c>
      <c r="H447" t="s">
        <v>49</v>
      </c>
      <c r="I447">
        <v>-29</v>
      </c>
      <c r="J447" t="str">
        <f t="shared" si="6"/>
        <v>Personal</v>
      </c>
    </row>
    <row r="448" spans="1:10" hidden="1" x14ac:dyDescent="0.2">
      <c r="A448">
        <v>38385</v>
      </c>
      <c r="B448" t="s">
        <v>87</v>
      </c>
      <c r="C448">
        <v>2000</v>
      </c>
      <c r="E448" t="s">
        <v>205</v>
      </c>
      <c r="F448" t="s">
        <v>333</v>
      </c>
      <c r="G448" t="s">
        <v>3</v>
      </c>
      <c r="H448" t="s">
        <v>356</v>
      </c>
      <c r="I448">
        <v>16.239999999999998</v>
      </c>
      <c r="J448" t="str">
        <f t="shared" si="6"/>
        <v>Operating</v>
      </c>
    </row>
    <row r="449" spans="1:10" hidden="1" x14ac:dyDescent="0.2">
      <c r="A449">
        <v>38385</v>
      </c>
      <c r="B449" t="s">
        <v>87</v>
      </c>
      <c r="C449">
        <v>2000</v>
      </c>
      <c r="E449" t="s">
        <v>325</v>
      </c>
      <c r="G449" t="s">
        <v>3</v>
      </c>
      <c r="I449">
        <v>-88.47</v>
      </c>
      <c r="J449" t="str">
        <f t="shared" si="6"/>
        <v>Operating</v>
      </c>
    </row>
    <row r="450" spans="1:10" hidden="1" x14ac:dyDescent="0.2">
      <c r="A450">
        <v>38385</v>
      </c>
      <c r="B450" t="s">
        <v>87</v>
      </c>
      <c r="C450">
        <v>2000</v>
      </c>
      <c r="E450" t="s">
        <v>205</v>
      </c>
      <c r="G450" t="s">
        <v>3</v>
      </c>
      <c r="H450" t="s">
        <v>356</v>
      </c>
      <c r="I450">
        <v>-56.83</v>
      </c>
      <c r="J450" t="str">
        <f t="shared" si="6"/>
        <v>Operating</v>
      </c>
    </row>
    <row r="451" spans="1:10" hidden="1" x14ac:dyDescent="0.2">
      <c r="A451">
        <v>38385</v>
      </c>
      <c r="B451" t="s">
        <v>87</v>
      </c>
      <c r="C451">
        <v>2000</v>
      </c>
      <c r="E451" t="s">
        <v>334</v>
      </c>
      <c r="G451" t="s">
        <v>3</v>
      </c>
      <c r="I451">
        <v>-21.41</v>
      </c>
      <c r="J451" t="str">
        <f t="shared" si="6"/>
        <v>Operating</v>
      </c>
    </row>
    <row r="452" spans="1:10" hidden="1" x14ac:dyDescent="0.2">
      <c r="A452">
        <v>38385</v>
      </c>
      <c r="B452" t="s">
        <v>87</v>
      </c>
      <c r="C452">
        <v>2000</v>
      </c>
      <c r="E452" t="s">
        <v>325</v>
      </c>
      <c r="G452" t="s">
        <v>3</v>
      </c>
      <c r="I452">
        <v>-17.350000000000001</v>
      </c>
      <c r="J452" t="str">
        <f t="shared" si="6"/>
        <v>Operating</v>
      </c>
    </row>
    <row r="453" spans="1:10" hidden="1" x14ac:dyDescent="0.2">
      <c r="A453">
        <v>38385</v>
      </c>
      <c r="B453" t="s">
        <v>87</v>
      </c>
      <c r="C453">
        <v>2000</v>
      </c>
      <c r="E453" t="s">
        <v>325</v>
      </c>
      <c r="G453" t="s">
        <v>3</v>
      </c>
      <c r="I453">
        <v>-7.77</v>
      </c>
      <c r="J453" t="str">
        <f t="shared" si="6"/>
        <v>Operating</v>
      </c>
    </row>
    <row r="454" spans="1:10" hidden="1" x14ac:dyDescent="0.2">
      <c r="A454">
        <v>38385</v>
      </c>
      <c r="B454" t="s">
        <v>87</v>
      </c>
      <c r="C454">
        <v>2000</v>
      </c>
      <c r="E454" t="s">
        <v>335</v>
      </c>
      <c r="G454" t="s">
        <v>350</v>
      </c>
      <c r="H454" t="s">
        <v>49</v>
      </c>
      <c r="I454">
        <v>-20</v>
      </c>
      <c r="J454" t="str">
        <f t="shared" si="6"/>
        <v>Personal</v>
      </c>
    </row>
    <row r="455" spans="1:10" hidden="1" x14ac:dyDescent="0.2">
      <c r="A455">
        <v>38385</v>
      </c>
      <c r="B455" t="s">
        <v>87</v>
      </c>
      <c r="C455">
        <v>2000</v>
      </c>
      <c r="E455" t="s">
        <v>325</v>
      </c>
      <c r="G455" t="s">
        <v>3</v>
      </c>
      <c r="I455">
        <v>-102.91</v>
      </c>
      <c r="J455" t="str">
        <f t="shared" si="6"/>
        <v>Operating</v>
      </c>
    </row>
    <row r="456" spans="1:10" hidden="1" x14ac:dyDescent="0.2">
      <c r="A456">
        <v>38385</v>
      </c>
      <c r="B456" t="s">
        <v>87</v>
      </c>
      <c r="C456">
        <v>2000</v>
      </c>
      <c r="E456" t="s">
        <v>336</v>
      </c>
      <c r="G456" t="s">
        <v>3</v>
      </c>
      <c r="I456">
        <v>-84.38</v>
      </c>
      <c r="J456" t="str">
        <f t="shared" si="6"/>
        <v>Operating</v>
      </c>
    </row>
    <row r="457" spans="1:10" hidden="1" x14ac:dyDescent="0.2">
      <c r="A457">
        <v>38385</v>
      </c>
      <c r="B457" t="s">
        <v>87</v>
      </c>
      <c r="C457">
        <v>2000</v>
      </c>
      <c r="E457" t="s">
        <v>337</v>
      </c>
      <c r="G457" t="s">
        <v>350</v>
      </c>
      <c r="H457" t="s">
        <v>49</v>
      </c>
      <c r="I457">
        <v>-31</v>
      </c>
      <c r="J457" t="str">
        <f t="shared" si="6"/>
        <v>Personal</v>
      </c>
    </row>
    <row r="458" spans="1:10" hidden="1" x14ac:dyDescent="0.2">
      <c r="A458">
        <v>38385</v>
      </c>
      <c r="B458" t="s">
        <v>87</v>
      </c>
      <c r="C458">
        <v>2000</v>
      </c>
      <c r="E458" t="s">
        <v>325</v>
      </c>
      <c r="G458" t="s">
        <v>3</v>
      </c>
      <c r="I458">
        <v>-6.19</v>
      </c>
      <c r="J458" t="str">
        <f t="shared" si="6"/>
        <v>Operating</v>
      </c>
    </row>
    <row r="459" spans="1:10" hidden="1" x14ac:dyDescent="0.2">
      <c r="A459">
        <v>38385</v>
      </c>
      <c r="B459" t="s">
        <v>87</v>
      </c>
      <c r="C459">
        <v>2000</v>
      </c>
      <c r="E459" t="s">
        <v>320</v>
      </c>
      <c r="G459" t="s">
        <v>353</v>
      </c>
      <c r="H459" t="s">
        <v>276</v>
      </c>
      <c r="I459">
        <v>-3941.3</v>
      </c>
      <c r="J459" t="s">
        <v>353</v>
      </c>
    </row>
    <row r="460" spans="1:10" hidden="1" x14ac:dyDescent="0.2">
      <c r="A460">
        <v>38385</v>
      </c>
      <c r="B460" t="s">
        <v>87</v>
      </c>
      <c r="C460">
        <v>2000</v>
      </c>
      <c r="E460" t="s">
        <v>383</v>
      </c>
      <c r="G460" t="s">
        <v>350</v>
      </c>
      <c r="H460" t="s">
        <v>351</v>
      </c>
      <c r="I460">
        <v>-792.28</v>
      </c>
      <c r="J460" t="str">
        <f t="shared" si="6"/>
        <v>Personal</v>
      </c>
    </row>
    <row r="461" spans="1:10" hidden="1" x14ac:dyDescent="0.2">
      <c r="A461">
        <v>38385</v>
      </c>
      <c r="B461" t="s">
        <v>87</v>
      </c>
      <c r="C461">
        <v>2000</v>
      </c>
      <c r="E461" t="s">
        <v>338</v>
      </c>
      <c r="G461" t="s">
        <v>350</v>
      </c>
      <c r="H461" t="s">
        <v>110</v>
      </c>
      <c r="I461">
        <v>-12</v>
      </c>
      <c r="J461" t="str">
        <f t="shared" si="6"/>
        <v>Personal</v>
      </c>
    </row>
    <row r="462" spans="1:10" hidden="1" x14ac:dyDescent="0.2">
      <c r="A462">
        <v>38385</v>
      </c>
      <c r="B462" t="s">
        <v>161</v>
      </c>
      <c r="C462">
        <v>2000</v>
      </c>
      <c r="E462" t="s">
        <v>330</v>
      </c>
      <c r="G462" t="s">
        <v>350</v>
      </c>
      <c r="H462" t="s">
        <v>49</v>
      </c>
      <c r="I462">
        <v>-21</v>
      </c>
      <c r="J462" t="str">
        <f t="shared" si="6"/>
        <v>Personal</v>
      </c>
    </row>
    <row r="463" spans="1:10" hidden="1" x14ac:dyDescent="0.2">
      <c r="A463">
        <v>38385</v>
      </c>
      <c r="B463" t="s">
        <v>161</v>
      </c>
      <c r="C463">
        <v>2000</v>
      </c>
      <c r="E463" t="s">
        <v>335</v>
      </c>
      <c r="G463" t="s">
        <v>350</v>
      </c>
      <c r="H463" t="s">
        <v>49</v>
      </c>
      <c r="I463">
        <v>-15</v>
      </c>
      <c r="J463" t="str">
        <f t="shared" si="6"/>
        <v>Personal</v>
      </c>
    </row>
    <row r="464" spans="1:10" hidden="1" x14ac:dyDescent="0.2">
      <c r="A464">
        <v>38385</v>
      </c>
      <c r="B464" t="s">
        <v>161</v>
      </c>
      <c r="C464">
        <v>2000</v>
      </c>
      <c r="E464" t="s">
        <v>325</v>
      </c>
      <c r="G464" t="s">
        <v>3</v>
      </c>
      <c r="I464">
        <v>-12.3</v>
      </c>
      <c r="J464" t="str">
        <f t="shared" si="6"/>
        <v>Operating</v>
      </c>
    </row>
    <row r="465" spans="1:10" hidden="1" x14ac:dyDescent="0.2">
      <c r="A465">
        <v>38385</v>
      </c>
      <c r="B465" t="s">
        <v>161</v>
      </c>
      <c r="C465">
        <v>2000</v>
      </c>
      <c r="E465" t="s">
        <v>330</v>
      </c>
      <c r="G465" t="s">
        <v>350</v>
      </c>
      <c r="H465" t="s">
        <v>49</v>
      </c>
      <c r="I465">
        <v>-20</v>
      </c>
      <c r="J465" t="str">
        <f t="shared" si="6"/>
        <v>Personal</v>
      </c>
    </row>
    <row r="466" spans="1:10" hidden="1" x14ac:dyDescent="0.2">
      <c r="A466">
        <v>38385</v>
      </c>
      <c r="B466" t="s">
        <v>161</v>
      </c>
      <c r="C466">
        <v>2000</v>
      </c>
      <c r="E466" t="s">
        <v>323</v>
      </c>
      <c r="G466" t="s">
        <v>110</v>
      </c>
      <c r="H466" t="s">
        <v>111</v>
      </c>
      <c r="I466" s="6">
        <v>10000</v>
      </c>
      <c r="J466" t="s">
        <v>353</v>
      </c>
    </row>
    <row r="467" spans="1:10" hidden="1" x14ac:dyDescent="0.2">
      <c r="A467">
        <v>38385</v>
      </c>
      <c r="B467" t="s">
        <v>161</v>
      </c>
      <c r="C467">
        <v>2000</v>
      </c>
      <c r="E467" t="s">
        <v>325</v>
      </c>
      <c r="G467" t="s">
        <v>3</v>
      </c>
      <c r="I467">
        <v>-96.02</v>
      </c>
      <c r="J467" t="str">
        <f t="shared" si="6"/>
        <v>Operating</v>
      </c>
    </row>
    <row r="468" spans="1:10" hidden="1" x14ac:dyDescent="0.2">
      <c r="A468">
        <v>38385</v>
      </c>
      <c r="B468" t="s">
        <v>161</v>
      </c>
      <c r="C468">
        <v>2000</v>
      </c>
      <c r="E468" t="s">
        <v>339</v>
      </c>
      <c r="G468" t="s">
        <v>3</v>
      </c>
      <c r="I468">
        <v>-8</v>
      </c>
      <c r="J468" t="str">
        <f t="shared" si="6"/>
        <v>Operating</v>
      </c>
    </row>
    <row r="469" spans="1:10" hidden="1" x14ac:dyDescent="0.2">
      <c r="A469">
        <v>38385</v>
      </c>
      <c r="B469" t="s">
        <v>161</v>
      </c>
      <c r="C469">
        <v>2000</v>
      </c>
      <c r="E469" t="s">
        <v>336</v>
      </c>
      <c r="G469" t="s">
        <v>3</v>
      </c>
      <c r="I469">
        <v>-75.760000000000005</v>
      </c>
      <c r="J469" t="str">
        <f t="shared" si="6"/>
        <v>Operating</v>
      </c>
    </row>
    <row r="470" spans="1:10" hidden="1" x14ac:dyDescent="0.2">
      <c r="A470">
        <v>38385</v>
      </c>
      <c r="B470" t="s">
        <v>161</v>
      </c>
      <c r="C470">
        <v>2000</v>
      </c>
      <c r="E470" t="s">
        <v>325</v>
      </c>
      <c r="G470" t="s">
        <v>3</v>
      </c>
      <c r="I470">
        <v>-28.43</v>
      </c>
      <c r="J470" t="str">
        <f t="shared" si="6"/>
        <v>Operating</v>
      </c>
    </row>
    <row r="471" spans="1:10" hidden="1" x14ac:dyDescent="0.2">
      <c r="A471">
        <v>38385</v>
      </c>
      <c r="B471" t="s">
        <v>161</v>
      </c>
      <c r="C471">
        <v>2000</v>
      </c>
      <c r="E471" t="s">
        <v>325</v>
      </c>
      <c r="G471" t="s">
        <v>3</v>
      </c>
      <c r="I471">
        <v>-24.63</v>
      </c>
      <c r="J471" t="str">
        <f t="shared" si="6"/>
        <v>Operating</v>
      </c>
    </row>
    <row r="472" spans="1:10" hidden="1" x14ac:dyDescent="0.2">
      <c r="A472">
        <v>38385</v>
      </c>
      <c r="B472" t="s">
        <v>161</v>
      </c>
      <c r="C472">
        <v>2000</v>
      </c>
      <c r="E472" t="s">
        <v>326</v>
      </c>
      <c r="G472" t="s">
        <v>3</v>
      </c>
      <c r="I472">
        <v>-34.74</v>
      </c>
      <c r="J472" t="str">
        <f t="shared" si="6"/>
        <v>Operating</v>
      </c>
    </row>
    <row r="473" spans="1:10" hidden="1" x14ac:dyDescent="0.2">
      <c r="A473">
        <v>38385</v>
      </c>
      <c r="B473" t="s">
        <v>161</v>
      </c>
      <c r="C473">
        <v>2000</v>
      </c>
      <c r="E473" t="s">
        <v>325</v>
      </c>
      <c r="G473" t="s">
        <v>3</v>
      </c>
      <c r="I473">
        <v>-80.2</v>
      </c>
      <c r="J473" t="str">
        <f t="shared" si="6"/>
        <v>Operating</v>
      </c>
    </row>
    <row r="474" spans="1:10" hidden="1" x14ac:dyDescent="0.2">
      <c r="A474">
        <v>38385</v>
      </c>
      <c r="B474" t="s">
        <v>161</v>
      </c>
      <c r="C474">
        <v>2000</v>
      </c>
      <c r="E474" t="s">
        <v>326</v>
      </c>
      <c r="G474" t="s">
        <v>3</v>
      </c>
      <c r="I474">
        <v>-41.78</v>
      </c>
      <c r="J474" t="str">
        <f t="shared" si="6"/>
        <v>Operating</v>
      </c>
    </row>
    <row r="475" spans="1:10" hidden="1" x14ac:dyDescent="0.2">
      <c r="A475">
        <v>38385</v>
      </c>
      <c r="B475" t="s">
        <v>161</v>
      </c>
      <c r="C475">
        <v>2000</v>
      </c>
      <c r="E475" t="s">
        <v>131</v>
      </c>
      <c r="G475" t="s">
        <v>3</v>
      </c>
      <c r="I475">
        <v>-25.92</v>
      </c>
      <c r="J475" t="str">
        <f t="shared" si="6"/>
        <v>Operating</v>
      </c>
    </row>
    <row r="476" spans="1:10" hidden="1" x14ac:dyDescent="0.2">
      <c r="A476">
        <v>38385</v>
      </c>
      <c r="B476" t="s">
        <v>161</v>
      </c>
      <c r="C476">
        <v>2000</v>
      </c>
      <c r="E476" t="s">
        <v>330</v>
      </c>
      <c r="G476" t="s">
        <v>350</v>
      </c>
      <c r="H476" t="s">
        <v>49</v>
      </c>
      <c r="I476">
        <v>-20</v>
      </c>
      <c r="J476" t="str">
        <f t="shared" si="6"/>
        <v>Personal</v>
      </c>
    </row>
    <row r="477" spans="1:10" hidden="1" x14ac:dyDescent="0.2">
      <c r="A477">
        <v>38385</v>
      </c>
      <c r="B477" t="s">
        <v>161</v>
      </c>
      <c r="C477">
        <v>2000</v>
      </c>
      <c r="E477" t="s">
        <v>325</v>
      </c>
      <c r="G477" t="s">
        <v>3</v>
      </c>
      <c r="I477">
        <v>-17.72</v>
      </c>
      <c r="J477" t="str">
        <f t="shared" si="6"/>
        <v>Operating</v>
      </c>
    </row>
    <row r="478" spans="1:10" hidden="1" x14ac:dyDescent="0.2">
      <c r="A478">
        <v>38385</v>
      </c>
      <c r="B478" t="s">
        <v>161</v>
      </c>
      <c r="C478">
        <v>2000</v>
      </c>
      <c r="E478" t="s">
        <v>325</v>
      </c>
      <c r="G478" t="s">
        <v>3</v>
      </c>
      <c r="I478">
        <v>-351.65</v>
      </c>
      <c r="J478" t="s">
        <v>483</v>
      </c>
    </row>
    <row r="479" spans="1:10" hidden="1" x14ac:dyDescent="0.2">
      <c r="A479">
        <v>38385</v>
      </c>
      <c r="B479" t="s">
        <v>161</v>
      </c>
      <c r="C479">
        <v>2000</v>
      </c>
      <c r="E479" t="s">
        <v>326</v>
      </c>
      <c r="G479" t="s">
        <v>3</v>
      </c>
      <c r="I479">
        <v>-192.61</v>
      </c>
      <c r="J479" t="s">
        <v>483</v>
      </c>
    </row>
    <row r="480" spans="1:10" hidden="1" x14ac:dyDescent="0.2">
      <c r="A480">
        <v>38385</v>
      </c>
      <c r="B480" t="s">
        <v>161</v>
      </c>
      <c r="C480">
        <v>2000</v>
      </c>
      <c r="E480" t="s">
        <v>330</v>
      </c>
      <c r="G480" t="s">
        <v>350</v>
      </c>
      <c r="H480" t="s">
        <v>49</v>
      </c>
      <c r="I480">
        <v>-30</v>
      </c>
      <c r="J480" t="str">
        <f t="shared" si="6"/>
        <v>Personal</v>
      </c>
    </row>
    <row r="481" spans="1:10" hidden="1" x14ac:dyDescent="0.2">
      <c r="A481">
        <v>38385</v>
      </c>
      <c r="B481" t="s">
        <v>161</v>
      </c>
      <c r="C481">
        <v>2000</v>
      </c>
      <c r="E481" t="s">
        <v>325</v>
      </c>
      <c r="G481" t="s">
        <v>3</v>
      </c>
      <c r="I481">
        <v>-25.58</v>
      </c>
      <c r="J481" t="str">
        <f t="shared" si="6"/>
        <v>Operating</v>
      </c>
    </row>
    <row r="482" spans="1:10" hidden="1" x14ac:dyDescent="0.2">
      <c r="A482">
        <v>38385</v>
      </c>
      <c r="B482" t="s">
        <v>161</v>
      </c>
      <c r="C482">
        <v>2000</v>
      </c>
      <c r="E482" t="s">
        <v>325</v>
      </c>
      <c r="G482" t="s">
        <v>3</v>
      </c>
      <c r="I482">
        <v>-108.98</v>
      </c>
      <c r="J482" t="str">
        <f t="shared" si="6"/>
        <v>Operating</v>
      </c>
    </row>
    <row r="483" spans="1:10" hidden="1" x14ac:dyDescent="0.2">
      <c r="A483">
        <v>38385</v>
      </c>
      <c r="B483" t="s">
        <v>161</v>
      </c>
      <c r="C483">
        <v>2000</v>
      </c>
      <c r="E483" t="s">
        <v>330</v>
      </c>
      <c r="G483" t="s">
        <v>350</v>
      </c>
      <c r="H483" t="s">
        <v>49</v>
      </c>
      <c r="I483">
        <v>-26.94</v>
      </c>
      <c r="J483" t="str">
        <f t="shared" si="6"/>
        <v>Personal</v>
      </c>
    </row>
    <row r="484" spans="1:10" hidden="1" x14ac:dyDescent="0.2">
      <c r="A484">
        <v>38385</v>
      </c>
      <c r="B484" t="s">
        <v>161</v>
      </c>
      <c r="C484">
        <v>2000</v>
      </c>
      <c r="E484" t="s">
        <v>319</v>
      </c>
      <c r="G484" t="s">
        <v>0</v>
      </c>
      <c r="H484" t="s">
        <v>1</v>
      </c>
      <c r="I484">
        <v>-3205</v>
      </c>
      <c r="J484" t="s">
        <v>483</v>
      </c>
    </row>
    <row r="485" spans="1:10" hidden="1" x14ac:dyDescent="0.2">
      <c r="A485">
        <v>38385</v>
      </c>
      <c r="B485" t="s">
        <v>161</v>
      </c>
      <c r="C485">
        <v>2000</v>
      </c>
      <c r="D485">
        <v>1157</v>
      </c>
      <c r="E485" t="s">
        <v>383</v>
      </c>
      <c r="G485" t="s">
        <v>350</v>
      </c>
      <c r="H485" t="s">
        <v>351</v>
      </c>
      <c r="I485">
        <v>-792.28</v>
      </c>
      <c r="J485" t="str">
        <f t="shared" si="6"/>
        <v>Personal</v>
      </c>
    </row>
    <row r="486" spans="1:10" hidden="1" x14ac:dyDescent="0.2">
      <c r="A486">
        <v>38385</v>
      </c>
      <c r="B486" t="s">
        <v>161</v>
      </c>
      <c r="C486">
        <v>2000</v>
      </c>
      <c r="D486">
        <v>1158</v>
      </c>
      <c r="E486" t="s">
        <v>320</v>
      </c>
      <c r="G486" t="s">
        <v>353</v>
      </c>
      <c r="H486" t="s">
        <v>276</v>
      </c>
      <c r="I486">
        <v>-3941.3</v>
      </c>
      <c r="J486" t="s">
        <v>353</v>
      </c>
    </row>
    <row r="487" spans="1:10" hidden="1" x14ac:dyDescent="0.2">
      <c r="A487">
        <v>38385</v>
      </c>
      <c r="B487" t="s">
        <v>161</v>
      </c>
      <c r="C487">
        <v>2000</v>
      </c>
      <c r="D487">
        <v>1159</v>
      </c>
      <c r="E487" t="s">
        <v>380</v>
      </c>
      <c r="G487" t="s">
        <v>350</v>
      </c>
      <c r="H487" t="s">
        <v>352</v>
      </c>
      <c r="I487">
        <v>-496.58</v>
      </c>
      <c r="J487" t="str">
        <f t="shared" ref="J487:J550" si="7">IF(G487="Personal","Personal","Operating")</f>
        <v>Personal</v>
      </c>
    </row>
    <row r="488" spans="1:10" hidden="1" x14ac:dyDescent="0.2">
      <c r="A488">
        <v>38385</v>
      </c>
      <c r="B488" t="s">
        <v>161</v>
      </c>
      <c r="C488">
        <v>2000</v>
      </c>
      <c r="D488">
        <v>1160</v>
      </c>
      <c r="E488" t="s">
        <v>340</v>
      </c>
      <c r="G488" t="s">
        <v>350</v>
      </c>
      <c r="H488" t="s">
        <v>110</v>
      </c>
      <c r="I488">
        <v>-480</v>
      </c>
      <c r="J488" t="str">
        <f t="shared" si="7"/>
        <v>Personal</v>
      </c>
    </row>
    <row r="489" spans="1:10" hidden="1" x14ac:dyDescent="0.2">
      <c r="A489">
        <v>38385</v>
      </c>
      <c r="B489" t="s">
        <v>191</v>
      </c>
      <c r="C489">
        <v>2000</v>
      </c>
      <c r="E489" t="s">
        <v>325</v>
      </c>
      <c r="G489" t="s">
        <v>3</v>
      </c>
      <c r="I489">
        <v>-25.71</v>
      </c>
      <c r="J489" t="str">
        <f t="shared" si="7"/>
        <v>Operating</v>
      </c>
    </row>
    <row r="490" spans="1:10" hidden="1" x14ac:dyDescent="0.2">
      <c r="A490">
        <v>38385</v>
      </c>
      <c r="B490" t="s">
        <v>191</v>
      </c>
      <c r="C490">
        <v>2000</v>
      </c>
      <c r="E490" t="s">
        <v>325</v>
      </c>
      <c r="G490" t="s">
        <v>3</v>
      </c>
      <c r="I490">
        <v>-7.62</v>
      </c>
      <c r="J490" t="str">
        <f t="shared" si="7"/>
        <v>Operating</v>
      </c>
    </row>
    <row r="491" spans="1:10" hidden="1" x14ac:dyDescent="0.2">
      <c r="A491">
        <v>38385</v>
      </c>
      <c r="B491" t="s">
        <v>191</v>
      </c>
      <c r="C491">
        <v>2000</v>
      </c>
      <c r="E491" t="s">
        <v>323</v>
      </c>
      <c r="G491" t="s">
        <v>110</v>
      </c>
      <c r="H491" t="s">
        <v>111</v>
      </c>
      <c r="I491" s="6">
        <v>10000</v>
      </c>
      <c r="J491" t="s">
        <v>353</v>
      </c>
    </row>
    <row r="492" spans="1:10" hidden="1" x14ac:dyDescent="0.2">
      <c r="A492">
        <v>38385</v>
      </c>
      <c r="B492" t="s">
        <v>191</v>
      </c>
      <c r="C492">
        <v>2000</v>
      </c>
      <c r="E492" t="s">
        <v>341</v>
      </c>
      <c r="G492" t="s">
        <v>350</v>
      </c>
      <c r="H492" t="s">
        <v>49</v>
      </c>
      <c r="I492">
        <v>-30</v>
      </c>
      <c r="J492" t="str">
        <f t="shared" si="7"/>
        <v>Personal</v>
      </c>
    </row>
    <row r="493" spans="1:10" hidden="1" x14ac:dyDescent="0.2">
      <c r="A493">
        <v>38385</v>
      </c>
      <c r="B493" t="s">
        <v>191</v>
      </c>
      <c r="C493">
        <v>2000</v>
      </c>
      <c r="E493" t="s">
        <v>325</v>
      </c>
      <c r="G493" t="s">
        <v>3</v>
      </c>
      <c r="I493">
        <v>-18.32</v>
      </c>
      <c r="J493" t="str">
        <f t="shared" si="7"/>
        <v>Operating</v>
      </c>
    </row>
    <row r="494" spans="1:10" hidden="1" x14ac:dyDescent="0.2">
      <c r="A494">
        <v>38385</v>
      </c>
      <c r="B494" t="s">
        <v>191</v>
      </c>
      <c r="C494">
        <v>2000</v>
      </c>
      <c r="E494" t="s">
        <v>325</v>
      </c>
      <c r="G494" t="s">
        <v>3</v>
      </c>
      <c r="I494">
        <v>-51.69</v>
      </c>
      <c r="J494" t="str">
        <f t="shared" si="7"/>
        <v>Operating</v>
      </c>
    </row>
    <row r="495" spans="1:10" hidden="1" x14ac:dyDescent="0.2">
      <c r="A495">
        <v>38385</v>
      </c>
      <c r="B495" t="s">
        <v>191</v>
      </c>
      <c r="C495">
        <v>2000</v>
      </c>
      <c r="E495" t="s">
        <v>324</v>
      </c>
      <c r="G495" t="s">
        <v>3</v>
      </c>
      <c r="H495" t="s">
        <v>8</v>
      </c>
      <c r="I495">
        <v>-13.96</v>
      </c>
      <c r="J495" t="str">
        <f t="shared" si="7"/>
        <v>Operating</v>
      </c>
    </row>
    <row r="496" spans="1:10" hidden="1" x14ac:dyDescent="0.2">
      <c r="A496">
        <v>38385</v>
      </c>
      <c r="B496" t="s">
        <v>191</v>
      </c>
      <c r="C496">
        <v>2000</v>
      </c>
      <c r="E496" t="s">
        <v>325</v>
      </c>
      <c r="G496" t="s">
        <v>3</v>
      </c>
      <c r="I496">
        <v>-56.75</v>
      </c>
      <c r="J496" t="str">
        <f t="shared" si="7"/>
        <v>Operating</v>
      </c>
    </row>
    <row r="497" spans="1:10" hidden="1" x14ac:dyDescent="0.2">
      <c r="A497">
        <v>38385</v>
      </c>
      <c r="B497" t="s">
        <v>191</v>
      </c>
      <c r="C497">
        <v>2000</v>
      </c>
      <c r="E497" t="s">
        <v>337</v>
      </c>
      <c r="G497" t="s">
        <v>350</v>
      </c>
      <c r="H497" t="s">
        <v>49</v>
      </c>
      <c r="I497">
        <v>-15</v>
      </c>
      <c r="J497" t="str">
        <f t="shared" si="7"/>
        <v>Personal</v>
      </c>
    </row>
    <row r="498" spans="1:10" hidden="1" x14ac:dyDescent="0.2">
      <c r="A498">
        <v>38385</v>
      </c>
      <c r="B498" t="s">
        <v>191</v>
      </c>
      <c r="C498">
        <v>2000</v>
      </c>
      <c r="E498" t="s">
        <v>326</v>
      </c>
      <c r="G498" t="s">
        <v>3</v>
      </c>
      <c r="I498">
        <v>-27.58</v>
      </c>
      <c r="J498" t="str">
        <f t="shared" si="7"/>
        <v>Operating</v>
      </c>
    </row>
    <row r="499" spans="1:10" hidden="1" x14ac:dyDescent="0.2">
      <c r="A499">
        <v>38385</v>
      </c>
      <c r="B499" t="s">
        <v>191</v>
      </c>
      <c r="C499">
        <v>2000</v>
      </c>
      <c r="E499" t="s">
        <v>324</v>
      </c>
      <c r="G499" t="s">
        <v>3</v>
      </c>
      <c r="H499" t="s">
        <v>8</v>
      </c>
      <c r="I499">
        <v>-77.08</v>
      </c>
      <c r="J499" t="str">
        <f t="shared" si="7"/>
        <v>Operating</v>
      </c>
    </row>
    <row r="500" spans="1:10" hidden="1" x14ac:dyDescent="0.2">
      <c r="A500">
        <v>38385</v>
      </c>
      <c r="B500" t="s">
        <v>191</v>
      </c>
      <c r="C500">
        <v>2000</v>
      </c>
      <c r="E500" t="s">
        <v>326</v>
      </c>
      <c r="G500" t="s">
        <v>3</v>
      </c>
      <c r="I500">
        <v>-53</v>
      </c>
      <c r="J500" t="str">
        <f t="shared" si="7"/>
        <v>Operating</v>
      </c>
    </row>
    <row r="501" spans="1:10" hidden="1" x14ac:dyDescent="0.2">
      <c r="A501">
        <v>38385</v>
      </c>
      <c r="B501" t="s">
        <v>191</v>
      </c>
      <c r="C501">
        <v>2000</v>
      </c>
      <c r="E501" t="s">
        <v>325</v>
      </c>
      <c r="G501" t="s">
        <v>3</v>
      </c>
      <c r="I501">
        <v>-78.92</v>
      </c>
      <c r="J501" t="str">
        <f t="shared" si="7"/>
        <v>Operating</v>
      </c>
    </row>
    <row r="502" spans="1:10" hidden="1" x14ac:dyDescent="0.2">
      <c r="A502">
        <v>38385</v>
      </c>
      <c r="B502" t="s">
        <v>191</v>
      </c>
      <c r="C502">
        <v>2000</v>
      </c>
      <c r="E502" t="s">
        <v>342</v>
      </c>
      <c r="G502" t="s">
        <v>350</v>
      </c>
      <c r="H502" t="s">
        <v>49</v>
      </c>
      <c r="I502">
        <v>-31.5</v>
      </c>
      <c r="J502" t="str">
        <f t="shared" si="7"/>
        <v>Personal</v>
      </c>
    </row>
    <row r="503" spans="1:10" hidden="1" x14ac:dyDescent="0.2">
      <c r="A503">
        <v>38385</v>
      </c>
      <c r="B503" t="s">
        <v>191</v>
      </c>
      <c r="C503">
        <v>2000</v>
      </c>
      <c r="E503" t="s">
        <v>326</v>
      </c>
      <c r="G503" t="s">
        <v>3</v>
      </c>
      <c r="I503">
        <v>-733.94</v>
      </c>
      <c r="J503" t="s">
        <v>483</v>
      </c>
    </row>
    <row r="504" spans="1:10" hidden="1" x14ac:dyDescent="0.2">
      <c r="A504">
        <v>38385</v>
      </c>
      <c r="B504" t="s">
        <v>191</v>
      </c>
      <c r="C504">
        <v>2000</v>
      </c>
      <c r="E504" t="s">
        <v>325</v>
      </c>
      <c r="G504" t="s">
        <v>3</v>
      </c>
      <c r="I504">
        <v>-41</v>
      </c>
      <c r="J504" t="str">
        <f t="shared" si="7"/>
        <v>Operating</v>
      </c>
    </row>
    <row r="505" spans="1:10" hidden="1" x14ac:dyDescent="0.2">
      <c r="A505">
        <v>38385</v>
      </c>
      <c r="B505" t="s">
        <v>191</v>
      </c>
      <c r="C505">
        <v>2000</v>
      </c>
      <c r="E505" t="s">
        <v>342</v>
      </c>
      <c r="G505" t="s">
        <v>350</v>
      </c>
      <c r="H505" t="s">
        <v>49</v>
      </c>
      <c r="I505">
        <v>-25</v>
      </c>
      <c r="J505" t="str">
        <f t="shared" si="7"/>
        <v>Personal</v>
      </c>
    </row>
    <row r="506" spans="1:10" hidden="1" x14ac:dyDescent="0.2">
      <c r="A506">
        <v>38385</v>
      </c>
      <c r="B506" t="s">
        <v>191</v>
      </c>
      <c r="C506">
        <v>2000</v>
      </c>
      <c r="E506" t="s">
        <v>59</v>
      </c>
      <c r="G506" t="s">
        <v>3</v>
      </c>
      <c r="I506">
        <v>-41.38</v>
      </c>
      <c r="J506" t="str">
        <f t="shared" si="7"/>
        <v>Operating</v>
      </c>
    </row>
    <row r="507" spans="1:10" hidden="1" x14ac:dyDescent="0.2">
      <c r="A507">
        <v>38385</v>
      </c>
      <c r="B507" t="s">
        <v>191</v>
      </c>
      <c r="C507">
        <v>2000</v>
      </c>
      <c r="E507" t="s">
        <v>326</v>
      </c>
      <c r="G507" t="s">
        <v>3</v>
      </c>
      <c r="I507" s="5">
        <v>-1303.55</v>
      </c>
      <c r="J507" t="s">
        <v>483</v>
      </c>
    </row>
    <row r="508" spans="1:10" hidden="1" x14ac:dyDescent="0.2">
      <c r="A508">
        <v>38385</v>
      </c>
      <c r="B508" t="s">
        <v>191</v>
      </c>
      <c r="C508">
        <v>2000</v>
      </c>
      <c r="E508" t="s">
        <v>326</v>
      </c>
      <c r="G508" t="s">
        <v>3</v>
      </c>
      <c r="I508">
        <v>-150.47</v>
      </c>
      <c r="J508" t="s">
        <v>483</v>
      </c>
    </row>
    <row r="509" spans="1:10" hidden="1" x14ac:dyDescent="0.2">
      <c r="A509">
        <v>38385</v>
      </c>
      <c r="B509" t="s">
        <v>191</v>
      </c>
      <c r="C509">
        <v>2000</v>
      </c>
      <c r="E509" t="s">
        <v>343</v>
      </c>
      <c r="G509" t="s">
        <v>3</v>
      </c>
      <c r="I509">
        <v>-45.91</v>
      </c>
      <c r="J509" t="str">
        <f t="shared" si="7"/>
        <v>Operating</v>
      </c>
    </row>
    <row r="510" spans="1:10" hidden="1" x14ac:dyDescent="0.2">
      <c r="A510">
        <v>38385</v>
      </c>
      <c r="B510" t="s">
        <v>191</v>
      </c>
      <c r="C510">
        <v>2000</v>
      </c>
      <c r="E510" t="s">
        <v>131</v>
      </c>
      <c r="G510" t="s">
        <v>3</v>
      </c>
      <c r="I510">
        <v>-37.67</v>
      </c>
      <c r="J510" t="str">
        <f t="shared" si="7"/>
        <v>Operating</v>
      </c>
    </row>
    <row r="511" spans="1:10" hidden="1" x14ac:dyDescent="0.2">
      <c r="A511">
        <v>38385</v>
      </c>
      <c r="B511" t="s">
        <v>191</v>
      </c>
      <c r="C511">
        <v>2000</v>
      </c>
      <c r="E511" t="s">
        <v>335</v>
      </c>
      <c r="G511" t="s">
        <v>350</v>
      </c>
      <c r="H511" t="s">
        <v>49</v>
      </c>
      <c r="I511">
        <v>-25</v>
      </c>
      <c r="J511" t="str">
        <f t="shared" si="7"/>
        <v>Personal</v>
      </c>
    </row>
    <row r="512" spans="1:10" hidden="1" x14ac:dyDescent="0.2">
      <c r="A512">
        <v>38385</v>
      </c>
      <c r="B512" t="s">
        <v>191</v>
      </c>
      <c r="C512">
        <v>2000</v>
      </c>
      <c r="E512" t="s">
        <v>344</v>
      </c>
      <c r="G512" t="s">
        <v>3</v>
      </c>
      <c r="H512" t="s">
        <v>213</v>
      </c>
      <c r="I512">
        <v>-21.51</v>
      </c>
      <c r="J512" t="s">
        <v>483</v>
      </c>
    </row>
    <row r="513" spans="1:10" hidden="1" x14ac:dyDescent="0.2">
      <c r="A513">
        <v>38385</v>
      </c>
      <c r="B513" t="s">
        <v>191</v>
      </c>
      <c r="C513">
        <v>2000</v>
      </c>
      <c r="E513" t="s">
        <v>131</v>
      </c>
      <c r="G513" t="s">
        <v>3</v>
      </c>
      <c r="I513">
        <v>-18.93</v>
      </c>
      <c r="J513" t="str">
        <f t="shared" si="7"/>
        <v>Operating</v>
      </c>
    </row>
    <row r="514" spans="1:10" hidden="1" x14ac:dyDescent="0.2">
      <c r="A514">
        <v>38385</v>
      </c>
      <c r="B514" t="s">
        <v>191</v>
      </c>
      <c r="C514">
        <v>2000</v>
      </c>
      <c r="E514" t="s">
        <v>324</v>
      </c>
      <c r="G514" t="s">
        <v>3</v>
      </c>
      <c r="H514" t="s">
        <v>8</v>
      </c>
      <c r="I514">
        <v>-17.54</v>
      </c>
      <c r="J514" t="str">
        <f t="shared" si="7"/>
        <v>Operating</v>
      </c>
    </row>
    <row r="515" spans="1:10" hidden="1" x14ac:dyDescent="0.2">
      <c r="A515">
        <v>38385</v>
      </c>
      <c r="B515" t="s">
        <v>191</v>
      </c>
      <c r="C515">
        <v>2000</v>
      </c>
      <c r="E515" t="s">
        <v>326</v>
      </c>
      <c r="G515" t="s">
        <v>3</v>
      </c>
      <c r="I515">
        <v>-16.61</v>
      </c>
      <c r="J515" t="str">
        <f t="shared" si="7"/>
        <v>Operating</v>
      </c>
    </row>
    <row r="516" spans="1:10" hidden="1" x14ac:dyDescent="0.2">
      <c r="A516">
        <v>38385</v>
      </c>
      <c r="B516" t="s">
        <v>191</v>
      </c>
      <c r="C516">
        <v>2000</v>
      </c>
      <c r="E516" t="s">
        <v>329</v>
      </c>
      <c r="G516" t="s">
        <v>350</v>
      </c>
      <c r="H516" t="s">
        <v>49</v>
      </c>
      <c r="I516">
        <v>-6.46</v>
      </c>
      <c r="J516" t="str">
        <f t="shared" si="7"/>
        <v>Personal</v>
      </c>
    </row>
    <row r="517" spans="1:10" hidden="1" x14ac:dyDescent="0.2">
      <c r="A517">
        <v>38385</v>
      </c>
      <c r="B517" t="s">
        <v>191</v>
      </c>
      <c r="C517">
        <v>2000</v>
      </c>
      <c r="E517" t="s">
        <v>326</v>
      </c>
      <c r="G517" t="s">
        <v>3</v>
      </c>
      <c r="I517">
        <v>-46.21</v>
      </c>
      <c r="J517" t="str">
        <f t="shared" si="7"/>
        <v>Operating</v>
      </c>
    </row>
    <row r="518" spans="1:10" hidden="1" x14ac:dyDescent="0.2">
      <c r="A518">
        <v>38385</v>
      </c>
      <c r="B518" t="s">
        <v>191</v>
      </c>
      <c r="C518">
        <v>2000</v>
      </c>
      <c r="E518" t="s">
        <v>345</v>
      </c>
      <c r="G518" t="s">
        <v>350</v>
      </c>
      <c r="H518" t="s">
        <v>49</v>
      </c>
      <c r="I518">
        <v>-20.010000000000002</v>
      </c>
      <c r="J518" t="str">
        <f t="shared" si="7"/>
        <v>Personal</v>
      </c>
    </row>
    <row r="519" spans="1:10" hidden="1" x14ac:dyDescent="0.2">
      <c r="A519">
        <v>38385</v>
      </c>
      <c r="B519" t="s">
        <v>191</v>
      </c>
      <c r="C519">
        <v>2000</v>
      </c>
      <c r="E519" t="s">
        <v>326</v>
      </c>
      <c r="G519" t="s">
        <v>3</v>
      </c>
      <c r="I519">
        <v>-16.55</v>
      </c>
      <c r="J519" t="str">
        <f t="shared" si="7"/>
        <v>Operating</v>
      </c>
    </row>
    <row r="520" spans="1:10" hidden="1" x14ac:dyDescent="0.2">
      <c r="A520">
        <v>38385</v>
      </c>
      <c r="B520" t="s">
        <v>191</v>
      </c>
      <c r="C520">
        <v>2000</v>
      </c>
      <c r="E520" t="s">
        <v>32</v>
      </c>
      <c r="G520" t="s">
        <v>3</v>
      </c>
      <c r="I520">
        <v>-206.12</v>
      </c>
      <c r="J520" t="str">
        <f t="shared" si="7"/>
        <v>Operating</v>
      </c>
    </row>
    <row r="521" spans="1:10" hidden="1" x14ac:dyDescent="0.2">
      <c r="A521">
        <v>38385</v>
      </c>
      <c r="B521" t="s">
        <v>191</v>
      </c>
      <c r="C521">
        <v>2000</v>
      </c>
      <c r="E521" t="s">
        <v>320</v>
      </c>
      <c r="G521" t="s">
        <v>353</v>
      </c>
      <c r="H521" t="s">
        <v>276</v>
      </c>
      <c r="I521" s="5">
        <v>-3941.3</v>
      </c>
      <c r="J521" t="s">
        <v>353</v>
      </c>
    </row>
    <row r="522" spans="1:10" hidden="1" x14ac:dyDescent="0.2">
      <c r="A522">
        <v>38385</v>
      </c>
      <c r="B522" t="s">
        <v>191</v>
      </c>
      <c r="C522">
        <v>2000</v>
      </c>
      <c r="E522" t="s">
        <v>383</v>
      </c>
      <c r="G522" t="s">
        <v>350</v>
      </c>
      <c r="H522" t="s">
        <v>351</v>
      </c>
      <c r="I522">
        <v>-792.28</v>
      </c>
      <c r="J522" t="str">
        <f t="shared" si="7"/>
        <v>Personal</v>
      </c>
    </row>
    <row r="523" spans="1:10" hidden="1" x14ac:dyDescent="0.2">
      <c r="A523">
        <v>38385</v>
      </c>
      <c r="B523" t="s">
        <v>191</v>
      </c>
      <c r="C523">
        <v>2000</v>
      </c>
      <c r="E523" t="s">
        <v>380</v>
      </c>
      <c r="G523" t="s">
        <v>350</v>
      </c>
      <c r="H523" t="s">
        <v>352</v>
      </c>
      <c r="I523">
        <v>-496.58</v>
      </c>
      <c r="J523" t="str">
        <f t="shared" si="7"/>
        <v>Personal</v>
      </c>
    </row>
    <row r="524" spans="1:10" hidden="1" x14ac:dyDescent="0.2">
      <c r="A524">
        <v>38385</v>
      </c>
      <c r="B524" t="s">
        <v>226</v>
      </c>
      <c r="C524">
        <v>2000</v>
      </c>
      <c r="E524" t="s">
        <v>131</v>
      </c>
      <c r="G524" t="s">
        <v>3</v>
      </c>
      <c r="I524">
        <v>-19.77</v>
      </c>
      <c r="J524" t="str">
        <f t="shared" si="7"/>
        <v>Operating</v>
      </c>
    </row>
    <row r="525" spans="1:10" hidden="1" x14ac:dyDescent="0.2">
      <c r="A525">
        <v>38385</v>
      </c>
      <c r="B525" t="s">
        <v>226</v>
      </c>
      <c r="C525">
        <v>2000</v>
      </c>
      <c r="E525" t="s">
        <v>342</v>
      </c>
      <c r="G525" t="s">
        <v>350</v>
      </c>
      <c r="H525" t="s">
        <v>49</v>
      </c>
      <c r="I525">
        <v>-30</v>
      </c>
      <c r="J525" t="str">
        <f t="shared" si="7"/>
        <v>Personal</v>
      </c>
    </row>
    <row r="526" spans="1:10" hidden="1" x14ac:dyDescent="0.2">
      <c r="A526">
        <v>38385</v>
      </c>
      <c r="B526" t="s">
        <v>226</v>
      </c>
      <c r="C526">
        <v>2000</v>
      </c>
      <c r="E526" t="s">
        <v>326</v>
      </c>
      <c r="G526" t="s">
        <v>3</v>
      </c>
      <c r="I526">
        <v>-64.78</v>
      </c>
      <c r="J526" t="str">
        <f t="shared" si="7"/>
        <v>Operating</v>
      </c>
    </row>
    <row r="527" spans="1:10" hidden="1" x14ac:dyDescent="0.2">
      <c r="A527">
        <v>38385</v>
      </c>
      <c r="B527" t="s">
        <v>226</v>
      </c>
      <c r="C527">
        <v>2000</v>
      </c>
      <c r="E527" t="s">
        <v>326</v>
      </c>
      <c r="G527" t="s">
        <v>3</v>
      </c>
      <c r="I527">
        <v>-20.239999999999998</v>
      </c>
      <c r="J527" t="str">
        <f t="shared" si="7"/>
        <v>Operating</v>
      </c>
    </row>
    <row r="528" spans="1:10" hidden="1" x14ac:dyDescent="0.2">
      <c r="A528">
        <v>38385</v>
      </c>
      <c r="B528" t="s">
        <v>226</v>
      </c>
      <c r="C528">
        <v>2000</v>
      </c>
      <c r="E528" t="s">
        <v>346</v>
      </c>
      <c r="G528" t="s">
        <v>110</v>
      </c>
      <c r="H528" t="s">
        <v>111</v>
      </c>
      <c r="I528" s="6">
        <v>10000</v>
      </c>
      <c r="J528" t="s">
        <v>353</v>
      </c>
    </row>
    <row r="529" spans="1:10" hidden="1" x14ac:dyDescent="0.2">
      <c r="A529">
        <v>38385</v>
      </c>
      <c r="B529" t="s">
        <v>226</v>
      </c>
      <c r="C529">
        <v>2000</v>
      </c>
      <c r="E529" t="s">
        <v>347</v>
      </c>
      <c r="G529" t="s">
        <v>3</v>
      </c>
      <c r="H529" t="s">
        <v>8</v>
      </c>
      <c r="I529">
        <v>-224.59</v>
      </c>
      <c r="J529" t="str">
        <f t="shared" si="7"/>
        <v>Operating</v>
      </c>
    </row>
    <row r="530" spans="1:10" hidden="1" x14ac:dyDescent="0.2">
      <c r="A530">
        <v>38385</v>
      </c>
      <c r="B530" t="s">
        <v>226</v>
      </c>
      <c r="C530">
        <v>2000</v>
      </c>
      <c r="E530" t="s">
        <v>131</v>
      </c>
      <c r="G530" t="s">
        <v>3</v>
      </c>
      <c r="I530">
        <v>-30.81</v>
      </c>
      <c r="J530" t="str">
        <f t="shared" si="7"/>
        <v>Operating</v>
      </c>
    </row>
    <row r="531" spans="1:10" hidden="1" x14ac:dyDescent="0.2">
      <c r="A531">
        <v>38385</v>
      </c>
      <c r="B531" t="s">
        <v>226</v>
      </c>
      <c r="C531">
        <v>2000</v>
      </c>
      <c r="E531" t="s">
        <v>131</v>
      </c>
      <c r="G531" t="s">
        <v>3</v>
      </c>
      <c r="I531">
        <v>-28.04</v>
      </c>
      <c r="J531" t="str">
        <f t="shared" si="7"/>
        <v>Operating</v>
      </c>
    </row>
    <row r="532" spans="1:10" hidden="1" x14ac:dyDescent="0.2">
      <c r="A532">
        <v>38385</v>
      </c>
      <c r="B532" t="s">
        <v>226</v>
      </c>
      <c r="C532">
        <v>2000</v>
      </c>
      <c r="E532" t="s">
        <v>330</v>
      </c>
      <c r="G532" t="s">
        <v>350</v>
      </c>
      <c r="H532" t="s">
        <v>49</v>
      </c>
      <c r="I532">
        <v>-31.5</v>
      </c>
      <c r="J532" t="str">
        <f t="shared" si="7"/>
        <v>Personal</v>
      </c>
    </row>
    <row r="533" spans="1:10" hidden="1" x14ac:dyDescent="0.2">
      <c r="A533">
        <v>38385</v>
      </c>
      <c r="B533" t="s">
        <v>226</v>
      </c>
      <c r="C533">
        <v>2000</v>
      </c>
      <c r="E533" t="s">
        <v>326</v>
      </c>
      <c r="G533" t="s">
        <v>3</v>
      </c>
      <c r="I533">
        <v>-11.37</v>
      </c>
      <c r="J533" t="str">
        <f t="shared" si="7"/>
        <v>Operating</v>
      </c>
    </row>
    <row r="534" spans="1:10" hidden="1" x14ac:dyDescent="0.2">
      <c r="A534">
        <v>38385</v>
      </c>
      <c r="B534" t="s">
        <v>226</v>
      </c>
      <c r="C534">
        <v>2000</v>
      </c>
      <c r="E534" t="s">
        <v>324</v>
      </c>
      <c r="G534" t="s">
        <v>3</v>
      </c>
      <c r="H534" t="s">
        <v>8</v>
      </c>
      <c r="I534">
        <v>-119.84</v>
      </c>
      <c r="J534" t="s">
        <v>483</v>
      </c>
    </row>
    <row r="535" spans="1:10" hidden="1" x14ac:dyDescent="0.2">
      <c r="A535">
        <v>38385</v>
      </c>
      <c r="B535" t="s">
        <v>226</v>
      </c>
      <c r="C535">
        <v>2000</v>
      </c>
      <c r="E535" t="s">
        <v>325</v>
      </c>
      <c r="G535" t="s">
        <v>3</v>
      </c>
      <c r="I535">
        <v>-21.16</v>
      </c>
      <c r="J535" t="str">
        <f t="shared" si="7"/>
        <v>Operating</v>
      </c>
    </row>
    <row r="536" spans="1:10" hidden="1" x14ac:dyDescent="0.2">
      <c r="A536">
        <v>38385</v>
      </c>
      <c r="B536" t="s">
        <v>226</v>
      </c>
      <c r="C536">
        <v>2000</v>
      </c>
      <c r="E536" t="s">
        <v>326</v>
      </c>
      <c r="G536" t="s">
        <v>3</v>
      </c>
      <c r="I536">
        <v>-29.57</v>
      </c>
      <c r="J536" t="str">
        <f t="shared" si="7"/>
        <v>Operating</v>
      </c>
    </row>
    <row r="537" spans="1:10" hidden="1" x14ac:dyDescent="0.2">
      <c r="A537">
        <v>38385</v>
      </c>
      <c r="B537" t="s">
        <v>226</v>
      </c>
      <c r="C537">
        <v>2000</v>
      </c>
      <c r="E537" t="s">
        <v>345</v>
      </c>
      <c r="G537" t="s">
        <v>350</v>
      </c>
      <c r="H537" t="s">
        <v>49</v>
      </c>
      <c r="I537">
        <v>-21.83</v>
      </c>
      <c r="J537" t="str">
        <f t="shared" si="7"/>
        <v>Personal</v>
      </c>
    </row>
    <row r="538" spans="1:10" hidden="1" x14ac:dyDescent="0.2">
      <c r="A538">
        <v>38385</v>
      </c>
      <c r="B538" t="s">
        <v>226</v>
      </c>
      <c r="C538">
        <v>2000</v>
      </c>
      <c r="E538" t="s">
        <v>326</v>
      </c>
      <c r="G538" t="s">
        <v>3</v>
      </c>
      <c r="I538">
        <v>-215.42</v>
      </c>
      <c r="J538" t="s">
        <v>483</v>
      </c>
    </row>
    <row r="539" spans="1:10" hidden="1" x14ac:dyDescent="0.2">
      <c r="A539">
        <v>38385</v>
      </c>
      <c r="B539" t="s">
        <v>226</v>
      </c>
      <c r="C539">
        <v>2000</v>
      </c>
      <c r="E539" t="s">
        <v>325</v>
      </c>
      <c r="G539" t="s">
        <v>3</v>
      </c>
      <c r="I539">
        <v>-10.96</v>
      </c>
      <c r="J539" t="str">
        <f t="shared" si="7"/>
        <v>Operating</v>
      </c>
    </row>
    <row r="540" spans="1:10" hidden="1" x14ac:dyDescent="0.2">
      <c r="A540">
        <v>38385</v>
      </c>
      <c r="B540" t="s">
        <v>226</v>
      </c>
      <c r="C540">
        <v>2000</v>
      </c>
      <c r="E540" t="s">
        <v>324</v>
      </c>
      <c r="G540" t="s">
        <v>3</v>
      </c>
      <c r="H540" t="s">
        <v>8</v>
      </c>
      <c r="I540">
        <v>-142.9</v>
      </c>
      <c r="J540" t="s">
        <v>483</v>
      </c>
    </row>
    <row r="541" spans="1:10" hidden="1" x14ac:dyDescent="0.2">
      <c r="A541">
        <v>38385</v>
      </c>
      <c r="B541" t="s">
        <v>226</v>
      </c>
      <c r="C541">
        <v>2000</v>
      </c>
      <c r="E541" t="s">
        <v>325</v>
      </c>
      <c r="G541" t="s">
        <v>3</v>
      </c>
      <c r="I541">
        <v>-32.25</v>
      </c>
      <c r="J541" t="str">
        <f t="shared" si="7"/>
        <v>Operating</v>
      </c>
    </row>
    <row r="542" spans="1:10" hidden="1" x14ac:dyDescent="0.2">
      <c r="A542">
        <v>38385</v>
      </c>
      <c r="B542" t="s">
        <v>226</v>
      </c>
      <c r="C542">
        <v>2000</v>
      </c>
      <c r="E542" t="s">
        <v>324</v>
      </c>
      <c r="G542" t="s">
        <v>3</v>
      </c>
      <c r="H542" t="s">
        <v>8</v>
      </c>
      <c r="I542">
        <v>-21.65</v>
      </c>
      <c r="J542" t="str">
        <f t="shared" si="7"/>
        <v>Operating</v>
      </c>
    </row>
    <row r="543" spans="1:10" hidden="1" x14ac:dyDescent="0.2">
      <c r="A543">
        <v>38385</v>
      </c>
      <c r="B543" t="s">
        <v>226</v>
      </c>
      <c r="C543">
        <v>2000</v>
      </c>
      <c r="E543" t="s">
        <v>325</v>
      </c>
      <c r="G543" t="s">
        <v>3</v>
      </c>
      <c r="I543">
        <v>-20.37</v>
      </c>
      <c r="J543" t="str">
        <f t="shared" si="7"/>
        <v>Operating</v>
      </c>
    </row>
    <row r="544" spans="1:10" hidden="1" x14ac:dyDescent="0.2">
      <c r="A544">
        <v>38385</v>
      </c>
      <c r="B544" t="s">
        <v>226</v>
      </c>
      <c r="C544">
        <v>2000</v>
      </c>
      <c r="E544" t="s">
        <v>32</v>
      </c>
      <c r="G544" t="s">
        <v>3</v>
      </c>
      <c r="I544">
        <v>-80.650000000000006</v>
      </c>
      <c r="J544" t="str">
        <f t="shared" si="7"/>
        <v>Operating</v>
      </c>
    </row>
    <row r="545" spans="1:10" hidden="1" x14ac:dyDescent="0.2">
      <c r="A545">
        <v>38385</v>
      </c>
      <c r="B545" t="s">
        <v>226</v>
      </c>
      <c r="C545">
        <v>2000</v>
      </c>
      <c r="E545" t="s">
        <v>330</v>
      </c>
      <c r="G545" t="s">
        <v>350</v>
      </c>
      <c r="H545" t="s">
        <v>49</v>
      </c>
      <c r="I545">
        <v>-31.5</v>
      </c>
      <c r="J545" t="str">
        <f t="shared" si="7"/>
        <v>Personal</v>
      </c>
    </row>
    <row r="546" spans="1:10" hidden="1" x14ac:dyDescent="0.2">
      <c r="A546">
        <v>38385</v>
      </c>
      <c r="B546" t="s">
        <v>226</v>
      </c>
      <c r="C546">
        <v>2000</v>
      </c>
      <c r="E546" t="s">
        <v>324</v>
      </c>
      <c r="G546" t="s">
        <v>3</v>
      </c>
      <c r="H546" t="s">
        <v>8</v>
      </c>
      <c r="I546">
        <v>-55.42</v>
      </c>
      <c r="J546" t="s">
        <v>483</v>
      </c>
    </row>
    <row r="547" spans="1:10" hidden="1" x14ac:dyDescent="0.2">
      <c r="A547">
        <v>38385</v>
      </c>
      <c r="B547" t="s">
        <v>226</v>
      </c>
      <c r="C547">
        <v>2000</v>
      </c>
      <c r="E547" t="s">
        <v>324</v>
      </c>
      <c r="G547" t="s">
        <v>3</v>
      </c>
      <c r="H547" t="s">
        <v>8</v>
      </c>
      <c r="I547">
        <v>-103.95</v>
      </c>
      <c r="J547" t="s">
        <v>483</v>
      </c>
    </row>
    <row r="548" spans="1:10" hidden="1" x14ac:dyDescent="0.2">
      <c r="A548">
        <v>38385</v>
      </c>
      <c r="B548" t="s">
        <v>226</v>
      </c>
      <c r="C548">
        <v>2000</v>
      </c>
      <c r="E548" t="s">
        <v>325</v>
      </c>
      <c r="G548" t="s">
        <v>3</v>
      </c>
      <c r="I548">
        <v>-62.51</v>
      </c>
      <c r="J548" t="str">
        <f t="shared" si="7"/>
        <v>Operating</v>
      </c>
    </row>
    <row r="549" spans="1:10" hidden="1" x14ac:dyDescent="0.2">
      <c r="A549">
        <v>38385</v>
      </c>
      <c r="B549" t="s">
        <v>226</v>
      </c>
      <c r="C549">
        <v>2000</v>
      </c>
      <c r="E549" t="s">
        <v>325</v>
      </c>
      <c r="G549" t="s">
        <v>3</v>
      </c>
      <c r="I549">
        <v>-29.78</v>
      </c>
      <c r="J549" t="str">
        <f t="shared" si="7"/>
        <v>Operating</v>
      </c>
    </row>
    <row r="550" spans="1:10" hidden="1" x14ac:dyDescent="0.2">
      <c r="A550">
        <v>38385</v>
      </c>
      <c r="B550" t="s">
        <v>226</v>
      </c>
      <c r="C550">
        <v>2000</v>
      </c>
      <c r="E550" t="s">
        <v>345</v>
      </c>
      <c r="G550" t="s">
        <v>350</v>
      </c>
      <c r="H550" t="s">
        <v>49</v>
      </c>
      <c r="I550">
        <v>-29</v>
      </c>
      <c r="J550" t="str">
        <f t="shared" si="7"/>
        <v>Personal</v>
      </c>
    </row>
    <row r="551" spans="1:10" hidden="1" x14ac:dyDescent="0.2">
      <c r="A551">
        <v>38385</v>
      </c>
      <c r="B551" t="s">
        <v>226</v>
      </c>
      <c r="C551">
        <v>2000</v>
      </c>
      <c r="E551" t="s">
        <v>348</v>
      </c>
      <c r="G551" t="s">
        <v>350</v>
      </c>
      <c r="H551" t="s">
        <v>110</v>
      </c>
      <c r="I551">
        <v>-44</v>
      </c>
      <c r="J551" t="str">
        <f t="shared" ref="J551:J616" si="8">IF(G551="Personal","Personal","Operating")</f>
        <v>Personal</v>
      </c>
    </row>
    <row r="552" spans="1:10" hidden="1" x14ac:dyDescent="0.2">
      <c r="A552">
        <v>38385</v>
      </c>
      <c r="B552" t="s">
        <v>226</v>
      </c>
      <c r="C552">
        <v>2000</v>
      </c>
      <c r="E552" t="s">
        <v>320</v>
      </c>
      <c r="G552" t="s">
        <v>353</v>
      </c>
      <c r="H552" t="s">
        <v>276</v>
      </c>
      <c r="I552" s="5">
        <v>-3941.3</v>
      </c>
      <c r="J552" t="s">
        <v>353</v>
      </c>
    </row>
    <row r="553" spans="1:10" hidden="1" x14ac:dyDescent="0.2">
      <c r="A553">
        <v>38385</v>
      </c>
      <c r="B553" t="s">
        <v>226</v>
      </c>
      <c r="C553">
        <v>2000</v>
      </c>
      <c r="E553" t="s">
        <v>383</v>
      </c>
      <c r="G553" t="s">
        <v>350</v>
      </c>
      <c r="H553" t="s">
        <v>351</v>
      </c>
      <c r="I553">
        <v>-792.28</v>
      </c>
      <c r="J553" t="str">
        <f t="shared" si="8"/>
        <v>Personal</v>
      </c>
    </row>
    <row r="554" spans="1:10" hidden="1" x14ac:dyDescent="0.2">
      <c r="A554">
        <v>38385</v>
      </c>
      <c r="B554" t="s">
        <v>226</v>
      </c>
      <c r="C554">
        <v>2000</v>
      </c>
      <c r="E554" t="s">
        <v>380</v>
      </c>
      <c r="G554" t="s">
        <v>350</v>
      </c>
      <c r="H554" t="s">
        <v>352</v>
      </c>
      <c r="I554">
        <v>-496.58</v>
      </c>
      <c r="J554" t="str">
        <f t="shared" si="8"/>
        <v>Personal</v>
      </c>
    </row>
    <row r="555" spans="1:10" hidden="1" x14ac:dyDescent="0.2">
      <c r="A555">
        <v>38385</v>
      </c>
      <c r="B555" t="s">
        <v>226</v>
      </c>
      <c r="C555">
        <v>2000</v>
      </c>
      <c r="E555" t="s">
        <v>349</v>
      </c>
      <c r="G555" t="s">
        <v>3</v>
      </c>
      <c r="H555" t="s">
        <v>489</v>
      </c>
      <c r="I555">
        <v>-200</v>
      </c>
      <c r="J555" t="str">
        <f t="shared" si="8"/>
        <v>Operating</v>
      </c>
    </row>
    <row r="556" spans="1:10" hidden="1" x14ac:dyDescent="0.2">
      <c r="A556">
        <v>38385</v>
      </c>
      <c r="B556" t="s">
        <v>283</v>
      </c>
      <c r="C556">
        <v>2000</v>
      </c>
      <c r="E556" t="s">
        <v>326</v>
      </c>
      <c r="G556" t="s">
        <v>3</v>
      </c>
      <c r="I556">
        <v>-370.53</v>
      </c>
      <c r="J556" t="s">
        <v>483</v>
      </c>
    </row>
    <row r="557" spans="1:10" hidden="1" x14ac:dyDescent="0.2">
      <c r="A557">
        <v>38385</v>
      </c>
      <c r="B557" t="s">
        <v>283</v>
      </c>
      <c r="C557">
        <v>2000</v>
      </c>
      <c r="E557" t="s">
        <v>361</v>
      </c>
      <c r="G557" t="s">
        <v>3</v>
      </c>
      <c r="I557">
        <v>-24</v>
      </c>
      <c r="J557" t="str">
        <f t="shared" si="8"/>
        <v>Operating</v>
      </c>
    </row>
    <row r="558" spans="1:10" hidden="1" x14ac:dyDescent="0.2">
      <c r="A558">
        <v>38385</v>
      </c>
      <c r="B558" t="s">
        <v>283</v>
      </c>
      <c r="C558">
        <v>2000</v>
      </c>
      <c r="E558" t="s">
        <v>32</v>
      </c>
      <c r="G558" t="s">
        <v>3</v>
      </c>
      <c r="I558">
        <v>-338.49</v>
      </c>
      <c r="J558" t="s">
        <v>483</v>
      </c>
    </row>
    <row r="559" spans="1:10" hidden="1" x14ac:dyDescent="0.2">
      <c r="A559">
        <v>38385</v>
      </c>
      <c r="B559" t="s">
        <v>283</v>
      </c>
      <c r="C559">
        <v>2000</v>
      </c>
      <c r="E559" t="s">
        <v>326</v>
      </c>
      <c r="G559" t="s">
        <v>3</v>
      </c>
      <c r="I559">
        <v>-123.79</v>
      </c>
      <c r="J559" t="str">
        <f t="shared" si="8"/>
        <v>Operating</v>
      </c>
    </row>
    <row r="560" spans="1:10" hidden="1" x14ac:dyDescent="0.2">
      <c r="A560">
        <v>38385</v>
      </c>
      <c r="B560" t="s">
        <v>283</v>
      </c>
      <c r="C560">
        <v>2000</v>
      </c>
      <c r="E560" t="s">
        <v>342</v>
      </c>
      <c r="G560" t="s">
        <v>350</v>
      </c>
      <c r="H560" t="s">
        <v>49</v>
      </c>
      <c r="I560">
        <v>-32</v>
      </c>
      <c r="J560" t="str">
        <f t="shared" si="8"/>
        <v>Personal</v>
      </c>
    </row>
    <row r="561" spans="1:10" hidden="1" x14ac:dyDescent="0.2">
      <c r="A561">
        <v>38385</v>
      </c>
      <c r="B561" t="s">
        <v>283</v>
      </c>
      <c r="C561">
        <v>2000</v>
      </c>
      <c r="E561" t="s">
        <v>326</v>
      </c>
      <c r="G561" t="s">
        <v>3</v>
      </c>
      <c r="I561">
        <v>-24.03</v>
      </c>
      <c r="J561" t="str">
        <f t="shared" si="8"/>
        <v>Operating</v>
      </c>
    </row>
    <row r="562" spans="1:10" hidden="1" x14ac:dyDescent="0.2">
      <c r="A562">
        <v>38385</v>
      </c>
      <c r="B562" t="s">
        <v>283</v>
      </c>
      <c r="C562">
        <v>2000</v>
      </c>
      <c r="E562" t="s">
        <v>32</v>
      </c>
      <c r="G562" t="s">
        <v>3</v>
      </c>
      <c r="I562">
        <v>-116.03</v>
      </c>
      <c r="J562" t="str">
        <f t="shared" si="8"/>
        <v>Operating</v>
      </c>
    </row>
    <row r="563" spans="1:10" hidden="1" x14ac:dyDescent="0.2">
      <c r="A563">
        <v>38385</v>
      </c>
      <c r="B563" t="s">
        <v>283</v>
      </c>
      <c r="C563">
        <v>2000</v>
      </c>
      <c r="E563" t="s">
        <v>325</v>
      </c>
      <c r="G563" t="s">
        <v>3</v>
      </c>
      <c r="I563">
        <v>-59.42</v>
      </c>
      <c r="J563" t="str">
        <f t="shared" si="8"/>
        <v>Operating</v>
      </c>
    </row>
    <row r="564" spans="1:10" hidden="1" x14ac:dyDescent="0.2">
      <c r="A564">
        <v>38385</v>
      </c>
      <c r="B564" t="s">
        <v>283</v>
      </c>
      <c r="C564">
        <v>2000</v>
      </c>
      <c r="E564" t="s">
        <v>396</v>
      </c>
      <c r="G564" t="s">
        <v>3</v>
      </c>
      <c r="I564">
        <v>-9.2899999999999991</v>
      </c>
      <c r="J564" t="str">
        <f t="shared" si="8"/>
        <v>Operating</v>
      </c>
    </row>
    <row r="565" spans="1:10" hidden="1" x14ac:dyDescent="0.2">
      <c r="A565">
        <v>38385</v>
      </c>
      <c r="B565" t="s">
        <v>283</v>
      </c>
      <c r="C565">
        <v>2000</v>
      </c>
      <c r="E565" t="s">
        <v>326</v>
      </c>
      <c r="G565" t="s">
        <v>3</v>
      </c>
      <c r="I565">
        <v>-68.59</v>
      </c>
      <c r="J565" t="str">
        <f t="shared" si="8"/>
        <v>Operating</v>
      </c>
    </row>
    <row r="566" spans="1:10" hidden="1" x14ac:dyDescent="0.2">
      <c r="A566">
        <v>38385</v>
      </c>
      <c r="B566" t="s">
        <v>283</v>
      </c>
      <c r="C566">
        <v>2000</v>
      </c>
      <c r="E566" t="s">
        <v>335</v>
      </c>
      <c r="G566" t="s">
        <v>350</v>
      </c>
      <c r="H566" t="s">
        <v>49</v>
      </c>
      <c r="I566">
        <v>-25</v>
      </c>
      <c r="J566" t="str">
        <f t="shared" si="8"/>
        <v>Personal</v>
      </c>
    </row>
    <row r="567" spans="1:10" hidden="1" x14ac:dyDescent="0.2">
      <c r="A567">
        <v>38385</v>
      </c>
      <c r="B567" t="s">
        <v>283</v>
      </c>
      <c r="C567">
        <v>2000</v>
      </c>
      <c r="E567" t="s">
        <v>325</v>
      </c>
      <c r="G567" t="s">
        <v>3</v>
      </c>
      <c r="I567">
        <v>-22.65</v>
      </c>
      <c r="J567" t="str">
        <f t="shared" si="8"/>
        <v>Operating</v>
      </c>
    </row>
    <row r="568" spans="1:10" hidden="1" x14ac:dyDescent="0.2">
      <c r="A568">
        <v>38385</v>
      </c>
      <c r="B568" t="s">
        <v>283</v>
      </c>
      <c r="C568">
        <v>2000</v>
      </c>
      <c r="E568" t="s">
        <v>51</v>
      </c>
      <c r="G568" t="s">
        <v>3</v>
      </c>
      <c r="I568">
        <v>-19.86</v>
      </c>
      <c r="J568" t="str">
        <f t="shared" si="8"/>
        <v>Operating</v>
      </c>
    </row>
    <row r="569" spans="1:10" hidden="1" x14ac:dyDescent="0.2">
      <c r="A569">
        <v>38385</v>
      </c>
      <c r="B569" t="s">
        <v>283</v>
      </c>
      <c r="C569">
        <v>2000</v>
      </c>
      <c r="E569" t="s">
        <v>325</v>
      </c>
      <c r="G569" t="s">
        <v>3</v>
      </c>
      <c r="I569">
        <v>-14.8</v>
      </c>
      <c r="J569" t="str">
        <f t="shared" si="8"/>
        <v>Operating</v>
      </c>
    </row>
    <row r="570" spans="1:10" hidden="1" x14ac:dyDescent="0.2">
      <c r="A570">
        <v>38385</v>
      </c>
      <c r="B570" t="s">
        <v>283</v>
      </c>
      <c r="C570">
        <v>2000</v>
      </c>
      <c r="E570" t="s">
        <v>335</v>
      </c>
      <c r="G570" t="s">
        <v>350</v>
      </c>
      <c r="H570" t="s">
        <v>49</v>
      </c>
      <c r="I570">
        <v>-25</v>
      </c>
      <c r="J570" t="str">
        <f t="shared" si="8"/>
        <v>Personal</v>
      </c>
    </row>
    <row r="571" spans="1:10" hidden="1" x14ac:dyDescent="0.2">
      <c r="A571">
        <v>38385</v>
      </c>
      <c r="B571" t="s">
        <v>283</v>
      </c>
      <c r="C571">
        <v>2000</v>
      </c>
      <c r="E571" t="s">
        <v>326</v>
      </c>
      <c r="G571" t="s">
        <v>3</v>
      </c>
      <c r="I571">
        <v>-198.68</v>
      </c>
      <c r="J571" t="s">
        <v>483</v>
      </c>
    </row>
    <row r="572" spans="1:10" hidden="1" x14ac:dyDescent="0.2">
      <c r="A572">
        <v>38385</v>
      </c>
      <c r="B572" t="s">
        <v>283</v>
      </c>
      <c r="C572">
        <v>2000</v>
      </c>
      <c r="E572" t="s">
        <v>345</v>
      </c>
      <c r="G572" t="s">
        <v>350</v>
      </c>
      <c r="H572" t="s">
        <v>49</v>
      </c>
      <c r="I572">
        <v>-25</v>
      </c>
      <c r="J572" t="str">
        <f t="shared" si="8"/>
        <v>Personal</v>
      </c>
    </row>
    <row r="573" spans="1:10" hidden="1" x14ac:dyDescent="0.2">
      <c r="A573">
        <v>38385</v>
      </c>
      <c r="B573" t="s">
        <v>283</v>
      </c>
      <c r="C573">
        <v>2000</v>
      </c>
      <c r="E573" t="s">
        <v>325</v>
      </c>
      <c r="G573" t="s">
        <v>3</v>
      </c>
      <c r="I573">
        <v>-20.96</v>
      </c>
      <c r="J573" t="str">
        <f t="shared" si="8"/>
        <v>Operating</v>
      </c>
    </row>
    <row r="574" spans="1:10" hidden="1" x14ac:dyDescent="0.2">
      <c r="A574">
        <v>38385</v>
      </c>
      <c r="B574" t="s">
        <v>283</v>
      </c>
      <c r="C574">
        <v>2000</v>
      </c>
      <c r="E574" t="s">
        <v>108</v>
      </c>
      <c r="G574" t="s">
        <v>110</v>
      </c>
      <c r="H574" t="s">
        <v>111</v>
      </c>
      <c r="I574" s="6">
        <v>10000</v>
      </c>
      <c r="J574" t="s">
        <v>353</v>
      </c>
    </row>
    <row r="575" spans="1:10" hidden="1" x14ac:dyDescent="0.2">
      <c r="A575">
        <v>38385</v>
      </c>
      <c r="B575" t="s">
        <v>283</v>
      </c>
      <c r="C575">
        <v>2000</v>
      </c>
      <c r="E575" t="s">
        <v>326</v>
      </c>
      <c r="G575" t="s">
        <v>3</v>
      </c>
      <c r="I575">
        <v>-15.45</v>
      </c>
      <c r="J575" t="str">
        <f t="shared" si="8"/>
        <v>Operating</v>
      </c>
    </row>
    <row r="576" spans="1:10" hidden="1" x14ac:dyDescent="0.2">
      <c r="A576">
        <v>38385</v>
      </c>
      <c r="B576" t="s">
        <v>283</v>
      </c>
      <c r="C576">
        <v>2000</v>
      </c>
      <c r="E576" t="s">
        <v>337</v>
      </c>
      <c r="G576" t="s">
        <v>350</v>
      </c>
      <c r="H576" t="s">
        <v>49</v>
      </c>
      <c r="I576">
        <v>-30</v>
      </c>
      <c r="J576" t="str">
        <f t="shared" si="8"/>
        <v>Personal</v>
      </c>
    </row>
    <row r="577" spans="1:10" hidden="1" x14ac:dyDescent="0.2">
      <c r="A577">
        <v>38385</v>
      </c>
      <c r="B577" t="s">
        <v>283</v>
      </c>
      <c r="C577">
        <v>2000</v>
      </c>
      <c r="D577">
        <v>1169</v>
      </c>
      <c r="E577" t="s">
        <v>362</v>
      </c>
      <c r="F577" t="s">
        <v>394</v>
      </c>
      <c r="G577" t="s">
        <v>350</v>
      </c>
      <c r="H577" t="s">
        <v>110</v>
      </c>
      <c r="I577">
        <v>-21.17</v>
      </c>
      <c r="J577" t="str">
        <f t="shared" si="8"/>
        <v>Personal</v>
      </c>
    </row>
    <row r="578" spans="1:10" hidden="1" x14ac:dyDescent="0.2">
      <c r="A578">
        <v>38385</v>
      </c>
      <c r="B578" t="s">
        <v>283</v>
      </c>
      <c r="C578">
        <v>2000</v>
      </c>
      <c r="D578">
        <v>1171</v>
      </c>
      <c r="E578" t="s">
        <v>319</v>
      </c>
      <c r="G578" t="s">
        <v>0</v>
      </c>
      <c r="H578" t="s">
        <v>1</v>
      </c>
      <c r="I578" s="5">
        <v>-4235</v>
      </c>
      <c r="J578" t="s">
        <v>483</v>
      </c>
    </row>
    <row r="579" spans="1:10" hidden="1" x14ac:dyDescent="0.2">
      <c r="A579">
        <v>38385</v>
      </c>
      <c r="B579" t="s">
        <v>283</v>
      </c>
      <c r="C579">
        <v>2000</v>
      </c>
      <c r="D579">
        <v>1172</v>
      </c>
      <c r="E579" t="s">
        <v>380</v>
      </c>
      <c r="G579" t="s">
        <v>350</v>
      </c>
      <c r="H579" t="s">
        <v>352</v>
      </c>
      <c r="I579">
        <v>-496.58</v>
      </c>
      <c r="J579" t="str">
        <f t="shared" si="8"/>
        <v>Personal</v>
      </c>
    </row>
    <row r="580" spans="1:10" hidden="1" x14ac:dyDescent="0.2">
      <c r="A580">
        <v>38385</v>
      </c>
      <c r="B580" t="s">
        <v>283</v>
      </c>
      <c r="C580">
        <v>2000</v>
      </c>
      <c r="D580">
        <v>1173</v>
      </c>
      <c r="E580" t="s">
        <v>320</v>
      </c>
      <c r="G580" t="s">
        <v>353</v>
      </c>
      <c r="H580" t="s">
        <v>276</v>
      </c>
      <c r="I580">
        <v>-3941.3</v>
      </c>
      <c r="J580" t="s">
        <v>353</v>
      </c>
    </row>
    <row r="581" spans="1:10" hidden="1" x14ac:dyDescent="0.2">
      <c r="A581">
        <v>38385</v>
      </c>
      <c r="B581" t="s">
        <v>283</v>
      </c>
      <c r="C581">
        <v>2000</v>
      </c>
      <c r="D581">
        <v>1174</v>
      </c>
      <c r="E581" t="s">
        <v>383</v>
      </c>
      <c r="G581" t="s">
        <v>350</v>
      </c>
      <c r="H581" t="s">
        <v>351</v>
      </c>
      <c r="I581">
        <v>-792.28</v>
      </c>
      <c r="J581" t="str">
        <f t="shared" si="8"/>
        <v>Personal</v>
      </c>
    </row>
    <row r="582" spans="1:10" hidden="1" x14ac:dyDescent="0.2">
      <c r="A582">
        <v>38385</v>
      </c>
      <c r="B582" t="s">
        <v>283</v>
      </c>
      <c r="C582">
        <v>2000</v>
      </c>
      <c r="D582">
        <v>1175</v>
      </c>
      <c r="E582" t="s">
        <v>363</v>
      </c>
      <c r="F582" t="s">
        <v>395</v>
      </c>
      <c r="G582" t="s">
        <v>484</v>
      </c>
      <c r="H582" t="s">
        <v>274</v>
      </c>
      <c r="I582" s="5">
        <v>-4071.58</v>
      </c>
      <c r="J582" t="str">
        <f t="shared" si="8"/>
        <v>Operating</v>
      </c>
    </row>
    <row r="583" spans="1:10" hidden="1" x14ac:dyDescent="0.2">
      <c r="A583">
        <v>38385</v>
      </c>
      <c r="B583" t="s">
        <v>283</v>
      </c>
      <c r="C583">
        <v>2000</v>
      </c>
      <c r="D583">
        <v>1176</v>
      </c>
      <c r="E583" t="s">
        <v>364</v>
      </c>
      <c r="G583" t="s">
        <v>350</v>
      </c>
      <c r="H583" t="s">
        <v>365</v>
      </c>
      <c r="I583">
        <v>-50</v>
      </c>
      <c r="J583" t="str">
        <f t="shared" si="8"/>
        <v>Personal</v>
      </c>
    </row>
    <row r="584" spans="1:10" hidden="1" x14ac:dyDescent="0.2">
      <c r="A584">
        <v>38385</v>
      </c>
      <c r="B584" t="s">
        <v>283</v>
      </c>
      <c r="C584">
        <v>2000</v>
      </c>
      <c r="D584">
        <v>1177</v>
      </c>
      <c r="E584" t="s">
        <v>366</v>
      </c>
      <c r="G584" t="s">
        <v>350</v>
      </c>
      <c r="H584" t="s">
        <v>367</v>
      </c>
      <c r="I584">
        <v>-200</v>
      </c>
      <c r="J584" t="str">
        <f t="shared" si="8"/>
        <v>Personal</v>
      </c>
    </row>
    <row r="585" spans="1:10" hidden="1" x14ac:dyDescent="0.2">
      <c r="A585">
        <v>35599</v>
      </c>
      <c r="B585" t="s">
        <v>318</v>
      </c>
      <c r="C585">
        <v>2000</v>
      </c>
      <c r="E585" t="s">
        <v>17</v>
      </c>
      <c r="F585" t="s">
        <v>384</v>
      </c>
      <c r="G585" t="s">
        <v>14</v>
      </c>
      <c r="H585" t="s">
        <v>17</v>
      </c>
      <c r="I585" s="6">
        <v>5676</v>
      </c>
      <c r="J585" t="str">
        <f t="shared" si="8"/>
        <v>Operating</v>
      </c>
    </row>
    <row r="586" spans="1:10" hidden="1" x14ac:dyDescent="0.2">
      <c r="A586">
        <v>35599</v>
      </c>
      <c r="B586" t="s">
        <v>318</v>
      </c>
      <c r="C586">
        <v>2000</v>
      </c>
      <c r="E586" t="s">
        <v>17</v>
      </c>
      <c r="F586" t="s">
        <v>385</v>
      </c>
      <c r="G586" t="s">
        <v>14</v>
      </c>
      <c r="H586" t="s">
        <v>17</v>
      </c>
      <c r="I586" s="6">
        <v>3527</v>
      </c>
      <c r="J586" t="str">
        <f t="shared" si="8"/>
        <v>Operating</v>
      </c>
    </row>
    <row r="587" spans="1:10" hidden="1" x14ac:dyDescent="0.2">
      <c r="A587">
        <v>35599</v>
      </c>
      <c r="B587" t="s">
        <v>318</v>
      </c>
      <c r="C587">
        <v>2000</v>
      </c>
      <c r="E587" t="s">
        <v>17</v>
      </c>
      <c r="F587" t="s">
        <v>386</v>
      </c>
      <c r="G587" t="s">
        <v>14</v>
      </c>
      <c r="H587" t="s">
        <v>17</v>
      </c>
      <c r="I587" s="5">
        <v>5049.18</v>
      </c>
      <c r="J587" t="str">
        <f t="shared" si="8"/>
        <v>Operating</v>
      </c>
    </row>
    <row r="588" spans="1:10" hidden="1" x14ac:dyDescent="0.2">
      <c r="A588">
        <v>35599</v>
      </c>
      <c r="B588" t="s">
        <v>318</v>
      </c>
      <c r="C588">
        <v>2000</v>
      </c>
      <c r="E588" t="s">
        <v>108</v>
      </c>
      <c r="F588" t="s">
        <v>109</v>
      </c>
      <c r="G588" t="s">
        <v>110</v>
      </c>
      <c r="H588" t="s">
        <v>111</v>
      </c>
      <c r="I588" s="6">
        <v>-10000</v>
      </c>
      <c r="J588" t="s">
        <v>353</v>
      </c>
    </row>
    <row r="589" spans="1:10" hidden="1" x14ac:dyDescent="0.2">
      <c r="A589">
        <v>35599</v>
      </c>
      <c r="B589" t="s">
        <v>318</v>
      </c>
      <c r="C589">
        <v>2000</v>
      </c>
      <c r="E589" t="s">
        <v>17</v>
      </c>
      <c r="F589" t="s">
        <v>387</v>
      </c>
      <c r="G589" t="s">
        <v>14</v>
      </c>
      <c r="H589" t="s">
        <v>17</v>
      </c>
      <c r="I589" s="6">
        <v>3921</v>
      </c>
      <c r="J589" t="str">
        <f t="shared" si="8"/>
        <v>Operating</v>
      </c>
    </row>
    <row r="590" spans="1:10" hidden="1" x14ac:dyDescent="0.2">
      <c r="A590">
        <v>35599</v>
      </c>
      <c r="B590" t="s">
        <v>318</v>
      </c>
      <c r="C590">
        <v>2000</v>
      </c>
      <c r="E590" t="s">
        <v>96</v>
      </c>
      <c r="F590" t="s">
        <v>391</v>
      </c>
      <c r="G590" t="s">
        <v>47</v>
      </c>
      <c r="H590" t="s">
        <v>98</v>
      </c>
      <c r="I590" s="5">
        <v>-4618.7299999999996</v>
      </c>
      <c r="J590" t="str">
        <f t="shared" si="8"/>
        <v>Operating</v>
      </c>
    </row>
    <row r="591" spans="1:10" hidden="1" x14ac:dyDescent="0.2">
      <c r="A591">
        <v>35599</v>
      </c>
      <c r="B591" t="s">
        <v>318</v>
      </c>
      <c r="C591">
        <v>2000</v>
      </c>
      <c r="E591" t="s">
        <v>100</v>
      </c>
      <c r="F591" t="s">
        <v>392</v>
      </c>
      <c r="G591" t="s">
        <v>47</v>
      </c>
      <c r="H591" t="s">
        <v>49</v>
      </c>
      <c r="I591" s="5">
        <v>-98.83</v>
      </c>
      <c r="J591" t="str">
        <f t="shared" si="8"/>
        <v>Operating</v>
      </c>
    </row>
    <row r="592" spans="1:10" hidden="1" x14ac:dyDescent="0.2">
      <c r="A592">
        <v>35599</v>
      </c>
      <c r="B592" t="s">
        <v>318</v>
      </c>
      <c r="C592">
        <v>2000</v>
      </c>
      <c r="D592">
        <v>1439</v>
      </c>
      <c r="E592" t="s">
        <v>296</v>
      </c>
      <c r="G592" t="s">
        <v>3</v>
      </c>
      <c r="H592" t="s">
        <v>280</v>
      </c>
      <c r="I592">
        <v>-10.36</v>
      </c>
      <c r="J592" t="str">
        <f t="shared" si="8"/>
        <v>Operating</v>
      </c>
    </row>
    <row r="593" spans="1:11" hidden="1" x14ac:dyDescent="0.2">
      <c r="A593">
        <v>35599</v>
      </c>
      <c r="B593" t="s">
        <v>318</v>
      </c>
      <c r="C593">
        <v>2000</v>
      </c>
      <c r="D593">
        <v>1440</v>
      </c>
      <c r="E593" t="s">
        <v>96</v>
      </c>
      <c r="F593" t="s">
        <v>368</v>
      </c>
      <c r="G593" t="s">
        <v>15</v>
      </c>
      <c r="H593" t="s">
        <v>110</v>
      </c>
      <c r="I593">
        <v>-25</v>
      </c>
      <c r="J593" t="str">
        <f t="shared" si="8"/>
        <v>Operating</v>
      </c>
    </row>
    <row r="594" spans="1:11" hidden="1" x14ac:dyDescent="0.2">
      <c r="A594">
        <v>35599</v>
      </c>
      <c r="B594" t="s">
        <v>318</v>
      </c>
      <c r="C594">
        <v>2000</v>
      </c>
      <c r="D594">
        <v>1441</v>
      </c>
      <c r="E594" t="s">
        <v>369</v>
      </c>
      <c r="G594" t="s">
        <v>0</v>
      </c>
      <c r="H594" t="s">
        <v>1</v>
      </c>
      <c r="I594">
        <v>-270</v>
      </c>
      <c r="J594" t="str">
        <f t="shared" si="8"/>
        <v>Operating</v>
      </c>
    </row>
    <row r="595" spans="1:11" hidden="1" x14ac:dyDescent="0.2">
      <c r="A595">
        <v>35599</v>
      </c>
      <c r="B595" t="s">
        <v>318</v>
      </c>
      <c r="C595">
        <v>2000</v>
      </c>
      <c r="D595">
        <v>1442</v>
      </c>
      <c r="E595" t="s">
        <v>171</v>
      </c>
      <c r="G595" t="s">
        <v>0</v>
      </c>
      <c r="H595" t="s">
        <v>2</v>
      </c>
      <c r="I595">
        <v>-260</v>
      </c>
      <c r="J595" t="str">
        <f t="shared" si="8"/>
        <v>Operating</v>
      </c>
    </row>
    <row r="596" spans="1:11" hidden="1" x14ac:dyDescent="0.2">
      <c r="A596">
        <v>35599</v>
      </c>
      <c r="B596" t="s">
        <v>318</v>
      </c>
      <c r="C596">
        <v>2000</v>
      </c>
      <c r="D596">
        <v>1443</v>
      </c>
      <c r="E596" t="s">
        <v>246</v>
      </c>
      <c r="G596" s="3" t="s">
        <v>15</v>
      </c>
      <c r="H596" t="s">
        <v>248</v>
      </c>
      <c r="I596">
        <v>-175</v>
      </c>
      <c r="J596" t="str">
        <f t="shared" si="8"/>
        <v>Operating</v>
      </c>
      <c r="K596" t="s">
        <v>494</v>
      </c>
    </row>
    <row r="597" spans="1:11" hidden="1" x14ac:dyDescent="0.2">
      <c r="A597">
        <v>35599</v>
      </c>
      <c r="B597" t="s">
        <v>318</v>
      </c>
      <c r="C597">
        <v>2000</v>
      </c>
      <c r="D597">
        <v>1444</v>
      </c>
      <c r="E597" t="s">
        <v>291</v>
      </c>
      <c r="G597" s="3" t="s">
        <v>15</v>
      </c>
      <c r="H597" t="s">
        <v>248</v>
      </c>
      <c r="I597">
        <v>-70</v>
      </c>
      <c r="J597" t="str">
        <f t="shared" si="8"/>
        <v>Operating</v>
      </c>
      <c r="K597" t="s">
        <v>494</v>
      </c>
    </row>
    <row r="598" spans="1:11" hidden="1" x14ac:dyDescent="0.2">
      <c r="A598">
        <v>35599</v>
      </c>
      <c r="B598" t="s">
        <v>318</v>
      </c>
      <c r="C598">
        <v>2000</v>
      </c>
      <c r="D598">
        <v>1445</v>
      </c>
      <c r="E598" t="s">
        <v>254</v>
      </c>
      <c r="G598" s="3" t="s">
        <v>15</v>
      </c>
      <c r="H598" t="s">
        <v>248</v>
      </c>
      <c r="I598">
        <v>-70</v>
      </c>
      <c r="J598" t="str">
        <f t="shared" si="8"/>
        <v>Operating</v>
      </c>
      <c r="K598" t="s">
        <v>494</v>
      </c>
    </row>
    <row r="599" spans="1:11" hidden="1" x14ac:dyDescent="0.2">
      <c r="A599">
        <v>35599</v>
      </c>
      <c r="B599" t="s">
        <v>318</v>
      </c>
      <c r="C599">
        <v>2000</v>
      </c>
      <c r="D599">
        <v>1446</v>
      </c>
      <c r="E599" t="s">
        <v>370</v>
      </c>
      <c r="G599" s="3" t="s">
        <v>15</v>
      </c>
      <c r="H599" t="s">
        <v>248</v>
      </c>
      <c r="I599">
        <v>-70</v>
      </c>
      <c r="J599" t="str">
        <f t="shared" si="8"/>
        <v>Operating</v>
      </c>
      <c r="K599" t="s">
        <v>494</v>
      </c>
    </row>
    <row r="600" spans="1:11" hidden="1" x14ac:dyDescent="0.2">
      <c r="A600">
        <v>35599</v>
      </c>
      <c r="B600" t="s">
        <v>318</v>
      </c>
      <c r="C600">
        <v>2000</v>
      </c>
      <c r="D600">
        <v>1447</v>
      </c>
      <c r="E600" t="s">
        <v>51</v>
      </c>
      <c r="G600" t="s">
        <v>3</v>
      </c>
      <c r="H600" t="s">
        <v>213</v>
      </c>
      <c r="I600">
        <v>-542.27</v>
      </c>
      <c r="J600" t="s">
        <v>483</v>
      </c>
    </row>
    <row r="601" spans="1:11" hidden="1" x14ac:dyDescent="0.2">
      <c r="A601">
        <v>35599</v>
      </c>
      <c r="B601" t="s">
        <v>318</v>
      </c>
      <c r="C601">
        <v>2000</v>
      </c>
      <c r="D601">
        <v>1448</v>
      </c>
      <c r="E601" t="s">
        <v>45</v>
      </c>
      <c r="G601" t="s">
        <v>47</v>
      </c>
      <c r="H601" t="s">
        <v>117</v>
      </c>
      <c r="I601">
        <v>-152.63999999999999</v>
      </c>
      <c r="J601" t="str">
        <f t="shared" si="8"/>
        <v>Operating</v>
      </c>
      <c r="K601" t="s">
        <v>494</v>
      </c>
    </row>
    <row r="602" spans="1:11" hidden="1" x14ac:dyDescent="0.2">
      <c r="A602">
        <v>35599</v>
      </c>
      <c r="B602" t="s">
        <v>318</v>
      </c>
      <c r="C602">
        <v>2000</v>
      </c>
      <c r="D602">
        <v>1449</v>
      </c>
      <c r="E602" t="s">
        <v>131</v>
      </c>
      <c r="G602" t="s">
        <v>3</v>
      </c>
      <c r="H602" t="s">
        <v>6</v>
      </c>
      <c r="I602">
        <v>-150</v>
      </c>
      <c r="J602" t="s">
        <v>483</v>
      </c>
      <c r="K602" t="s">
        <v>494</v>
      </c>
    </row>
    <row r="603" spans="1:11" hidden="1" x14ac:dyDescent="0.2">
      <c r="A603">
        <v>35599</v>
      </c>
      <c r="B603" t="s">
        <v>318</v>
      </c>
      <c r="C603">
        <v>2000</v>
      </c>
      <c r="D603">
        <v>1449</v>
      </c>
      <c r="E603" t="s">
        <v>131</v>
      </c>
      <c r="G603" t="s">
        <v>3</v>
      </c>
      <c r="H603" t="s">
        <v>6</v>
      </c>
      <c r="I603">
        <v>-210.91</v>
      </c>
      <c r="J603" t="s">
        <v>482</v>
      </c>
      <c r="K603" t="s">
        <v>494</v>
      </c>
    </row>
    <row r="604" spans="1:11" hidden="1" x14ac:dyDescent="0.2">
      <c r="A604">
        <v>35599</v>
      </c>
      <c r="B604" t="s">
        <v>318</v>
      </c>
      <c r="C604">
        <v>2000</v>
      </c>
      <c r="D604">
        <v>1450</v>
      </c>
      <c r="E604" t="s">
        <v>397</v>
      </c>
      <c r="F604" t="s">
        <v>492</v>
      </c>
      <c r="G604" t="s">
        <v>3</v>
      </c>
      <c r="H604" t="s">
        <v>62</v>
      </c>
      <c r="I604">
        <v>-393.18</v>
      </c>
      <c r="J604" t="str">
        <f t="shared" si="8"/>
        <v>Operating</v>
      </c>
      <c r="K604" t="s">
        <v>494</v>
      </c>
    </row>
    <row r="605" spans="1:11" hidden="1" x14ac:dyDescent="0.2">
      <c r="A605">
        <v>35599</v>
      </c>
      <c r="B605" t="s">
        <v>318</v>
      </c>
      <c r="C605">
        <v>2000</v>
      </c>
      <c r="D605">
        <v>1451</v>
      </c>
      <c r="E605" t="s">
        <v>608</v>
      </c>
      <c r="F605" t="s">
        <v>371</v>
      </c>
      <c r="G605" t="s">
        <v>350</v>
      </c>
      <c r="H605" t="s">
        <v>110</v>
      </c>
      <c r="I605">
        <v>-41</v>
      </c>
      <c r="J605" t="str">
        <f t="shared" si="8"/>
        <v>Personal</v>
      </c>
      <c r="K605" t="s">
        <v>494</v>
      </c>
    </row>
    <row r="606" spans="1:11" hidden="1" x14ac:dyDescent="0.2">
      <c r="A606">
        <v>35599</v>
      </c>
      <c r="B606" t="s">
        <v>318</v>
      </c>
      <c r="C606">
        <v>2000</v>
      </c>
      <c r="D606">
        <v>1452</v>
      </c>
      <c r="E606" t="s">
        <v>372</v>
      </c>
      <c r="G606" t="s">
        <v>15</v>
      </c>
      <c r="H606" t="s">
        <v>373</v>
      </c>
      <c r="I606">
        <v>-47.41</v>
      </c>
      <c r="J606" t="str">
        <f t="shared" si="8"/>
        <v>Operating</v>
      </c>
      <c r="K606" t="s">
        <v>494</v>
      </c>
    </row>
    <row r="607" spans="1:11" hidden="1" x14ac:dyDescent="0.2">
      <c r="A607">
        <v>35599</v>
      </c>
      <c r="B607" t="s">
        <v>318</v>
      </c>
      <c r="C607">
        <v>2000</v>
      </c>
      <c r="D607">
        <v>1453</v>
      </c>
      <c r="E607" t="s">
        <v>207</v>
      </c>
      <c r="G607" t="s">
        <v>3</v>
      </c>
      <c r="H607" t="s">
        <v>62</v>
      </c>
      <c r="I607">
        <v>-32.4</v>
      </c>
      <c r="J607" t="str">
        <f t="shared" si="8"/>
        <v>Operating</v>
      </c>
      <c r="K607" t="s">
        <v>494</v>
      </c>
    </row>
    <row r="608" spans="1:11" hidden="1" x14ac:dyDescent="0.2">
      <c r="A608">
        <v>35599</v>
      </c>
      <c r="B608" t="s">
        <v>318</v>
      </c>
      <c r="C608">
        <v>2000</v>
      </c>
      <c r="D608">
        <v>1454</v>
      </c>
      <c r="E608" t="s">
        <v>455</v>
      </c>
      <c r="G608" t="s">
        <v>3</v>
      </c>
      <c r="H608" t="s">
        <v>213</v>
      </c>
      <c r="I608">
        <v>-285.45999999999998</v>
      </c>
      <c r="J608" t="s">
        <v>483</v>
      </c>
      <c r="K608" t="s">
        <v>494</v>
      </c>
    </row>
    <row r="609" spans="1:11" hidden="1" x14ac:dyDescent="0.2">
      <c r="A609">
        <v>35599</v>
      </c>
      <c r="B609" t="s">
        <v>318</v>
      </c>
      <c r="C609">
        <v>2000</v>
      </c>
      <c r="D609">
        <v>1455</v>
      </c>
      <c r="E609" t="s">
        <v>63</v>
      </c>
      <c r="F609" t="s">
        <v>487</v>
      </c>
      <c r="G609" t="s">
        <v>14</v>
      </c>
      <c r="H609" t="s">
        <v>189</v>
      </c>
      <c r="I609">
        <v>-64.650000000000006</v>
      </c>
      <c r="J609" t="str">
        <f t="shared" si="8"/>
        <v>Operating</v>
      </c>
      <c r="K609" t="s">
        <v>494</v>
      </c>
    </row>
    <row r="610" spans="1:11" hidden="1" x14ac:dyDescent="0.2">
      <c r="A610">
        <v>35599</v>
      </c>
      <c r="B610" t="s">
        <v>318</v>
      </c>
      <c r="C610">
        <v>2000</v>
      </c>
      <c r="D610">
        <v>1456</v>
      </c>
      <c r="E610" t="s">
        <v>374</v>
      </c>
      <c r="G610" t="s">
        <v>47</v>
      </c>
      <c r="H610" t="s">
        <v>117</v>
      </c>
      <c r="I610">
        <v>-21.47</v>
      </c>
      <c r="J610" t="str">
        <f t="shared" si="8"/>
        <v>Operating</v>
      </c>
      <c r="K610" t="s">
        <v>494</v>
      </c>
    </row>
    <row r="611" spans="1:11" hidden="1" x14ac:dyDescent="0.2">
      <c r="A611">
        <v>35599</v>
      </c>
      <c r="B611" t="s">
        <v>318</v>
      </c>
      <c r="C611">
        <v>2000</v>
      </c>
      <c r="D611">
        <v>1457</v>
      </c>
      <c r="E611" t="s">
        <v>59</v>
      </c>
      <c r="G611" t="s">
        <v>3</v>
      </c>
      <c r="H611" t="s">
        <v>6</v>
      </c>
      <c r="I611">
        <v>-100</v>
      </c>
      <c r="J611" t="str">
        <f t="shared" si="8"/>
        <v>Operating</v>
      </c>
      <c r="K611" t="s">
        <v>494</v>
      </c>
    </row>
    <row r="612" spans="1:11" hidden="1" x14ac:dyDescent="0.2">
      <c r="A612">
        <v>35599</v>
      </c>
      <c r="B612" t="s">
        <v>318</v>
      </c>
      <c r="C612">
        <v>2000</v>
      </c>
      <c r="D612">
        <v>1457</v>
      </c>
      <c r="E612" t="s">
        <v>59</v>
      </c>
      <c r="G612" t="s">
        <v>3</v>
      </c>
      <c r="H612" t="s">
        <v>6</v>
      </c>
      <c r="I612">
        <v>-343.83</v>
      </c>
      <c r="J612" t="s">
        <v>483</v>
      </c>
      <c r="K612" t="s">
        <v>494</v>
      </c>
    </row>
    <row r="613" spans="1:11" hidden="1" x14ac:dyDescent="0.2">
      <c r="A613">
        <v>35599</v>
      </c>
      <c r="B613" t="s">
        <v>318</v>
      </c>
      <c r="C613">
        <v>2000</v>
      </c>
      <c r="D613">
        <v>1458</v>
      </c>
      <c r="E613" t="s">
        <v>369</v>
      </c>
      <c r="G613" t="s">
        <v>0</v>
      </c>
      <c r="H613" t="s">
        <v>1</v>
      </c>
      <c r="I613">
        <v>-270</v>
      </c>
      <c r="J613" t="str">
        <f t="shared" si="8"/>
        <v>Operating</v>
      </c>
    </row>
    <row r="614" spans="1:11" hidden="1" x14ac:dyDescent="0.2">
      <c r="A614">
        <v>35599</v>
      </c>
      <c r="B614" t="s">
        <v>318</v>
      </c>
      <c r="C614">
        <v>2000</v>
      </c>
      <c r="D614">
        <v>1459</v>
      </c>
      <c r="E614" t="s">
        <v>171</v>
      </c>
      <c r="G614" t="s">
        <v>0</v>
      </c>
      <c r="H614" t="s">
        <v>2</v>
      </c>
      <c r="I614">
        <v>-260</v>
      </c>
      <c r="J614" t="str">
        <f t="shared" si="8"/>
        <v>Operating</v>
      </c>
    </row>
    <row r="615" spans="1:11" hidden="1" x14ac:dyDescent="0.2">
      <c r="A615">
        <v>35599</v>
      </c>
      <c r="B615" t="s">
        <v>318</v>
      </c>
      <c r="C615">
        <v>2000</v>
      </c>
      <c r="D615">
        <v>1460</v>
      </c>
      <c r="E615" t="s">
        <v>375</v>
      </c>
      <c r="G615" s="3" t="s">
        <v>15</v>
      </c>
      <c r="H615" t="s">
        <v>248</v>
      </c>
      <c r="I615">
        <v>-120</v>
      </c>
      <c r="J615" t="str">
        <f t="shared" si="8"/>
        <v>Operating</v>
      </c>
      <c r="K615" t="s">
        <v>494</v>
      </c>
    </row>
    <row r="616" spans="1:11" hidden="1" x14ac:dyDescent="0.2">
      <c r="A616">
        <v>35599</v>
      </c>
      <c r="B616" t="s">
        <v>318</v>
      </c>
      <c r="C616">
        <v>2000</v>
      </c>
      <c r="D616">
        <v>1461</v>
      </c>
      <c r="E616" t="s">
        <v>53</v>
      </c>
      <c r="G616" t="s">
        <v>3</v>
      </c>
      <c r="H616" t="s">
        <v>280</v>
      </c>
      <c r="I616">
        <v>-10.65</v>
      </c>
      <c r="J616" t="str">
        <f t="shared" si="8"/>
        <v>Operating</v>
      </c>
      <c r="K616" t="s">
        <v>494</v>
      </c>
    </row>
    <row r="617" spans="1:11" hidden="1" x14ac:dyDescent="0.2">
      <c r="A617">
        <v>35599</v>
      </c>
      <c r="B617" t="s">
        <v>318</v>
      </c>
      <c r="C617">
        <v>2000</v>
      </c>
      <c r="D617">
        <v>1462</v>
      </c>
      <c r="E617" t="s">
        <v>246</v>
      </c>
      <c r="G617" s="3" t="s">
        <v>15</v>
      </c>
      <c r="H617" t="s">
        <v>248</v>
      </c>
      <c r="I617">
        <v>-87.5</v>
      </c>
      <c r="J617" t="str">
        <f t="shared" ref="J617:J680" si="9">IF(G617="Personal","Personal","Operating")</f>
        <v>Operating</v>
      </c>
      <c r="K617" t="s">
        <v>494</v>
      </c>
    </row>
    <row r="618" spans="1:11" hidden="1" x14ac:dyDescent="0.2">
      <c r="A618">
        <v>35599</v>
      </c>
      <c r="B618" t="s">
        <v>318</v>
      </c>
      <c r="C618">
        <v>2000</v>
      </c>
      <c r="D618">
        <v>1463</v>
      </c>
      <c r="E618" t="s">
        <v>254</v>
      </c>
      <c r="G618" s="3" t="s">
        <v>15</v>
      </c>
      <c r="H618" t="s">
        <v>248</v>
      </c>
      <c r="I618">
        <v>-70</v>
      </c>
      <c r="J618" t="str">
        <f t="shared" si="9"/>
        <v>Operating</v>
      </c>
      <c r="K618" t="s">
        <v>494</v>
      </c>
    </row>
    <row r="619" spans="1:11" hidden="1" x14ac:dyDescent="0.2">
      <c r="A619">
        <v>35599</v>
      </c>
      <c r="B619" t="s">
        <v>318</v>
      </c>
      <c r="C619">
        <v>2000</v>
      </c>
      <c r="D619">
        <v>1464</v>
      </c>
      <c r="E619" t="s">
        <v>376</v>
      </c>
      <c r="G619" s="3" t="s">
        <v>15</v>
      </c>
      <c r="H619" t="s">
        <v>248</v>
      </c>
      <c r="I619">
        <v>-70</v>
      </c>
      <c r="J619" t="str">
        <f t="shared" si="9"/>
        <v>Operating</v>
      </c>
      <c r="K619" t="s">
        <v>494</v>
      </c>
    </row>
    <row r="620" spans="1:11" hidden="1" x14ac:dyDescent="0.2">
      <c r="A620">
        <v>35599</v>
      </c>
      <c r="B620" t="s">
        <v>318</v>
      </c>
      <c r="C620">
        <v>2000</v>
      </c>
      <c r="D620">
        <v>1465</v>
      </c>
      <c r="E620" t="s">
        <v>51</v>
      </c>
      <c r="G620" t="s">
        <v>3</v>
      </c>
      <c r="H620" t="s">
        <v>213</v>
      </c>
      <c r="I620">
        <v>-342.76</v>
      </c>
      <c r="J620" t="s">
        <v>483</v>
      </c>
    </row>
    <row r="621" spans="1:11" hidden="1" x14ac:dyDescent="0.2">
      <c r="A621">
        <v>35599</v>
      </c>
      <c r="B621" t="s">
        <v>318</v>
      </c>
      <c r="C621">
        <v>2000</v>
      </c>
      <c r="D621">
        <v>1466</v>
      </c>
      <c r="E621" t="s">
        <v>296</v>
      </c>
      <c r="G621" t="s">
        <v>3</v>
      </c>
      <c r="H621" t="s">
        <v>280</v>
      </c>
      <c r="I621">
        <v>-29.22</v>
      </c>
      <c r="J621" t="str">
        <f t="shared" si="9"/>
        <v>Operating</v>
      </c>
    </row>
    <row r="622" spans="1:11" hidden="1" x14ac:dyDescent="0.2">
      <c r="A622">
        <v>35599</v>
      </c>
      <c r="B622" t="s">
        <v>318</v>
      </c>
      <c r="C622">
        <v>2000</v>
      </c>
      <c r="D622">
        <v>1467</v>
      </c>
      <c r="E622" t="s">
        <v>369</v>
      </c>
      <c r="G622" t="s">
        <v>0</v>
      </c>
      <c r="H622" t="s">
        <v>1</v>
      </c>
      <c r="I622">
        <v>-270</v>
      </c>
      <c r="J622" t="str">
        <f t="shared" si="9"/>
        <v>Operating</v>
      </c>
    </row>
    <row r="623" spans="1:11" hidden="1" x14ac:dyDescent="0.2">
      <c r="A623">
        <v>35599</v>
      </c>
      <c r="B623" t="s">
        <v>318</v>
      </c>
      <c r="C623">
        <v>2000</v>
      </c>
      <c r="D623">
        <v>1468</v>
      </c>
      <c r="E623" t="s">
        <v>171</v>
      </c>
      <c r="G623" t="s">
        <v>0</v>
      </c>
      <c r="H623" t="s">
        <v>2</v>
      </c>
      <c r="I623">
        <v>-260</v>
      </c>
      <c r="J623" t="str">
        <f t="shared" si="9"/>
        <v>Operating</v>
      </c>
    </row>
    <row r="624" spans="1:11" hidden="1" x14ac:dyDescent="0.2">
      <c r="A624">
        <v>35599</v>
      </c>
      <c r="B624" t="s">
        <v>318</v>
      </c>
      <c r="C624">
        <v>2000</v>
      </c>
      <c r="D624">
        <v>1469</v>
      </c>
      <c r="E624" t="s">
        <v>246</v>
      </c>
      <c r="G624" s="3" t="s">
        <v>15</v>
      </c>
      <c r="H624" t="s">
        <v>248</v>
      </c>
      <c r="I624">
        <v>-157.5</v>
      </c>
      <c r="J624" t="str">
        <f t="shared" si="9"/>
        <v>Operating</v>
      </c>
    </row>
    <row r="625" spans="1:11" hidden="1" x14ac:dyDescent="0.2">
      <c r="A625">
        <v>35599</v>
      </c>
      <c r="B625" t="s">
        <v>318</v>
      </c>
      <c r="C625">
        <v>2000</v>
      </c>
      <c r="D625">
        <v>1470</v>
      </c>
      <c r="E625" t="s">
        <v>376</v>
      </c>
      <c r="G625" s="3" t="s">
        <v>15</v>
      </c>
      <c r="H625" t="s">
        <v>248</v>
      </c>
      <c r="I625">
        <v>-140</v>
      </c>
      <c r="J625" t="str">
        <f t="shared" si="9"/>
        <v>Operating</v>
      </c>
    </row>
    <row r="626" spans="1:11" hidden="1" x14ac:dyDescent="0.2">
      <c r="A626">
        <v>35599</v>
      </c>
      <c r="B626" t="s">
        <v>318</v>
      </c>
      <c r="C626">
        <v>2000</v>
      </c>
      <c r="D626">
        <v>1471</v>
      </c>
      <c r="E626" t="s">
        <v>254</v>
      </c>
      <c r="G626" s="3" t="s">
        <v>15</v>
      </c>
      <c r="H626" t="s">
        <v>248</v>
      </c>
      <c r="I626">
        <v>-70</v>
      </c>
      <c r="J626" t="str">
        <f t="shared" si="9"/>
        <v>Operating</v>
      </c>
    </row>
    <row r="627" spans="1:11" hidden="1" x14ac:dyDescent="0.2">
      <c r="A627">
        <v>35599</v>
      </c>
      <c r="B627" t="s">
        <v>318</v>
      </c>
      <c r="C627">
        <v>2000</v>
      </c>
      <c r="D627">
        <v>1472</v>
      </c>
      <c r="E627" t="s">
        <v>293</v>
      </c>
      <c r="G627" t="s">
        <v>3</v>
      </c>
      <c r="H627" t="s">
        <v>62</v>
      </c>
      <c r="I627">
        <v>-176.14</v>
      </c>
      <c r="J627" t="s">
        <v>483</v>
      </c>
    </row>
    <row r="628" spans="1:11" hidden="1" x14ac:dyDescent="0.2">
      <c r="A628">
        <v>35599</v>
      </c>
      <c r="B628" t="s">
        <v>318</v>
      </c>
      <c r="C628">
        <v>2000</v>
      </c>
      <c r="D628">
        <v>1473</v>
      </c>
      <c r="E628" t="s">
        <v>377</v>
      </c>
      <c r="G628" t="s">
        <v>14</v>
      </c>
      <c r="H628" t="s">
        <v>186</v>
      </c>
      <c r="I628">
        <v>-100</v>
      </c>
      <c r="J628" t="str">
        <f t="shared" si="9"/>
        <v>Operating</v>
      </c>
    </row>
    <row r="629" spans="1:11" hidden="1" x14ac:dyDescent="0.2">
      <c r="A629">
        <v>35599</v>
      </c>
      <c r="B629" t="s">
        <v>318</v>
      </c>
      <c r="C629">
        <v>2000</v>
      </c>
      <c r="D629">
        <v>1474</v>
      </c>
      <c r="E629" t="s">
        <v>393</v>
      </c>
      <c r="G629" t="s">
        <v>0</v>
      </c>
      <c r="H629" t="s">
        <v>1</v>
      </c>
      <c r="I629">
        <v>-12</v>
      </c>
      <c r="J629" t="str">
        <f t="shared" si="9"/>
        <v>Operating</v>
      </c>
    </row>
    <row r="630" spans="1:11" hidden="1" x14ac:dyDescent="0.2">
      <c r="A630">
        <v>35599</v>
      </c>
      <c r="B630" t="s">
        <v>318</v>
      </c>
      <c r="C630">
        <v>2000</v>
      </c>
      <c r="D630">
        <v>1475</v>
      </c>
      <c r="E630" t="s">
        <v>171</v>
      </c>
      <c r="G630" t="s">
        <v>0</v>
      </c>
      <c r="H630" t="s">
        <v>2</v>
      </c>
      <c r="I630">
        <v>-260</v>
      </c>
      <c r="J630" t="str">
        <f t="shared" si="9"/>
        <v>Operating</v>
      </c>
    </row>
    <row r="631" spans="1:11" hidden="1" x14ac:dyDescent="0.2">
      <c r="A631">
        <v>35599</v>
      </c>
      <c r="B631" t="s">
        <v>318</v>
      </c>
      <c r="C631">
        <v>2000</v>
      </c>
      <c r="D631">
        <v>1476</v>
      </c>
      <c r="E631" t="s">
        <v>369</v>
      </c>
      <c r="G631" t="s">
        <v>0</v>
      </c>
      <c r="H631" t="s">
        <v>1</v>
      </c>
      <c r="I631">
        <v>-270</v>
      </c>
      <c r="J631" t="str">
        <f t="shared" si="9"/>
        <v>Operating</v>
      </c>
    </row>
    <row r="632" spans="1:11" hidden="1" x14ac:dyDescent="0.2">
      <c r="A632">
        <v>35599</v>
      </c>
      <c r="B632" t="s">
        <v>318</v>
      </c>
      <c r="C632">
        <v>2000</v>
      </c>
      <c r="D632">
        <v>1477</v>
      </c>
      <c r="E632" t="s">
        <v>236</v>
      </c>
      <c r="F632" t="s">
        <v>238</v>
      </c>
      <c r="G632" t="s">
        <v>3</v>
      </c>
      <c r="H632" t="s">
        <v>489</v>
      </c>
      <c r="I632">
        <v>-322.33999999999997</v>
      </c>
      <c r="J632" t="s">
        <v>483</v>
      </c>
    </row>
    <row r="633" spans="1:11" hidden="1" x14ac:dyDescent="0.2">
      <c r="A633">
        <v>35599</v>
      </c>
      <c r="B633" t="s">
        <v>318</v>
      </c>
      <c r="C633">
        <v>2000</v>
      </c>
      <c r="D633">
        <v>1479</v>
      </c>
      <c r="E633" t="s">
        <v>369</v>
      </c>
      <c r="G633" t="s">
        <v>0</v>
      </c>
      <c r="H633" t="s">
        <v>1</v>
      </c>
      <c r="I633">
        <v>-270</v>
      </c>
      <c r="J633" t="str">
        <f t="shared" si="9"/>
        <v>Operating</v>
      </c>
    </row>
    <row r="634" spans="1:11" hidden="1" x14ac:dyDescent="0.2">
      <c r="A634">
        <v>35599</v>
      </c>
      <c r="B634" t="s">
        <v>318</v>
      </c>
      <c r="C634">
        <v>2000</v>
      </c>
      <c r="D634">
        <v>1480</v>
      </c>
      <c r="E634" t="s">
        <v>171</v>
      </c>
      <c r="G634" t="s">
        <v>0</v>
      </c>
      <c r="H634" t="s">
        <v>2</v>
      </c>
      <c r="I634">
        <v>-260</v>
      </c>
      <c r="J634" t="str">
        <f t="shared" si="9"/>
        <v>Operating</v>
      </c>
    </row>
    <row r="635" spans="1:11" hidden="1" x14ac:dyDescent="0.2">
      <c r="A635">
        <v>38385</v>
      </c>
      <c r="B635" t="s">
        <v>318</v>
      </c>
      <c r="C635">
        <v>2000</v>
      </c>
      <c r="E635" t="s">
        <v>325</v>
      </c>
      <c r="F635" t="s">
        <v>495</v>
      </c>
      <c r="G635" t="s">
        <v>3</v>
      </c>
      <c r="H635" t="s">
        <v>34</v>
      </c>
      <c r="I635">
        <v>-24.67</v>
      </c>
      <c r="J635" t="str">
        <f t="shared" si="9"/>
        <v>Operating</v>
      </c>
      <c r="K635" t="s">
        <v>494</v>
      </c>
    </row>
    <row r="636" spans="1:11" hidden="1" x14ac:dyDescent="0.2">
      <c r="A636">
        <v>38385</v>
      </c>
      <c r="B636" t="s">
        <v>318</v>
      </c>
      <c r="C636">
        <v>2000</v>
      </c>
      <c r="E636" t="s">
        <v>32</v>
      </c>
      <c r="F636" t="s">
        <v>496</v>
      </c>
      <c r="G636" t="s">
        <v>3</v>
      </c>
      <c r="H636" t="s">
        <v>264</v>
      </c>
      <c r="I636">
        <v>-57.37</v>
      </c>
      <c r="J636" t="s">
        <v>483</v>
      </c>
      <c r="K636" t="s">
        <v>494</v>
      </c>
    </row>
    <row r="637" spans="1:11" hidden="1" x14ac:dyDescent="0.2">
      <c r="A637">
        <v>38385</v>
      </c>
      <c r="B637" t="s">
        <v>318</v>
      </c>
      <c r="C637">
        <v>2000</v>
      </c>
      <c r="E637" t="s">
        <v>342</v>
      </c>
      <c r="G637" t="s">
        <v>350</v>
      </c>
      <c r="H637" t="s">
        <v>49</v>
      </c>
      <c r="I637">
        <v>-31.16</v>
      </c>
      <c r="J637" t="str">
        <f t="shared" si="9"/>
        <v>Personal</v>
      </c>
    </row>
    <row r="638" spans="1:11" hidden="1" x14ac:dyDescent="0.2">
      <c r="A638">
        <v>38385</v>
      </c>
      <c r="B638" t="s">
        <v>318</v>
      </c>
      <c r="C638">
        <v>2000</v>
      </c>
      <c r="E638" t="s">
        <v>378</v>
      </c>
      <c r="F638" t="s">
        <v>497</v>
      </c>
      <c r="G638" t="s">
        <v>3</v>
      </c>
      <c r="H638" t="s">
        <v>498</v>
      </c>
      <c r="I638">
        <v>-25.16</v>
      </c>
      <c r="J638" t="str">
        <f t="shared" si="9"/>
        <v>Operating</v>
      </c>
      <c r="K638" t="s">
        <v>494</v>
      </c>
    </row>
    <row r="639" spans="1:11" hidden="1" x14ac:dyDescent="0.2">
      <c r="A639">
        <v>38385</v>
      </c>
      <c r="B639" t="s">
        <v>318</v>
      </c>
      <c r="C639">
        <v>2000</v>
      </c>
      <c r="E639" t="s">
        <v>325</v>
      </c>
      <c r="F639" t="s">
        <v>499</v>
      </c>
      <c r="G639" t="s">
        <v>3</v>
      </c>
      <c r="H639" t="s">
        <v>6</v>
      </c>
      <c r="I639">
        <v>-21.97</v>
      </c>
      <c r="J639" t="s">
        <v>483</v>
      </c>
      <c r="K639" t="s">
        <v>494</v>
      </c>
    </row>
    <row r="640" spans="1:11" hidden="1" x14ac:dyDescent="0.2">
      <c r="A640">
        <v>38385</v>
      </c>
      <c r="B640" t="s">
        <v>318</v>
      </c>
      <c r="C640">
        <v>2000</v>
      </c>
      <c r="E640" t="s">
        <v>325</v>
      </c>
      <c r="G640" t="s">
        <v>3</v>
      </c>
      <c r="I640">
        <v>-131.49</v>
      </c>
      <c r="J640" t="s">
        <v>482</v>
      </c>
    </row>
    <row r="641" spans="1:11" hidden="1" x14ac:dyDescent="0.2">
      <c r="A641">
        <v>38385</v>
      </c>
      <c r="B641" t="s">
        <v>318</v>
      </c>
      <c r="C641">
        <v>2000</v>
      </c>
      <c r="E641" t="s">
        <v>325</v>
      </c>
      <c r="F641" t="s">
        <v>500</v>
      </c>
      <c r="G641" t="s">
        <v>3</v>
      </c>
      <c r="H641" t="s">
        <v>264</v>
      </c>
      <c r="I641">
        <v>-46.23</v>
      </c>
      <c r="J641" t="s">
        <v>483</v>
      </c>
      <c r="K641" t="s">
        <v>494</v>
      </c>
    </row>
    <row r="642" spans="1:11" hidden="1" x14ac:dyDescent="0.2">
      <c r="A642">
        <v>38385</v>
      </c>
      <c r="B642" t="s">
        <v>318</v>
      </c>
      <c r="C642">
        <v>2000</v>
      </c>
      <c r="E642" t="s">
        <v>345</v>
      </c>
      <c r="G642" t="s">
        <v>350</v>
      </c>
      <c r="H642" t="s">
        <v>49</v>
      </c>
      <c r="I642">
        <v>-20</v>
      </c>
      <c r="J642" t="str">
        <f t="shared" si="9"/>
        <v>Personal</v>
      </c>
    </row>
    <row r="643" spans="1:11" hidden="1" x14ac:dyDescent="0.2">
      <c r="A643">
        <v>38385</v>
      </c>
      <c r="B643" t="s">
        <v>318</v>
      </c>
      <c r="C643">
        <v>2000</v>
      </c>
      <c r="E643" t="s">
        <v>326</v>
      </c>
      <c r="F643" t="s">
        <v>501</v>
      </c>
      <c r="G643" t="s">
        <v>3</v>
      </c>
      <c r="H643" t="s">
        <v>502</v>
      </c>
      <c r="I643">
        <v>-215.15</v>
      </c>
      <c r="J643" t="s">
        <v>483</v>
      </c>
      <c r="K643" t="s">
        <v>494</v>
      </c>
    </row>
    <row r="644" spans="1:11" hidden="1" x14ac:dyDescent="0.2">
      <c r="A644">
        <v>38385</v>
      </c>
      <c r="B644" t="s">
        <v>318</v>
      </c>
      <c r="C644">
        <v>2000</v>
      </c>
      <c r="E644" t="s">
        <v>345</v>
      </c>
      <c r="G644" t="s">
        <v>350</v>
      </c>
      <c r="H644" t="s">
        <v>49</v>
      </c>
      <c r="I644">
        <v>-29</v>
      </c>
      <c r="J644" t="str">
        <f t="shared" si="9"/>
        <v>Personal</v>
      </c>
    </row>
    <row r="645" spans="1:11" hidden="1" x14ac:dyDescent="0.2">
      <c r="A645">
        <v>38385</v>
      </c>
      <c r="B645" t="s">
        <v>318</v>
      </c>
      <c r="C645">
        <v>2000</v>
      </c>
      <c r="E645" t="s">
        <v>335</v>
      </c>
      <c r="G645" t="s">
        <v>350</v>
      </c>
      <c r="H645" t="s">
        <v>49</v>
      </c>
      <c r="I645">
        <v>-31.3</v>
      </c>
      <c r="J645" t="str">
        <f t="shared" si="9"/>
        <v>Personal</v>
      </c>
    </row>
    <row r="646" spans="1:11" hidden="1" x14ac:dyDescent="0.2">
      <c r="A646">
        <v>38385</v>
      </c>
      <c r="B646" t="s">
        <v>318</v>
      </c>
      <c r="C646">
        <v>2000</v>
      </c>
      <c r="E646" t="s">
        <v>325</v>
      </c>
      <c r="F646" t="s">
        <v>503</v>
      </c>
      <c r="G646" t="s">
        <v>3</v>
      </c>
      <c r="H646" t="s">
        <v>264</v>
      </c>
      <c r="I646">
        <v>-162.66999999999999</v>
      </c>
      <c r="J646" t="s">
        <v>483</v>
      </c>
      <c r="K646" t="s">
        <v>494</v>
      </c>
    </row>
    <row r="647" spans="1:11" hidden="1" x14ac:dyDescent="0.2">
      <c r="A647">
        <v>38385</v>
      </c>
      <c r="B647" t="s">
        <v>318</v>
      </c>
      <c r="C647">
        <v>2000</v>
      </c>
      <c r="E647" t="s">
        <v>108</v>
      </c>
      <c r="G647" t="s">
        <v>110</v>
      </c>
      <c r="H647" t="s">
        <v>111</v>
      </c>
      <c r="I647" s="6">
        <v>10000</v>
      </c>
      <c r="J647" t="s">
        <v>353</v>
      </c>
    </row>
    <row r="648" spans="1:11" hidden="1" x14ac:dyDescent="0.2">
      <c r="A648">
        <v>38385</v>
      </c>
      <c r="B648" t="s">
        <v>318</v>
      </c>
      <c r="C648">
        <v>2000</v>
      </c>
      <c r="E648" t="s">
        <v>325</v>
      </c>
      <c r="F648" t="s">
        <v>504</v>
      </c>
      <c r="G648" t="s">
        <v>3</v>
      </c>
      <c r="H648" t="s">
        <v>264</v>
      </c>
      <c r="I648">
        <v>-123.36</v>
      </c>
      <c r="J648" t="s">
        <v>483</v>
      </c>
      <c r="K648" t="s">
        <v>494</v>
      </c>
    </row>
    <row r="649" spans="1:11" hidden="1" x14ac:dyDescent="0.2">
      <c r="A649">
        <v>38385</v>
      </c>
      <c r="B649" t="s">
        <v>318</v>
      </c>
      <c r="C649">
        <v>2000</v>
      </c>
      <c r="E649" t="s">
        <v>342</v>
      </c>
      <c r="G649" t="s">
        <v>350</v>
      </c>
      <c r="H649" t="s">
        <v>49</v>
      </c>
      <c r="I649">
        <v>-30.5</v>
      </c>
      <c r="J649" t="str">
        <f t="shared" si="9"/>
        <v>Personal</v>
      </c>
    </row>
    <row r="650" spans="1:11" hidden="1" x14ac:dyDescent="0.2">
      <c r="A650">
        <v>38385</v>
      </c>
      <c r="B650" t="s">
        <v>318</v>
      </c>
      <c r="C650">
        <v>2000</v>
      </c>
      <c r="E650" t="s">
        <v>379</v>
      </c>
      <c r="G650" t="s">
        <v>3</v>
      </c>
      <c r="H650" t="s">
        <v>34</v>
      </c>
      <c r="I650">
        <v>-86.12</v>
      </c>
      <c r="J650" t="s">
        <v>482</v>
      </c>
    </row>
    <row r="651" spans="1:11" hidden="1" x14ac:dyDescent="0.2">
      <c r="A651">
        <v>38385</v>
      </c>
      <c r="B651" t="s">
        <v>318</v>
      </c>
      <c r="C651">
        <v>2000</v>
      </c>
      <c r="E651" t="s">
        <v>325</v>
      </c>
      <c r="F651" t="s">
        <v>505</v>
      </c>
      <c r="G651" t="s">
        <v>3</v>
      </c>
      <c r="H651" t="s">
        <v>498</v>
      </c>
      <c r="I651">
        <v>-59.75</v>
      </c>
      <c r="J651" t="s">
        <v>483</v>
      </c>
      <c r="K651" t="s">
        <v>494</v>
      </c>
    </row>
    <row r="652" spans="1:11" hidden="1" x14ac:dyDescent="0.2">
      <c r="A652">
        <v>38385</v>
      </c>
      <c r="B652" t="s">
        <v>318</v>
      </c>
      <c r="C652">
        <v>2000</v>
      </c>
      <c r="E652" t="s">
        <v>342</v>
      </c>
      <c r="G652" t="s">
        <v>350</v>
      </c>
      <c r="H652" t="s">
        <v>49</v>
      </c>
      <c r="I652">
        <v>-31</v>
      </c>
      <c r="J652" t="str">
        <f t="shared" si="9"/>
        <v>Personal</v>
      </c>
    </row>
    <row r="653" spans="1:11" hidden="1" x14ac:dyDescent="0.2">
      <c r="A653">
        <v>38385</v>
      </c>
      <c r="B653" t="s">
        <v>318</v>
      </c>
      <c r="C653">
        <v>2000</v>
      </c>
      <c r="E653" t="s">
        <v>325</v>
      </c>
      <c r="G653" t="s">
        <v>3</v>
      </c>
      <c r="H653" t="s">
        <v>34</v>
      </c>
      <c r="I653">
        <v>-12.67</v>
      </c>
      <c r="J653" t="str">
        <f t="shared" si="9"/>
        <v>Operating</v>
      </c>
      <c r="K653" t="s">
        <v>494</v>
      </c>
    </row>
    <row r="654" spans="1:11" hidden="1" x14ac:dyDescent="0.2">
      <c r="A654">
        <v>38385</v>
      </c>
      <c r="B654" t="s">
        <v>318</v>
      </c>
      <c r="C654">
        <v>2000</v>
      </c>
      <c r="D654">
        <v>1179</v>
      </c>
      <c r="E654" t="s">
        <v>380</v>
      </c>
      <c r="G654" t="s">
        <v>350</v>
      </c>
      <c r="H654" t="s">
        <v>352</v>
      </c>
      <c r="I654">
        <v>-496.58</v>
      </c>
      <c r="J654" t="str">
        <f t="shared" si="9"/>
        <v>Personal</v>
      </c>
    </row>
    <row r="655" spans="1:11" hidden="1" x14ac:dyDescent="0.2">
      <c r="A655">
        <v>38385</v>
      </c>
      <c r="B655" t="s">
        <v>318</v>
      </c>
      <c r="C655">
        <v>2000</v>
      </c>
      <c r="D655">
        <v>1180</v>
      </c>
      <c r="E655" t="s">
        <v>320</v>
      </c>
      <c r="G655" t="s">
        <v>353</v>
      </c>
      <c r="H655" t="s">
        <v>276</v>
      </c>
      <c r="I655">
        <v>-3941.3</v>
      </c>
      <c r="J655" t="s">
        <v>353</v>
      </c>
    </row>
    <row r="656" spans="1:11" hidden="1" x14ac:dyDescent="0.2">
      <c r="A656">
        <v>38385</v>
      </c>
      <c r="B656" t="s">
        <v>318</v>
      </c>
      <c r="C656">
        <v>2000</v>
      </c>
      <c r="D656">
        <v>1181</v>
      </c>
      <c r="E656" t="s">
        <v>381</v>
      </c>
      <c r="G656" t="s">
        <v>15</v>
      </c>
      <c r="H656" t="s">
        <v>110</v>
      </c>
      <c r="I656">
        <v>-25</v>
      </c>
      <c r="J656" t="s">
        <v>350</v>
      </c>
    </row>
    <row r="657" spans="1:11" hidden="1" x14ac:dyDescent="0.2">
      <c r="A657">
        <v>38385</v>
      </c>
      <c r="B657" t="s">
        <v>318</v>
      </c>
      <c r="C657">
        <v>2000</v>
      </c>
      <c r="D657">
        <v>1182</v>
      </c>
      <c r="E657" t="s">
        <v>382</v>
      </c>
      <c r="G657" t="s">
        <v>350</v>
      </c>
      <c r="H657" t="s">
        <v>110</v>
      </c>
      <c r="I657">
        <v>-45</v>
      </c>
      <c r="J657" t="str">
        <f t="shared" si="9"/>
        <v>Personal</v>
      </c>
    </row>
    <row r="658" spans="1:11" hidden="1" x14ac:dyDescent="0.2">
      <c r="A658">
        <v>38385</v>
      </c>
      <c r="B658" t="s">
        <v>318</v>
      </c>
      <c r="C658">
        <v>2000</v>
      </c>
      <c r="D658">
        <v>1185</v>
      </c>
      <c r="E658" t="s">
        <v>383</v>
      </c>
      <c r="G658" t="s">
        <v>350</v>
      </c>
      <c r="H658" t="s">
        <v>351</v>
      </c>
      <c r="I658">
        <v>-792.28</v>
      </c>
      <c r="J658" t="str">
        <f t="shared" si="9"/>
        <v>Personal</v>
      </c>
    </row>
    <row r="659" spans="1:11" hidden="1" x14ac:dyDescent="0.2">
      <c r="A659">
        <v>35599</v>
      </c>
      <c r="B659" t="s">
        <v>317</v>
      </c>
      <c r="C659">
        <v>2000</v>
      </c>
      <c r="E659" t="s">
        <v>17</v>
      </c>
      <c r="F659" t="s">
        <v>447</v>
      </c>
      <c r="G659" t="s">
        <v>14</v>
      </c>
      <c r="H659" t="s">
        <v>17</v>
      </c>
      <c r="I659" s="6">
        <f>2375+2130+1479.05</f>
        <v>5984.05</v>
      </c>
      <c r="J659" t="str">
        <f t="shared" si="9"/>
        <v>Operating</v>
      </c>
    </row>
    <row r="660" spans="1:11" hidden="1" x14ac:dyDescent="0.2">
      <c r="A660">
        <v>35599</v>
      </c>
      <c r="B660" t="s">
        <v>317</v>
      </c>
      <c r="C660">
        <v>2000</v>
      </c>
      <c r="E660" t="s">
        <v>17</v>
      </c>
      <c r="F660" t="s">
        <v>448</v>
      </c>
      <c r="G660" t="s">
        <v>14</v>
      </c>
      <c r="H660" t="s">
        <v>17</v>
      </c>
      <c r="I660" s="6">
        <f>2022.5+1470+72</f>
        <v>3564.5</v>
      </c>
      <c r="J660" t="str">
        <f t="shared" si="9"/>
        <v>Operating</v>
      </c>
    </row>
    <row r="661" spans="1:11" hidden="1" x14ac:dyDescent="0.2">
      <c r="A661">
        <v>35599</v>
      </c>
      <c r="B661" t="s">
        <v>317</v>
      </c>
      <c r="C661">
        <v>2000</v>
      </c>
      <c r="E661" t="s">
        <v>17</v>
      </c>
      <c r="F661" t="s">
        <v>449</v>
      </c>
      <c r="G661" t="s">
        <v>14</v>
      </c>
      <c r="H661" t="s">
        <v>17</v>
      </c>
      <c r="I661" s="6">
        <f>2775+2235</f>
        <v>5010</v>
      </c>
      <c r="J661" t="str">
        <f t="shared" si="9"/>
        <v>Operating</v>
      </c>
    </row>
    <row r="662" spans="1:11" hidden="1" x14ac:dyDescent="0.2">
      <c r="A662">
        <v>35599</v>
      </c>
      <c r="B662" t="s">
        <v>317</v>
      </c>
      <c r="C662">
        <v>2000</v>
      </c>
      <c r="E662" t="s">
        <v>108</v>
      </c>
      <c r="F662" t="s">
        <v>109</v>
      </c>
      <c r="G662" t="s">
        <v>110</v>
      </c>
      <c r="H662" t="s">
        <v>111</v>
      </c>
      <c r="I662" s="6">
        <v>-10000</v>
      </c>
      <c r="J662" t="s">
        <v>353</v>
      </c>
    </row>
    <row r="663" spans="1:11" hidden="1" x14ac:dyDescent="0.2">
      <c r="A663">
        <v>35599</v>
      </c>
      <c r="B663" t="s">
        <v>317</v>
      </c>
      <c r="C663">
        <v>2000</v>
      </c>
      <c r="E663" t="s">
        <v>17</v>
      </c>
      <c r="F663" t="s">
        <v>450</v>
      </c>
      <c r="G663" t="s">
        <v>14</v>
      </c>
      <c r="H663" t="s">
        <v>17</v>
      </c>
      <c r="I663" s="6">
        <f>2325+1285</f>
        <v>3610</v>
      </c>
      <c r="J663" t="str">
        <f t="shared" si="9"/>
        <v>Operating</v>
      </c>
    </row>
    <row r="664" spans="1:11" hidden="1" x14ac:dyDescent="0.2">
      <c r="A664">
        <v>35599</v>
      </c>
      <c r="B664" t="s">
        <v>317</v>
      </c>
      <c r="C664">
        <v>2000</v>
      </c>
      <c r="E664" t="s">
        <v>17</v>
      </c>
      <c r="F664" t="s">
        <v>451</v>
      </c>
      <c r="G664" t="s">
        <v>14</v>
      </c>
      <c r="H664" t="s">
        <v>17</v>
      </c>
      <c r="I664" s="6">
        <f>2460+2385</f>
        <v>4845</v>
      </c>
      <c r="J664" t="str">
        <f t="shared" si="9"/>
        <v>Operating</v>
      </c>
    </row>
    <row r="665" spans="1:11" hidden="1" x14ac:dyDescent="0.2">
      <c r="A665">
        <v>35599</v>
      </c>
      <c r="B665" t="s">
        <v>317</v>
      </c>
      <c r="C665">
        <v>2000</v>
      </c>
      <c r="E665" t="s">
        <v>96</v>
      </c>
      <c r="F665" t="s">
        <v>391</v>
      </c>
      <c r="G665" t="s">
        <v>47</v>
      </c>
      <c r="H665" t="s">
        <v>98</v>
      </c>
      <c r="I665" s="5">
        <f>-utility!AB45</f>
        <v>-5357.9700000000021</v>
      </c>
      <c r="J665" t="str">
        <f t="shared" si="9"/>
        <v>Operating</v>
      </c>
      <c r="K665" s="5"/>
    </row>
    <row r="666" spans="1:11" hidden="1" x14ac:dyDescent="0.2">
      <c r="A666">
        <v>35599</v>
      </c>
      <c r="B666" t="s">
        <v>317</v>
      </c>
      <c r="C666">
        <v>2000</v>
      </c>
      <c r="E666" t="s">
        <v>100</v>
      </c>
      <c r="F666" t="s">
        <v>392</v>
      </c>
      <c r="G666" t="s">
        <v>47</v>
      </c>
      <c r="H666" t="s">
        <v>49</v>
      </c>
      <c r="I666" s="5">
        <v>-111.23</v>
      </c>
      <c r="J666" t="str">
        <f t="shared" si="9"/>
        <v>Operating</v>
      </c>
    </row>
    <row r="667" spans="1:11" hidden="1" x14ac:dyDescent="0.2">
      <c r="A667">
        <v>35599</v>
      </c>
      <c r="B667" t="s">
        <v>317</v>
      </c>
      <c r="C667">
        <v>2000</v>
      </c>
      <c r="E667" t="s">
        <v>158</v>
      </c>
      <c r="F667" t="s">
        <v>157</v>
      </c>
      <c r="G667" t="s">
        <v>15</v>
      </c>
      <c r="H667" t="s">
        <v>16</v>
      </c>
      <c r="I667">
        <v>-3.89</v>
      </c>
      <c r="J667" t="str">
        <f t="shared" si="9"/>
        <v>Operating</v>
      </c>
    </row>
    <row r="668" spans="1:11" hidden="1" x14ac:dyDescent="0.2">
      <c r="A668">
        <v>35599</v>
      </c>
      <c r="B668" t="s">
        <v>317</v>
      </c>
      <c r="C668">
        <v>2000</v>
      </c>
      <c r="E668" t="s">
        <v>158</v>
      </c>
      <c r="F668" t="s">
        <v>452</v>
      </c>
      <c r="G668" t="s">
        <v>15</v>
      </c>
      <c r="H668" t="s">
        <v>110</v>
      </c>
      <c r="I668">
        <v>112.74</v>
      </c>
      <c r="J668" t="str">
        <f t="shared" si="9"/>
        <v>Operating</v>
      </c>
    </row>
    <row r="669" spans="1:11" hidden="1" x14ac:dyDescent="0.2">
      <c r="A669">
        <v>35599</v>
      </c>
      <c r="B669" t="s">
        <v>317</v>
      </c>
      <c r="C669">
        <v>2000</v>
      </c>
      <c r="D669">
        <v>1478</v>
      </c>
      <c r="E669" t="s">
        <v>453</v>
      </c>
      <c r="F669" t="s">
        <v>454</v>
      </c>
      <c r="G669" t="s">
        <v>15</v>
      </c>
      <c r="H669" t="s">
        <v>16</v>
      </c>
      <c r="I669">
        <v>-8</v>
      </c>
      <c r="J669" t="str">
        <f t="shared" si="9"/>
        <v>Operating</v>
      </c>
    </row>
    <row r="670" spans="1:11" hidden="1" x14ac:dyDescent="0.2">
      <c r="A670">
        <v>35599</v>
      </c>
      <c r="B670" t="s">
        <v>317</v>
      </c>
      <c r="C670">
        <v>2000</v>
      </c>
      <c r="D670">
        <v>1482</v>
      </c>
      <c r="E670" t="s">
        <v>455</v>
      </c>
      <c r="F670" t="s">
        <v>456</v>
      </c>
      <c r="G670" t="s">
        <v>3</v>
      </c>
      <c r="H670" t="s">
        <v>213</v>
      </c>
      <c r="I670">
        <v>-2785.75</v>
      </c>
      <c r="J670" t="s">
        <v>483</v>
      </c>
    </row>
    <row r="671" spans="1:11" hidden="1" x14ac:dyDescent="0.2">
      <c r="A671">
        <v>35599</v>
      </c>
      <c r="B671" t="s">
        <v>317</v>
      </c>
      <c r="C671">
        <v>2000</v>
      </c>
      <c r="D671">
        <v>1483</v>
      </c>
      <c r="E671" t="s">
        <v>55</v>
      </c>
      <c r="F671" t="s">
        <v>457</v>
      </c>
      <c r="G671" t="s">
        <v>3</v>
      </c>
      <c r="H671" t="s">
        <v>13</v>
      </c>
      <c r="I671">
        <v>-86.59</v>
      </c>
      <c r="J671" t="str">
        <f t="shared" si="9"/>
        <v>Operating</v>
      </c>
    </row>
    <row r="672" spans="1:11" hidden="1" x14ac:dyDescent="0.2">
      <c r="A672">
        <v>35599</v>
      </c>
      <c r="B672" t="s">
        <v>317</v>
      </c>
      <c r="C672">
        <v>2000</v>
      </c>
      <c r="D672">
        <v>1484</v>
      </c>
      <c r="E672" t="s">
        <v>51</v>
      </c>
      <c r="F672" t="s">
        <v>458</v>
      </c>
      <c r="G672" t="s">
        <v>3</v>
      </c>
      <c r="H672" t="s">
        <v>13</v>
      </c>
      <c r="I672">
        <v>-54.81</v>
      </c>
      <c r="J672" t="str">
        <f t="shared" si="9"/>
        <v>Operating</v>
      </c>
    </row>
    <row r="673" spans="1:10" hidden="1" x14ac:dyDescent="0.2">
      <c r="A673">
        <v>35599</v>
      </c>
      <c r="B673" t="s">
        <v>317</v>
      </c>
      <c r="C673">
        <v>2000</v>
      </c>
      <c r="D673">
        <v>1485</v>
      </c>
      <c r="E673" t="s">
        <v>397</v>
      </c>
      <c r="F673" t="s">
        <v>459</v>
      </c>
      <c r="G673" t="s">
        <v>3</v>
      </c>
      <c r="H673" t="s">
        <v>435</v>
      </c>
      <c r="I673">
        <v>-323.63</v>
      </c>
      <c r="J673" t="str">
        <f t="shared" si="9"/>
        <v>Operating</v>
      </c>
    </row>
    <row r="674" spans="1:10" hidden="1" x14ac:dyDescent="0.2">
      <c r="A674">
        <v>35599</v>
      </c>
      <c r="B674" t="s">
        <v>317</v>
      </c>
      <c r="C674">
        <v>2000</v>
      </c>
      <c r="D674">
        <v>1486</v>
      </c>
      <c r="E674" t="s">
        <v>51</v>
      </c>
      <c r="G674" t="s">
        <v>3</v>
      </c>
      <c r="H674" t="s">
        <v>34</v>
      </c>
      <c r="I674">
        <v>-63.56</v>
      </c>
      <c r="J674" t="str">
        <f t="shared" si="9"/>
        <v>Operating</v>
      </c>
    </row>
    <row r="675" spans="1:10" hidden="1" x14ac:dyDescent="0.2">
      <c r="A675">
        <v>35599</v>
      </c>
      <c r="B675" t="s">
        <v>317</v>
      </c>
      <c r="C675">
        <v>2000</v>
      </c>
      <c r="D675">
        <v>1487</v>
      </c>
      <c r="E675" t="s">
        <v>369</v>
      </c>
      <c r="F675" t="s">
        <v>460</v>
      </c>
      <c r="G675" t="s">
        <v>0</v>
      </c>
      <c r="H675" t="s">
        <v>1</v>
      </c>
      <c r="I675">
        <v>-270</v>
      </c>
      <c r="J675" t="str">
        <f t="shared" si="9"/>
        <v>Operating</v>
      </c>
    </row>
    <row r="676" spans="1:10" hidden="1" x14ac:dyDescent="0.2">
      <c r="A676">
        <v>35599</v>
      </c>
      <c r="B676" t="s">
        <v>317</v>
      </c>
      <c r="C676">
        <v>2000</v>
      </c>
      <c r="D676">
        <v>1488</v>
      </c>
      <c r="E676" t="s">
        <v>171</v>
      </c>
      <c r="F676" t="s">
        <v>460</v>
      </c>
      <c r="G676" t="s">
        <v>0</v>
      </c>
      <c r="H676" t="s">
        <v>2</v>
      </c>
      <c r="I676">
        <v>-260</v>
      </c>
      <c r="J676" t="str">
        <f t="shared" si="9"/>
        <v>Operating</v>
      </c>
    </row>
    <row r="677" spans="1:10" hidden="1" x14ac:dyDescent="0.2">
      <c r="A677">
        <v>35599</v>
      </c>
      <c r="B677" t="s">
        <v>317</v>
      </c>
      <c r="C677">
        <v>2000</v>
      </c>
      <c r="D677">
        <v>1489</v>
      </c>
      <c r="E677" t="s">
        <v>608</v>
      </c>
      <c r="F677" t="s">
        <v>461</v>
      </c>
      <c r="G677" t="s">
        <v>350</v>
      </c>
      <c r="H677" t="s">
        <v>110</v>
      </c>
      <c r="I677">
        <v>-50</v>
      </c>
      <c r="J677" t="str">
        <f t="shared" si="9"/>
        <v>Personal</v>
      </c>
    </row>
    <row r="678" spans="1:10" hidden="1" x14ac:dyDescent="0.2">
      <c r="A678">
        <v>35599</v>
      </c>
      <c r="B678" t="s">
        <v>317</v>
      </c>
      <c r="C678">
        <v>2000</v>
      </c>
      <c r="D678">
        <v>1490</v>
      </c>
      <c r="E678" t="s">
        <v>32</v>
      </c>
      <c r="G678" t="s">
        <v>3</v>
      </c>
      <c r="H678" t="s">
        <v>110</v>
      </c>
      <c r="I678">
        <v>-264.67</v>
      </c>
      <c r="J678" t="str">
        <f t="shared" si="9"/>
        <v>Operating</v>
      </c>
    </row>
    <row r="679" spans="1:10" hidden="1" x14ac:dyDescent="0.2">
      <c r="A679">
        <v>35599</v>
      </c>
      <c r="B679" t="s">
        <v>317</v>
      </c>
      <c r="C679">
        <v>2000</v>
      </c>
      <c r="D679">
        <v>1491</v>
      </c>
      <c r="E679" t="s">
        <v>32</v>
      </c>
      <c r="G679" t="s">
        <v>3</v>
      </c>
      <c r="H679" t="s">
        <v>110</v>
      </c>
      <c r="I679">
        <v>-606.78</v>
      </c>
      <c r="J679" t="s">
        <v>483</v>
      </c>
    </row>
    <row r="680" spans="1:10" hidden="1" x14ac:dyDescent="0.2">
      <c r="A680">
        <v>35599</v>
      </c>
      <c r="B680" t="s">
        <v>317</v>
      </c>
      <c r="C680">
        <v>2000</v>
      </c>
      <c r="D680">
        <v>1492</v>
      </c>
      <c r="E680" t="s">
        <v>63</v>
      </c>
      <c r="F680" t="s">
        <v>462</v>
      </c>
      <c r="G680" t="s">
        <v>14</v>
      </c>
      <c r="H680" t="s">
        <v>16</v>
      </c>
      <c r="I680">
        <v>-193.95</v>
      </c>
      <c r="J680" t="str">
        <f t="shared" si="9"/>
        <v>Operating</v>
      </c>
    </row>
    <row r="681" spans="1:10" hidden="1" x14ac:dyDescent="0.2">
      <c r="A681">
        <v>35599</v>
      </c>
      <c r="B681" t="s">
        <v>317</v>
      </c>
      <c r="C681">
        <v>2000</v>
      </c>
      <c r="D681">
        <v>1493</v>
      </c>
      <c r="E681" t="s">
        <v>86</v>
      </c>
      <c r="F681" t="s">
        <v>462</v>
      </c>
      <c r="G681" t="s">
        <v>47</v>
      </c>
      <c r="H681" t="s">
        <v>117</v>
      </c>
      <c r="I681">
        <v>-16.420000000000002</v>
      </c>
      <c r="J681" t="str">
        <f t="shared" ref="J681:J729" si="10">IF(G681="Personal","Personal","Operating")</f>
        <v>Operating</v>
      </c>
    </row>
    <row r="682" spans="1:10" hidden="1" x14ac:dyDescent="0.2">
      <c r="A682">
        <v>35599</v>
      </c>
      <c r="B682" t="s">
        <v>317</v>
      </c>
      <c r="C682">
        <v>2000</v>
      </c>
      <c r="D682">
        <v>1494</v>
      </c>
      <c r="E682" t="s">
        <v>45</v>
      </c>
      <c r="F682" t="s">
        <v>462</v>
      </c>
      <c r="G682" t="s">
        <v>47</v>
      </c>
      <c r="H682" t="s">
        <v>117</v>
      </c>
      <c r="I682">
        <v>-148.94</v>
      </c>
      <c r="J682" t="str">
        <f t="shared" si="10"/>
        <v>Operating</v>
      </c>
    </row>
    <row r="683" spans="1:10" hidden="1" x14ac:dyDescent="0.2">
      <c r="A683">
        <v>35599</v>
      </c>
      <c r="B683" t="s">
        <v>317</v>
      </c>
      <c r="C683">
        <v>2000</v>
      </c>
      <c r="D683">
        <v>1496</v>
      </c>
      <c r="E683" t="s">
        <v>131</v>
      </c>
      <c r="G683" t="s">
        <v>3</v>
      </c>
      <c r="H683" t="s">
        <v>110</v>
      </c>
      <c r="I683">
        <v>-99.78</v>
      </c>
      <c r="J683" t="str">
        <f t="shared" si="10"/>
        <v>Operating</v>
      </c>
    </row>
    <row r="684" spans="1:10" hidden="1" x14ac:dyDescent="0.2">
      <c r="A684">
        <v>35599</v>
      </c>
      <c r="B684" t="s">
        <v>317</v>
      </c>
      <c r="C684">
        <v>2000</v>
      </c>
      <c r="D684">
        <v>1497</v>
      </c>
      <c r="E684" t="s">
        <v>56</v>
      </c>
      <c r="F684" t="s">
        <v>462</v>
      </c>
      <c r="G684" t="s">
        <v>15</v>
      </c>
      <c r="H684" t="s">
        <v>58</v>
      </c>
      <c r="I684">
        <v>-47.41</v>
      </c>
      <c r="J684" t="str">
        <f t="shared" si="10"/>
        <v>Operating</v>
      </c>
    </row>
    <row r="685" spans="1:10" hidden="1" x14ac:dyDescent="0.2">
      <c r="A685">
        <v>35599</v>
      </c>
      <c r="B685" t="s">
        <v>317</v>
      </c>
      <c r="C685">
        <v>2000</v>
      </c>
      <c r="D685">
        <v>1498</v>
      </c>
      <c r="E685" t="s">
        <v>463</v>
      </c>
      <c r="G685" t="s">
        <v>3</v>
      </c>
      <c r="H685" t="s">
        <v>10</v>
      </c>
      <c r="I685">
        <v>-125.24</v>
      </c>
      <c r="J685" t="str">
        <f t="shared" si="10"/>
        <v>Operating</v>
      </c>
    </row>
    <row r="686" spans="1:10" hidden="1" x14ac:dyDescent="0.2">
      <c r="A686">
        <v>35599</v>
      </c>
      <c r="B686" t="s">
        <v>317</v>
      </c>
      <c r="C686">
        <v>2000</v>
      </c>
      <c r="D686">
        <v>1499</v>
      </c>
      <c r="E686" t="s">
        <v>369</v>
      </c>
      <c r="F686" t="s">
        <v>464</v>
      </c>
      <c r="G686" t="s">
        <v>0</v>
      </c>
      <c r="H686" t="s">
        <v>1</v>
      </c>
      <c r="I686">
        <v>-270</v>
      </c>
      <c r="J686" t="str">
        <f t="shared" si="10"/>
        <v>Operating</v>
      </c>
    </row>
    <row r="687" spans="1:10" hidden="1" x14ac:dyDescent="0.2">
      <c r="A687">
        <v>35599</v>
      </c>
      <c r="B687" t="s">
        <v>317</v>
      </c>
      <c r="C687">
        <v>2000</v>
      </c>
      <c r="D687">
        <v>1500</v>
      </c>
      <c r="E687" t="s">
        <v>171</v>
      </c>
      <c r="F687" t="s">
        <v>464</v>
      </c>
      <c r="G687" t="s">
        <v>0</v>
      </c>
      <c r="H687" t="s">
        <v>2</v>
      </c>
      <c r="I687">
        <v>-260</v>
      </c>
      <c r="J687" t="str">
        <f t="shared" si="10"/>
        <v>Operating</v>
      </c>
    </row>
    <row r="688" spans="1:10" hidden="1" x14ac:dyDescent="0.2">
      <c r="A688">
        <v>35599</v>
      </c>
      <c r="B688" t="s">
        <v>317</v>
      </c>
      <c r="C688">
        <v>2000</v>
      </c>
      <c r="D688">
        <v>1501</v>
      </c>
      <c r="E688" t="s">
        <v>465</v>
      </c>
      <c r="F688" t="s">
        <v>466</v>
      </c>
      <c r="G688" t="s">
        <v>14</v>
      </c>
      <c r="H688" t="s">
        <v>17</v>
      </c>
      <c r="I688">
        <v>-130</v>
      </c>
      <c r="J688" t="str">
        <f t="shared" si="10"/>
        <v>Operating</v>
      </c>
    </row>
    <row r="689" spans="1:11" hidden="1" x14ac:dyDescent="0.2">
      <c r="A689">
        <v>35599</v>
      </c>
      <c r="B689" t="s">
        <v>317</v>
      </c>
      <c r="C689">
        <v>2000</v>
      </c>
      <c r="D689">
        <v>1502</v>
      </c>
      <c r="E689" t="s">
        <v>215</v>
      </c>
      <c r="F689" t="s">
        <v>467</v>
      </c>
      <c r="G689" t="s">
        <v>3</v>
      </c>
      <c r="H689" t="s">
        <v>211</v>
      </c>
      <c r="I689">
        <v>-170</v>
      </c>
      <c r="J689" t="str">
        <f t="shared" si="10"/>
        <v>Operating</v>
      </c>
    </row>
    <row r="690" spans="1:11" hidden="1" x14ac:dyDescent="0.2">
      <c r="A690">
        <v>35599</v>
      </c>
      <c r="B690" t="s">
        <v>317</v>
      </c>
      <c r="C690">
        <v>2000</v>
      </c>
      <c r="D690">
        <v>1503</v>
      </c>
      <c r="E690" t="s">
        <v>180</v>
      </c>
      <c r="G690" t="s">
        <v>15</v>
      </c>
      <c r="H690" t="s">
        <v>181</v>
      </c>
      <c r="I690">
        <v>-47</v>
      </c>
      <c r="J690" t="str">
        <f t="shared" si="10"/>
        <v>Operating</v>
      </c>
    </row>
    <row r="691" spans="1:11" hidden="1" x14ac:dyDescent="0.2">
      <c r="A691">
        <v>35599</v>
      </c>
      <c r="B691" t="s">
        <v>317</v>
      </c>
      <c r="C691">
        <v>2000</v>
      </c>
      <c r="D691">
        <v>1505</v>
      </c>
      <c r="E691" t="s">
        <v>171</v>
      </c>
      <c r="F691" t="s">
        <v>468</v>
      </c>
      <c r="G691" t="s">
        <v>0</v>
      </c>
      <c r="H691" t="s">
        <v>2</v>
      </c>
      <c r="I691">
        <v>-260</v>
      </c>
      <c r="J691" t="str">
        <f t="shared" si="10"/>
        <v>Operating</v>
      </c>
    </row>
    <row r="692" spans="1:11" hidden="1" x14ac:dyDescent="0.2">
      <c r="A692">
        <v>35599</v>
      </c>
      <c r="B692" t="s">
        <v>317</v>
      </c>
      <c r="C692">
        <v>2000</v>
      </c>
      <c r="D692">
        <v>1506</v>
      </c>
      <c r="E692" t="s">
        <v>369</v>
      </c>
      <c r="F692" t="s">
        <v>468</v>
      </c>
      <c r="G692" t="s">
        <v>0</v>
      </c>
      <c r="H692" t="s">
        <v>1</v>
      </c>
      <c r="I692">
        <v>-270</v>
      </c>
      <c r="J692" t="str">
        <f t="shared" si="10"/>
        <v>Operating</v>
      </c>
    </row>
    <row r="693" spans="1:11" hidden="1" x14ac:dyDescent="0.2">
      <c r="A693">
        <v>35599</v>
      </c>
      <c r="B693" t="s">
        <v>317</v>
      </c>
      <c r="C693">
        <v>2000</v>
      </c>
      <c r="D693">
        <v>1507</v>
      </c>
      <c r="E693" t="s">
        <v>463</v>
      </c>
      <c r="G693" t="s">
        <v>3</v>
      </c>
      <c r="H693" t="s">
        <v>10</v>
      </c>
      <c r="I693">
        <v>-42.86</v>
      </c>
      <c r="J693" t="str">
        <f t="shared" si="10"/>
        <v>Operating</v>
      </c>
    </row>
    <row r="694" spans="1:11" hidden="1" x14ac:dyDescent="0.2">
      <c r="A694">
        <v>35599</v>
      </c>
      <c r="B694" t="s">
        <v>317</v>
      </c>
      <c r="C694">
        <v>2000</v>
      </c>
      <c r="D694">
        <v>1508</v>
      </c>
      <c r="E694" t="s">
        <v>469</v>
      </c>
      <c r="F694" t="s">
        <v>470</v>
      </c>
      <c r="G694" t="s">
        <v>3</v>
      </c>
      <c r="H694" t="s">
        <v>110</v>
      </c>
      <c r="I694">
        <v>-130</v>
      </c>
      <c r="J694" t="str">
        <f t="shared" si="10"/>
        <v>Operating</v>
      </c>
    </row>
    <row r="695" spans="1:11" hidden="1" x14ac:dyDescent="0.2">
      <c r="A695">
        <v>35599</v>
      </c>
      <c r="B695" t="s">
        <v>317</v>
      </c>
      <c r="C695">
        <v>2000</v>
      </c>
      <c r="D695">
        <v>1509</v>
      </c>
      <c r="E695" t="s">
        <v>369</v>
      </c>
      <c r="F695" t="s">
        <v>472</v>
      </c>
      <c r="G695" t="s">
        <v>0</v>
      </c>
      <c r="H695" t="s">
        <v>1</v>
      </c>
      <c r="I695">
        <v>-270</v>
      </c>
      <c r="J695" t="str">
        <f t="shared" si="10"/>
        <v>Operating</v>
      </c>
    </row>
    <row r="696" spans="1:11" hidden="1" x14ac:dyDescent="0.2">
      <c r="A696">
        <v>35599</v>
      </c>
      <c r="B696" t="s">
        <v>317</v>
      </c>
      <c r="C696">
        <v>2000</v>
      </c>
      <c r="D696">
        <v>1510</v>
      </c>
      <c r="E696" t="s">
        <v>171</v>
      </c>
      <c r="F696" t="s">
        <v>472</v>
      </c>
      <c r="G696" t="s">
        <v>0</v>
      </c>
      <c r="H696" t="s">
        <v>2</v>
      </c>
      <c r="I696">
        <v>-260</v>
      </c>
      <c r="J696" t="str">
        <f t="shared" si="10"/>
        <v>Operating</v>
      </c>
    </row>
    <row r="697" spans="1:11" hidden="1" x14ac:dyDescent="0.2">
      <c r="A697">
        <v>35599</v>
      </c>
      <c r="B697" t="s">
        <v>317</v>
      </c>
      <c r="C697">
        <v>2000</v>
      </c>
      <c r="D697">
        <v>1511</v>
      </c>
      <c r="E697" t="s">
        <v>246</v>
      </c>
      <c r="F697" t="s">
        <v>471</v>
      </c>
      <c r="G697" s="3" t="s">
        <v>15</v>
      </c>
      <c r="H697" t="s">
        <v>248</v>
      </c>
      <c r="I697">
        <v>-105</v>
      </c>
      <c r="J697" t="str">
        <f t="shared" si="10"/>
        <v>Operating</v>
      </c>
    </row>
    <row r="698" spans="1:11" hidden="1" x14ac:dyDescent="0.2">
      <c r="A698">
        <v>38385</v>
      </c>
      <c r="B698" t="s">
        <v>317</v>
      </c>
      <c r="C698">
        <v>2000</v>
      </c>
      <c r="E698" t="s">
        <v>325</v>
      </c>
      <c r="F698" t="s">
        <v>521</v>
      </c>
      <c r="G698" t="s">
        <v>3</v>
      </c>
      <c r="H698" t="s">
        <v>264</v>
      </c>
      <c r="I698">
        <v>-119.11</v>
      </c>
      <c r="J698" t="s">
        <v>483</v>
      </c>
      <c r="K698" t="s">
        <v>494</v>
      </c>
    </row>
    <row r="699" spans="1:11" hidden="1" x14ac:dyDescent="0.2">
      <c r="A699">
        <v>38385</v>
      </c>
      <c r="B699" t="s">
        <v>317</v>
      </c>
      <c r="C699">
        <v>2000</v>
      </c>
      <c r="E699" t="s">
        <v>32</v>
      </c>
      <c r="G699" t="s">
        <v>3</v>
      </c>
      <c r="I699">
        <v>-223.28</v>
      </c>
      <c r="J699" t="s">
        <v>483</v>
      </c>
    </row>
    <row r="700" spans="1:11" hidden="1" x14ac:dyDescent="0.2">
      <c r="A700">
        <v>38385</v>
      </c>
      <c r="B700" t="s">
        <v>317</v>
      </c>
      <c r="C700">
        <v>2000</v>
      </c>
      <c r="E700" t="s">
        <v>473</v>
      </c>
      <c r="G700" t="s">
        <v>350</v>
      </c>
      <c r="H700" t="s">
        <v>49</v>
      </c>
      <c r="I700">
        <v>-30</v>
      </c>
      <c r="J700" t="str">
        <f t="shared" si="10"/>
        <v>Personal</v>
      </c>
    </row>
    <row r="701" spans="1:11" hidden="1" x14ac:dyDescent="0.2">
      <c r="A701">
        <v>38385</v>
      </c>
      <c r="B701" t="s">
        <v>317</v>
      </c>
      <c r="C701">
        <v>2000</v>
      </c>
      <c r="E701" t="s">
        <v>325</v>
      </c>
      <c r="G701" t="s">
        <v>3</v>
      </c>
      <c r="I701">
        <v>-40.51</v>
      </c>
      <c r="J701" t="str">
        <f t="shared" si="10"/>
        <v>Operating</v>
      </c>
    </row>
    <row r="702" spans="1:11" hidden="1" x14ac:dyDescent="0.2">
      <c r="A702">
        <v>38385</v>
      </c>
      <c r="B702" t="s">
        <v>317</v>
      </c>
      <c r="C702">
        <v>2000</v>
      </c>
      <c r="E702" t="s">
        <v>325</v>
      </c>
      <c r="G702" t="s">
        <v>3</v>
      </c>
      <c r="I702">
        <v>-231.78</v>
      </c>
      <c r="J702" t="s">
        <v>483</v>
      </c>
    </row>
    <row r="703" spans="1:11" hidden="1" x14ac:dyDescent="0.2">
      <c r="A703">
        <v>38385</v>
      </c>
      <c r="B703" t="s">
        <v>317</v>
      </c>
      <c r="C703">
        <v>2000</v>
      </c>
      <c r="E703" t="s">
        <v>325</v>
      </c>
      <c r="G703" t="s">
        <v>3</v>
      </c>
      <c r="I703">
        <v>-27.7</v>
      </c>
      <c r="J703" t="str">
        <f t="shared" si="10"/>
        <v>Operating</v>
      </c>
    </row>
    <row r="704" spans="1:11" hidden="1" x14ac:dyDescent="0.2">
      <c r="A704">
        <v>38385</v>
      </c>
      <c r="B704" t="s">
        <v>317</v>
      </c>
      <c r="C704">
        <v>2000</v>
      </c>
      <c r="E704" t="s">
        <v>325</v>
      </c>
      <c r="G704" t="s">
        <v>3</v>
      </c>
      <c r="I704">
        <v>-126.74</v>
      </c>
      <c r="J704" t="str">
        <f t="shared" si="10"/>
        <v>Operating</v>
      </c>
    </row>
    <row r="705" spans="1:10" hidden="1" x14ac:dyDescent="0.2">
      <c r="A705">
        <v>38385</v>
      </c>
      <c r="B705" t="s">
        <v>317</v>
      </c>
      <c r="C705">
        <v>2000</v>
      </c>
      <c r="E705" t="s">
        <v>474</v>
      </c>
      <c r="G705" t="s">
        <v>3</v>
      </c>
      <c r="I705">
        <v>-91.75</v>
      </c>
      <c r="J705" t="str">
        <f t="shared" si="10"/>
        <v>Operating</v>
      </c>
    </row>
    <row r="706" spans="1:10" hidden="1" x14ac:dyDescent="0.2">
      <c r="A706">
        <v>38385</v>
      </c>
      <c r="B706" t="s">
        <v>317</v>
      </c>
      <c r="C706">
        <v>2000</v>
      </c>
      <c r="E706" t="s">
        <v>473</v>
      </c>
      <c r="G706" t="s">
        <v>350</v>
      </c>
      <c r="H706" t="s">
        <v>49</v>
      </c>
      <c r="I706">
        <v>-23.2</v>
      </c>
      <c r="J706" t="str">
        <f t="shared" si="10"/>
        <v>Personal</v>
      </c>
    </row>
    <row r="707" spans="1:10" hidden="1" x14ac:dyDescent="0.2">
      <c r="A707">
        <v>38385</v>
      </c>
      <c r="B707" t="s">
        <v>317</v>
      </c>
      <c r="C707">
        <v>2000</v>
      </c>
      <c r="E707" t="s">
        <v>325</v>
      </c>
      <c r="G707" t="s">
        <v>3</v>
      </c>
      <c r="I707">
        <v>-19.579999999999998</v>
      </c>
      <c r="J707" t="str">
        <f t="shared" si="10"/>
        <v>Operating</v>
      </c>
    </row>
    <row r="708" spans="1:10" hidden="1" x14ac:dyDescent="0.2">
      <c r="A708">
        <v>38385</v>
      </c>
      <c r="B708" t="s">
        <v>317</v>
      </c>
      <c r="C708">
        <v>2000</v>
      </c>
      <c r="E708" t="s">
        <v>325</v>
      </c>
      <c r="G708" t="s">
        <v>3</v>
      </c>
      <c r="I708">
        <v>-10.01</v>
      </c>
      <c r="J708" t="str">
        <f t="shared" si="10"/>
        <v>Operating</v>
      </c>
    </row>
    <row r="709" spans="1:10" hidden="1" x14ac:dyDescent="0.2">
      <c r="A709">
        <v>38385</v>
      </c>
      <c r="B709" t="s">
        <v>317</v>
      </c>
      <c r="C709">
        <v>2000</v>
      </c>
      <c r="E709" t="s">
        <v>207</v>
      </c>
      <c r="G709" t="s">
        <v>3</v>
      </c>
      <c r="I709">
        <v>-14.35</v>
      </c>
      <c r="J709" t="str">
        <f t="shared" si="10"/>
        <v>Operating</v>
      </c>
    </row>
    <row r="710" spans="1:10" hidden="1" x14ac:dyDescent="0.2">
      <c r="A710">
        <v>38385</v>
      </c>
      <c r="B710" t="s">
        <v>317</v>
      </c>
      <c r="C710">
        <v>2000</v>
      </c>
      <c r="E710" t="s">
        <v>108</v>
      </c>
      <c r="G710" t="s">
        <v>110</v>
      </c>
      <c r="H710" t="s">
        <v>111</v>
      </c>
      <c r="I710" s="6">
        <v>10000</v>
      </c>
      <c r="J710" t="s">
        <v>353</v>
      </c>
    </row>
    <row r="711" spans="1:10" hidden="1" x14ac:dyDescent="0.2">
      <c r="A711">
        <v>38385</v>
      </c>
      <c r="B711" t="s">
        <v>317</v>
      </c>
      <c r="C711">
        <v>2000</v>
      </c>
      <c r="E711" t="s">
        <v>325</v>
      </c>
      <c r="G711" t="s">
        <v>3</v>
      </c>
      <c r="I711">
        <v>-24.92</v>
      </c>
      <c r="J711" t="str">
        <f t="shared" si="10"/>
        <v>Operating</v>
      </c>
    </row>
    <row r="712" spans="1:10" hidden="1" x14ac:dyDescent="0.2">
      <c r="A712">
        <v>38385</v>
      </c>
      <c r="B712" t="s">
        <v>317</v>
      </c>
      <c r="C712">
        <v>2000</v>
      </c>
      <c r="E712" t="s">
        <v>342</v>
      </c>
      <c r="G712" t="s">
        <v>350</v>
      </c>
      <c r="H712" t="s">
        <v>49</v>
      </c>
      <c r="I712">
        <v>-30</v>
      </c>
      <c r="J712" t="str">
        <f t="shared" si="10"/>
        <v>Personal</v>
      </c>
    </row>
    <row r="713" spans="1:10" hidden="1" x14ac:dyDescent="0.2">
      <c r="A713">
        <v>38385</v>
      </c>
      <c r="B713" t="s">
        <v>317</v>
      </c>
      <c r="C713">
        <v>2000</v>
      </c>
      <c r="E713" t="s">
        <v>325</v>
      </c>
      <c r="F713" t="s">
        <v>475</v>
      </c>
      <c r="G713" t="s">
        <v>3</v>
      </c>
      <c r="I713">
        <v>61.85</v>
      </c>
      <c r="J713" t="str">
        <f t="shared" si="10"/>
        <v>Operating</v>
      </c>
    </row>
    <row r="714" spans="1:10" hidden="1" x14ac:dyDescent="0.2">
      <c r="A714">
        <v>38385</v>
      </c>
      <c r="B714" t="s">
        <v>317</v>
      </c>
      <c r="C714">
        <v>2000</v>
      </c>
      <c r="E714" t="s">
        <v>325</v>
      </c>
      <c r="G714" t="s">
        <v>3</v>
      </c>
      <c r="I714">
        <v>-16.600000000000001</v>
      </c>
      <c r="J714" t="str">
        <f t="shared" si="10"/>
        <v>Operating</v>
      </c>
    </row>
    <row r="715" spans="1:10" hidden="1" x14ac:dyDescent="0.2">
      <c r="A715">
        <v>38385</v>
      </c>
      <c r="B715" t="s">
        <v>317</v>
      </c>
      <c r="C715">
        <v>2000</v>
      </c>
      <c r="E715" t="s">
        <v>325</v>
      </c>
      <c r="G715" t="s">
        <v>3</v>
      </c>
      <c r="I715">
        <v>-53.35</v>
      </c>
      <c r="J715" t="str">
        <f t="shared" si="10"/>
        <v>Operating</v>
      </c>
    </row>
    <row r="716" spans="1:10" hidden="1" x14ac:dyDescent="0.2">
      <c r="A716">
        <v>38385</v>
      </c>
      <c r="B716" t="s">
        <v>317</v>
      </c>
      <c r="C716">
        <v>2000</v>
      </c>
      <c r="E716" t="s">
        <v>476</v>
      </c>
      <c r="G716" t="s">
        <v>3</v>
      </c>
      <c r="H716" t="s">
        <v>13</v>
      </c>
      <c r="I716">
        <v>-21.64</v>
      </c>
      <c r="J716" t="str">
        <f t="shared" si="10"/>
        <v>Operating</v>
      </c>
    </row>
    <row r="717" spans="1:10" hidden="1" x14ac:dyDescent="0.2">
      <c r="A717">
        <v>38385</v>
      </c>
      <c r="B717" t="s">
        <v>317</v>
      </c>
      <c r="C717">
        <v>2000</v>
      </c>
      <c r="E717" t="s">
        <v>325</v>
      </c>
      <c r="G717" t="s">
        <v>3</v>
      </c>
      <c r="I717">
        <v>-20.22</v>
      </c>
      <c r="J717" t="str">
        <f t="shared" si="10"/>
        <v>Operating</v>
      </c>
    </row>
    <row r="718" spans="1:10" hidden="1" x14ac:dyDescent="0.2">
      <c r="A718">
        <v>38385</v>
      </c>
      <c r="B718" t="s">
        <v>317</v>
      </c>
      <c r="C718">
        <v>2000</v>
      </c>
      <c r="E718" t="s">
        <v>325</v>
      </c>
      <c r="G718" t="s">
        <v>3</v>
      </c>
      <c r="I718">
        <v>-16</v>
      </c>
      <c r="J718" t="str">
        <f t="shared" si="10"/>
        <v>Operating</v>
      </c>
    </row>
    <row r="719" spans="1:10" hidden="1" x14ac:dyDescent="0.2">
      <c r="A719">
        <v>38385</v>
      </c>
      <c r="B719" t="s">
        <v>317</v>
      </c>
      <c r="C719">
        <v>2000</v>
      </c>
      <c r="E719" t="s">
        <v>325</v>
      </c>
      <c r="G719" t="s">
        <v>3</v>
      </c>
      <c r="I719">
        <v>-43.3</v>
      </c>
      <c r="J719" t="str">
        <f t="shared" si="10"/>
        <v>Operating</v>
      </c>
    </row>
    <row r="720" spans="1:10" hidden="1" x14ac:dyDescent="0.2">
      <c r="A720">
        <v>38385</v>
      </c>
      <c r="B720" t="s">
        <v>317</v>
      </c>
      <c r="C720">
        <v>2000</v>
      </c>
      <c r="E720" t="s">
        <v>325</v>
      </c>
      <c r="G720" t="s">
        <v>3</v>
      </c>
      <c r="I720">
        <v>-18.61</v>
      </c>
      <c r="J720" t="str">
        <f t="shared" si="10"/>
        <v>Operating</v>
      </c>
    </row>
    <row r="721" spans="1:11" hidden="1" x14ac:dyDescent="0.2">
      <c r="A721">
        <v>38385</v>
      </c>
      <c r="B721" t="s">
        <v>317</v>
      </c>
      <c r="C721">
        <v>2000</v>
      </c>
      <c r="E721" t="s">
        <v>32</v>
      </c>
      <c r="G721" t="s">
        <v>3</v>
      </c>
      <c r="I721">
        <v>-261.37</v>
      </c>
      <c r="J721" t="s">
        <v>483</v>
      </c>
    </row>
    <row r="722" spans="1:11" hidden="1" x14ac:dyDescent="0.2">
      <c r="A722">
        <v>38385</v>
      </c>
      <c r="B722" t="s">
        <v>317</v>
      </c>
      <c r="C722">
        <v>2000</v>
      </c>
      <c r="E722" t="s">
        <v>342</v>
      </c>
      <c r="G722" t="s">
        <v>350</v>
      </c>
      <c r="H722" t="s">
        <v>49</v>
      </c>
      <c r="I722">
        <v>-20</v>
      </c>
      <c r="J722" t="str">
        <f t="shared" si="10"/>
        <v>Personal</v>
      </c>
    </row>
    <row r="723" spans="1:11" hidden="1" x14ac:dyDescent="0.2">
      <c r="A723">
        <v>38385</v>
      </c>
      <c r="B723" t="s">
        <v>317</v>
      </c>
      <c r="C723">
        <v>2000</v>
      </c>
      <c r="E723" t="s">
        <v>329</v>
      </c>
      <c r="G723" t="s">
        <v>350</v>
      </c>
      <c r="H723" t="s">
        <v>49</v>
      </c>
      <c r="I723">
        <v>-7.9</v>
      </c>
      <c r="J723" t="str">
        <f t="shared" si="10"/>
        <v>Personal</v>
      </c>
    </row>
    <row r="724" spans="1:11" hidden="1" x14ac:dyDescent="0.2">
      <c r="A724">
        <v>38385</v>
      </c>
      <c r="B724" t="s">
        <v>317</v>
      </c>
      <c r="C724">
        <v>2000</v>
      </c>
      <c r="D724">
        <v>1178</v>
      </c>
      <c r="E724" t="s">
        <v>383</v>
      </c>
      <c r="G724" t="s">
        <v>350</v>
      </c>
      <c r="H724" t="s">
        <v>351</v>
      </c>
      <c r="I724">
        <v>-792.28</v>
      </c>
      <c r="J724" t="str">
        <f t="shared" si="10"/>
        <v>Personal</v>
      </c>
    </row>
    <row r="725" spans="1:11" hidden="1" x14ac:dyDescent="0.2">
      <c r="A725">
        <v>38385</v>
      </c>
      <c r="B725" t="s">
        <v>317</v>
      </c>
      <c r="C725">
        <v>2000</v>
      </c>
      <c r="D725">
        <v>1186</v>
      </c>
      <c r="E725" t="s">
        <v>479</v>
      </c>
      <c r="F725" t="s">
        <v>480</v>
      </c>
      <c r="G725" t="s">
        <v>350</v>
      </c>
      <c r="H725" t="s">
        <v>110</v>
      </c>
      <c r="I725" s="5">
        <v>-50</v>
      </c>
      <c r="J725" t="str">
        <f t="shared" si="10"/>
        <v>Personal</v>
      </c>
    </row>
    <row r="726" spans="1:11" hidden="1" x14ac:dyDescent="0.2">
      <c r="A726">
        <v>38385</v>
      </c>
      <c r="B726" t="s">
        <v>317</v>
      </c>
      <c r="C726">
        <v>2000</v>
      </c>
      <c r="D726">
        <v>1187</v>
      </c>
      <c r="E726" t="s">
        <v>32</v>
      </c>
      <c r="G726" t="s">
        <v>3</v>
      </c>
      <c r="I726">
        <v>-871.45</v>
      </c>
      <c r="J726" t="s">
        <v>483</v>
      </c>
    </row>
    <row r="727" spans="1:11" hidden="1" x14ac:dyDescent="0.2">
      <c r="A727">
        <v>38385</v>
      </c>
      <c r="B727" t="s">
        <v>317</v>
      </c>
      <c r="C727">
        <v>2000</v>
      </c>
      <c r="D727">
        <v>1188</v>
      </c>
      <c r="E727" t="s">
        <v>320</v>
      </c>
      <c r="G727" t="s">
        <v>353</v>
      </c>
      <c r="H727" t="s">
        <v>276</v>
      </c>
      <c r="I727">
        <v>-3941.3</v>
      </c>
      <c r="J727" t="s">
        <v>353</v>
      </c>
    </row>
    <row r="728" spans="1:11" hidden="1" x14ac:dyDescent="0.2">
      <c r="A728">
        <v>38385</v>
      </c>
      <c r="B728" t="s">
        <v>317</v>
      </c>
      <c r="C728">
        <v>2000</v>
      </c>
      <c r="D728">
        <v>1189</v>
      </c>
      <c r="E728" t="s">
        <v>380</v>
      </c>
      <c r="G728" t="s">
        <v>350</v>
      </c>
      <c r="H728" t="s">
        <v>352</v>
      </c>
      <c r="I728">
        <v>-496.58</v>
      </c>
      <c r="J728" t="str">
        <f t="shared" si="10"/>
        <v>Personal</v>
      </c>
    </row>
    <row r="729" spans="1:11" hidden="1" x14ac:dyDescent="0.2">
      <c r="A729">
        <v>38385</v>
      </c>
      <c r="B729" t="s">
        <v>317</v>
      </c>
      <c r="C729">
        <v>2000</v>
      </c>
      <c r="D729">
        <v>1190</v>
      </c>
      <c r="E729" t="s">
        <v>477</v>
      </c>
      <c r="F729" t="s">
        <v>478</v>
      </c>
      <c r="G729" t="s">
        <v>350</v>
      </c>
      <c r="H729" t="s">
        <v>110</v>
      </c>
      <c r="I729" s="5">
        <v>-1000</v>
      </c>
      <c r="J729" t="str">
        <f t="shared" si="10"/>
        <v>Personal</v>
      </c>
    </row>
    <row r="730" spans="1:11" hidden="1" x14ac:dyDescent="0.2">
      <c r="A730">
        <v>38385</v>
      </c>
      <c r="B730" t="s">
        <v>317</v>
      </c>
      <c r="C730">
        <v>2000</v>
      </c>
      <c r="D730">
        <v>1191</v>
      </c>
      <c r="E730" t="s">
        <v>59</v>
      </c>
      <c r="G730" t="s">
        <v>3</v>
      </c>
      <c r="H730" t="s">
        <v>6</v>
      </c>
      <c r="I730">
        <v>-212.06</v>
      </c>
      <c r="J730" t="s">
        <v>482</v>
      </c>
      <c r="K730" t="s">
        <v>494</v>
      </c>
    </row>
    <row r="731" spans="1:11" hidden="1" x14ac:dyDescent="0.2">
      <c r="A731">
        <v>38385</v>
      </c>
      <c r="B731" t="s">
        <v>317</v>
      </c>
      <c r="C731">
        <v>2000</v>
      </c>
      <c r="D731">
        <v>1191</v>
      </c>
      <c r="E731" t="s">
        <v>59</v>
      </c>
      <c r="G731" t="s">
        <v>3</v>
      </c>
      <c r="H731" t="s">
        <v>6</v>
      </c>
      <c r="I731">
        <v>-350</v>
      </c>
      <c r="J731" t="s">
        <v>483</v>
      </c>
      <c r="K731" t="s">
        <v>494</v>
      </c>
    </row>
    <row r="732" spans="1:11" hidden="1" x14ac:dyDescent="0.2">
      <c r="B732" t="s">
        <v>27</v>
      </c>
      <c r="C732">
        <v>2000</v>
      </c>
      <c r="E732" t="s">
        <v>532</v>
      </c>
      <c r="G732" t="s">
        <v>14</v>
      </c>
      <c r="H732" t="s">
        <v>542</v>
      </c>
      <c r="I732">
        <v>300</v>
      </c>
      <c r="J732" t="s">
        <v>482</v>
      </c>
    </row>
    <row r="733" spans="1:11" hidden="1" x14ac:dyDescent="0.2">
      <c r="B733" t="s">
        <v>71</v>
      </c>
      <c r="C733">
        <v>2000</v>
      </c>
      <c r="E733" t="s">
        <v>532</v>
      </c>
      <c r="G733" t="s">
        <v>14</v>
      </c>
      <c r="H733" t="s">
        <v>542</v>
      </c>
      <c r="I733">
        <v>300</v>
      </c>
      <c r="J733" t="s">
        <v>482</v>
      </c>
    </row>
    <row r="734" spans="1:11" hidden="1" x14ac:dyDescent="0.2">
      <c r="B734" t="s">
        <v>70</v>
      </c>
      <c r="C734">
        <v>2000</v>
      </c>
      <c r="E734" t="s">
        <v>532</v>
      </c>
      <c r="G734" t="s">
        <v>14</v>
      </c>
      <c r="H734" t="s">
        <v>542</v>
      </c>
      <c r="I734">
        <v>300</v>
      </c>
      <c r="J734" t="s">
        <v>482</v>
      </c>
    </row>
    <row r="735" spans="1:11" hidden="1" x14ac:dyDescent="0.2">
      <c r="B735" t="s">
        <v>87</v>
      </c>
      <c r="C735">
        <v>2000</v>
      </c>
      <c r="E735" t="s">
        <v>532</v>
      </c>
      <c r="G735" t="s">
        <v>14</v>
      </c>
      <c r="H735" t="s">
        <v>542</v>
      </c>
      <c r="I735">
        <v>300</v>
      </c>
      <c r="J735" t="s">
        <v>482</v>
      </c>
    </row>
    <row r="736" spans="1:11" hidden="1" x14ac:dyDescent="0.2">
      <c r="B736" t="s">
        <v>161</v>
      </c>
      <c r="C736">
        <v>2000</v>
      </c>
      <c r="E736" t="s">
        <v>532</v>
      </c>
      <c r="G736" t="s">
        <v>14</v>
      </c>
      <c r="H736" t="s">
        <v>542</v>
      </c>
      <c r="I736">
        <v>300</v>
      </c>
      <c r="J736" t="s">
        <v>482</v>
      </c>
    </row>
    <row r="737" spans="1:11" hidden="1" x14ac:dyDescent="0.2">
      <c r="B737" t="s">
        <v>191</v>
      </c>
      <c r="C737">
        <v>2000</v>
      </c>
      <c r="E737" t="s">
        <v>532</v>
      </c>
      <c r="G737" t="s">
        <v>14</v>
      </c>
      <c r="H737" t="s">
        <v>542</v>
      </c>
      <c r="I737">
        <v>300</v>
      </c>
      <c r="J737" t="s">
        <v>482</v>
      </c>
    </row>
    <row r="738" spans="1:11" hidden="1" x14ac:dyDescent="0.2">
      <c r="B738" t="s">
        <v>226</v>
      </c>
      <c r="C738">
        <v>2000</v>
      </c>
      <c r="E738" t="s">
        <v>532</v>
      </c>
      <c r="G738" t="s">
        <v>14</v>
      </c>
      <c r="H738" t="s">
        <v>542</v>
      </c>
      <c r="I738">
        <v>300</v>
      </c>
      <c r="J738" t="s">
        <v>482</v>
      </c>
    </row>
    <row r="739" spans="1:11" hidden="1" x14ac:dyDescent="0.2">
      <c r="B739" t="s">
        <v>283</v>
      </c>
      <c r="C739">
        <v>2000</v>
      </c>
      <c r="E739" t="s">
        <v>532</v>
      </c>
      <c r="G739" t="s">
        <v>14</v>
      </c>
      <c r="H739" t="s">
        <v>542</v>
      </c>
      <c r="I739">
        <v>300</v>
      </c>
      <c r="J739" t="s">
        <v>482</v>
      </c>
    </row>
    <row r="740" spans="1:11" hidden="1" x14ac:dyDescent="0.2">
      <c r="B740" t="s">
        <v>318</v>
      </c>
      <c r="C740">
        <v>2000</v>
      </c>
      <c r="E740" t="s">
        <v>532</v>
      </c>
      <c r="G740" t="s">
        <v>14</v>
      </c>
      <c r="H740" t="s">
        <v>542</v>
      </c>
      <c r="I740">
        <v>300</v>
      </c>
      <c r="J740" t="s">
        <v>482</v>
      </c>
    </row>
    <row r="741" spans="1:11" hidden="1" x14ac:dyDescent="0.2">
      <c r="B741" t="s">
        <v>317</v>
      </c>
      <c r="C741">
        <v>2000</v>
      </c>
      <c r="E741" t="s">
        <v>532</v>
      </c>
      <c r="G741" t="s">
        <v>14</v>
      </c>
      <c r="H741" t="s">
        <v>542</v>
      </c>
      <c r="I741">
        <v>300</v>
      </c>
      <c r="J741" t="s">
        <v>482</v>
      </c>
    </row>
    <row r="742" spans="1:11" hidden="1" x14ac:dyDescent="0.2">
      <c r="B742" t="s">
        <v>315</v>
      </c>
      <c r="C742">
        <v>2000</v>
      </c>
      <c r="E742" t="s">
        <v>532</v>
      </c>
      <c r="G742" t="s">
        <v>14</v>
      </c>
      <c r="H742" t="s">
        <v>542</v>
      </c>
      <c r="I742">
        <v>300</v>
      </c>
      <c r="J742" t="s">
        <v>482</v>
      </c>
    </row>
    <row r="743" spans="1:11" hidden="1" x14ac:dyDescent="0.2">
      <c r="B743" t="s">
        <v>485</v>
      </c>
      <c r="C743">
        <v>2000</v>
      </c>
      <c r="E743" t="s">
        <v>532</v>
      </c>
      <c r="G743" t="s">
        <v>14</v>
      </c>
      <c r="H743" t="s">
        <v>542</v>
      </c>
      <c r="I743">
        <v>300</v>
      </c>
      <c r="J743" t="s">
        <v>482</v>
      </c>
    </row>
    <row r="744" spans="1:11" hidden="1" x14ac:dyDescent="0.2">
      <c r="A744">
        <v>35599</v>
      </c>
      <c r="B744" t="s">
        <v>315</v>
      </c>
      <c r="C744">
        <v>2000</v>
      </c>
      <c r="E744" t="s">
        <v>17</v>
      </c>
      <c r="F744" t="s">
        <v>543</v>
      </c>
      <c r="G744" t="s">
        <v>14</v>
      </c>
      <c r="H744" t="s">
        <v>17</v>
      </c>
      <c r="I744" s="6">
        <v>4585.18</v>
      </c>
      <c r="J744" t="str">
        <f>IF(G744="Personal","Personal","Operating")</f>
        <v>Operating</v>
      </c>
    </row>
    <row r="745" spans="1:11" hidden="1" x14ac:dyDescent="0.2">
      <c r="A745">
        <v>35599</v>
      </c>
      <c r="B745" t="s">
        <v>315</v>
      </c>
      <c r="C745">
        <v>2000</v>
      </c>
      <c r="E745" t="s">
        <v>17</v>
      </c>
      <c r="F745" t="s">
        <v>544</v>
      </c>
      <c r="G745" t="s">
        <v>14</v>
      </c>
      <c r="H745" t="s">
        <v>17</v>
      </c>
      <c r="I745" s="6">
        <v>4678</v>
      </c>
      <c r="J745" t="str">
        <f>IF(G745="Personal","Personal","Operating")</f>
        <v>Operating</v>
      </c>
    </row>
    <row r="746" spans="1:11" hidden="1" x14ac:dyDescent="0.2">
      <c r="A746">
        <v>35599</v>
      </c>
      <c r="B746" t="s">
        <v>315</v>
      </c>
      <c r="C746">
        <v>2000</v>
      </c>
      <c r="E746" t="s">
        <v>17</v>
      </c>
      <c r="F746" t="s">
        <v>545</v>
      </c>
      <c r="G746" t="s">
        <v>14</v>
      </c>
      <c r="H746" t="s">
        <v>17</v>
      </c>
      <c r="I746" s="6">
        <v>4227.5</v>
      </c>
      <c r="J746" t="str">
        <f>IF(G746="Personal","Personal","Operating")</f>
        <v>Operating</v>
      </c>
    </row>
    <row r="747" spans="1:11" hidden="1" x14ac:dyDescent="0.2">
      <c r="A747">
        <v>35599</v>
      </c>
      <c r="B747" t="s">
        <v>315</v>
      </c>
      <c r="C747">
        <v>2000</v>
      </c>
      <c r="E747" t="s">
        <v>108</v>
      </c>
      <c r="F747" t="s">
        <v>109</v>
      </c>
      <c r="G747" t="s">
        <v>110</v>
      </c>
      <c r="H747" t="s">
        <v>111</v>
      </c>
      <c r="I747" s="6">
        <v>-10000</v>
      </c>
      <c r="J747" t="s">
        <v>353</v>
      </c>
    </row>
    <row r="748" spans="1:11" hidden="1" x14ac:dyDescent="0.2">
      <c r="A748">
        <v>35599</v>
      </c>
      <c r="B748" t="s">
        <v>315</v>
      </c>
      <c r="C748">
        <v>2000</v>
      </c>
      <c r="E748" t="s">
        <v>17</v>
      </c>
      <c r="F748" t="s">
        <v>546</v>
      </c>
      <c r="G748" t="s">
        <v>14</v>
      </c>
      <c r="H748" t="s">
        <v>17</v>
      </c>
      <c r="I748" s="6">
        <v>5351.5</v>
      </c>
      <c r="J748" t="str">
        <f>IF(G748="Personal","Personal","Operating")</f>
        <v>Operating</v>
      </c>
    </row>
    <row r="749" spans="1:11" hidden="1" x14ac:dyDescent="0.2">
      <c r="A749">
        <v>35599</v>
      </c>
      <c r="B749" t="s">
        <v>315</v>
      </c>
      <c r="C749">
        <v>2000</v>
      </c>
      <c r="E749" t="s">
        <v>96</v>
      </c>
      <c r="F749" t="s">
        <v>547</v>
      </c>
      <c r="G749" t="s">
        <v>47</v>
      </c>
      <c r="H749" t="s">
        <v>98</v>
      </c>
      <c r="I749" s="5">
        <f>-utility!AF45</f>
        <v>-4300.01</v>
      </c>
      <c r="J749" t="str">
        <f>IF(G749="Personal","Personal","Operating")</f>
        <v>Operating</v>
      </c>
      <c r="K749" s="5"/>
    </row>
    <row r="750" spans="1:11" hidden="1" x14ac:dyDescent="0.2">
      <c r="A750">
        <v>35599</v>
      </c>
      <c r="B750" t="s">
        <v>315</v>
      </c>
      <c r="C750">
        <v>2000</v>
      </c>
      <c r="E750" t="s">
        <v>100</v>
      </c>
      <c r="F750" t="s">
        <v>548</v>
      </c>
      <c r="G750" t="s">
        <v>47</v>
      </c>
      <c r="H750" t="s">
        <v>49</v>
      </c>
      <c r="I750" s="5">
        <v>-144.29</v>
      </c>
      <c r="J750" t="str">
        <f>IF(G750="Personal","Personal","Operating")</f>
        <v>Operating</v>
      </c>
    </row>
    <row r="751" spans="1:11" hidden="1" x14ac:dyDescent="0.2">
      <c r="A751">
        <v>35599</v>
      </c>
      <c r="B751" t="s">
        <v>315</v>
      </c>
      <c r="C751">
        <v>2000</v>
      </c>
      <c r="E751" t="s">
        <v>158</v>
      </c>
      <c r="F751" t="s">
        <v>157</v>
      </c>
      <c r="G751" t="s">
        <v>15</v>
      </c>
      <c r="H751" t="s">
        <v>16</v>
      </c>
      <c r="I751">
        <v>-1.72</v>
      </c>
      <c r="J751" t="str">
        <f>IF(G751="Personal","Personal","Operating")</f>
        <v>Operating</v>
      </c>
    </row>
    <row r="752" spans="1:11" hidden="1" x14ac:dyDescent="0.2">
      <c r="A752">
        <v>35599</v>
      </c>
      <c r="B752" t="s">
        <v>315</v>
      </c>
      <c r="C752">
        <v>2000</v>
      </c>
      <c r="D752">
        <v>1512</v>
      </c>
      <c r="E752" t="s">
        <v>296</v>
      </c>
      <c r="G752" t="s">
        <v>3</v>
      </c>
      <c r="H752" t="s">
        <v>13</v>
      </c>
      <c r="I752">
        <v>-32.46</v>
      </c>
      <c r="J752" t="s">
        <v>482</v>
      </c>
    </row>
    <row r="753" spans="1:10" hidden="1" x14ac:dyDescent="0.2">
      <c r="A753">
        <v>35599</v>
      </c>
      <c r="B753" t="s">
        <v>315</v>
      </c>
      <c r="C753">
        <v>2000</v>
      </c>
      <c r="D753">
        <v>1513</v>
      </c>
      <c r="E753" t="s">
        <v>51</v>
      </c>
      <c r="G753" t="s">
        <v>3</v>
      </c>
      <c r="H753" t="s">
        <v>12</v>
      </c>
      <c r="I753">
        <v>-29.79</v>
      </c>
      <c r="J753" t="s">
        <v>482</v>
      </c>
    </row>
    <row r="754" spans="1:10" hidden="1" x14ac:dyDescent="0.2">
      <c r="A754">
        <v>35599</v>
      </c>
      <c r="B754" t="s">
        <v>315</v>
      </c>
      <c r="C754">
        <v>2000</v>
      </c>
      <c r="D754">
        <v>1514</v>
      </c>
      <c r="E754" t="s">
        <v>369</v>
      </c>
      <c r="F754" t="s">
        <v>549</v>
      </c>
      <c r="G754" t="s">
        <v>0</v>
      </c>
      <c r="H754" t="s">
        <v>1</v>
      </c>
      <c r="I754">
        <v>-270</v>
      </c>
      <c r="J754" t="s">
        <v>482</v>
      </c>
    </row>
    <row r="755" spans="1:10" hidden="1" x14ac:dyDescent="0.2">
      <c r="A755">
        <v>35599</v>
      </c>
      <c r="B755" t="s">
        <v>315</v>
      </c>
      <c r="C755">
        <v>2000</v>
      </c>
      <c r="D755">
        <v>1515</v>
      </c>
      <c r="E755" t="s">
        <v>171</v>
      </c>
      <c r="F755" t="s">
        <v>549</v>
      </c>
      <c r="G755" t="s">
        <v>0</v>
      </c>
      <c r="H755" t="s">
        <v>2</v>
      </c>
      <c r="I755">
        <v>-260</v>
      </c>
      <c r="J755" t="s">
        <v>482</v>
      </c>
    </row>
    <row r="756" spans="1:10" hidden="1" x14ac:dyDescent="0.2">
      <c r="A756">
        <v>35599</v>
      </c>
      <c r="B756" t="s">
        <v>315</v>
      </c>
      <c r="C756">
        <v>2000</v>
      </c>
      <c r="D756">
        <v>1516</v>
      </c>
      <c r="E756" t="s">
        <v>550</v>
      </c>
      <c r="F756" t="s">
        <v>551</v>
      </c>
      <c r="G756" t="s">
        <v>14</v>
      </c>
      <c r="H756" t="s">
        <v>190</v>
      </c>
      <c r="I756">
        <v>-200</v>
      </c>
      <c r="J756" t="s">
        <v>482</v>
      </c>
    </row>
    <row r="757" spans="1:10" hidden="1" x14ac:dyDescent="0.2">
      <c r="A757">
        <v>35599</v>
      </c>
      <c r="B757" t="s">
        <v>315</v>
      </c>
      <c r="C757">
        <v>2000</v>
      </c>
      <c r="D757">
        <v>1517</v>
      </c>
      <c r="E757" t="s">
        <v>369</v>
      </c>
      <c r="F757" t="s">
        <v>552</v>
      </c>
      <c r="G757" t="s">
        <v>0</v>
      </c>
      <c r="H757" t="s">
        <v>1</v>
      </c>
      <c r="I757">
        <v>-270</v>
      </c>
      <c r="J757" t="s">
        <v>482</v>
      </c>
    </row>
    <row r="758" spans="1:10" hidden="1" x14ac:dyDescent="0.2">
      <c r="A758">
        <v>35599</v>
      </c>
      <c r="B758" t="s">
        <v>315</v>
      </c>
      <c r="C758">
        <v>2000</v>
      </c>
      <c r="D758">
        <v>1518</v>
      </c>
      <c r="E758" t="s">
        <v>171</v>
      </c>
      <c r="F758" t="s">
        <v>552</v>
      </c>
      <c r="G758" t="s">
        <v>0</v>
      </c>
      <c r="H758" t="s">
        <v>2</v>
      </c>
      <c r="I758">
        <v>-260</v>
      </c>
      <c r="J758" t="s">
        <v>482</v>
      </c>
    </row>
    <row r="759" spans="1:10" hidden="1" x14ac:dyDescent="0.2">
      <c r="A759">
        <v>35599</v>
      </c>
      <c r="B759" t="s">
        <v>315</v>
      </c>
      <c r="C759">
        <v>2000</v>
      </c>
      <c r="D759">
        <v>1519</v>
      </c>
      <c r="E759" t="s">
        <v>309</v>
      </c>
      <c r="F759" t="s">
        <v>247</v>
      </c>
      <c r="G759" t="s">
        <v>15</v>
      </c>
      <c r="H759" t="s">
        <v>248</v>
      </c>
      <c r="I759">
        <v>-35</v>
      </c>
      <c r="J759" t="s">
        <v>482</v>
      </c>
    </row>
    <row r="760" spans="1:10" hidden="1" x14ac:dyDescent="0.2">
      <c r="A760">
        <v>35599</v>
      </c>
      <c r="B760" t="s">
        <v>315</v>
      </c>
      <c r="C760">
        <v>2000</v>
      </c>
      <c r="D760">
        <v>1520</v>
      </c>
      <c r="E760" t="s">
        <v>553</v>
      </c>
      <c r="F760" t="s">
        <v>247</v>
      </c>
      <c r="G760" t="s">
        <v>15</v>
      </c>
      <c r="H760" t="s">
        <v>248</v>
      </c>
      <c r="I760">
        <v>-35</v>
      </c>
      <c r="J760" t="s">
        <v>482</v>
      </c>
    </row>
    <row r="761" spans="1:10" hidden="1" x14ac:dyDescent="0.2">
      <c r="A761">
        <v>35599</v>
      </c>
      <c r="B761" t="s">
        <v>315</v>
      </c>
      <c r="C761">
        <v>2000</v>
      </c>
      <c r="D761">
        <v>1521</v>
      </c>
      <c r="E761" t="s">
        <v>296</v>
      </c>
      <c r="F761" t="s">
        <v>554</v>
      </c>
      <c r="G761" t="s">
        <v>3</v>
      </c>
      <c r="H761" t="s">
        <v>13</v>
      </c>
      <c r="I761">
        <v>-24.9</v>
      </c>
      <c r="J761" t="s">
        <v>482</v>
      </c>
    </row>
    <row r="762" spans="1:10" hidden="1" x14ac:dyDescent="0.2">
      <c r="A762">
        <v>35599</v>
      </c>
      <c r="B762" t="s">
        <v>315</v>
      </c>
      <c r="C762">
        <v>2000</v>
      </c>
      <c r="D762">
        <v>1522</v>
      </c>
      <c r="E762" t="s">
        <v>555</v>
      </c>
      <c r="F762" t="s">
        <v>556</v>
      </c>
      <c r="G762" t="s">
        <v>47</v>
      </c>
      <c r="H762" t="s">
        <v>117</v>
      </c>
      <c r="I762">
        <v>-15.84</v>
      </c>
      <c r="J762" t="s">
        <v>482</v>
      </c>
    </row>
    <row r="763" spans="1:10" hidden="1" x14ac:dyDescent="0.2">
      <c r="A763">
        <v>35599</v>
      </c>
      <c r="B763" t="s">
        <v>315</v>
      </c>
      <c r="C763">
        <v>2000</v>
      </c>
      <c r="D763">
        <v>1523</v>
      </c>
      <c r="E763" t="s">
        <v>45</v>
      </c>
      <c r="F763" t="s">
        <v>557</v>
      </c>
      <c r="G763" t="s">
        <v>47</v>
      </c>
      <c r="H763" t="s">
        <v>117</v>
      </c>
      <c r="I763">
        <v>-191.32</v>
      </c>
      <c r="J763" t="s">
        <v>482</v>
      </c>
    </row>
    <row r="764" spans="1:10" hidden="1" x14ac:dyDescent="0.2">
      <c r="A764">
        <v>35599</v>
      </c>
      <c r="B764" t="s">
        <v>315</v>
      </c>
      <c r="C764">
        <v>2000</v>
      </c>
      <c r="D764">
        <v>1524</v>
      </c>
      <c r="E764" t="s">
        <v>63</v>
      </c>
      <c r="F764" t="s">
        <v>558</v>
      </c>
      <c r="G764" t="s">
        <v>14</v>
      </c>
      <c r="H764" t="s">
        <v>189</v>
      </c>
      <c r="I764">
        <v>-177.99</v>
      </c>
      <c r="J764" t="s">
        <v>482</v>
      </c>
    </row>
    <row r="765" spans="1:10" hidden="1" x14ac:dyDescent="0.2">
      <c r="A765">
        <v>35599</v>
      </c>
      <c r="B765" t="s">
        <v>315</v>
      </c>
      <c r="C765">
        <v>2000</v>
      </c>
      <c r="D765">
        <v>1526</v>
      </c>
      <c r="E765" t="s">
        <v>463</v>
      </c>
      <c r="G765" t="s">
        <v>3</v>
      </c>
      <c r="H765" t="s">
        <v>10</v>
      </c>
      <c r="I765">
        <v>-62.62</v>
      </c>
      <c r="J765" t="s">
        <v>482</v>
      </c>
    </row>
    <row r="766" spans="1:10" hidden="1" x14ac:dyDescent="0.2">
      <c r="A766">
        <v>35599</v>
      </c>
      <c r="B766" t="s">
        <v>315</v>
      </c>
      <c r="C766">
        <v>2000</v>
      </c>
      <c r="D766">
        <v>1527</v>
      </c>
      <c r="E766" t="s">
        <v>56</v>
      </c>
      <c r="F766" t="s">
        <v>559</v>
      </c>
      <c r="G766" t="s">
        <v>15</v>
      </c>
      <c r="H766" t="s">
        <v>58</v>
      </c>
      <c r="I766">
        <v>-47.47</v>
      </c>
      <c r="J766" t="s">
        <v>482</v>
      </c>
    </row>
    <row r="767" spans="1:10" hidden="1" x14ac:dyDescent="0.2">
      <c r="A767">
        <v>35599</v>
      </c>
      <c r="B767" t="s">
        <v>315</v>
      </c>
      <c r="C767">
        <v>2000</v>
      </c>
      <c r="D767">
        <v>1528</v>
      </c>
      <c r="E767" t="s">
        <v>608</v>
      </c>
      <c r="F767" t="s">
        <v>461</v>
      </c>
      <c r="G767" t="s">
        <v>350</v>
      </c>
      <c r="H767" t="s">
        <v>110</v>
      </c>
      <c r="I767">
        <v>-50</v>
      </c>
      <c r="J767" t="s">
        <v>350</v>
      </c>
    </row>
    <row r="768" spans="1:10" hidden="1" x14ac:dyDescent="0.2">
      <c r="A768">
        <v>35599</v>
      </c>
      <c r="B768" t="s">
        <v>315</v>
      </c>
      <c r="C768">
        <v>2000</v>
      </c>
      <c r="D768">
        <v>1529</v>
      </c>
      <c r="E768" t="s">
        <v>180</v>
      </c>
      <c r="G768" t="s">
        <v>15</v>
      </c>
      <c r="H768" t="s">
        <v>181</v>
      </c>
      <c r="I768">
        <v>-45</v>
      </c>
      <c r="J768" t="s">
        <v>482</v>
      </c>
    </row>
    <row r="769" spans="1:10" hidden="1" x14ac:dyDescent="0.2">
      <c r="A769">
        <v>35599</v>
      </c>
      <c r="B769" t="s">
        <v>315</v>
      </c>
      <c r="C769">
        <v>2000</v>
      </c>
      <c r="D769">
        <v>1530</v>
      </c>
      <c r="E769" t="s">
        <v>180</v>
      </c>
      <c r="G769" t="s">
        <v>15</v>
      </c>
      <c r="H769" t="s">
        <v>181</v>
      </c>
      <c r="I769">
        <v>-74.5</v>
      </c>
      <c r="J769" t="s">
        <v>482</v>
      </c>
    </row>
    <row r="770" spans="1:10" hidden="1" x14ac:dyDescent="0.2">
      <c r="A770">
        <v>35599</v>
      </c>
      <c r="B770" t="s">
        <v>315</v>
      </c>
      <c r="C770">
        <v>2000</v>
      </c>
      <c r="D770">
        <v>1531</v>
      </c>
      <c r="E770" t="s">
        <v>51</v>
      </c>
      <c r="G770" t="s">
        <v>3</v>
      </c>
      <c r="H770" t="s">
        <v>34</v>
      </c>
      <c r="I770">
        <v>-79.680000000000007</v>
      </c>
      <c r="J770" t="s">
        <v>482</v>
      </c>
    </row>
    <row r="771" spans="1:10" hidden="1" x14ac:dyDescent="0.2">
      <c r="A771">
        <v>35599</v>
      </c>
      <c r="B771" t="s">
        <v>315</v>
      </c>
      <c r="C771">
        <v>2000</v>
      </c>
      <c r="D771">
        <v>1533</v>
      </c>
      <c r="E771" t="s">
        <v>171</v>
      </c>
      <c r="F771" t="s">
        <v>560</v>
      </c>
      <c r="G771" t="s">
        <v>0</v>
      </c>
      <c r="H771" t="s">
        <v>2</v>
      </c>
      <c r="I771">
        <v>-260</v>
      </c>
      <c r="J771" t="s">
        <v>482</v>
      </c>
    </row>
    <row r="772" spans="1:10" hidden="1" x14ac:dyDescent="0.2">
      <c r="A772">
        <v>35599</v>
      </c>
      <c r="B772" t="s">
        <v>315</v>
      </c>
      <c r="C772">
        <v>2000</v>
      </c>
      <c r="D772">
        <v>1534</v>
      </c>
      <c r="E772" t="s">
        <v>369</v>
      </c>
      <c r="F772" t="s">
        <v>560</v>
      </c>
      <c r="G772" t="s">
        <v>0</v>
      </c>
      <c r="H772" t="s">
        <v>1</v>
      </c>
      <c r="I772">
        <v>-270</v>
      </c>
      <c r="J772" t="s">
        <v>482</v>
      </c>
    </row>
    <row r="773" spans="1:10" hidden="1" x14ac:dyDescent="0.2">
      <c r="A773">
        <v>35599</v>
      </c>
      <c r="B773" t="s">
        <v>315</v>
      </c>
      <c r="C773">
        <v>2000</v>
      </c>
      <c r="D773">
        <v>1535</v>
      </c>
      <c r="E773" t="s">
        <v>561</v>
      </c>
      <c r="F773" t="s">
        <v>562</v>
      </c>
      <c r="G773" t="s">
        <v>0</v>
      </c>
      <c r="H773" t="s">
        <v>1</v>
      </c>
      <c r="I773">
        <v>-120.25</v>
      </c>
      <c r="J773" t="s">
        <v>482</v>
      </c>
    </row>
    <row r="774" spans="1:10" hidden="1" x14ac:dyDescent="0.2">
      <c r="A774">
        <v>35599</v>
      </c>
      <c r="B774" t="s">
        <v>315</v>
      </c>
      <c r="C774">
        <v>2000</v>
      </c>
      <c r="D774">
        <v>1536</v>
      </c>
      <c r="E774" t="s">
        <v>215</v>
      </c>
      <c r="F774" t="s">
        <v>216</v>
      </c>
      <c r="G774" t="s">
        <v>3</v>
      </c>
      <c r="H774" t="s">
        <v>11</v>
      </c>
      <c r="I774">
        <v>-85</v>
      </c>
      <c r="J774" t="s">
        <v>482</v>
      </c>
    </row>
    <row r="775" spans="1:10" hidden="1" x14ac:dyDescent="0.2">
      <c r="A775">
        <v>35599</v>
      </c>
      <c r="B775" t="s">
        <v>315</v>
      </c>
      <c r="C775">
        <v>2000</v>
      </c>
      <c r="D775">
        <v>1537</v>
      </c>
      <c r="E775" t="s">
        <v>369</v>
      </c>
      <c r="G775" t="s">
        <v>0</v>
      </c>
      <c r="H775" t="s">
        <v>1</v>
      </c>
      <c r="I775">
        <v>-270</v>
      </c>
      <c r="J775" t="s">
        <v>482</v>
      </c>
    </row>
    <row r="776" spans="1:10" hidden="1" x14ac:dyDescent="0.2">
      <c r="A776">
        <v>35599</v>
      </c>
      <c r="B776" t="s">
        <v>315</v>
      </c>
      <c r="C776">
        <v>2000</v>
      </c>
      <c r="D776">
        <v>1538</v>
      </c>
      <c r="E776" t="s">
        <v>171</v>
      </c>
      <c r="G776" t="s">
        <v>0</v>
      </c>
      <c r="H776" t="s">
        <v>2</v>
      </c>
      <c r="I776">
        <v>-260</v>
      </c>
      <c r="J776" t="s">
        <v>482</v>
      </c>
    </row>
    <row r="777" spans="1:10" hidden="1" x14ac:dyDescent="0.2">
      <c r="A777">
        <v>35599</v>
      </c>
      <c r="B777" t="s">
        <v>315</v>
      </c>
      <c r="C777">
        <v>2000</v>
      </c>
      <c r="D777">
        <v>1539</v>
      </c>
      <c r="E777" t="s">
        <v>553</v>
      </c>
      <c r="F777" t="s">
        <v>247</v>
      </c>
      <c r="G777" t="s">
        <v>15</v>
      </c>
      <c r="H777" t="s">
        <v>248</v>
      </c>
      <c r="I777">
        <v>-105</v>
      </c>
      <c r="J777" t="s">
        <v>482</v>
      </c>
    </row>
    <row r="778" spans="1:10" hidden="1" x14ac:dyDescent="0.2">
      <c r="A778">
        <v>35599</v>
      </c>
      <c r="B778" t="s">
        <v>315</v>
      </c>
      <c r="C778">
        <v>2000</v>
      </c>
      <c r="D778">
        <v>1540</v>
      </c>
      <c r="E778" t="s">
        <v>561</v>
      </c>
      <c r="F778" t="s">
        <v>562</v>
      </c>
      <c r="G778" t="s">
        <v>0</v>
      </c>
      <c r="H778" t="s">
        <v>1</v>
      </c>
      <c r="I778">
        <v>-104</v>
      </c>
      <c r="J778" t="s">
        <v>482</v>
      </c>
    </row>
    <row r="779" spans="1:10" hidden="1" x14ac:dyDescent="0.2">
      <c r="A779">
        <v>38385</v>
      </c>
      <c r="B779" t="s">
        <v>315</v>
      </c>
      <c r="C779">
        <v>2000</v>
      </c>
      <c r="E779" t="s">
        <v>325</v>
      </c>
      <c r="G779" t="s">
        <v>3</v>
      </c>
      <c r="I779">
        <v>-15.87</v>
      </c>
      <c r="J779" t="s">
        <v>482</v>
      </c>
    </row>
    <row r="780" spans="1:10" hidden="1" x14ac:dyDescent="0.2">
      <c r="A780">
        <v>38385</v>
      </c>
      <c r="B780" t="s">
        <v>315</v>
      </c>
      <c r="C780">
        <v>2000</v>
      </c>
      <c r="E780" t="s">
        <v>566</v>
      </c>
      <c r="G780" t="s">
        <v>3</v>
      </c>
      <c r="H780" t="s">
        <v>13</v>
      </c>
      <c r="I780">
        <v>-6.27</v>
      </c>
      <c r="J780" t="s">
        <v>482</v>
      </c>
    </row>
    <row r="781" spans="1:10" hidden="1" x14ac:dyDescent="0.2">
      <c r="A781">
        <v>38385</v>
      </c>
      <c r="B781" t="s">
        <v>315</v>
      </c>
      <c r="C781">
        <v>2000</v>
      </c>
      <c r="E781" t="s">
        <v>326</v>
      </c>
      <c r="G781" t="s">
        <v>3</v>
      </c>
      <c r="I781">
        <v>-57.23</v>
      </c>
      <c r="J781" t="s">
        <v>482</v>
      </c>
    </row>
    <row r="782" spans="1:10" hidden="1" x14ac:dyDescent="0.2">
      <c r="A782">
        <v>38385</v>
      </c>
      <c r="B782" t="s">
        <v>315</v>
      </c>
      <c r="C782">
        <v>2000</v>
      </c>
      <c r="E782" t="s">
        <v>32</v>
      </c>
      <c r="G782" t="s">
        <v>3</v>
      </c>
      <c r="I782">
        <v>-217.65</v>
      </c>
      <c r="J782" t="s">
        <v>483</v>
      </c>
    </row>
    <row r="783" spans="1:10" hidden="1" x14ac:dyDescent="0.2">
      <c r="A783">
        <v>38385</v>
      </c>
      <c r="B783" t="s">
        <v>315</v>
      </c>
      <c r="C783">
        <v>2000</v>
      </c>
      <c r="E783" t="s">
        <v>32</v>
      </c>
      <c r="G783" t="s">
        <v>3</v>
      </c>
      <c r="I783">
        <v>-48.05</v>
      </c>
      <c r="J783" t="s">
        <v>482</v>
      </c>
    </row>
    <row r="784" spans="1:10" hidden="1" x14ac:dyDescent="0.2">
      <c r="A784">
        <v>38385</v>
      </c>
      <c r="B784" t="s">
        <v>315</v>
      </c>
      <c r="C784">
        <v>2000</v>
      </c>
      <c r="E784" t="s">
        <v>325</v>
      </c>
      <c r="G784" t="s">
        <v>3</v>
      </c>
      <c r="I784">
        <v>-28</v>
      </c>
      <c r="J784" t="s">
        <v>482</v>
      </c>
    </row>
    <row r="785" spans="1:10" hidden="1" x14ac:dyDescent="0.2">
      <c r="A785">
        <v>38385</v>
      </c>
      <c r="B785" t="s">
        <v>315</v>
      </c>
      <c r="C785">
        <v>2000</v>
      </c>
      <c r="E785" t="s">
        <v>567</v>
      </c>
      <c r="G785" t="s">
        <v>3</v>
      </c>
      <c r="H785" t="s">
        <v>42</v>
      </c>
      <c r="I785">
        <v>-21.65</v>
      </c>
      <c r="J785" t="s">
        <v>482</v>
      </c>
    </row>
    <row r="786" spans="1:10" hidden="1" x14ac:dyDescent="0.2">
      <c r="A786">
        <v>38385</v>
      </c>
      <c r="B786" t="s">
        <v>315</v>
      </c>
      <c r="C786">
        <v>2000</v>
      </c>
      <c r="E786" t="s">
        <v>325</v>
      </c>
      <c r="G786" t="s">
        <v>3</v>
      </c>
      <c r="I786">
        <v>-8.52</v>
      </c>
      <c r="J786" t="s">
        <v>482</v>
      </c>
    </row>
    <row r="787" spans="1:10" hidden="1" x14ac:dyDescent="0.2">
      <c r="A787">
        <v>38385</v>
      </c>
      <c r="B787" t="s">
        <v>315</v>
      </c>
      <c r="C787">
        <v>2000</v>
      </c>
      <c r="E787" t="s">
        <v>326</v>
      </c>
      <c r="G787" t="s">
        <v>3</v>
      </c>
      <c r="I787">
        <v>-409.15</v>
      </c>
      <c r="J787" t="s">
        <v>483</v>
      </c>
    </row>
    <row r="788" spans="1:10" hidden="1" x14ac:dyDescent="0.2">
      <c r="A788">
        <v>38385</v>
      </c>
      <c r="B788" t="s">
        <v>315</v>
      </c>
      <c r="C788">
        <v>2000</v>
      </c>
      <c r="E788" t="s">
        <v>326</v>
      </c>
      <c r="G788" t="s">
        <v>3</v>
      </c>
      <c r="I788">
        <v>-16.18</v>
      </c>
      <c r="J788" t="s">
        <v>482</v>
      </c>
    </row>
    <row r="789" spans="1:10" hidden="1" x14ac:dyDescent="0.2">
      <c r="A789">
        <v>38385</v>
      </c>
      <c r="B789" t="s">
        <v>315</v>
      </c>
      <c r="C789">
        <v>2000</v>
      </c>
      <c r="E789" t="s">
        <v>326</v>
      </c>
      <c r="G789" t="s">
        <v>3</v>
      </c>
      <c r="I789">
        <v>-20.260000000000002</v>
      </c>
      <c r="J789" t="s">
        <v>482</v>
      </c>
    </row>
    <row r="790" spans="1:10" hidden="1" x14ac:dyDescent="0.2">
      <c r="A790">
        <v>38385</v>
      </c>
      <c r="B790" t="s">
        <v>315</v>
      </c>
      <c r="C790">
        <v>2000</v>
      </c>
      <c r="E790" t="s">
        <v>325</v>
      </c>
      <c r="G790" t="s">
        <v>3</v>
      </c>
      <c r="I790">
        <v>-18.649999999999999</v>
      </c>
      <c r="J790" t="s">
        <v>482</v>
      </c>
    </row>
    <row r="791" spans="1:10" hidden="1" x14ac:dyDescent="0.2">
      <c r="A791">
        <v>38385</v>
      </c>
      <c r="B791" t="s">
        <v>315</v>
      </c>
      <c r="C791">
        <v>2000</v>
      </c>
      <c r="E791" t="s">
        <v>325</v>
      </c>
      <c r="G791" t="s">
        <v>3</v>
      </c>
      <c r="I791" s="5">
        <v>-17.89</v>
      </c>
      <c r="J791" t="s">
        <v>482</v>
      </c>
    </row>
    <row r="792" spans="1:10" hidden="1" x14ac:dyDescent="0.2">
      <c r="A792">
        <v>38385</v>
      </c>
      <c r="B792" t="s">
        <v>315</v>
      </c>
      <c r="C792">
        <v>2000</v>
      </c>
      <c r="E792" t="s">
        <v>326</v>
      </c>
      <c r="G792" t="s">
        <v>3</v>
      </c>
      <c r="I792">
        <v>-290.11</v>
      </c>
      <c r="J792" t="s">
        <v>483</v>
      </c>
    </row>
    <row r="793" spans="1:10" hidden="1" x14ac:dyDescent="0.2">
      <c r="A793">
        <v>38385</v>
      </c>
      <c r="B793" t="s">
        <v>315</v>
      </c>
      <c r="C793">
        <v>2000</v>
      </c>
      <c r="E793" t="s">
        <v>474</v>
      </c>
      <c r="G793" t="s">
        <v>3</v>
      </c>
      <c r="I793">
        <v>-117.83</v>
      </c>
      <c r="J793" t="s">
        <v>482</v>
      </c>
    </row>
    <row r="794" spans="1:10" hidden="1" x14ac:dyDescent="0.2">
      <c r="A794">
        <v>38385</v>
      </c>
      <c r="B794" t="s">
        <v>315</v>
      </c>
      <c r="C794">
        <v>2000</v>
      </c>
      <c r="E794" t="s">
        <v>326</v>
      </c>
      <c r="G794" t="s">
        <v>3</v>
      </c>
      <c r="I794">
        <v>-52.89</v>
      </c>
      <c r="J794" t="s">
        <v>482</v>
      </c>
    </row>
    <row r="795" spans="1:10" hidden="1" x14ac:dyDescent="0.2">
      <c r="A795">
        <v>38385</v>
      </c>
      <c r="B795" t="s">
        <v>315</v>
      </c>
      <c r="C795">
        <v>2000</v>
      </c>
      <c r="E795" t="s">
        <v>345</v>
      </c>
      <c r="G795" t="s">
        <v>350</v>
      </c>
      <c r="H795" t="s">
        <v>49</v>
      </c>
      <c r="I795">
        <v>-24.05</v>
      </c>
      <c r="J795" t="s">
        <v>350</v>
      </c>
    </row>
    <row r="796" spans="1:10" hidden="1" x14ac:dyDescent="0.2">
      <c r="A796">
        <v>38385</v>
      </c>
      <c r="B796" t="s">
        <v>315</v>
      </c>
      <c r="C796">
        <v>2000</v>
      </c>
      <c r="E796" t="s">
        <v>329</v>
      </c>
      <c r="G796" t="s">
        <v>350</v>
      </c>
      <c r="H796" t="s">
        <v>49</v>
      </c>
      <c r="I796">
        <v>-12.25</v>
      </c>
      <c r="J796" t="s">
        <v>350</v>
      </c>
    </row>
    <row r="797" spans="1:10" hidden="1" x14ac:dyDescent="0.2">
      <c r="A797">
        <v>38385</v>
      </c>
      <c r="B797" t="s">
        <v>315</v>
      </c>
      <c r="C797">
        <v>2000</v>
      </c>
      <c r="E797" t="s">
        <v>325</v>
      </c>
      <c r="G797" t="s">
        <v>3</v>
      </c>
      <c r="I797">
        <v>-35.58</v>
      </c>
      <c r="J797" t="s">
        <v>482</v>
      </c>
    </row>
    <row r="798" spans="1:10" hidden="1" x14ac:dyDescent="0.2">
      <c r="A798">
        <v>38385</v>
      </c>
      <c r="B798" t="s">
        <v>315</v>
      </c>
      <c r="C798">
        <v>2000</v>
      </c>
      <c r="E798" t="s">
        <v>568</v>
      </c>
      <c r="G798" t="s">
        <v>3</v>
      </c>
      <c r="I798">
        <v>-8.01</v>
      </c>
      <c r="J798" t="s">
        <v>482</v>
      </c>
    </row>
    <row r="799" spans="1:10" hidden="1" x14ac:dyDescent="0.2">
      <c r="A799">
        <v>38385</v>
      </c>
      <c r="B799" t="s">
        <v>315</v>
      </c>
      <c r="C799">
        <v>2000</v>
      </c>
      <c r="E799" t="s">
        <v>326</v>
      </c>
      <c r="G799" t="s">
        <v>3</v>
      </c>
      <c r="I799">
        <v>-33.200000000000003</v>
      </c>
      <c r="J799" t="s">
        <v>482</v>
      </c>
    </row>
    <row r="800" spans="1:10" hidden="1" x14ac:dyDescent="0.2">
      <c r="A800">
        <v>38385</v>
      </c>
      <c r="B800" t="s">
        <v>315</v>
      </c>
      <c r="C800">
        <v>2000</v>
      </c>
      <c r="E800" t="s">
        <v>325</v>
      </c>
      <c r="G800" t="s">
        <v>3</v>
      </c>
      <c r="I800">
        <v>-273.07</v>
      </c>
      <c r="J800" t="s">
        <v>483</v>
      </c>
    </row>
    <row r="801" spans="1:10" hidden="1" x14ac:dyDescent="0.2">
      <c r="A801">
        <v>38385</v>
      </c>
      <c r="B801" t="s">
        <v>315</v>
      </c>
      <c r="C801">
        <v>2000</v>
      </c>
      <c r="E801" t="s">
        <v>345</v>
      </c>
      <c r="G801" t="s">
        <v>350</v>
      </c>
      <c r="H801" t="s">
        <v>49</v>
      </c>
      <c r="I801">
        <v>-29</v>
      </c>
      <c r="J801" t="s">
        <v>350</v>
      </c>
    </row>
    <row r="802" spans="1:10" hidden="1" x14ac:dyDescent="0.2">
      <c r="A802">
        <v>38385</v>
      </c>
      <c r="B802" t="s">
        <v>315</v>
      </c>
      <c r="C802">
        <v>2000</v>
      </c>
      <c r="E802" t="s">
        <v>325</v>
      </c>
      <c r="G802" t="s">
        <v>3</v>
      </c>
      <c r="I802">
        <v>-25.02</v>
      </c>
      <c r="J802" t="s">
        <v>482</v>
      </c>
    </row>
    <row r="803" spans="1:10" hidden="1" x14ac:dyDescent="0.2">
      <c r="A803">
        <v>38385</v>
      </c>
      <c r="B803" t="s">
        <v>315</v>
      </c>
      <c r="C803">
        <v>2000</v>
      </c>
      <c r="E803" t="s">
        <v>108</v>
      </c>
      <c r="G803" t="s">
        <v>110</v>
      </c>
      <c r="H803" t="s">
        <v>111</v>
      </c>
      <c r="I803" s="6">
        <v>10000</v>
      </c>
      <c r="J803" t="s">
        <v>353</v>
      </c>
    </row>
    <row r="804" spans="1:10" hidden="1" x14ac:dyDescent="0.2">
      <c r="A804">
        <v>38385</v>
      </c>
      <c r="B804" t="s">
        <v>315</v>
      </c>
      <c r="C804">
        <v>2000</v>
      </c>
      <c r="E804" t="s">
        <v>345</v>
      </c>
      <c r="G804" t="s">
        <v>350</v>
      </c>
      <c r="H804" t="s">
        <v>49</v>
      </c>
      <c r="I804">
        <v>-25</v>
      </c>
      <c r="J804" t="s">
        <v>350</v>
      </c>
    </row>
    <row r="805" spans="1:10" hidden="1" x14ac:dyDescent="0.2">
      <c r="A805">
        <v>38385</v>
      </c>
      <c r="B805" t="s">
        <v>315</v>
      </c>
      <c r="C805">
        <v>2000</v>
      </c>
      <c r="E805" t="s">
        <v>379</v>
      </c>
      <c r="G805" t="s">
        <v>3</v>
      </c>
      <c r="I805">
        <v>-22.41</v>
      </c>
      <c r="J805" t="s">
        <v>482</v>
      </c>
    </row>
    <row r="806" spans="1:10" hidden="1" x14ac:dyDescent="0.2">
      <c r="A806">
        <v>38385</v>
      </c>
      <c r="B806" t="s">
        <v>315</v>
      </c>
      <c r="C806">
        <v>2000</v>
      </c>
      <c r="E806" t="s">
        <v>326</v>
      </c>
      <c r="G806" t="s">
        <v>3</v>
      </c>
      <c r="I806" s="5">
        <v>-16.71</v>
      </c>
      <c r="J806" t="s">
        <v>482</v>
      </c>
    </row>
    <row r="807" spans="1:10" hidden="1" x14ac:dyDescent="0.2">
      <c r="A807">
        <v>38385</v>
      </c>
      <c r="B807" t="s">
        <v>315</v>
      </c>
      <c r="C807">
        <v>2000</v>
      </c>
      <c r="E807" t="s">
        <v>158</v>
      </c>
      <c r="G807" t="s">
        <v>15</v>
      </c>
      <c r="H807" t="s">
        <v>16</v>
      </c>
      <c r="I807">
        <v>-10</v>
      </c>
      <c r="J807" t="str">
        <f>IF(G807="Personal","Personal","Operating")</f>
        <v>Operating</v>
      </c>
    </row>
    <row r="808" spans="1:10" hidden="1" x14ac:dyDescent="0.2">
      <c r="A808">
        <v>38385</v>
      </c>
      <c r="B808" t="s">
        <v>315</v>
      </c>
      <c r="C808">
        <v>2000</v>
      </c>
      <c r="D808">
        <v>1192</v>
      </c>
      <c r="E808" t="s">
        <v>571</v>
      </c>
      <c r="F808" t="s">
        <v>572</v>
      </c>
      <c r="G808" t="s">
        <v>350</v>
      </c>
      <c r="I808">
        <v>-72.3</v>
      </c>
      <c r="J808" t="s">
        <v>350</v>
      </c>
    </row>
    <row r="809" spans="1:10" hidden="1" x14ac:dyDescent="0.2">
      <c r="A809">
        <v>38385</v>
      </c>
      <c r="B809" t="s">
        <v>315</v>
      </c>
      <c r="C809">
        <v>2000</v>
      </c>
      <c r="D809">
        <v>1193</v>
      </c>
      <c r="E809" t="s">
        <v>569</v>
      </c>
      <c r="F809" t="s">
        <v>570</v>
      </c>
      <c r="G809" t="s">
        <v>350</v>
      </c>
      <c r="I809">
        <v>-200</v>
      </c>
      <c r="J809" t="s">
        <v>350</v>
      </c>
    </row>
    <row r="810" spans="1:10" hidden="1" x14ac:dyDescent="0.2">
      <c r="A810">
        <v>38385</v>
      </c>
      <c r="B810" t="s">
        <v>315</v>
      </c>
      <c r="C810">
        <v>2000</v>
      </c>
      <c r="D810">
        <v>1194</v>
      </c>
      <c r="E810" t="s">
        <v>320</v>
      </c>
      <c r="G810" t="s">
        <v>353</v>
      </c>
      <c r="I810">
        <v>-3941.3</v>
      </c>
      <c r="J810" t="s">
        <v>353</v>
      </c>
    </row>
    <row r="811" spans="1:10" hidden="1" x14ac:dyDescent="0.2">
      <c r="A811">
        <v>38385</v>
      </c>
      <c r="B811" t="s">
        <v>315</v>
      </c>
      <c r="C811">
        <v>2000</v>
      </c>
      <c r="D811">
        <v>1195</v>
      </c>
      <c r="E811" t="s">
        <v>380</v>
      </c>
      <c r="F811" t="s">
        <v>575</v>
      </c>
      <c r="G811" t="s">
        <v>350</v>
      </c>
      <c r="I811">
        <v>-496.58</v>
      </c>
      <c r="J811" t="s">
        <v>350</v>
      </c>
    </row>
    <row r="812" spans="1:10" hidden="1" x14ac:dyDescent="0.2">
      <c r="A812">
        <v>38385</v>
      </c>
      <c r="B812" t="s">
        <v>315</v>
      </c>
      <c r="C812">
        <v>2000</v>
      </c>
      <c r="D812">
        <v>1196</v>
      </c>
      <c r="E812" t="s">
        <v>383</v>
      </c>
      <c r="G812" t="s">
        <v>350</v>
      </c>
      <c r="H812" t="s">
        <v>351</v>
      </c>
      <c r="I812" s="5">
        <v>-792.28</v>
      </c>
      <c r="J812" t="s">
        <v>350</v>
      </c>
    </row>
    <row r="813" spans="1:10" hidden="1" x14ac:dyDescent="0.2">
      <c r="A813">
        <v>38385</v>
      </c>
      <c r="B813" t="s">
        <v>315</v>
      </c>
      <c r="C813">
        <v>2000</v>
      </c>
      <c r="D813">
        <v>1197</v>
      </c>
      <c r="E813" t="s">
        <v>573</v>
      </c>
      <c r="F813" t="s">
        <v>574</v>
      </c>
      <c r="G813" t="s">
        <v>350</v>
      </c>
      <c r="H813" t="s">
        <v>351</v>
      </c>
      <c r="I813">
        <v>-10000</v>
      </c>
      <c r="J813" t="s">
        <v>350</v>
      </c>
    </row>
    <row r="814" spans="1:10" hidden="1" x14ac:dyDescent="0.2">
      <c r="A814">
        <v>38385</v>
      </c>
      <c r="B814" t="s">
        <v>315</v>
      </c>
      <c r="C814">
        <v>2000</v>
      </c>
      <c r="D814">
        <v>1198</v>
      </c>
      <c r="E814" t="s">
        <v>59</v>
      </c>
      <c r="F814" t="s">
        <v>559</v>
      </c>
      <c r="G814" t="s">
        <v>3</v>
      </c>
      <c r="I814">
        <v>-339.14</v>
      </c>
      <c r="J814" t="s">
        <v>482</v>
      </c>
    </row>
    <row r="815" spans="1:10" hidden="1" x14ac:dyDescent="0.2">
      <c r="A815">
        <v>38385</v>
      </c>
      <c r="B815" t="s">
        <v>315</v>
      </c>
      <c r="C815">
        <v>2000</v>
      </c>
      <c r="D815">
        <v>1199</v>
      </c>
      <c r="E815" t="s">
        <v>131</v>
      </c>
      <c r="F815" t="s">
        <v>559</v>
      </c>
      <c r="G815" t="s">
        <v>3</v>
      </c>
      <c r="I815">
        <v>-118.06</v>
      </c>
      <c r="J815" t="s">
        <v>482</v>
      </c>
    </row>
    <row r="816" spans="1:10" hidden="1" x14ac:dyDescent="0.2">
      <c r="A816">
        <v>38385</v>
      </c>
      <c r="B816" t="s">
        <v>485</v>
      </c>
      <c r="C816">
        <v>2000</v>
      </c>
      <c r="E816" t="s">
        <v>326</v>
      </c>
      <c r="G816" t="s">
        <v>3</v>
      </c>
      <c r="I816">
        <v>-355.99</v>
      </c>
      <c r="J816" t="s">
        <v>483</v>
      </c>
    </row>
    <row r="817" spans="1:10" hidden="1" x14ac:dyDescent="0.2">
      <c r="A817">
        <v>38385</v>
      </c>
      <c r="B817" t="s">
        <v>485</v>
      </c>
      <c r="C817">
        <v>2000</v>
      </c>
      <c r="E817" t="s">
        <v>325</v>
      </c>
      <c r="G817" t="s">
        <v>3</v>
      </c>
      <c r="I817">
        <v>-34.78</v>
      </c>
      <c r="J817" t="s">
        <v>482</v>
      </c>
    </row>
    <row r="818" spans="1:10" hidden="1" x14ac:dyDescent="0.2">
      <c r="A818">
        <v>38385</v>
      </c>
      <c r="B818" t="s">
        <v>485</v>
      </c>
      <c r="C818">
        <v>2000</v>
      </c>
      <c r="E818" t="s">
        <v>32</v>
      </c>
      <c r="G818" t="s">
        <v>3</v>
      </c>
      <c r="I818">
        <v>-19.86</v>
      </c>
      <c r="J818" t="s">
        <v>482</v>
      </c>
    </row>
    <row r="819" spans="1:10" hidden="1" x14ac:dyDescent="0.2">
      <c r="A819">
        <v>38385</v>
      </c>
      <c r="B819" t="s">
        <v>485</v>
      </c>
      <c r="C819">
        <v>2000</v>
      </c>
      <c r="E819" t="s">
        <v>326</v>
      </c>
      <c r="G819" t="s">
        <v>3</v>
      </c>
      <c r="I819">
        <v>-30.31</v>
      </c>
      <c r="J819" t="s">
        <v>482</v>
      </c>
    </row>
    <row r="820" spans="1:10" hidden="1" x14ac:dyDescent="0.2">
      <c r="A820">
        <v>38385</v>
      </c>
      <c r="B820" t="s">
        <v>485</v>
      </c>
      <c r="C820">
        <v>2000</v>
      </c>
      <c r="E820" t="s">
        <v>474</v>
      </c>
      <c r="G820" t="s">
        <v>3</v>
      </c>
      <c r="I820">
        <v>-57.33</v>
      </c>
      <c r="J820" t="s">
        <v>482</v>
      </c>
    </row>
    <row r="821" spans="1:10" hidden="1" x14ac:dyDescent="0.2">
      <c r="A821">
        <v>38385</v>
      </c>
      <c r="B821" t="s">
        <v>485</v>
      </c>
      <c r="C821">
        <v>2000</v>
      </c>
      <c r="E821" t="s">
        <v>473</v>
      </c>
      <c r="G821" t="s">
        <v>350</v>
      </c>
      <c r="H821" t="s">
        <v>49</v>
      </c>
      <c r="I821">
        <v>-25</v>
      </c>
      <c r="J821" t="s">
        <v>350</v>
      </c>
    </row>
    <row r="822" spans="1:10" hidden="1" x14ac:dyDescent="0.2">
      <c r="A822">
        <v>38385</v>
      </c>
      <c r="B822" t="s">
        <v>485</v>
      </c>
      <c r="C822">
        <v>2000</v>
      </c>
      <c r="E822" t="s">
        <v>568</v>
      </c>
      <c r="G822" t="s">
        <v>3</v>
      </c>
      <c r="I822">
        <v>-65.31</v>
      </c>
      <c r="J822" t="s">
        <v>483</v>
      </c>
    </row>
    <row r="823" spans="1:10" hidden="1" x14ac:dyDescent="0.2">
      <c r="A823">
        <v>38385</v>
      </c>
      <c r="B823" t="s">
        <v>485</v>
      </c>
      <c r="C823">
        <v>2000</v>
      </c>
      <c r="E823" t="s">
        <v>325</v>
      </c>
      <c r="G823" t="s">
        <v>3</v>
      </c>
      <c r="I823">
        <v>-44.03</v>
      </c>
      <c r="J823" t="s">
        <v>482</v>
      </c>
    </row>
    <row r="824" spans="1:10" hidden="1" x14ac:dyDescent="0.2">
      <c r="A824">
        <v>38385</v>
      </c>
      <c r="B824" t="s">
        <v>485</v>
      </c>
      <c r="C824">
        <v>2000</v>
      </c>
      <c r="E824" t="s">
        <v>325</v>
      </c>
      <c r="G824" t="s">
        <v>3</v>
      </c>
      <c r="I824">
        <v>15.98</v>
      </c>
      <c r="J824" t="s">
        <v>482</v>
      </c>
    </row>
    <row r="825" spans="1:10" hidden="1" x14ac:dyDescent="0.2">
      <c r="A825">
        <v>38385</v>
      </c>
      <c r="B825" t="s">
        <v>485</v>
      </c>
      <c r="C825">
        <v>2000</v>
      </c>
      <c r="E825" t="s">
        <v>325</v>
      </c>
      <c r="G825" t="s">
        <v>3</v>
      </c>
      <c r="I825">
        <v>-42.81</v>
      </c>
      <c r="J825" t="s">
        <v>482</v>
      </c>
    </row>
    <row r="826" spans="1:10" hidden="1" x14ac:dyDescent="0.2">
      <c r="A826">
        <v>38385</v>
      </c>
      <c r="B826" t="s">
        <v>485</v>
      </c>
      <c r="C826">
        <v>2000</v>
      </c>
      <c r="E826" t="s">
        <v>51</v>
      </c>
      <c r="G826" t="s">
        <v>3</v>
      </c>
      <c r="I826">
        <v>-84.36</v>
      </c>
      <c r="J826" t="s">
        <v>482</v>
      </c>
    </row>
    <row r="827" spans="1:10" hidden="1" x14ac:dyDescent="0.2">
      <c r="A827">
        <v>38385</v>
      </c>
      <c r="B827" t="s">
        <v>485</v>
      </c>
      <c r="C827">
        <v>2000</v>
      </c>
      <c r="E827" t="s">
        <v>582</v>
      </c>
      <c r="G827" t="s">
        <v>350</v>
      </c>
      <c r="H827" t="s">
        <v>351</v>
      </c>
      <c r="I827">
        <v>1128.1400000000001</v>
      </c>
      <c r="J827" t="s">
        <v>350</v>
      </c>
    </row>
    <row r="828" spans="1:10" hidden="1" x14ac:dyDescent="0.2">
      <c r="A828">
        <v>38385</v>
      </c>
      <c r="B828" t="s">
        <v>485</v>
      </c>
      <c r="C828">
        <v>2000</v>
      </c>
      <c r="E828" t="s">
        <v>326</v>
      </c>
      <c r="G828" t="s">
        <v>3</v>
      </c>
      <c r="I828" s="5">
        <v>-375.89</v>
      </c>
      <c r="J828" t="s">
        <v>483</v>
      </c>
    </row>
    <row r="829" spans="1:10" hidden="1" x14ac:dyDescent="0.2">
      <c r="A829">
        <v>38385</v>
      </c>
      <c r="B829" t="s">
        <v>485</v>
      </c>
      <c r="C829">
        <v>2000</v>
      </c>
      <c r="E829" t="s">
        <v>342</v>
      </c>
      <c r="G829" t="s">
        <v>350</v>
      </c>
      <c r="H829" t="s">
        <v>49</v>
      </c>
      <c r="I829">
        <v>-20</v>
      </c>
      <c r="J829" t="s">
        <v>350</v>
      </c>
    </row>
    <row r="830" spans="1:10" hidden="1" x14ac:dyDescent="0.2">
      <c r="A830">
        <v>38385</v>
      </c>
      <c r="B830" t="s">
        <v>485</v>
      </c>
      <c r="C830">
        <v>2000</v>
      </c>
      <c r="E830" t="s">
        <v>325</v>
      </c>
      <c r="G830" t="s">
        <v>3</v>
      </c>
      <c r="I830">
        <v>-118.81</v>
      </c>
      <c r="J830" t="s">
        <v>483</v>
      </c>
    </row>
    <row r="831" spans="1:10" hidden="1" x14ac:dyDescent="0.2">
      <c r="A831">
        <v>38385</v>
      </c>
      <c r="B831" t="s">
        <v>485</v>
      </c>
      <c r="C831">
        <v>2000</v>
      </c>
      <c r="E831" t="s">
        <v>51</v>
      </c>
      <c r="G831" t="s">
        <v>3</v>
      </c>
      <c r="I831">
        <v>-108.22</v>
      </c>
      <c r="J831" t="s">
        <v>482</v>
      </c>
    </row>
    <row r="832" spans="1:10" hidden="1" x14ac:dyDescent="0.2">
      <c r="A832">
        <v>38385</v>
      </c>
      <c r="B832" t="s">
        <v>485</v>
      </c>
      <c r="C832">
        <v>2000</v>
      </c>
      <c r="E832" t="s">
        <v>325</v>
      </c>
      <c r="G832" t="s">
        <v>3</v>
      </c>
      <c r="I832">
        <v>-16.309999999999999</v>
      </c>
      <c r="J832" t="s">
        <v>350</v>
      </c>
    </row>
    <row r="833" spans="1:10" hidden="1" x14ac:dyDescent="0.2">
      <c r="A833">
        <v>38385</v>
      </c>
      <c r="B833" t="s">
        <v>485</v>
      </c>
      <c r="C833">
        <v>2000</v>
      </c>
      <c r="E833" t="s">
        <v>325</v>
      </c>
      <c r="G833" t="s">
        <v>3</v>
      </c>
      <c r="I833">
        <v>-11.66</v>
      </c>
      <c r="J833" t="s">
        <v>350</v>
      </c>
    </row>
    <row r="834" spans="1:10" hidden="1" x14ac:dyDescent="0.2">
      <c r="A834">
        <v>38385</v>
      </c>
      <c r="B834" t="s">
        <v>485</v>
      </c>
      <c r="C834">
        <v>2000</v>
      </c>
      <c r="E834" t="s">
        <v>108</v>
      </c>
      <c r="G834" t="s">
        <v>110</v>
      </c>
      <c r="H834" t="s">
        <v>111</v>
      </c>
      <c r="I834" s="6">
        <v>10000</v>
      </c>
      <c r="J834" t="s">
        <v>353</v>
      </c>
    </row>
    <row r="835" spans="1:10" hidden="1" x14ac:dyDescent="0.2">
      <c r="A835">
        <v>38385</v>
      </c>
      <c r="B835" t="s">
        <v>485</v>
      </c>
      <c r="C835">
        <v>2000</v>
      </c>
      <c r="E835" t="s">
        <v>326</v>
      </c>
      <c r="G835" t="s">
        <v>3</v>
      </c>
      <c r="I835">
        <v>-23.36</v>
      </c>
      <c r="J835" t="s">
        <v>482</v>
      </c>
    </row>
    <row r="836" spans="1:10" hidden="1" x14ac:dyDescent="0.2">
      <c r="A836">
        <v>38385</v>
      </c>
      <c r="B836" t="s">
        <v>485</v>
      </c>
      <c r="C836">
        <v>2000</v>
      </c>
      <c r="E836" t="s">
        <v>326</v>
      </c>
      <c r="G836" t="s">
        <v>3</v>
      </c>
      <c r="I836">
        <v>-330.9</v>
      </c>
      <c r="J836" t="s">
        <v>483</v>
      </c>
    </row>
    <row r="837" spans="1:10" hidden="1" x14ac:dyDescent="0.2">
      <c r="A837">
        <v>38385</v>
      </c>
      <c r="B837" t="s">
        <v>485</v>
      </c>
      <c r="C837">
        <v>2000</v>
      </c>
      <c r="E837" t="s">
        <v>325</v>
      </c>
      <c r="G837" t="s">
        <v>3</v>
      </c>
      <c r="I837">
        <v>-77.150000000000006</v>
      </c>
      <c r="J837" t="s">
        <v>482</v>
      </c>
    </row>
    <row r="838" spans="1:10" hidden="1" x14ac:dyDescent="0.2">
      <c r="A838">
        <v>38385</v>
      </c>
      <c r="B838" t="s">
        <v>485</v>
      </c>
      <c r="C838">
        <v>2000</v>
      </c>
      <c r="E838" t="s">
        <v>473</v>
      </c>
      <c r="G838" t="s">
        <v>350</v>
      </c>
      <c r="H838" t="s">
        <v>49</v>
      </c>
      <c r="I838">
        <v>-20</v>
      </c>
      <c r="J838" t="s">
        <v>350</v>
      </c>
    </row>
    <row r="839" spans="1:10" hidden="1" x14ac:dyDescent="0.2">
      <c r="A839">
        <v>38385</v>
      </c>
      <c r="B839" t="s">
        <v>485</v>
      </c>
      <c r="C839">
        <v>2000</v>
      </c>
      <c r="E839" t="s">
        <v>379</v>
      </c>
      <c r="G839" t="s">
        <v>3</v>
      </c>
      <c r="I839">
        <v>-35.29</v>
      </c>
      <c r="J839" t="s">
        <v>482</v>
      </c>
    </row>
    <row r="840" spans="1:10" hidden="1" x14ac:dyDescent="0.2">
      <c r="A840">
        <v>38385</v>
      </c>
      <c r="B840" t="s">
        <v>485</v>
      </c>
      <c r="C840">
        <v>2000</v>
      </c>
      <c r="E840" t="s">
        <v>325</v>
      </c>
      <c r="G840" t="s">
        <v>3</v>
      </c>
      <c r="I840">
        <v>-23.93</v>
      </c>
      <c r="J840" t="s">
        <v>482</v>
      </c>
    </row>
    <row r="841" spans="1:10" hidden="1" x14ac:dyDescent="0.2">
      <c r="A841">
        <v>38385</v>
      </c>
      <c r="B841" t="s">
        <v>485</v>
      </c>
      <c r="C841">
        <v>2000</v>
      </c>
      <c r="E841" t="s">
        <v>325</v>
      </c>
      <c r="G841" t="s">
        <v>3</v>
      </c>
      <c r="I841">
        <v>-54.29</v>
      </c>
      <c r="J841" t="s">
        <v>482</v>
      </c>
    </row>
    <row r="842" spans="1:10" hidden="1" x14ac:dyDescent="0.2">
      <c r="A842">
        <v>38385</v>
      </c>
      <c r="B842" t="s">
        <v>485</v>
      </c>
      <c r="C842">
        <v>2000</v>
      </c>
      <c r="D842">
        <v>1200</v>
      </c>
      <c r="E842" t="s">
        <v>320</v>
      </c>
      <c r="G842" t="s">
        <v>353</v>
      </c>
      <c r="I842">
        <v>-3941.3</v>
      </c>
      <c r="J842" t="s">
        <v>353</v>
      </c>
    </row>
    <row r="843" spans="1:10" hidden="1" x14ac:dyDescent="0.2">
      <c r="A843">
        <v>38385</v>
      </c>
      <c r="B843" t="s">
        <v>485</v>
      </c>
      <c r="C843">
        <v>2000</v>
      </c>
      <c r="D843">
        <v>1201</v>
      </c>
      <c r="E843" t="s">
        <v>383</v>
      </c>
      <c r="G843" t="s">
        <v>350</v>
      </c>
      <c r="H843" t="s">
        <v>351</v>
      </c>
      <c r="I843" s="5">
        <v>-792.28</v>
      </c>
      <c r="J843" t="s">
        <v>350</v>
      </c>
    </row>
    <row r="844" spans="1:10" hidden="1" x14ac:dyDescent="0.2">
      <c r="A844">
        <v>38385</v>
      </c>
      <c r="B844" t="s">
        <v>485</v>
      </c>
      <c r="C844">
        <v>2000</v>
      </c>
      <c r="D844">
        <v>1202</v>
      </c>
      <c r="E844" t="s">
        <v>380</v>
      </c>
      <c r="F844" t="s">
        <v>575</v>
      </c>
      <c r="G844" t="s">
        <v>350</v>
      </c>
      <c r="I844">
        <v>-496.58</v>
      </c>
      <c r="J844" t="s">
        <v>350</v>
      </c>
    </row>
    <row r="845" spans="1:10" hidden="1" x14ac:dyDescent="0.2">
      <c r="A845">
        <v>38385</v>
      </c>
      <c r="B845" t="s">
        <v>485</v>
      </c>
      <c r="C845">
        <v>2000</v>
      </c>
      <c r="D845">
        <v>1203</v>
      </c>
      <c r="E845" t="s">
        <v>583</v>
      </c>
      <c r="F845" t="s">
        <v>584</v>
      </c>
      <c r="G845" t="s">
        <v>350</v>
      </c>
      <c r="H845" t="s">
        <v>351</v>
      </c>
      <c r="I845">
        <v>-1500</v>
      </c>
      <c r="J845" t="s">
        <v>350</v>
      </c>
    </row>
    <row r="846" spans="1:10" hidden="1" x14ac:dyDescent="0.2">
      <c r="A846">
        <v>38385</v>
      </c>
      <c r="B846" t="s">
        <v>485</v>
      </c>
      <c r="C846">
        <v>2000</v>
      </c>
      <c r="D846">
        <v>1204</v>
      </c>
      <c r="E846" t="s">
        <v>131</v>
      </c>
      <c r="F846" t="s">
        <v>585</v>
      </c>
      <c r="G846" t="s">
        <v>3</v>
      </c>
      <c r="I846">
        <v>-294.16000000000003</v>
      </c>
      <c r="J846" t="s">
        <v>482</v>
      </c>
    </row>
    <row r="847" spans="1:10" hidden="1" x14ac:dyDescent="0.2">
      <c r="A847">
        <v>38385</v>
      </c>
      <c r="B847" t="s">
        <v>485</v>
      </c>
      <c r="C847">
        <v>2000</v>
      </c>
      <c r="D847">
        <v>1205</v>
      </c>
      <c r="E847" t="s">
        <v>59</v>
      </c>
      <c r="G847" t="s">
        <v>3</v>
      </c>
      <c r="I847">
        <v>-9.8800000000000008</v>
      </c>
      <c r="J847" t="s">
        <v>482</v>
      </c>
    </row>
    <row r="848" spans="1:10" hidden="1" x14ac:dyDescent="0.2">
      <c r="A848">
        <v>38385</v>
      </c>
      <c r="B848" t="s">
        <v>485</v>
      </c>
      <c r="C848">
        <v>2000</v>
      </c>
      <c r="D848">
        <v>1206</v>
      </c>
      <c r="E848" t="s">
        <v>586</v>
      </c>
      <c r="F848" t="s">
        <v>587</v>
      </c>
      <c r="G848" t="s">
        <v>350</v>
      </c>
      <c r="H848" t="s">
        <v>351</v>
      </c>
      <c r="I848">
        <v>-250</v>
      </c>
      <c r="J848" t="s">
        <v>350</v>
      </c>
    </row>
    <row r="849" spans="1:11" hidden="1" x14ac:dyDescent="0.2">
      <c r="A849">
        <v>38385</v>
      </c>
      <c r="B849" t="s">
        <v>485</v>
      </c>
      <c r="C849">
        <v>2000</v>
      </c>
      <c r="D849">
        <v>1207</v>
      </c>
      <c r="E849" t="s">
        <v>319</v>
      </c>
      <c r="F849" t="s">
        <v>588</v>
      </c>
      <c r="G849" t="s">
        <v>0</v>
      </c>
      <c r="H849" t="s">
        <v>1</v>
      </c>
      <c r="I849">
        <v>-6000</v>
      </c>
      <c r="J849" t="s">
        <v>483</v>
      </c>
    </row>
    <row r="850" spans="1:11" hidden="1" x14ac:dyDescent="0.2">
      <c r="A850">
        <v>38385</v>
      </c>
      <c r="B850" t="s">
        <v>485</v>
      </c>
      <c r="C850">
        <v>2000</v>
      </c>
      <c r="D850">
        <v>1208</v>
      </c>
      <c r="E850" t="s">
        <v>589</v>
      </c>
      <c r="F850" t="s">
        <v>590</v>
      </c>
      <c r="G850" t="s">
        <v>350</v>
      </c>
      <c r="H850" t="s">
        <v>351</v>
      </c>
      <c r="I850">
        <v>-105</v>
      </c>
      <c r="J850" t="s">
        <v>350</v>
      </c>
    </row>
    <row r="851" spans="1:11" hidden="1" x14ac:dyDescent="0.2">
      <c r="A851">
        <v>38385</v>
      </c>
      <c r="B851" t="s">
        <v>485</v>
      </c>
      <c r="C851">
        <v>2000</v>
      </c>
      <c r="D851">
        <v>1209</v>
      </c>
      <c r="E851" t="s">
        <v>591</v>
      </c>
      <c r="F851" t="s">
        <v>592</v>
      </c>
      <c r="G851" t="s">
        <v>350</v>
      </c>
      <c r="I851">
        <v>-28.68</v>
      </c>
      <c r="J851" t="s">
        <v>350</v>
      </c>
    </row>
    <row r="852" spans="1:11" hidden="1" x14ac:dyDescent="0.2">
      <c r="A852">
        <v>38385</v>
      </c>
      <c r="B852" t="s">
        <v>485</v>
      </c>
      <c r="C852">
        <v>2000</v>
      </c>
      <c r="D852">
        <v>1210</v>
      </c>
      <c r="E852" t="s">
        <v>32</v>
      </c>
      <c r="F852" t="s">
        <v>593</v>
      </c>
      <c r="G852" t="s">
        <v>3</v>
      </c>
      <c r="I852">
        <v>-35.31</v>
      </c>
      <c r="J852" t="s">
        <v>350</v>
      </c>
    </row>
    <row r="853" spans="1:11" hidden="1" x14ac:dyDescent="0.2">
      <c r="A853">
        <v>35599</v>
      </c>
      <c r="B853" t="s">
        <v>485</v>
      </c>
      <c r="C853">
        <v>2000</v>
      </c>
      <c r="E853" t="s">
        <v>17</v>
      </c>
      <c r="F853" t="s">
        <v>594</v>
      </c>
      <c r="G853" t="s">
        <v>14</v>
      </c>
      <c r="H853" t="s">
        <v>17</v>
      </c>
      <c r="I853" s="6">
        <f>2015+1965</f>
        <v>3980</v>
      </c>
      <c r="J853" t="str">
        <f>IF(G853="Personal","Personal","Operating")</f>
        <v>Operating</v>
      </c>
    </row>
    <row r="854" spans="1:11" hidden="1" x14ac:dyDescent="0.2">
      <c r="A854">
        <v>35599</v>
      </c>
      <c r="B854" t="s">
        <v>485</v>
      </c>
      <c r="C854">
        <v>2000</v>
      </c>
      <c r="E854" t="s">
        <v>17</v>
      </c>
      <c r="F854" t="s">
        <v>595</v>
      </c>
      <c r="G854" t="s">
        <v>14</v>
      </c>
      <c r="H854" t="s">
        <v>17</v>
      </c>
      <c r="I854" s="6">
        <f>2207+2035+372.18</f>
        <v>4614.18</v>
      </c>
      <c r="J854" t="str">
        <f>IF(G854="Personal","Personal","Operating")</f>
        <v>Operating</v>
      </c>
    </row>
    <row r="855" spans="1:11" hidden="1" x14ac:dyDescent="0.2">
      <c r="A855">
        <v>35599</v>
      </c>
      <c r="B855" t="s">
        <v>485</v>
      </c>
      <c r="C855">
        <v>2000</v>
      </c>
      <c r="E855" t="s">
        <v>17</v>
      </c>
      <c r="F855" t="s">
        <v>596</v>
      </c>
      <c r="G855" t="s">
        <v>14</v>
      </c>
      <c r="H855" t="s">
        <v>17</v>
      </c>
      <c r="I855" s="6">
        <f>2837.5+1320</f>
        <v>4157.5</v>
      </c>
      <c r="J855" t="str">
        <f>IF(G855="Personal","Personal","Operating")</f>
        <v>Operating</v>
      </c>
    </row>
    <row r="856" spans="1:11" hidden="1" x14ac:dyDescent="0.2">
      <c r="A856">
        <v>35599</v>
      </c>
      <c r="B856" t="s">
        <v>485</v>
      </c>
      <c r="C856">
        <v>2000</v>
      </c>
      <c r="E856" t="s">
        <v>108</v>
      </c>
      <c r="F856" t="s">
        <v>109</v>
      </c>
      <c r="G856" t="s">
        <v>110</v>
      </c>
      <c r="H856" t="s">
        <v>111</v>
      </c>
      <c r="I856" s="6">
        <v>-10000</v>
      </c>
      <c r="J856" t="s">
        <v>353</v>
      </c>
    </row>
    <row r="857" spans="1:11" hidden="1" x14ac:dyDescent="0.2">
      <c r="A857">
        <v>35599</v>
      </c>
      <c r="B857" t="s">
        <v>485</v>
      </c>
      <c r="C857">
        <v>2000</v>
      </c>
      <c r="E857" t="s">
        <v>17</v>
      </c>
      <c r="F857" t="s">
        <v>597</v>
      </c>
      <c r="G857" t="s">
        <v>14</v>
      </c>
      <c r="H857" t="s">
        <v>17</v>
      </c>
      <c r="I857" s="6">
        <f>2729+860</f>
        <v>3589</v>
      </c>
      <c r="J857" t="str">
        <f>IF(G857="Personal","Personal","Operating")</f>
        <v>Operating</v>
      </c>
    </row>
    <row r="858" spans="1:11" hidden="1" x14ac:dyDescent="0.2">
      <c r="A858">
        <v>35599</v>
      </c>
      <c r="B858" t="s">
        <v>485</v>
      </c>
      <c r="C858">
        <v>2000</v>
      </c>
      <c r="E858" t="s">
        <v>96</v>
      </c>
      <c r="F858" t="s">
        <v>558</v>
      </c>
      <c r="G858" t="s">
        <v>47</v>
      </c>
      <c r="H858" t="s">
        <v>98</v>
      </c>
      <c r="I858" s="5">
        <f>-utility!AJ45</f>
        <v>-3684.9300000000012</v>
      </c>
      <c r="J858" t="str">
        <f>IF(G858="Personal","Personal","Operating")</f>
        <v>Operating</v>
      </c>
      <c r="K858" s="5"/>
    </row>
    <row r="859" spans="1:11" hidden="1" x14ac:dyDescent="0.2">
      <c r="A859">
        <v>35599</v>
      </c>
      <c r="B859" t="s">
        <v>485</v>
      </c>
      <c r="C859">
        <v>2000</v>
      </c>
      <c r="E859" t="s">
        <v>100</v>
      </c>
      <c r="F859" t="s">
        <v>558</v>
      </c>
      <c r="G859" t="s">
        <v>47</v>
      </c>
      <c r="H859" t="s">
        <v>49</v>
      </c>
      <c r="I859" s="5">
        <f>-utility!AK45</f>
        <v>-155.21</v>
      </c>
      <c r="J859" t="str">
        <f>IF(G859="Personal","Personal","Operating")</f>
        <v>Operating</v>
      </c>
    </row>
    <row r="860" spans="1:11" hidden="1" x14ac:dyDescent="0.2">
      <c r="A860">
        <v>35599</v>
      </c>
      <c r="B860" t="s">
        <v>485</v>
      </c>
      <c r="C860">
        <v>2000</v>
      </c>
      <c r="E860" t="s">
        <v>158</v>
      </c>
      <c r="F860" t="s">
        <v>157</v>
      </c>
      <c r="G860" t="s">
        <v>15</v>
      </c>
      <c r="H860" t="s">
        <v>16</v>
      </c>
      <c r="I860">
        <v>-2.12</v>
      </c>
      <c r="J860" t="str">
        <f>IF(G860="Personal","Personal","Operating")</f>
        <v>Operating</v>
      </c>
    </row>
    <row r="861" spans="1:11" hidden="1" x14ac:dyDescent="0.2">
      <c r="A861">
        <v>35599</v>
      </c>
      <c r="B861" t="s">
        <v>485</v>
      </c>
      <c r="C861">
        <v>2000</v>
      </c>
      <c r="D861">
        <v>1541</v>
      </c>
      <c r="E861" t="s">
        <v>603</v>
      </c>
      <c r="F861" t="s">
        <v>551</v>
      </c>
      <c r="G861" t="s">
        <v>14</v>
      </c>
      <c r="H861" t="s">
        <v>190</v>
      </c>
      <c r="I861">
        <v>-150</v>
      </c>
      <c r="J861" t="s">
        <v>482</v>
      </c>
    </row>
    <row r="862" spans="1:11" hidden="1" x14ac:dyDescent="0.2">
      <c r="A862">
        <v>35599</v>
      </c>
      <c r="B862" t="s">
        <v>485</v>
      </c>
      <c r="C862">
        <v>2000</v>
      </c>
      <c r="D862">
        <v>1542</v>
      </c>
      <c r="E862" t="s">
        <v>171</v>
      </c>
      <c r="G862" t="s">
        <v>0</v>
      </c>
      <c r="H862" t="s">
        <v>2</v>
      </c>
      <c r="I862">
        <v>-260</v>
      </c>
      <c r="J862" t="s">
        <v>482</v>
      </c>
    </row>
    <row r="863" spans="1:11" hidden="1" x14ac:dyDescent="0.2">
      <c r="A863">
        <v>35599</v>
      </c>
      <c r="B863" t="s">
        <v>485</v>
      </c>
      <c r="C863">
        <v>2000</v>
      </c>
      <c r="D863">
        <v>1543</v>
      </c>
      <c r="E863" t="s">
        <v>369</v>
      </c>
      <c r="G863" t="s">
        <v>0</v>
      </c>
      <c r="H863" t="s">
        <v>1</v>
      </c>
      <c r="I863">
        <v>-270</v>
      </c>
      <c r="J863" t="s">
        <v>482</v>
      </c>
    </row>
    <row r="864" spans="1:11" hidden="1" x14ac:dyDescent="0.2">
      <c r="A864">
        <v>35599</v>
      </c>
      <c r="B864" t="s">
        <v>485</v>
      </c>
      <c r="C864">
        <v>2000</v>
      </c>
      <c r="D864">
        <v>1544</v>
      </c>
      <c r="E864" t="s">
        <v>561</v>
      </c>
      <c r="G864" t="s">
        <v>0</v>
      </c>
      <c r="H864" t="s">
        <v>1</v>
      </c>
      <c r="I864">
        <v>-58.5</v>
      </c>
      <c r="J864" t="s">
        <v>482</v>
      </c>
    </row>
    <row r="865" spans="1:10" hidden="1" x14ac:dyDescent="0.2">
      <c r="A865">
        <v>35599</v>
      </c>
      <c r="B865" t="s">
        <v>485</v>
      </c>
      <c r="C865">
        <v>2000</v>
      </c>
      <c r="D865">
        <v>1545</v>
      </c>
      <c r="E865" t="s">
        <v>56</v>
      </c>
      <c r="G865" t="s">
        <v>15</v>
      </c>
      <c r="H865" t="s">
        <v>58</v>
      </c>
      <c r="I865">
        <v>-47.47</v>
      </c>
      <c r="J865" t="s">
        <v>482</v>
      </c>
    </row>
    <row r="866" spans="1:10" hidden="1" x14ac:dyDescent="0.2">
      <c r="A866">
        <v>35599</v>
      </c>
      <c r="B866" t="s">
        <v>485</v>
      </c>
      <c r="C866">
        <v>2000</v>
      </c>
      <c r="D866">
        <v>1546</v>
      </c>
      <c r="E866" t="s">
        <v>45</v>
      </c>
      <c r="G866" t="s">
        <v>47</v>
      </c>
      <c r="H866" t="s">
        <v>117</v>
      </c>
      <c r="I866">
        <v>-112.84</v>
      </c>
      <c r="J866" t="s">
        <v>482</v>
      </c>
    </row>
    <row r="867" spans="1:10" hidden="1" x14ac:dyDescent="0.2">
      <c r="A867">
        <v>35599</v>
      </c>
      <c r="B867" t="s">
        <v>485</v>
      </c>
      <c r="C867">
        <v>2000</v>
      </c>
      <c r="D867">
        <v>1547</v>
      </c>
      <c r="E867" t="s">
        <v>555</v>
      </c>
      <c r="G867" t="s">
        <v>47</v>
      </c>
      <c r="H867" t="s">
        <v>117</v>
      </c>
      <c r="I867">
        <v>-9.35</v>
      </c>
      <c r="J867" t="s">
        <v>482</v>
      </c>
    </row>
    <row r="868" spans="1:10" hidden="1" x14ac:dyDescent="0.2">
      <c r="A868">
        <v>35599</v>
      </c>
      <c r="B868" t="s">
        <v>485</v>
      </c>
      <c r="C868">
        <v>2000</v>
      </c>
      <c r="D868">
        <v>1548</v>
      </c>
      <c r="E868" t="s">
        <v>63</v>
      </c>
      <c r="G868" t="s">
        <v>14</v>
      </c>
      <c r="H868" t="s">
        <v>189</v>
      </c>
      <c r="I868">
        <v>-183.39</v>
      </c>
      <c r="J868" t="s">
        <v>482</v>
      </c>
    </row>
    <row r="869" spans="1:10" hidden="1" x14ac:dyDescent="0.2">
      <c r="A869">
        <v>35599</v>
      </c>
      <c r="B869" t="s">
        <v>485</v>
      </c>
      <c r="C869">
        <v>2000</v>
      </c>
      <c r="D869">
        <v>1549</v>
      </c>
      <c r="E869" t="s">
        <v>601</v>
      </c>
      <c r="F869" t="s">
        <v>602</v>
      </c>
      <c r="G869" t="s">
        <v>3</v>
      </c>
      <c r="H869" t="s">
        <v>34</v>
      </c>
      <c r="I869">
        <v>-162.38</v>
      </c>
      <c r="J869" t="s">
        <v>483</v>
      </c>
    </row>
    <row r="870" spans="1:10" hidden="1" x14ac:dyDescent="0.2">
      <c r="A870">
        <v>35599</v>
      </c>
      <c r="B870" t="s">
        <v>485</v>
      </c>
      <c r="C870">
        <v>2000</v>
      </c>
      <c r="D870">
        <v>1550</v>
      </c>
      <c r="E870" t="s">
        <v>171</v>
      </c>
      <c r="G870" t="s">
        <v>0</v>
      </c>
      <c r="H870" t="s">
        <v>2</v>
      </c>
      <c r="I870">
        <v>-260</v>
      </c>
      <c r="J870" t="s">
        <v>482</v>
      </c>
    </row>
    <row r="871" spans="1:10" hidden="1" x14ac:dyDescent="0.2">
      <c r="A871">
        <v>35599</v>
      </c>
      <c r="B871" t="s">
        <v>485</v>
      </c>
      <c r="C871">
        <v>2000</v>
      </c>
      <c r="D871">
        <v>1552</v>
      </c>
      <c r="E871" t="s">
        <v>53</v>
      </c>
      <c r="F871" t="s">
        <v>54</v>
      </c>
      <c r="G871" t="s">
        <v>3</v>
      </c>
      <c r="H871" t="s">
        <v>13</v>
      </c>
      <c r="I871">
        <v>-13.2</v>
      </c>
      <c r="J871" t="s">
        <v>482</v>
      </c>
    </row>
    <row r="872" spans="1:10" hidden="1" x14ac:dyDescent="0.2">
      <c r="A872">
        <v>35599</v>
      </c>
      <c r="B872" t="s">
        <v>485</v>
      </c>
      <c r="C872">
        <v>2000</v>
      </c>
      <c r="D872">
        <v>1553</v>
      </c>
      <c r="E872" t="s">
        <v>604</v>
      </c>
      <c r="F872" t="s">
        <v>605</v>
      </c>
      <c r="G872" t="s">
        <v>3</v>
      </c>
      <c r="H872" t="s">
        <v>34</v>
      </c>
      <c r="I872">
        <v>-155</v>
      </c>
      <c r="J872" t="s">
        <v>483</v>
      </c>
    </row>
    <row r="873" spans="1:10" hidden="1" x14ac:dyDescent="0.2">
      <c r="A873">
        <v>35599</v>
      </c>
      <c r="B873" t="s">
        <v>485</v>
      </c>
      <c r="C873">
        <v>2000</v>
      </c>
      <c r="D873">
        <v>1554</v>
      </c>
      <c r="E873" t="s">
        <v>171</v>
      </c>
      <c r="G873" t="s">
        <v>0</v>
      </c>
      <c r="H873" t="s">
        <v>2</v>
      </c>
      <c r="I873">
        <v>-260</v>
      </c>
      <c r="J873" t="s">
        <v>482</v>
      </c>
    </row>
    <row r="874" spans="1:10" hidden="1" x14ac:dyDescent="0.2">
      <c r="A874">
        <v>35599</v>
      </c>
      <c r="B874" t="s">
        <v>485</v>
      </c>
      <c r="C874">
        <v>2000</v>
      </c>
      <c r="D874">
        <v>1555</v>
      </c>
      <c r="E874" t="s">
        <v>369</v>
      </c>
      <c r="G874" t="s">
        <v>0</v>
      </c>
      <c r="H874" t="s">
        <v>1</v>
      </c>
      <c r="I874">
        <v>-270</v>
      </c>
      <c r="J874" t="s">
        <v>482</v>
      </c>
    </row>
    <row r="875" spans="1:10" hidden="1" x14ac:dyDescent="0.2">
      <c r="A875">
        <v>35599</v>
      </c>
      <c r="B875" t="s">
        <v>485</v>
      </c>
      <c r="C875">
        <v>2000</v>
      </c>
      <c r="D875">
        <v>1556</v>
      </c>
      <c r="E875" t="s">
        <v>51</v>
      </c>
      <c r="G875" t="s">
        <v>3</v>
      </c>
      <c r="H875" t="s">
        <v>12</v>
      </c>
      <c r="I875">
        <v>-35.869999999999997</v>
      </c>
      <c r="J875" t="s">
        <v>482</v>
      </c>
    </row>
    <row r="876" spans="1:10" hidden="1" x14ac:dyDescent="0.2">
      <c r="A876">
        <v>35599</v>
      </c>
      <c r="B876" t="s">
        <v>485</v>
      </c>
      <c r="C876">
        <v>2000</v>
      </c>
      <c r="D876">
        <v>1557</v>
      </c>
      <c r="E876" t="s">
        <v>599</v>
      </c>
      <c r="F876" t="s">
        <v>607</v>
      </c>
      <c r="G876" t="s">
        <v>14</v>
      </c>
      <c r="H876" t="s">
        <v>190</v>
      </c>
      <c r="I876">
        <v>-50</v>
      </c>
      <c r="J876" t="s">
        <v>482</v>
      </c>
    </row>
    <row r="877" spans="1:10" hidden="1" x14ac:dyDescent="0.2">
      <c r="A877">
        <v>35599</v>
      </c>
      <c r="B877" t="s">
        <v>485</v>
      </c>
      <c r="C877">
        <v>2000</v>
      </c>
      <c r="D877">
        <v>1558</v>
      </c>
      <c r="E877" t="s">
        <v>561</v>
      </c>
      <c r="F877" t="s">
        <v>159</v>
      </c>
      <c r="G877" t="s">
        <v>0</v>
      </c>
      <c r="H877" t="s">
        <v>1</v>
      </c>
      <c r="I877">
        <v>-81.25</v>
      </c>
      <c r="J877" t="s">
        <v>482</v>
      </c>
    </row>
    <row r="878" spans="1:10" hidden="1" x14ac:dyDescent="0.2">
      <c r="A878">
        <v>35599</v>
      </c>
      <c r="B878" t="s">
        <v>485</v>
      </c>
      <c r="C878">
        <v>2000</v>
      </c>
      <c r="D878">
        <v>1559</v>
      </c>
      <c r="E878" t="s">
        <v>606</v>
      </c>
      <c r="F878" t="s">
        <v>600</v>
      </c>
      <c r="G878" t="s">
        <v>14</v>
      </c>
      <c r="H878" t="s">
        <v>190</v>
      </c>
      <c r="I878">
        <v>-175</v>
      </c>
      <c r="J878" t="s">
        <v>482</v>
      </c>
    </row>
    <row r="879" spans="1:10" hidden="1" x14ac:dyDescent="0.2">
      <c r="A879">
        <v>35599</v>
      </c>
      <c r="B879" t="s">
        <v>485</v>
      </c>
      <c r="C879">
        <v>2000</v>
      </c>
      <c r="D879">
        <v>1560</v>
      </c>
      <c r="E879" t="s">
        <v>608</v>
      </c>
      <c r="F879" t="s">
        <v>609</v>
      </c>
      <c r="G879" t="s">
        <v>350</v>
      </c>
      <c r="H879" t="s">
        <v>110</v>
      </c>
      <c r="I879">
        <v>-50</v>
      </c>
      <c r="J879" t="s">
        <v>350</v>
      </c>
    </row>
    <row r="880" spans="1:10" hidden="1" x14ac:dyDescent="0.2">
      <c r="A880">
        <v>35599</v>
      </c>
      <c r="B880" t="s">
        <v>485</v>
      </c>
      <c r="C880">
        <v>2000</v>
      </c>
      <c r="D880">
        <v>1561</v>
      </c>
      <c r="E880" t="s">
        <v>463</v>
      </c>
      <c r="G880" t="s">
        <v>3</v>
      </c>
      <c r="H880" t="s">
        <v>10</v>
      </c>
      <c r="I880">
        <v>-298.35000000000002</v>
      </c>
      <c r="J880" t="s">
        <v>482</v>
      </c>
    </row>
    <row r="881" spans="1:10" hidden="1" x14ac:dyDescent="0.2">
      <c r="A881">
        <v>35599</v>
      </c>
      <c r="B881" t="s">
        <v>485</v>
      </c>
      <c r="C881">
        <v>2000</v>
      </c>
      <c r="D881">
        <v>1562</v>
      </c>
      <c r="E881" t="s">
        <v>369</v>
      </c>
      <c r="F881" t="s">
        <v>560</v>
      </c>
      <c r="G881" t="s">
        <v>0</v>
      </c>
      <c r="H881" t="s">
        <v>1</v>
      </c>
      <c r="I881">
        <v>-270</v>
      </c>
      <c r="J881" t="s">
        <v>482</v>
      </c>
    </row>
    <row r="882" spans="1:10" hidden="1" x14ac:dyDescent="0.2">
      <c r="A882">
        <v>35599</v>
      </c>
      <c r="B882" t="s">
        <v>485</v>
      </c>
      <c r="C882">
        <v>2000</v>
      </c>
      <c r="D882">
        <v>1563</v>
      </c>
      <c r="E882" t="s">
        <v>171</v>
      </c>
      <c r="F882" t="s">
        <v>598</v>
      </c>
      <c r="G882" t="s">
        <v>0</v>
      </c>
      <c r="H882" t="s">
        <v>2</v>
      </c>
      <c r="I882">
        <v>-260</v>
      </c>
      <c r="J882" t="s">
        <v>482</v>
      </c>
    </row>
    <row r="883" spans="1:10" hidden="1" x14ac:dyDescent="0.2">
      <c r="A883">
        <v>35599</v>
      </c>
      <c r="B883" t="s">
        <v>485</v>
      </c>
      <c r="C883">
        <v>2000</v>
      </c>
      <c r="D883">
        <v>1564</v>
      </c>
      <c r="E883" t="s">
        <v>171</v>
      </c>
      <c r="F883" t="s">
        <v>610</v>
      </c>
      <c r="G883" t="s">
        <v>0</v>
      </c>
      <c r="H883" t="s">
        <v>2</v>
      </c>
      <c r="I883">
        <v>-150</v>
      </c>
      <c r="J883" t="s">
        <v>482</v>
      </c>
    </row>
    <row r="884" spans="1:10" hidden="1" x14ac:dyDescent="0.2">
      <c r="A884">
        <v>35599</v>
      </c>
      <c r="B884" t="s">
        <v>485</v>
      </c>
      <c r="C884">
        <v>2000</v>
      </c>
      <c r="D884">
        <v>1565</v>
      </c>
      <c r="E884" t="s">
        <v>369</v>
      </c>
      <c r="F884" t="s">
        <v>610</v>
      </c>
      <c r="G884" t="s">
        <v>0</v>
      </c>
      <c r="H884" t="s">
        <v>1</v>
      </c>
      <c r="I884">
        <v>-400</v>
      </c>
      <c r="J884" t="s">
        <v>482</v>
      </c>
    </row>
    <row r="885" spans="1:10" hidden="1" x14ac:dyDescent="0.2">
      <c r="A885">
        <v>35599</v>
      </c>
      <c r="B885" t="s">
        <v>485</v>
      </c>
      <c r="C885">
        <v>2000</v>
      </c>
      <c r="D885">
        <v>1567</v>
      </c>
      <c r="E885" t="s">
        <v>246</v>
      </c>
      <c r="F885" t="s">
        <v>247</v>
      </c>
      <c r="G885" t="s">
        <v>15</v>
      </c>
      <c r="H885" t="s">
        <v>248</v>
      </c>
      <c r="I885">
        <v>-140</v>
      </c>
      <c r="J885" t="s">
        <v>482</v>
      </c>
    </row>
    <row r="886" spans="1:10" hidden="1" x14ac:dyDescent="0.2">
      <c r="A886">
        <v>35599</v>
      </c>
      <c r="B886" t="s">
        <v>485</v>
      </c>
      <c r="C886">
        <v>2000</v>
      </c>
      <c r="D886">
        <v>1569</v>
      </c>
      <c r="E886" t="s">
        <v>369</v>
      </c>
      <c r="F886" t="s">
        <v>560</v>
      </c>
      <c r="G886" t="s">
        <v>0</v>
      </c>
      <c r="H886" t="s">
        <v>1</v>
      </c>
      <c r="I886">
        <v>-270</v>
      </c>
      <c r="J886" t="s">
        <v>482</v>
      </c>
    </row>
    <row r="887" spans="1:10" hidden="1" x14ac:dyDescent="0.2">
      <c r="A887">
        <v>35599</v>
      </c>
      <c r="B887" t="s">
        <v>485</v>
      </c>
      <c r="C887">
        <v>2000</v>
      </c>
      <c r="D887">
        <v>1570</v>
      </c>
      <c r="E887" t="s">
        <v>171</v>
      </c>
      <c r="F887" t="s">
        <v>598</v>
      </c>
      <c r="G887" t="s">
        <v>0</v>
      </c>
      <c r="H887" t="s">
        <v>2</v>
      </c>
      <c r="I887">
        <v>-260</v>
      </c>
      <c r="J887" t="s">
        <v>482</v>
      </c>
    </row>
    <row r="888" spans="1:10" x14ac:dyDescent="0.2">
      <c r="A888">
        <v>38385</v>
      </c>
      <c r="B888" t="s">
        <v>27</v>
      </c>
      <c r="C888">
        <v>2001</v>
      </c>
      <c r="E888" t="s">
        <v>345</v>
      </c>
      <c r="G888" t="s">
        <v>350</v>
      </c>
      <c r="H888" t="s">
        <v>49</v>
      </c>
      <c r="I888">
        <v>-27</v>
      </c>
      <c r="J888" t="s">
        <v>350</v>
      </c>
    </row>
    <row r="889" spans="1:10" hidden="1" x14ac:dyDescent="0.2">
      <c r="A889">
        <v>38385</v>
      </c>
      <c r="B889" t="s">
        <v>27</v>
      </c>
      <c r="C889">
        <v>2001</v>
      </c>
      <c r="E889" t="s">
        <v>325</v>
      </c>
      <c r="F889" t="s">
        <v>475</v>
      </c>
      <c r="G889" t="s">
        <v>3</v>
      </c>
      <c r="I889">
        <v>10.68</v>
      </c>
      <c r="J889" t="s">
        <v>482</v>
      </c>
    </row>
    <row r="890" spans="1:10" hidden="1" x14ac:dyDescent="0.2">
      <c r="A890">
        <v>38385</v>
      </c>
      <c r="B890" t="s">
        <v>27</v>
      </c>
      <c r="C890">
        <v>2001</v>
      </c>
      <c r="E890" t="s">
        <v>325</v>
      </c>
      <c r="G890" t="s">
        <v>3</v>
      </c>
      <c r="I890">
        <v>-154.63</v>
      </c>
      <c r="J890" t="s">
        <v>482</v>
      </c>
    </row>
    <row r="891" spans="1:10" hidden="1" x14ac:dyDescent="0.2">
      <c r="A891">
        <v>38385</v>
      </c>
      <c r="B891" t="s">
        <v>27</v>
      </c>
      <c r="C891">
        <v>2001</v>
      </c>
      <c r="E891" t="s">
        <v>325</v>
      </c>
      <c r="G891" t="s">
        <v>3</v>
      </c>
      <c r="I891">
        <v>-83.2</v>
      </c>
      <c r="J891" t="s">
        <v>482</v>
      </c>
    </row>
    <row r="892" spans="1:10" hidden="1" x14ac:dyDescent="0.2">
      <c r="A892">
        <v>38385</v>
      </c>
      <c r="B892" t="s">
        <v>27</v>
      </c>
      <c r="C892">
        <v>2001</v>
      </c>
      <c r="E892" t="s">
        <v>474</v>
      </c>
      <c r="G892" t="s">
        <v>3</v>
      </c>
      <c r="I892">
        <v>-32.46</v>
      </c>
      <c r="J892" t="s">
        <v>482</v>
      </c>
    </row>
    <row r="893" spans="1:10" x14ac:dyDescent="0.2">
      <c r="A893">
        <v>38385</v>
      </c>
      <c r="B893" t="s">
        <v>27</v>
      </c>
      <c r="C893">
        <v>2001</v>
      </c>
      <c r="E893" t="s">
        <v>473</v>
      </c>
      <c r="G893" t="s">
        <v>350</v>
      </c>
      <c r="H893" t="s">
        <v>49</v>
      </c>
      <c r="I893">
        <v>-15.01</v>
      </c>
      <c r="J893" t="s">
        <v>350</v>
      </c>
    </row>
    <row r="894" spans="1:10" hidden="1" x14ac:dyDescent="0.2">
      <c r="A894">
        <v>38385</v>
      </c>
      <c r="B894" t="s">
        <v>27</v>
      </c>
      <c r="C894">
        <v>2001</v>
      </c>
      <c r="E894" t="s">
        <v>325</v>
      </c>
      <c r="G894" t="s">
        <v>3</v>
      </c>
      <c r="I894">
        <v>-264.72000000000003</v>
      </c>
      <c r="J894" t="s">
        <v>483</v>
      </c>
    </row>
    <row r="895" spans="1:10" hidden="1" x14ac:dyDescent="0.2">
      <c r="A895">
        <v>38385</v>
      </c>
      <c r="B895" t="s">
        <v>27</v>
      </c>
      <c r="C895">
        <v>2001</v>
      </c>
      <c r="E895" t="s">
        <v>325</v>
      </c>
      <c r="G895" t="s">
        <v>3</v>
      </c>
      <c r="I895">
        <v>-88.14</v>
      </c>
      <c r="J895" t="s">
        <v>482</v>
      </c>
    </row>
    <row r="896" spans="1:10" hidden="1" x14ac:dyDescent="0.2">
      <c r="A896">
        <v>38385</v>
      </c>
      <c r="B896" t="s">
        <v>27</v>
      </c>
      <c r="C896">
        <v>2001</v>
      </c>
      <c r="E896" t="s">
        <v>325</v>
      </c>
      <c r="G896" t="s">
        <v>3</v>
      </c>
      <c r="I896">
        <v>-14.04</v>
      </c>
      <c r="J896" t="s">
        <v>482</v>
      </c>
    </row>
    <row r="897" spans="1:10" hidden="1" x14ac:dyDescent="0.2">
      <c r="A897">
        <v>38385</v>
      </c>
      <c r="B897" t="s">
        <v>27</v>
      </c>
      <c r="C897">
        <v>2001</v>
      </c>
      <c r="E897" t="s">
        <v>108</v>
      </c>
      <c r="G897" t="s">
        <v>110</v>
      </c>
      <c r="H897" t="s">
        <v>111</v>
      </c>
      <c r="I897" s="6">
        <v>10000</v>
      </c>
      <c r="J897" t="s">
        <v>353</v>
      </c>
    </row>
    <row r="898" spans="1:10" hidden="1" x14ac:dyDescent="0.2">
      <c r="A898">
        <v>38385</v>
      </c>
      <c r="B898" t="s">
        <v>27</v>
      </c>
      <c r="C898">
        <v>2001</v>
      </c>
      <c r="E898" t="s">
        <v>325</v>
      </c>
      <c r="G898" t="s">
        <v>3</v>
      </c>
      <c r="I898">
        <v>10.98</v>
      </c>
      <c r="J898" t="s">
        <v>482</v>
      </c>
    </row>
    <row r="899" spans="1:10" hidden="1" x14ac:dyDescent="0.2">
      <c r="A899">
        <v>38385</v>
      </c>
      <c r="B899" t="s">
        <v>27</v>
      </c>
      <c r="C899">
        <v>2001</v>
      </c>
      <c r="E899" t="s">
        <v>325</v>
      </c>
      <c r="G899" t="s">
        <v>3</v>
      </c>
      <c r="I899">
        <v>-148.83000000000001</v>
      </c>
      <c r="J899" t="s">
        <v>483</v>
      </c>
    </row>
    <row r="900" spans="1:10" hidden="1" x14ac:dyDescent="0.2">
      <c r="A900">
        <v>38385</v>
      </c>
      <c r="B900" t="s">
        <v>27</v>
      </c>
      <c r="C900">
        <v>2001</v>
      </c>
      <c r="E900" t="s">
        <v>325</v>
      </c>
      <c r="G900" t="s">
        <v>3</v>
      </c>
      <c r="I900" s="5">
        <v>-26.3</v>
      </c>
      <c r="J900" t="s">
        <v>482</v>
      </c>
    </row>
    <row r="901" spans="1:10" x14ac:dyDescent="0.2">
      <c r="A901">
        <v>38385</v>
      </c>
      <c r="B901" t="s">
        <v>27</v>
      </c>
      <c r="C901">
        <v>2001</v>
      </c>
      <c r="E901" t="s">
        <v>341</v>
      </c>
      <c r="G901" t="s">
        <v>350</v>
      </c>
      <c r="H901" t="s">
        <v>49</v>
      </c>
      <c r="I901">
        <v>-16</v>
      </c>
      <c r="J901" t="s">
        <v>350</v>
      </c>
    </row>
    <row r="902" spans="1:10" hidden="1" x14ac:dyDescent="0.2">
      <c r="A902">
        <v>38385</v>
      </c>
      <c r="B902" t="s">
        <v>27</v>
      </c>
      <c r="C902">
        <v>2001</v>
      </c>
      <c r="E902" t="s">
        <v>325</v>
      </c>
      <c r="G902" t="s">
        <v>3</v>
      </c>
      <c r="I902">
        <v>-14.93</v>
      </c>
      <c r="J902" t="s">
        <v>482</v>
      </c>
    </row>
    <row r="903" spans="1:10" hidden="1" x14ac:dyDescent="0.2">
      <c r="A903">
        <v>38385</v>
      </c>
      <c r="B903" t="s">
        <v>27</v>
      </c>
      <c r="C903">
        <v>2001</v>
      </c>
      <c r="E903" t="s">
        <v>325</v>
      </c>
      <c r="G903" t="s">
        <v>3</v>
      </c>
      <c r="I903">
        <v>-29.87</v>
      </c>
      <c r="J903" t="s">
        <v>482</v>
      </c>
    </row>
    <row r="904" spans="1:10" x14ac:dyDescent="0.2">
      <c r="A904">
        <v>38385</v>
      </c>
      <c r="B904" t="s">
        <v>27</v>
      </c>
      <c r="C904">
        <v>2001</v>
      </c>
      <c r="E904" t="s">
        <v>582</v>
      </c>
      <c r="G904" t="s">
        <v>350</v>
      </c>
      <c r="H904" t="s">
        <v>351</v>
      </c>
      <c r="I904">
        <v>1128.1400000000001</v>
      </c>
      <c r="J904" t="s">
        <v>350</v>
      </c>
    </row>
    <row r="905" spans="1:10" hidden="1" x14ac:dyDescent="0.2">
      <c r="A905">
        <v>38385</v>
      </c>
      <c r="B905" t="s">
        <v>27</v>
      </c>
      <c r="C905">
        <v>2001</v>
      </c>
      <c r="E905" t="s">
        <v>325</v>
      </c>
      <c r="G905" t="s">
        <v>3</v>
      </c>
      <c r="I905">
        <v>0.04</v>
      </c>
      <c r="J905" t="s">
        <v>482</v>
      </c>
    </row>
    <row r="906" spans="1:10" hidden="1" x14ac:dyDescent="0.2">
      <c r="A906">
        <v>38385</v>
      </c>
      <c r="B906" t="s">
        <v>27</v>
      </c>
      <c r="C906">
        <v>2001</v>
      </c>
      <c r="E906" t="s">
        <v>325</v>
      </c>
      <c r="G906" t="s">
        <v>3</v>
      </c>
      <c r="I906" s="6">
        <v>-97.98</v>
      </c>
      <c r="J906" t="s">
        <v>482</v>
      </c>
    </row>
    <row r="907" spans="1:10" x14ac:dyDescent="0.2">
      <c r="A907">
        <v>38385</v>
      </c>
      <c r="B907" t="s">
        <v>27</v>
      </c>
      <c r="C907">
        <v>2001</v>
      </c>
      <c r="E907" t="s">
        <v>342</v>
      </c>
      <c r="G907" t="s">
        <v>350</v>
      </c>
      <c r="H907" t="s">
        <v>49</v>
      </c>
      <c r="I907">
        <v>-25</v>
      </c>
      <c r="J907" t="s">
        <v>350</v>
      </c>
    </row>
    <row r="908" spans="1:10" hidden="1" x14ac:dyDescent="0.2">
      <c r="A908">
        <v>38385</v>
      </c>
      <c r="B908" t="s">
        <v>27</v>
      </c>
      <c r="C908">
        <v>2001</v>
      </c>
      <c r="E908" t="s">
        <v>325</v>
      </c>
      <c r="G908" t="s">
        <v>3</v>
      </c>
      <c r="I908">
        <v>-118.43</v>
      </c>
      <c r="J908" t="s">
        <v>483</v>
      </c>
    </row>
    <row r="909" spans="1:10" hidden="1" x14ac:dyDescent="0.2">
      <c r="A909">
        <v>38385</v>
      </c>
      <c r="B909" t="s">
        <v>27</v>
      </c>
      <c r="C909">
        <v>2001</v>
      </c>
      <c r="E909" t="s">
        <v>325</v>
      </c>
      <c r="G909" t="s">
        <v>3</v>
      </c>
      <c r="I909">
        <v>-19.89</v>
      </c>
      <c r="J909" t="s">
        <v>482</v>
      </c>
    </row>
    <row r="910" spans="1:10" x14ac:dyDescent="0.2">
      <c r="A910">
        <v>38385</v>
      </c>
      <c r="B910" t="s">
        <v>27</v>
      </c>
      <c r="C910">
        <v>2001</v>
      </c>
      <c r="E910" t="s">
        <v>345</v>
      </c>
      <c r="G910" t="s">
        <v>350</v>
      </c>
      <c r="H910" t="s">
        <v>49</v>
      </c>
      <c r="I910">
        <v>-27.01</v>
      </c>
      <c r="J910" t="s">
        <v>350</v>
      </c>
    </row>
    <row r="911" spans="1:10" hidden="1" x14ac:dyDescent="0.2">
      <c r="A911">
        <v>38385</v>
      </c>
      <c r="B911" t="s">
        <v>27</v>
      </c>
      <c r="C911">
        <v>2001</v>
      </c>
      <c r="E911" t="s">
        <v>325</v>
      </c>
      <c r="G911" t="s">
        <v>3</v>
      </c>
      <c r="I911">
        <v>-10.38</v>
      </c>
      <c r="J911" t="s">
        <v>482</v>
      </c>
    </row>
    <row r="912" spans="1:10" hidden="1" x14ac:dyDescent="0.2">
      <c r="A912">
        <v>38385</v>
      </c>
      <c r="B912" t="s">
        <v>27</v>
      </c>
      <c r="C912">
        <v>2001</v>
      </c>
      <c r="E912" t="s">
        <v>32</v>
      </c>
      <c r="G912" t="s">
        <v>3</v>
      </c>
      <c r="H912" t="s">
        <v>475</v>
      </c>
      <c r="I912">
        <v>205.76</v>
      </c>
      <c r="J912" t="s">
        <v>483</v>
      </c>
    </row>
    <row r="913" spans="1:10" hidden="1" x14ac:dyDescent="0.2">
      <c r="A913">
        <v>38385</v>
      </c>
      <c r="B913" t="s">
        <v>27</v>
      </c>
      <c r="C913">
        <v>2001</v>
      </c>
      <c r="E913" t="s">
        <v>32</v>
      </c>
      <c r="G913" t="s">
        <v>3</v>
      </c>
      <c r="I913">
        <v>-484.33</v>
      </c>
      <c r="J913" t="s">
        <v>483</v>
      </c>
    </row>
    <row r="914" spans="1:10" hidden="1" x14ac:dyDescent="0.2">
      <c r="A914">
        <v>38385</v>
      </c>
      <c r="B914" t="s">
        <v>27</v>
      </c>
      <c r="C914">
        <v>2001</v>
      </c>
      <c r="E914" t="s">
        <v>32</v>
      </c>
      <c r="G914" t="s">
        <v>3</v>
      </c>
      <c r="I914">
        <v>-115.35</v>
      </c>
      <c r="J914" t="s">
        <v>483</v>
      </c>
    </row>
    <row r="915" spans="1:10" hidden="1" x14ac:dyDescent="0.2">
      <c r="A915">
        <v>38385</v>
      </c>
      <c r="B915" t="s">
        <v>27</v>
      </c>
      <c r="C915">
        <v>2001</v>
      </c>
      <c r="E915" t="s">
        <v>32</v>
      </c>
      <c r="G915" t="s">
        <v>3</v>
      </c>
      <c r="I915" s="5">
        <v>-205.25</v>
      </c>
      <c r="J915" t="s">
        <v>483</v>
      </c>
    </row>
    <row r="916" spans="1:10" hidden="1" x14ac:dyDescent="0.2">
      <c r="A916">
        <v>38385</v>
      </c>
      <c r="B916" t="s">
        <v>27</v>
      </c>
      <c r="C916">
        <v>2001</v>
      </c>
      <c r="E916" t="s">
        <v>158</v>
      </c>
      <c r="G916" t="s">
        <v>15</v>
      </c>
      <c r="H916" t="s">
        <v>16</v>
      </c>
      <c r="I916">
        <v>-10</v>
      </c>
      <c r="J916" t="str">
        <f>IF(G916="Personal","Personal","Operating")</f>
        <v>Operating</v>
      </c>
    </row>
    <row r="917" spans="1:10" x14ac:dyDescent="0.2">
      <c r="A917">
        <v>38385</v>
      </c>
      <c r="B917" t="s">
        <v>27</v>
      </c>
      <c r="C917">
        <v>2001</v>
      </c>
      <c r="D917">
        <v>1211</v>
      </c>
      <c r="E917" t="s">
        <v>383</v>
      </c>
      <c r="G917" t="s">
        <v>350</v>
      </c>
      <c r="H917" t="s">
        <v>351</v>
      </c>
      <c r="I917" s="5">
        <v>-792.28</v>
      </c>
      <c r="J917" t="s">
        <v>350</v>
      </c>
    </row>
    <row r="918" spans="1:10" hidden="1" x14ac:dyDescent="0.2">
      <c r="A918">
        <v>38385</v>
      </c>
      <c r="B918" t="s">
        <v>27</v>
      </c>
      <c r="C918">
        <v>2001</v>
      </c>
      <c r="D918">
        <v>1212</v>
      </c>
      <c r="E918" t="s">
        <v>45</v>
      </c>
      <c r="G918" t="s">
        <v>47</v>
      </c>
      <c r="H918" t="s">
        <v>117</v>
      </c>
      <c r="I918">
        <v>-118.19</v>
      </c>
      <c r="J918" t="s">
        <v>482</v>
      </c>
    </row>
    <row r="919" spans="1:10" hidden="1" x14ac:dyDescent="0.2">
      <c r="A919">
        <v>38385</v>
      </c>
      <c r="B919" t="s">
        <v>27</v>
      </c>
      <c r="C919">
        <v>2001</v>
      </c>
      <c r="D919">
        <v>1213</v>
      </c>
      <c r="E919" t="s">
        <v>320</v>
      </c>
      <c r="G919" t="s">
        <v>353</v>
      </c>
      <c r="I919">
        <v>-3941.3</v>
      </c>
      <c r="J919" t="s">
        <v>353</v>
      </c>
    </row>
    <row r="920" spans="1:10" x14ac:dyDescent="0.2">
      <c r="A920">
        <v>38385</v>
      </c>
      <c r="B920" t="s">
        <v>27</v>
      </c>
      <c r="C920">
        <v>2001</v>
      </c>
      <c r="D920">
        <v>1214</v>
      </c>
      <c r="E920" t="s">
        <v>380</v>
      </c>
      <c r="F920" t="s">
        <v>575</v>
      </c>
      <c r="G920" t="s">
        <v>350</v>
      </c>
      <c r="I920">
        <v>-496.58</v>
      </c>
      <c r="J920" t="s">
        <v>350</v>
      </c>
    </row>
    <row r="921" spans="1:10" hidden="1" x14ac:dyDescent="0.2">
      <c r="A921">
        <v>38385</v>
      </c>
      <c r="B921" t="s">
        <v>27</v>
      </c>
      <c r="C921">
        <v>2001</v>
      </c>
      <c r="D921">
        <v>1215</v>
      </c>
      <c r="E921" t="s">
        <v>131</v>
      </c>
      <c r="G921" t="s">
        <v>3</v>
      </c>
      <c r="I921">
        <v>-231.99</v>
      </c>
      <c r="J921" t="s">
        <v>482</v>
      </c>
    </row>
    <row r="922" spans="1:10" hidden="1" x14ac:dyDescent="0.2">
      <c r="A922">
        <v>38385</v>
      </c>
      <c r="B922" t="s">
        <v>27</v>
      </c>
      <c r="C922">
        <v>2001</v>
      </c>
      <c r="D922">
        <v>1216</v>
      </c>
      <c r="E922" t="s">
        <v>59</v>
      </c>
      <c r="G922" t="s">
        <v>3</v>
      </c>
      <c r="I922">
        <v>-68.569999999999993</v>
      </c>
      <c r="J922" t="s">
        <v>482</v>
      </c>
    </row>
    <row r="923" spans="1:10" hidden="1" x14ac:dyDescent="0.2">
      <c r="A923">
        <v>38385</v>
      </c>
      <c r="B923" t="s">
        <v>27</v>
      </c>
      <c r="C923">
        <v>2001</v>
      </c>
      <c r="D923">
        <v>1217</v>
      </c>
      <c r="E923" t="s">
        <v>32</v>
      </c>
      <c r="G923" t="s">
        <v>3</v>
      </c>
      <c r="I923">
        <v>-1463.48</v>
      </c>
      <c r="J923" t="s">
        <v>483</v>
      </c>
    </row>
    <row r="924" spans="1:10" x14ac:dyDescent="0.2">
      <c r="A924">
        <v>38385</v>
      </c>
      <c r="B924" t="s">
        <v>27</v>
      </c>
      <c r="C924">
        <v>2001</v>
      </c>
      <c r="D924">
        <v>1219</v>
      </c>
      <c r="E924" t="s">
        <v>660</v>
      </c>
      <c r="F924" t="s">
        <v>661</v>
      </c>
      <c r="G924" t="s">
        <v>350</v>
      </c>
      <c r="I924">
        <v>-50</v>
      </c>
      <c r="J924" t="s">
        <v>350</v>
      </c>
    </row>
    <row r="925" spans="1:10" hidden="1" x14ac:dyDescent="0.2">
      <c r="A925">
        <v>35599</v>
      </c>
      <c r="B925" t="s">
        <v>27</v>
      </c>
      <c r="C925">
        <v>2001</v>
      </c>
      <c r="E925" t="s">
        <v>17</v>
      </c>
      <c r="F925" t="s">
        <v>662</v>
      </c>
      <c r="G925" t="s">
        <v>14</v>
      </c>
      <c r="H925" t="s">
        <v>17</v>
      </c>
      <c r="I925" s="6">
        <f>2916.06+1928</f>
        <v>4844.0599999999995</v>
      </c>
      <c r="J925" t="str">
        <f>IF(G925="Personal","Personal","Operating")</f>
        <v>Operating</v>
      </c>
    </row>
    <row r="926" spans="1:10" hidden="1" x14ac:dyDescent="0.2">
      <c r="A926">
        <v>35599</v>
      </c>
      <c r="B926" t="s">
        <v>27</v>
      </c>
      <c r="C926">
        <v>2001</v>
      </c>
      <c r="E926" t="s">
        <v>17</v>
      </c>
      <c r="F926" t="s">
        <v>663</v>
      </c>
      <c r="G926" t="s">
        <v>14</v>
      </c>
      <c r="H926" t="s">
        <v>17</v>
      </c>
      <c r="I926" s="6">
        <f>2337.5+1899.46+280</f>
        <v>4516.96</v>
      </c>
      <c r="J926" t="str">
        <f>IF(G926="Personal","Personal","Operating")</f>
        <v>Operating</v>
      </c>
    </row>
    <row r="927" spans="1:10" hidden="1" x14ac:dyDescent="0.2">
      <c r="A927">
        <v>35599</v>
      </c>
      <c r="B927" t="s">
        <v>27</v>
      </c>
      <c r="C927">
        <v>2001</v>
      </c>
      <c r="E927" t="s">
        <v>17</v>
      </c>
      <c r="F927" t="s">
        <v>664</v>
      </c>
      <c r="G927" t="s">
        <v>14</v>
      </c>
      <c r="H927" t="s">
        <v>17</v>
      </c>
      <c r="I927" s="6">
        <f>2125.18+926.25</f>
        <v>3051.43</v>
      </c>
      <c r="J927" t="str">
        <f>IF(G927="Personal","Personal","Operating")</f>
        <v>Operating</v>
      </c>
    </row>
    <row r="928" spans="1:10" hidden="1" x14ac:dyDescent="0.2">
      <c r="A928">
        <v>35599</v>
      </c>
      <c r="B928" t="s">
        <v>27</v>
      </c>
      <c r="C928">
        <v>2001</v>
      </c>
      <c r="E928" t="s">
        <v>108</v>
      </c>
      <c r="F928" t="s">
        <v>109</v>
      </c>
      <c r="G928" t="s">
        <v>110</v>
      </c>
      <c r="H928" t="s">
        <v>111</v>
      </c>
      <c r="I928" s="6">
        <v>-10000</v>
      </c>
      <c r="J928" t="s">
        <v>353</v>
      </c>
    </row>
    <row r="929" spans="1:11" hidden="1" x14ac:dyDescent="0.2">
      <c r="A929">
        <v>35599</v>
      </c>
      <c r="B929" t="s">
        <v>27</v>
      </c>
      <c r="C929">
        <v>2001</v>
      </c>
      <c r="E929" t="s">
        <v>17</v>
      </c>
      <c r="F929" t="s">
        <v>665</v>
      </c>
      <c r="G929" t="s">
        <v>14</v>
      </c>
      <c r="H929" t="s">
        <v>17</v>
      </c>
      <c r="I929" s="6">
        <f>2821.5+2718.99+1175</f>
        <v>6715.49</v>
      </c>
      <c r="J929" t="str">
        <f>IF(G929="Personal","Personal","Operating")</f>
        <v>Operating</v>
      </c>
    </row>
    <row r="930" spans="1:11" hidden="1" x14ac:dyDescent="0.2">
      <c r="A930">
        <v>35599</v>
      </c>
      <c r="B930" t="s">
        <v>27</v>
      </c>
      <c r="C930">
        <v>2001</v>
      </c>
      <c r="E930" t="s">
        <v>17</v>
      </c>
      <c r="F930" t="s">
        <v>666</v>
      </c>
      <c r="G930" t="s">
        <v>14</v>
      </c>
      <c r="H930" t="s">
        <v>17</v>
      </c>
      <c r="I930" s="6">
        <f>2271.24+1721+1411.24</f>
        <v>5403.48</v>
      </c>
      <c r="J930" t="str">
        <f>IF(G930="Personal","Personal","Operating")</f>
        <v>Operating</v>
      </c>
    </row>
    <row r="931" spans="1:11" hidden="1" x14ac:dyDescent="0.2">
      <c r="A931">
        <v>35599</v>
      </c>
      <c r="B931" t="s">
        <v>27</v>
      </c>
      <c r="C931">
        <v>2001</v>
      </c>
      <c r="E931" t="s">
        <v>96</v>
      </c>
      <c r="F931" t="s">
        <v>667</v>
      </c>
      <c r="G931" t="s">
        <v>47</v>
      </c>
      <c r="H931" t="s">
        <v>98</v>
      </c>
      <c r="I931" s="5">
        <f>-utility!AN45</f>
        <v>-4561.9900000000007</v>
      </c>
      <c r="J931" t="str">
        <f>IF(G931="Personal","Personal","Operating")</f>
        <v>Operating</v>
      </c>
      <c r="K931" s="5"/>
    </row>
    <row r="932" spans="1:11" hidden="1" x14ac:dyDescent="0.2">
      <c r="A932">
        <v>35599</v>
      </c>
      <c r="B932" t="s">
        <v>27</v>
      </c>
      <c r="C932">
        <v>2001</v>
      </c>
      <c r="E932" t="s">
        <v>100</v>
      </c>
      <c r="F932" t="s">
        <v>653</v>
      </c>
      <c r="G932" t="s">
        <v>47</v>
      </c>
      <c r="H932" t="s">
        <v>49</v>
      </c>
      <c r="I932" s="5">
        <f>-utility!AO45</f>
        <v>-449.98000000000008</v>
      </c>
      <c r="J932" t="str">
        <f>IF(G932="Personal","Personal","Operating")</f>
        <v>Operating</v>
      </c>
    </row>
    <row r="933" spans="1:11" hidden="1" x14ac:dyDescent="0.2">
      <c r="A933">
        <v>35599</v>
      </c>
      <c r="B933" t="s">
        <v>27</v>
      </c>
      <c r="C933">
        <v>2001</v>
      </c>
      <c r="E933" t="s">
        <v>158</v>
      </c>
      <c r="F933" t="s">
        <v>157</v>
      </c>
      <c r="G933" t="s">
        <v>15</v>
      </c>
      <c r="H933" t="s">
        <v>16</v>
      </c>
      <c r="I933">
        <v>-12.72</v>
      </c>
      <c r="J933" t="str">
        <f>IF(G933="Personal","Personal","Operating")</f>
        <v>Operating</v>
      </c>
    </row>
    <row r="934" spans="1:11" hidden="1" x14ac:dyDescent="0.2">
      <c r="A934">
        <v>35599</v>
      </c>
      <c r="B934" t="s">
        <v>27</v>
      </c>
      <c r="C934">
        <v>2001</v>
      </c>
      <c r="D934">
        <v>1551</v>
      </c>
      <c r="E934" t="s">
        <v>369</v>
      </c>
      <c r="G934" t="s">
        <v>0</v>
      </c>
      <c r="H934" t="s">
        <v>1</v>
      </c>
      <c r="I934">
        <v>-270</v>
      </c>
      <c r="J934" t="s">
        <v>482</v>
      </c>
    </row>
    <row r="935" spans="1:11" hidden="1" x14ac:dyDescent="0.2">
      <c r="A935">
        <v>35599</v>
      </c>
      <c r="B935" t="s">
        <v>27</v>
      </c>
      <c r="C935">
        <v>2001</v>
      </c>
      <c r="D935">
        <v>1566</v>
      </c>
      <c r="E935" t="s">
        <v>51</v>
      </c>
      <c r="G935" t="s">
        <v>3</v>
      </c>
      <c r="H935" t="s">
        <v>12</v>
      </c>
      <c r="I935">
        <v>-44.23</v>
      </c>
      <c r="J935" t="s">
        <v>482</v>
      </c>
    </row>
    <row r="936" spans="1:11" hidden="1" x14ac:dyDescent="0.2">
      <c r="A936">
        <v>35599</v>
      </c>
      <c r="B936" t="s">
        <v>27</v>
      </c>
      <c r="C936">
        <v>2001</v>
      </c>
      <c r="D936">
        <v>1568</v>
      </c>
      <c r="E936" t="s">
        <v>668</v>
      </c>
      <c r="G936" t="s">
        <v>15</v>
      </c>
      <c r="H936" t="s">
        <v>248</v>
      </c>
      <c r="I936">
        <v>-35</v>
      </c>
      <c r="J936" t="s">
        <v>482</v>
      </c>
    </row>
    <row r="937" spans="1:11" hidden="1" x14ac:dyDescent="0.2">
      <c r="A937">
        <v>35599</v>
      </c>
      <c r="B937" t="s">
        <v>27</v>
      </c>
      <c r="C937">
        <v>2001</v>
      </c>
      <c r="D937">
        <v>1571</v>
      </c>
      <c r="E937" t="s">
        <v>561</v>
      </c>
      <c r="G937" t="s">
        <v>0</v>
      </c>
      <c r="H937" t="s">
        <v>1</v>
      </c>
      <c r="I937">
        <v>-58.5</v>
      </c>
      <c r="J937" t="s">
        <v>482</v>
      </c>
    </row>
    <row r="938" spans="1:11" hidden="1" x14ac:dyDescent="0.2">
      <c r="A938">
        <v>35599</v>
      </c>
      <c r="B938" t="s">
        <v>27</v>
      </c>
      <c r="C938">
        <v>2001</v>
      </c>
      <c r="D938">
        <v>1572</v>
      </c>
      <c r="E938" t="s">
        <v>296</v>
      </c>
      <c r="G938" t="s">
        <v>3</v>
      </c>
      <c r="H938" t="s">
        <v>13</v>
      </c>
      <c r="I938">
        <v>-39.74</v>
      </c>
      <c r="J938" t="s">
        <v>482</v>
      </c>
    </row>
    <row r="939" spans="1:11" hidden="1" x14ac:dyDescent="0.2">
      <c r="A939">
        <v>35599</v>
      </c>
      <c r="B939" t="s">
        <v>27</v>
      </c>
      <c r="C939">
        <v>2001</v>
      </c>
      <c r="D939">
        <v>1573</v>
      </c>
      <c r="E939" t="s">
        <v>369</v>
      </c>
      <c r="G939" t="s">
        <v>0</v>
      </c>
      <c r="H939" t="s">
        <v>1</v>
      </c>
      <c r="I939">
        <v>-270</v>
      </c>
      <c r="J939" t="s">
        <v>482</v>
      </c>
    </row>
    <row r="940" spans="1:11" hidden="1" x14ac:dyDescent="0.2">
      <c r="A940">
        <v>35599</v>
      </c>
      <c r="B940" t="s">
        <v>27</v>
      </c>
      <c r="C940">
        <v>2001</v>
      </c>
      <c r="D940">
        <v>1574</v>
      </c>
      <c r="E940" t="s">
        <v>171</v>
      </c>
      <c r="G940" t="s">
        <v>0</v>
      </c>
      <c r="H940" t="s">
        <v>2</v>
      </c>
      <c r="I940">
        <v>-260</v>
      </c>
      <c r="J940" t="s">
        <v>482</v>
      </c>
    </row>
    <row r="941" spans="1:11" hidden="1" x14ac:dyDescent="0.2">
      <c r="A941">
        <v>35599</v>
      </c>
      <c r="B941" t="s">
        <v>27</v>
      </c>
      <c r="C941">
        <v>2001</v>
      </c>
      <c r="D941">
        <v>1575</v>
      </c>
      <c r="E941" t="s">
        <v>567</v>
      </c>
      <c r="G941" t="s">
        <v>3</v>
      </c>
      <c r="H941" t="s">
        <v>42</v>
      </c>
      <c r="I941">
        <v>-10.88</v>
      </c>
      <c r="J941" t="s">
        <v>482</v>
      </c>
    </row>
    <row r="942" spans="1:11" hidden="1" x14ac:dyDescent="0.2">
      <c r="A942">
        <v>35599</v>
      </c>
      <c r="B942" t="s">
        <v>27</v>
      </c>
      <c r="C942">
        <v>2001</v>
      </c>
      <c r="D942">
        <v>1576</v>
      </c>
      <c r="E942" t="s">
        <v>246</v>
      </c>
      <c r="G942" t="s">
        <v>15</v>
      </c>
      <c r="H942" t="s">
        <v>248</v>
      </c>
      <c r="I942">
        <v>-218.75</v>
      </c>
      <c r="J942" t="s">
        <v>482</v>
      </c>
    </row>
    <row r="943" spans="1:11" hidden="1" x14ac:dyDescent="0.2">
      <c r="A943">
        <v>35599</v>
      </c>
      <c r="B943" t="s">
        <v>27</v>
      </c>
      <c r="C943">
        <v>2001</v>
      </c>
      <c r="D943">
        <v>1577</v>
      </c>
      <c r="E943" t="s">
        <v>86</v>
      </c>
      <c r="G943" t="s">
        <v>47</v>
      </c>
      <c r="H943" t="s">
        <v>117</v>
      </c>
      <c r="I943">
        <v>-16.52</v>
      </c>
      <c r="J943" t="s">
        <v>482</v>
      </c>
    </row>
    <row r="944" spans="1:11" hidden="1" x14ac:dyDescent="0.2">
      <c r="A944">
        <v>35599</v>
      </c>
      <c r="B944" t="s">
        <v>27</v>
      </c>
      <c r="C944">
        <v>2001</v>
      </c>
      <c r="D944">
        <v>1578</v>
      </c>
      <c r="E944" t="s">
        <v>369</v>
      </c>
      <c r="G944" t="s">
        <v>0</v>
      </c>
      <c r="H944" t="s">
        <v>1</v>
      </c>
      <c r="I944">
        <v>-270</v>
      </c>
      <c r="J944" t="s">
        <v>482</v>
      </c>
    </row>
    <row r="945" spans="1:10" hidden="1" x14ac:dyDescent="0.2">
      <c r="A945">
        <v>35599</v>
      </c>
      <c r="B945" t="s">
        <v>27</v>
      </c>
      <c r="C945">
        <v>2001</v>
      </c>
      <c r="D945">
        <v>1579</v>
      </c>
      <c r="E945" t="s">
        <v>171</v>
      </c>
      <c r="G945" t="s">
        <v>0</v>
      </c>
      <c r="H945" t="s">
        <v>2</v>
      </c>
      <c r="I945">
        <v>-260</v>
      </c>
      <c r="J945" t="s">
        <v>482</v>
      </c>
    </row>
    <row r="946" spans="1:10" hidden="1" x14ac:dyDescent="0.2">
      <c r="A946">
        <v>35599</v>
      </c>
      <c r="B946" t="s">
        <v>27</v>
      </c>
      <c r="C946">
        <v>2001</v>
      </c>
      <c r="D946">
        <v>1580</v>
      </c>
      <c r="E946" t="s">
        <v>56</v>
      </c>
      <c r="G946" t="s">
        <v>15</v>
      </c>
      <c r="H946" t="s">
        <v>58</v>
      </c>
      <c r="I946">
        <v>-47.47</v>
      </c>
      <c r="J946" t="s">
        <v>482</v>
      </c>
    </row>
    <row r="947" spans="1:10" x14ac:dyDescent="0.2">
      <c r="A947">
        <v>35599</v>
      </c>
      <c r="B947" t="s">
        <v>27</v>
      </c>
      <c r="C947">
        <v>2001</v>
      </c>
      <c r="D947">
        <v>1581</v>
      </c>
      <c r="E947" t="s">
        <v>608</v>
      </c>
      <c r="F947" t="s">
        <v>609</v>
      </c>
      <c r="G947" t="s">
        <v>350</v>
      </c>
      <c r="H947" t="s">
        <v>110</v>
      </c>
      <c r="I947">
        <v>-50</v>
      </c>
      <c r="J947" t="s">
        <v>350</v>
      </c>
    </row>
    <row r="948" spans="1:10" hidden="1" x14ac:dyDescent="0.2">
      <c r="A948">
        <v>35599</v>
      </c>
      <c r="B948" t="s">
        <v>27</v>
      </c>
      <c r="C948">
        <v>2001</v>
      </c>
      <c r="D948">
        <v>1582</v>
      </c>
      <c r="E948" t="s">
        <v>63</v>
      </c>
      <c r="G948" t="s">
        <v>15</v>
      </c>
      <c r="H948" t="s">
        <v>669</v>
      </c>
      <c r="I948">
        <v>-275.08</v>
      </c>
      <c r="J948" t="s">
        <v>482</v>
      </c>
    </row>
    <row r="949" spans="1:10" hidden="1" x14ac:dyDescent="0.2">
      <c r="A949">
        <v>35599</v>
      </c>
      <c r="B949" t="s">
        <v>27</v>
      </c>
      <c r="C949">
        <v>2001</v>
      </c>
      <c r="D949">
        <v>1583</v>
      </c>
      <c r="E949" t="s">
        <v>670</v>
      </c>
      <c r="F949" t="s">
        <v>607</v>
      </c>
      <c r="G949" t="s">
        <v>14</v>
      </c>
      <c r="H949" t="s">
        <v>190</v>
      </c>
      <c r="I949">
        <v>-196.57</v>
      </c>
      <c r="J949" t="s">
        <v>482</v>
      </c>
    </row>
    <row r="950" spans="1:10" hidden="1" x14ac:dyDescent="0.2">
      <c r="A950">
        <v>35599</v>
      </c>
      <c r="B950" t="s">
        <v>27</v>
      </c>
      <c r="C950">
        <v>2001</v>
      </c>
      <c r="D950">
        <v>1584</v>
      </c>
      <c r="E950" t="s">
        <v>369</v>
      </c>
      <c r="F950" t="s">
        <v>560</v>
      </c>
      <c r="G950" t="s">
        <v>0</v>
      </c>
      <c r="H950" t="s">
        <v>1</v>
      </c>
      <c r="I950">
        <v>-270</v>
      </c>
      <c r="J950" t="s">
        <v>482</v>
      </c>
    </row>
    <row r="951" spans="1:10" hidden="1" x14ac:dyDescent="0.2">
      <c r="A951">
        <v>35599</v>
      </c>
      <c r="B951" t="s">
        <v>27</v>
      </c>
      <c r="C951">
        <v>2001</v>
      </c>
      <c r="D951">
        <v>1585</v>
      </c>
      <c r="E951" t="s">
        <v>171</v>
      </c>
      <c r="F951" t="s">
        <v>598</v>
      </c>
      <c r="G951" t="s">
        <v>0</v>
      </c>
      <c r="H951" t="s">
        <v>2</v>
      </c>
      <c r="I951">
        <v>-260</v>
      </c>
      <c r="J951" t="s">
        <v>482</v>
      </c>
    </row>
    <row r="952" spans="1:10" hidden="1" x14ac:dyDescent="0.2">
      <c r="A952">
        <v>35599</v>
      </c>
      <c r="B952" t="s">
        <v>27</v>
      </c>
      <c r="C952">
        <v>2001</v>
      </c>
      <c r="D952">
        <v>1586</v>
      </c>
      <c r="E952" t="s">
        <v>671</v>
      </c>
      <c r="F952" t="s">
        <v>672</v>
      </c>
      <c r="G952" t="s">
        <v>0</v>
      </c>
      <c r="H952" t="s">
        <v>1</v>
      </c>
      <c r="I952">
        <v>-108</v>
      </c>
      <c r="J952" t="s">
        <v>482</v>
      </c>
    </row>
    <row r="953" spans="1:10" hidden="1" x14ac:dyDescent="0.2">
      <c r="A953">
        <v>35599</v>
      </c>
      <c r="B953" t="s">
        <v>27</v>
      </c>
      <c r="C953">
        <v>2001</v>
      </c>
      <c r="D953">
        <v>1587</v>
      </c>
      <c r="E953" t="s">
        <v>561</v>
      </c>
      <c r="G953" t="s">
        <v>0</v>
      </c>
      <c r="H953" t="s">
        <v>1</v>
      </c>
      <c r="I953">
        <v>-97.5</v>
      </c>
      <c r="J953" t="s">
        <v>482</v>
      </c>
    </row>
    <row r="954" spans="1:10" hidden="1" x14ac:dyDescent="0.2">
      <c r="A954">
        <v>35599</v>
      </c>
      <c r="B954" t="s">
        <v>27</v>
      </c>
      <c r="C954">
        <v>2001</v>
      </c>
      <c r="D954">
        <v>1588</v>
      </c>
      <c r="E954" t="s">
        <v>51</v>
      </c>
      <c r="G954" t="s">
        <v>3</v>
      </c>
      <c r="H954" t="s">
        <v>12</v>
      </c>
      <c r="I954">
        <v>-65.86</v>
      </c>
      <c r="J954" t="s">
        <v>482</v>
      </c>
    </row>
    <row r="955" spans="1:10" hidden="1" x14ac:dyDescent="0.2">
      <c r="A955">
        <v>35599</v>
      </c>
      <c r="B955" t="s">
        <v>27</v>
      </c>
      <c r="C955">
        <v>2001</v>
      </c>
      <c r="D955">
        <v>1589</v>
      </c>
      <c r="E955" t="s">
        <v>53</v>
      </c>
      <c r="F955" t="s">
        <v>54</v>
      </c>
      <c r="G955" t="s">
        <v>3</v>
      </c>
      <c r="H955" t="s">
        <v>13</v>
      </c>
      <c r="I955">
        <v>-7</v>
      </c>
      <c r="J955" t="s">
        <v>482</v>
      </c>
    </row>
    <row r="956" spans="1:10" hidden="1" x14ac:dyDescent="0.2">
      <c r="A956">
        <v>35599</v>
      </c>
      <c r="B956" t="s">
        <v>27</v>
      </c>
      <c r="C956">
        <v>2001</v>
      </c>
      <c r="D956">
        <v>1590</v>
      </c>
      <c r="E956" t="s">
        <v>369</v>
      </c>
      <c r="F956" t="s">
        <v>560</v>
      </c>
      <c r="G956" t="s">
        <v>0</v>
      </c>
      <c r="H956" t="s">
        <v>1</v>
      </c>
      <c r="I956">
        <v>-270</v>
      </c>
      <c r="J956" t="s">
        <v>482</v>
      </c>
    </row>
    <row r="957" spans="1:10" hidden="1" x14ac:dyDescent="0.2">
      <c r="A957">
        <v>35599</v>
      </c>
      <c r="B957" t="s">
        <v>27</v>
      </c>
      <c r="C957">
        <v>2001</v>
      </c>
      <c r="D957">
        <v>1591</v>
      </c>
      <c r="E957" t="s">
        <v>171</v>
      </c>
      <c r="F957" t="s">
        <v>598</v>
      </c>
      <c r="G957" t="s">
        <v>0</v>
      </c>
      <c r="H957" t="s">
        <v>2</v>
      </c>
      <c r="I957">
        <v>-260</v>
      </c>
      <c r="J957" t="s">
        <v>482</v>
      </c>
    </row>
    <row r="958" spans="1:10" hidden="1" x14ac:dyDescent="0.2">
      <c r="A958">
        <v>35599</v>
      </c>
      <c r="B958" t="s">
        <v>27</v>
      </c>
      <c r="C958">
        <v>2001</v>
      </c>
      <c r="D958">
        <v>1592</v>
      </c>
      <c r="E958" t="s">
        <v>671</v>
      </c>
      <c r="G958" t="s">
        <v>0</v>
      </c>
      <c r="H958" t="s">
        <v>1</v>
      </c>
      <c r="I958">
        <v>-120</v>
      </c>
      <c r="J958" t="s">
        <v>482</v>
      </c>
    </row>
    <row r="959" spans="1:10" hidden="1" x14ac:dyDescent="0.2">
      <c r="A959">
        <v>35599</v>
      </c>
      <c r="B959" t="s">
        <v>71</v>
      </c>
      <c r="C959">
        <v>2001</v>
      </c>
      <c r="E959" t="s">
        <v>17</v>
      </c>
      <c r="F959" t="s">
        <v>650</v>
      </c>
      <c r="G959" t="s">
        <v>14</v>
      </c>
      <c r="H959" t="s">
        <v>17</v>
      </c>
      <c r="I959" s="6">
        <f>2699+2661.65</f>
        <v>5360.65</v>
      </c>
      <c r="J959" t="str">
        <f>IF(G959="Personal","Personal","Operating")</f>
        <v>Operating</v>
      </c>
    </row>
    <row r="960" spans="1:10" hidden="1" x14ac:dyDescent="0.2">
      <c r="A960">
        <v>35599</v>
      </c>
      <c r="B960" t="s">
        <v>71</v>
      </c>
      <c r="C960">
        <v>2001</v>
      </c>
      <c r="E960" t="s">
        <v>17</v>
      </c>
      <c r="F960" t="s">
        <v>651</v>
      </c>
      <c r="G960" t="s">
        <v>14</v>
      </c>
      <c r="H960" t="s">
        <v>17</v>
      </c>
      <c r="I960" s="6">
        <f>2566.65+1869.5</f>
        <v>4436.1499999999996</v>
      </c>
      <c r="J960" t="str">
        <f>IF(G960="Personal","Personal","Operating")</f>
        <v>Operating</v>
      </c>
    </row>
    <row r="961" spans="1:11" hidden="1" x14ac:dyDescent="0.2">
      <c r="A961">
        <v>35599</v>
      </c>
      <c r="B961" t="s">
        <v>71</v>
      </c>
      <c r="C961">
        <v>2001</v>
      </c>
      <c r="E961" t="s">
        <v>17</v>
      </c>
      <c r="F961" t="s">
        <v>652</v>
      </c>
      <c r="G961" t="s">
        <v>14</v>
      </c>
      <c r="H961" t="s">
        <v>17</v>
      </c>
      <c r="I961" s="6">
        <f>2918.35+2284.21</f>
        <v>5202.5599999999995</v>
      </c>
      <c r="J961" t="str">
        <f>IF(G961="Personal","Personal","Operating")</f>
        <v>Operating</v>
      </c>
    </row>
    <row r="962" spans="1:11" hidden="1" x14ac:dyDescent="0.2">
      <c r="A962">
        <v>35599</v>
      </c>
      <c r="B962" t="s">
        <v>71</v>
      </c>
      <c r="C962">
        <v>2001</v>
      </c>
      <c r="E962" t="s">
        <v>108</v>
      </c>
      <c r="F962" t="s">
        <v>109</v>
      </c>
      <c r="G962" t="s">
        <v>110</v>
      </c>
      <c r="H962" t="s">
        <v>111</v>
      </c>
      <c r="I962" s="6">
        <v>-7500</v>
      </c>
      <c r="J962" t="s">
        <v>353</v>
      </c>
    </row>
    <row r="963" spans="1:11" hidden="1" x14ac:dyDescent="0.2">
      <c r="A963">
        <v>35599</v>
      </c>
      <c r="B963" t="s">
        <v>71</v>
      </c>
      <c r="C963">
        <v>2001</v>
      </c>
      <c r="E963" t="s">
        <v>108</v>
      </c>
      <c r="F963" t="s">
        <v>109</v>
      </c>
      <c r="G963" t="s">
        <v>110</v>
      </c>
      <c r="H963" t="s">
        <v>111</v>
      </c>
      <c r="I963" s="6">
        <v>-2500</v>
      </c>
      <c r="J963" t="s">
        <v>353</v>
      </c>
    </row>
    <row r="964" spans="1:11" hidden="1" x14ac:dyDescent="0.2">
      <c r="A964">
        <v>35599</v>
      </c>
      <c r="B964" t="s">
        <v>71</v>
      </c>
      <c r="C964">
        <v>2001</v>
      </c>
      <c r="E964" t="s">
        <v>108</v>
      </c>
      <c r="F964" t="s">
        <v>109</v>
      </c>
      <c r="G964" t="s">
        <v>110</v>
      </c>
      <c r="H964" t="s">
        <v>111</v>
      </c>
      <c r="I964" s="6">
        <v>-5000</v>
      </c>
      <c r="J964" t="s">
        <v>353</v>
      </c>
    </row>
    <row r="965" spans="1:11" hidden="1" x14ac:dyDescent="0.2">
      <c r="A965">
        <v>35599</v>
      </c>
      <c r="B965" t="s">
        <v>71</v>
      </c>
      <c r="C965">
        <v>2001</v>
      </c>
      <c r="E965" t="s">
        <v>96</v>
      </c>
      <c r="F965" t="s">
        <v>653</v>
      </c>
      <c r="G965" t="s">
        <v>47</v>
      </c>
      <c r="H965" t="s">
        <v>98</v>
      </c>
      <c r="I965" s="5">
        <f>-utility!AR45</f>
        <v>-6077.51</v>
      </c>
      <c r="J965" t="str">
        <f>IF(G965="Personal","Personal","Operating")</f>
        <v>Operating</v>
      </c>
      <c r="K965" s="5"/>
    </row>
    <row r="966" spans="1:11" hidden="1" x14ac:dyDescent="0.2">
      <c r="A966">
        <v>35599</v>
      </c>
      <c r="B966" t="s">
        <v>71</v>
      </c>
      <c r="C966">
        <v>2001</v>
      </c>
      <c r="E966" t="s">
        <v>100</v>
      </c>
      <c r="F966" t="s">
        <v>653</v>
      </c>
      <c r="G966" t="s">
        <v>47</v>
      </c>
      <c r="H966" t="s">
        <v>49</v>
      </c>
      <c r="I966" s="5">
        <f>-utility!AS45</f>
        <v>-554.24</v>
      </c>
      <c r="J966" t="str">
        <f>IF(G966="Personal","Personal","Operating")</f>
        <v>Operating</v>
      </c>
    </row>
    <row r="967" spans="1:11" hidden="1" x14ac:dyDescent="0.2">
      <c r="A967">
        <v>35599</v>
      </c>
      <c r="B967" t="s">
        <v>71</v>
      </c>
      <c r="C967">
        <v>2001</v>
      </c>
      <c r="E967" t="s">
        <v>158</v>
      </c>
      <c r="F967" t="s">
        <v>157</v>
      </c>
      <c r="G967" t="s">
        <v>15</v>
      </c>
      <c r="H967" t="s">
        <v>16</v>
      </c>
      <c r="I967">
        <v>-16.7</v>
      </c>
      <c r="J967" t="str">
        <f>IF(G967="Personal","Personal","Operating")</f>
        <v>Operating</v>
      </c>
    </row>
    <row r="968" spans="1:11" hidden="1" x14ac:dyDescent="0.2">
      <c r="A968">
        <v>35599</v>
      </c>
      <c r="B968" t="s">
        <v>71</v>
      </c>
      <c r="C968">
        <v>2001</v>
      </c>
      <c r="E968" t="s">
        <v>105</v>
      </c>
      <c r="G968" t="s">
        <v>14</v>
      </c>
      <c r="H968" t="s">
        <v>654</v>
      </c>
      <c r="I968">
        <v>-95</v>
      </c>
      <c r="J968" t="s">
        <v>482</v>
      </c>
    </row>
    <row r="969" spans="1:11" hidden="1" x14ac:dyDescent="0.2">
      <c r="A969">
        <v>35599</v>
      </c>
      <c r="B969" t="s">
        <v>71</v>
      </c>
      <c r="C969">
        <v>2001</v>
      </c>
      <c r="E969" t="s">
        <v>105</v>
      </c>
      <c r="G969" t="s">
        <v>14</v>
      </c>
      <c r="H969" t="s">
        <v>654</v>
      </c>
      <c r="I969">
        <v>-260</v>
      </c>
      <c r="J969" t="s">
        <v>482</v>
      </c>
    </row>
    <row r="970" spans="1:11" hidden="1" x14ac:dyDescent="0.2">
      <c r="A970">
        <v>35599</v>
      </c>
      <c r="B970" t="s">
        <v>71</v>
      </c>
      <c r="C970">
        <v>2001</v>
      </c>
      <c r="D970">
        <v>1593</v>
      </c>
      <c r="E970" t="s">
        <v>655</v>
      </c>
      <c r="F970" t="s">
        <v>656</v>
      </c>
      <c r="G970" t="s">
        <v>3</v>
      </c>
      <c r="H970" t="s">
        <v>1</v>
      </c>
      <c r="I970">
        <v>-150</v>
      </c>
      <c r="J970" t="s">
        <v>482</v>
      </c>
    </row>
    <row r="971" spans="1:11" hidden="1" x14ac:dyDescent="0.2">
      <c r="A971">
        <v>35599</v>
      </c>
      <c r="B971" t="s">
        <v>71</v>
      </c>
      <c r="C971">
        <v>2001</v>
      </c>
      <c r="D971">
        <v>1594</v>
      </c>
      <c r="E971" t="s">
        <v>171</v>
      </c>
      <c r="G971" t="s">
        <v>0</v>
      </c>
      <c r="H971" t="s">
        <v>2</v>
      </c>
      <c r="I971">
        <v>-210</v>
      </c>
      <c r="J971" t="s">
        <v>482</v>
      </c>
    </row>
    <row r="972" spans="1:11" hidden="1" x14ac:dyDescent="0.2">
      <c r="A972">
        <v>35599</v>
      </c>
      <c r="B972" t="s">
        <v>71</v>
      </c>
      <c r="C972">
        <v>2001</v>
      </c>
      <c r="D972">
        <v>1595</v>
      </c>
      <c r="E972" t="s">
        <v>369</v>
      </c>
      <c r="G972" t="s">
        <v>0</v>
      </c>
      <c r="H972" t="s">
        <v>1</v>
      </c>
      <c r="I972">
        <v>-270</v>
      </c>
      <c r="J972" t="s">
        <v>482</v>
      </c>
    </row>
    <row r="973" spans="1:11" hidden="1" x14ac:dyDescent="0.2">
      <c r="A973">
        <v>35599</v>
      </c>
      <c r="B973" t="s">
        <v>71</v>
      </c>
      <c r="C973">
        <v>2001</v>
      </c>
      <c r="D973">
        <v>1596</v>
      </c>
      <c r="E973" t="s">
        <v>561</v>
      </c>
      <c r="G973" t="s">
        <v>0</v>
      </c>
      <c r="H973" t="s">
        <v>1</v>
      </c>
      <c r="I973">
        <v>-52</v>
      </c>
      <c r="J973" t="s">
        <v>482</v>
      </c>
    </row>
    <row r="974" spans="1:11" hidden="1" x14ac:dyDescent="0.2">
      <c r="A974">
        <v>35599</v>
      </c>
      <c r="B974" t="s">
        <v>71</v>
      </c>
      <c r="C974">
        <v>2001</v>
      </c>
      <c r="D974">
        <v>1597</v>
      </c>
      <c r="E974" t="s">
        <v>296</v>
      </c>
      <c r="G974" t="s">
        <v>3</v>
      </c>
      <c r="H974" t="s">
        <v>13</v>
      </c>
      <c r="I974">
        <v>-29.22</v>
      </c>
      <c r="J974" t="s">
        <v>482</v>
      </c>
    </row>
    <row r="975" spans="1:11" hidden="1" x14ac:dyDescent="0.2">
      <c r="A975">
        <v>35599</v>
      </c>
      <c r="B975" t="s">
        <v>71</v>
      </c>
      <c r="C975">
        <v>2001</v>
      </c>
      <c r="D975">
        <v>1598</v>
      </c>
      <c r="E975" t="s">
        <v>207</v>
      </c>
      <c r="G975" t="s">
        <v>3</v>
      </c>
      <c r="H975" t="s">
        <v>62</v>
      </c>
      <c r="I975">
        <v>-37.89</v>
      </c>
      <c r="J975" t="s">
        <v>482</v>
      </c>
    </row>
    <row r="976" spans="1:11" hidden="1" x14ac:dyDescent="0.2">
      <c r="A976">
        <v>35599</v>
      </c>
      <c r="B976" t="s">
        <v>71</v>
      </c>
      <c r="C976">
        <v>2001</v>
      </c>
      <c r="D976">
        <v>1599</v>
      </c>
      <c r="E976" t="s">
        <v>56</v>
      </c>
      <c r="G976" t="s">
        <v>15</v>
      </c>
      <c r="H976" t="s">
        <v>58</v>
      </c>
      <c r="I976">
        <v>-47.47</v>
      </c>
      <c r="J976" t="s">
        <v>482</v>
      </c>
    </row>
    <row r="977" spans="1:10" hidden="1" x14ac:dyDescent="0.2">
      <c r="A977">
        <v>35599</v>
      </c>
      <c r="B977" t="s">
        <v>71</v>
      </c>
      <c r="C977">
        <v>2001</v>
      </c>
      <c r="D977">
        <v>1600</v>
      </c>
      <c r="E977" t="s">
        <v>86</v>
      </c>
      <c r="G977" t="s">
        <v>47</v>
      </c>
      <c r="H977" t="s">
        <v>117</v>
      </c>
      <c r="I977">
        <v>-33.869999999999997</v>
      </c>
      <c r="J977" t="s">
        <v>482</v>
      </c>
    </row>
    <row r="978" spans="1:10" x14ac:dyDescent="0.2">
      <c r="A978">
        <v>35599</v>
      </c>
      <c r="B978" t="s">
        <v>71</v>
      </c>
      <c r="C978">
        <v>2001</v>
      </c>
      <c r="D978">
        <v>1601</v>
      </c>
      <c r="E978" t="s">
        <v>608</v>
      </c>
      <c r="F978" t="s">
        <v>609</v>
      </c>
      <c r="G978" t="s">
        <v>350</v>
      </c>
      <c r="H978" t="s">
        <v>110</v>
      </c>
      <c r="I978">
        <v>-50</v>
      </c>
      <c r="J978" t="s">
        <v>350</v>
      </c>
    </row>
    <row r="979" spans="1:10" hidden="1" x14ac:dyDescent="0.2">
      <c r="A979">
        <v>35599</v>
      </c>
      <c r="B979" t="s">
        <v>71</v>
      </c>
      <c r="C979">
        <v>2001</v>
      </c>
      <c r="D979">
        <v>1602</v>
      </c>
      <c r="E979" t="s">
        <v>63</v>
      </c>
      <c r="G979" t="s">
        <v>14</v>
      </c>
      <c r="H979" t="s">
        <v>189</v>
      </c>
      <c r="I979">
        <v>-226.54</v>
      </c>
      <c r="J979" t="s">
        <v>482</v>
      </c>
    </row>
    <row r="980" spans="1:10" hidden="1" x14ac:dyDescent="0.2">
      <c r="A980">
        <v>35599</v>
      </c>
      <c r="B980" t="s">
        <v>71</v>
      </c>
      <c r="C980">
        <v>2001</v>
      </c>
      <c r="D980">
        <v>1603</v>
      </c>
      <c r="E980" t="s">
        <v>657</v>
      </c>
      <c r="G980" t="s">
        <v>0</v>
      </c>
      <c r="H980" t="s">
        <v>1</v>
      </c>
      <c r="I980">
        <v>-22.75</v>
      </c>
      <c r="J980" t="s">
        <v>482</v>
      </c>
    </row>
    <row r="981" spans="1:10" hidden="1" x14ac:dyDescent="0.2">
      <c r="A981">
        <v>35599</v>
      </c>
      <c r="B981" t="s">
        <v>71</v>
      </c>
      <c r="C981">
        <v>2001</v>
      </c>
      <c r="D981">
        <v>1604</v>
      </c>
      <c r="E981" t="s">
        <v>369</v>
      </c>
      <c r="G981" t="s">
        <v>0</v>
      </c>
      <c r="H981" t="s">
        <v>1</v>
      </c>
      <c r="I981">
        <v>-270</v>
      </c>
      <c r="J981" t="s">
        <v>482</v>
      </c>
    </row>
    <row r="982" spans="1:10" hidden="1" x14ac:dyDescent="0.2">
      <c r="A982">
        <v>35599</v>
      </c>
      <c r="B982" t="s">
        <v>71</v>
      </c>
      <c r="C982">
        <v>2001</v>
      </c>
      <c r="D982">
        <v>1605</v>
      </c>
      <c r="E982" t="s">
        <v>171</v>
      </c>
      <c r="G982" t="s">
        <v>0</v>
      </c>
      <c r="H982" t="s">
        <v>2</v>
      </c>
      <c r="I982">
        <v>-210</v>
      </c>
      <c r="J982" t="s">
        <v>482</v>
      </c>
    </row>
    <row r="983" spans="1:10" hidden="1" x14ac:dyDescent="0.2">
      <c r="A983">
        <v>35599</v>
      </c>
      <c r="B983" t="s">
        <v>71</v>
      </c>
      <c r="C983">
        <v>2001</v>
      </c>
      <c r="D983">
        <v>1607</v>
      </c>
      <c r="E983" t="s">
        <v>53</v>
      </c>
      <c r="G983" t="s">
        <v>3</v>
      </c>
      <c r="H983" t="s">
        <v>13</v>
      </c>
      <c r="I983">
        <v>-20</v>
      </c>
      <c r="J983" t="s">
        <v>482</v>
      </c>
    </row>
    <row r="984" spans="1:10" hidden="1" x14ac:dyDescent="0.2">
      <c r="A984">
        <v>35599</v>
      </c>
      <c r="B984" t="s">
        <v>71</v>
      </c>
      <c r="C984">
        <v>2001</v>
      </c>
      <c r="D984">
        <v>1608</v>
      </c>
      <c r="E984" t="s">
        <v>369</v>
      </c>
      <c r="G984" t="s">
        <v>0</v>
      </c>
      <c r="H984" t="s">
        <v>1</v>
      </c>
      <c r="I984">
        <v>-270</v>
      </c>
      <c r="J984" t="s">
        <v>482</v>
      </c>
    </row>
    <row r="985" spans="1:10" hidden="1" x14ac:dyDescent="0.2">
      <c r="A985">
        <v>35599</v>
      </c>
      <c r="B985" t="s">
        <v>71</v>
      </c>
      <c r="C985">
        <v>2001</v>
      </c>
      <c r="D985">
        <v>1609</v>
      </c>
      <c r="E985" t="s">
        <v>171</v>
      </c>
      <c r="G985" t="s">
        <v>0</v>
      </c>
      <c r="H985" t="s">
        <v>2</v>
      </c>
      <c r="I985">
        <v>-260</v>
      </c>
      <c r="J985" t="s">
        <v>482</v>
      </c>
    </row>
    <row r="986" spans="1:10" hidden="1" x14ac:dyDescent="0.2">
      <c r="A986">
        <v>35599</v>
      </c>
      <c r="B986" t="s">
        <v>71</v>
      </c>
      <c r="C986">
        <v>2001</v>
      </c>
      <c r="D986">
        <v>1610</v>
      </c>
      <c r="E986" t="s">
        <v>369</v>
      </c>
      <c r="G986" t="s">
        <v>0</v>
      </c>
      <c r="H986" t="s">
        <v>1</v>
      </c>
      <c r="I986">
        <v>-270</v>
      </c>
      <c r="J986" t="s">
        <v>482</v>
      </c>
    </row>
    <row r="987" spans="1:10" hidden="1" x14ac:dyDescent="0.2">
      <c r="A987">
        <v>35599</v>
      </c>
      <c r="B987" t="s">
        <v>71</v>
      </c>
      <c r="C987">
        <v>2001</v>
      </c>
      <c r="D987">
        <v>1611</v>
      </c>
      <c r="E987" t="s">
        <v>171</v>
      </c>
      <c r="G987" t="s">
        <v>0</v>
      </c>
      <c r="H987" t="s">
        <v>2</v>
      </c>
      <c r="I987">
        <v>-210</v>
      </c>
      <c r="J987" t="s">
        <v>482</v>
      </c>
    </row>
    <row r="988" spans="1:10" hidden="1" x14ac:dyDescent="0.2">
      <c r="A988">
        <v>38385</v>
      </c>
      <c r="B988" t="s">
        <v>71</v>
      </c>
      <c r="C988">
        <v>2001</v>
      </c>
      <c r="E988" t="s">
        <v>108</v>
      </c>
      <c r="G988" t="s">
        <v>110</v>
      </c>
      <c r="H988" t="s">
        <v>111</v>
      </c>
      <c r="I988" s="39">
        <v>7500</v>
      </c>
      <c r="J988" t="s">
        <v>353</v>
      </c>
    </row>
    <row r="989" spans="1:10" hidden="1" x14ac:dyDescent="0.2">
      <c r="A989">
        <v>38385</v>
      </c>
      <c r="B989" t="s">
        <v>71</v>
      </c>
      <c r="C989">
        <v>2001</v>
      </c>
      <c r="E989" t="s">
        <v>325</v>
      </c>
      <c r="G989" t="s">
        <v>3</v>
      </c>
      <c r="I989" s="11">
        <v>-95.01</v>
      </c>
      <c r="J989" t="s">
        <v>482</v>
      </c>
    </row>
    <row r="990" spans="1:10" hidden="1" x14ac:dyDescent="0.2">
      <c r="A990">
        <v>38385</v>
      </c>
      <c r="B990" t="s">
        <v>71</v>
      </c>
      <c r="C990">
        <v>2001</v>
      </c>
      <c r="E990" t="s">
        <v>326</v>
      </c>
      <c r="G990" t="s">
        <v>3</v>
      </c>
      <c r="I990" s="11">
        <v>-296.45999999999998</v>
      </c>
      <c r="J990" t="s">
        <v>483</v>
      </c>
    </row>
    <row r="991" spans="1:10" x14ac:dyDescent="0.2">
      <c r="A991">
        <v>38385</v>
      </c>
      <c r="B991" t="s">
        <v>71</v>
      </c>
      <c r="C991">
        <v>2001</v>
      </c>
      <c r="E991" t="s">
        <v>342</v>
      </c>
      <c r="G991" t="s">
        <v>350</v>
      </c>
      <c r="H991" t="s">
        <v>49</v>
      </c>
      <c r="I991" s="11">
        <v>-20</v>
      </c>
      <c r="J991" t="s">
        <v>350</v>
      </c>
    </row>
    <row r="992" spans="1:10" hidden="1" x14ac:dyDescent="0.2">
      <c r="A992">
        <v>38385</v>
      </c>
      <c r="B992" t="s">
        <v>71</v>
      </c>
      <c r="C992">
        <v>2001</v>
      </c>
      <c r="E992" t="s">
        <v>325</v>
      </c>
      <c r="G992" t="s">
        <v>3</v>
      </c>
      <c r="I992" s="11">
        <v>-8.52</v>
      </c>
      <c r="J992" t="s">
        <v>482</v>
      </c>
    </row>
    <row r="993" spans="1:10" hidden="1" x14ac:dyDescent="0.2">
      <c r="A993">
        <v>38385</v>
      </c>
      <c r="B993" t="s">
        <v>71</v>
      </c>
      <c r="C993">
        <v>2001</v>
      </c>
      <c r="E993" t="s">
        <v>326</v>
      </c>
      <c r="G993" t="s">
        <v>3</v>
      </c>
      <c r="I993" s="11">
        <v>-6.48</v>
      </c>
      <c r="J993" t="s">
        <v>482</v>
      </c>
    </row>
    <row r="994" spans="1:10" hidden="1" x14ac:dyDescent="0.2">
      <c r="A994">
        <v>38385</v>
      </c>
      <c r="B994" t="s">
        <v>71</v>
      </c>
      <c r="C994">
        <v>2001</v>
      </c>
      <c r="E994" t="s">
        <v>108</v>
      </c>
      <c r="G994" t="s">
        <v>110</v>
      </c>
      <c r="H994" t="s">
        <v>111</v>
      </c>
      <c r="I994" s="11">
        <v>2500</v>
      </c>
      <c r="J994" t="s">
        <v>353</v>
      </c>
    </row>
    <row r="995" spans="1:10" hidden="1" x14ac:dyDescent="0.2">
      <c r="A995">
        <v>38385</v>
      </c>
      <c r="B995" t="s">
        <v>71</v>
      </c>
      <c r="C995">
        <v>2001</v>
      </c>
      <c r="E995" t="s">
        <v>32</v>
      </c>
      <c r="G995" t="s">
        <v>3</v>
      </c>
      <c r="I995" s="11">
        <v>-11.43</v>
      </c>
      <c r="J995" t="s">
        <v>482</v>
      </c>
    </row>
    <row r="996" spans="1:10" x14ac:dyDescent="0.2">
      <c r="A996">
        <v>38385</v>
      </c>
      <c r="B996" t="s">
        <v>71</v>
      </c>
      <c r="C996">
        <v>2001</v>
      </c>
      <c r="E996" t="s">
        <v>624</v>
      </c>
      <c r="G996" t="s">
        <v>350</v>
      </c>
      <c r="I996" s="11">
        <v>1556.14</v>
      </c>
      <c r="J996" t="s">
        <v>350</v>
      </c>
    </row>
    <row r="997" spans="1:10" x14ac:dyDescent="0.2">
      <c r="A997">
        <v>38385</v>
      </c>
      <c r="B997" t="s">
        <v>71</v>
      </c>
      <c r="C997">
        <v>2001</v>
      </c>
      <c r="E997" t="s">
        <v>342</v>
      </c>
      <c r="G997" t="s">
        <v>350</v>
      </c>
      <c r="H997" t="s">
        <v>49</v>
      </c>
      <c r="I997" s="11">
        <v>-29</v>
      </c>
      <c r="J997" t="s">
        <v>350</v>
      </c>
    </row>
    <row r="998" spans="1:10" x14ac:dyDescent="0.2">
      <c r="A998">
        <v>38385</v>
      </c>
      <c r="B998" t="s">
        <v>71</v>
      </c>
      <c r="C998">
        <v>2001</v>
      </c>
      <c r="E998" t="s">
        <v>473</v>
      </c>
      <c r="G998" t="s">
        <v>350</v>
      </c>
      <c r="H998" t="s">
        <v>49</v>
      </c>
      <c r="I998" s="11">
        <v>-25</v>
      </c>
      <c r="J998" t="s">
        <v>350</v>
      </c>
    </row>
    <row r="999" spans="1:10" hidden="1" x14ac:dyDescent="0.2">
      <c r="A999">
        <v>38385</v>
      </c>
      <c r="B999" t="s">
        <v>71</v>
      </c>
      <c r="C999">
        <v>2001</v>
      </c>
      <c r="E999" t="s">
        <v>625</v>
      </c>
      <c r="G999" t="s">
        <v>3</v>
      </c>
      <c r="I999" s="11">
        <v>-22.79</v>
      </c>
      <c r="J999" t="s">
        <v>482</v>
      </c>
    </row>
    <row r="1000" spans="1:10" hidden="1" x14ac:dyDescent="0.2">
      <c r="A1000">
        <v>38385</v>
      </c>
      <c r="B1000" t="s">
        <v>71</v>
      </c>
      <c r="C1000">
        <v>2001</v>
      </c>
      <c r="E1000" t="s">
        <v>326</v>
      </c>
      <c r="G1000" t="s">
        <v>3</v>
      </c>
      <c r="I1000" s="40">
        <v>-15.8</v>
      </c>
      <c r="J1000" t="s">
        <v>482</v>
      </c>
    </row>
    <row r="1001" spans="1:10" hidden="1" x14ac:dyDescent="0.2">
      <c r="A1001">
        <v>38385</v>
      </c>
      <c r="B1001" t="s">
        <v>71</v>
      </c>
      <c r="C1001">
        <v>2001</v>
      </c>
      <c r="E1001" t="s">
        <v>325</v>
      </c>
      <c r="G1001" t="s">
        <v>3</v>
      </c>
      <c r="I1001" s="11">
        <v>-72.88</v>
      </c>
      <c r="J1001" t="s">
        <v>482</v>
      </c>
    </row>
    <row r="1002" spans="1:10" hidden="1" x14ac:dyDescent="0.2">
      <c r="A1002">
        <v>38385</v>
      </c>
      <c r="B1002" t="s">
        <v>71</v>
      </c>
      <c r="C1002">
        <v>2001</v>
      </c>
      <c r="E1002" t="s">
        <v>325</v>
      </c>
      <c r="G1002" t="s">
        <v>3</v>
      </c>
      <c r="I1002" s="11">
        <v>-172.36</v>
      </c>
      <c r="J1002" t="s">
        <v>483</v>
      </c>
    </row>
    <row r="1003" spans="1:10" hidden="1" x14ac:dyDescent="0.2">
      <c r="A1003">
        <v>38385</v>
      </c>
      <c r="B1003" t="s">
        <v>71</v>
      </c>
      <c r="C1003">
        <v>2001</v>
      </c>
      <c r="E1003" t="s">
        <v>326</v>
      </c>
      <c r="G1003" t="s">
        <v>3</v>
      </c>
      <c r="I1003" s="11">
        <v>-26.09</v>
      </c>
      <c r="J1003" t="s">
        <v>482</v>
      </c>
    </row>
    <row r="1004" spans="1:10" x14ac:dyDescent="0.2">
      <c r="A1004">
        <v>38385</v>
      </c>
      <c r="B1004" t="s">
        <v>71</v>
      </c>
      <c r="C1004">
        <v>2001</v>
      </c>
      <c r="E1004" t="s">
        <v>342</v>
      </c>
      <c r="G1004" t="s">
        <v>3</v>
      </c>
      <c r="I1004" s="11">
        <v>-35.700000000000003</v>
      </c>
      <c r="J1004" t="s">
        <v>350</v>
      </c>
    </row>
    <row r="1005" spans="1:10" hidden="1" x14ac:dyDescent="0.2">
      <c r="A1005">
        <v>38385</v>
      </c>
      <c r="B1005" t="s">
        <v>71</v>
      </c>
      <c r="C1005">
        <v>2001</v>
      </c>
      <c r="E1005" t="s">
        <v>108</v>
      </c>
      <c r="G1005" t="s">
        <v>110</v>
      </c>
      <c r="H1005" t="s">
        <v>111</v>
      </c>
      <c r="I1005" s="39">
        <v>5000</v>
      </c>
      <c r="J1005" t="s">
        <v>353</v>
      </c>
    </row>
    <row r="1006" spans="1:10" hidden="1" x14ac:dyDescent="0.2">
      <c r="A1006">
        <v>38385</v>
      </c>
      <c r="B1006" t="s">
        <v>71</v>
      </c>
      <c r="C1006">
        <v>2001</v>
      </c>
      <c r="E1006" t="s">
        <v>325</v>
      </c>
      <c r="G1006" t="s">
        <v>3</v>
      </c>
      <c r="I1006" s="40">
        <v>-19.97</v>
      </c>
      <c r="J1006" t="s">
        <v>482</v>
      </c>
    </row>
    <row r="1007" spans="1:10" hidden="1" x14ac:dyDescent="0.2">
      <c r="A1007">
        <v>38385</v>
      </c>
      <c r="B1007" t="s">
        <v>71</v>
      </c>
      <c r="C1007">
        <v>2001</v>
      </c>
      <c r="E1007" t="s">
        <v>158</v>
      </c>
      <c r="G1007" t="s">
        <v>15</v>
      </c>
      <c r="H1007" t="s">
        <v>16</v>
      </c>
      <c r="I1007" s="11">
        <v>-10</v>
      </c>
      <c r="J1007" t="str">
        <f>IF(G1007="Personal","Personal","Operating")</f>
        <v>Operating</v>
      </c>
    </row>
    <row r="1008" spans="1:10" x14ac:dyDescent="0.2">
      <c r="A1008">
        <v>38385</v>
      </c>
      <c r="B1008" t="s">
        <v>71</v>
      </c>
      <c r="C1008">
        <v>2001</v>
      </c>
      <c r="D1008">
        <v>1218</v>
      </c>
      <c r="E1008" t="s">
        <v>626</v>
      </c>
      <c r="F1008" t="s">
        <v>627</v>
      </c>
      <c r="G1008" t="s">
        <v>350</v>
      </c>
      <c r="I1008" s="11">
        <v>-162</v>
      </c>
      <c r="J1008" t="s">
        <v>350</v>
      </c>
    </row>
    <row r="1009" spans="1:10" x14ac:dyDescent="0.2">
      <c r="A1009">
        <v>38385</v>
      </c>
      <c r="B1009" t="s">
        <v>71</v>
      </c>
      <c r="C1009">
        <v>2001</v>
      </c>
      <c r="D1009">
        <v>1220</v>
      </c>
      <c r="E1009" t="s">
        <v>383</v>
      </c>
      <c r="G1009" t="s">
        <v>350</v>
      </c>
      <c r="H1009" t="s">
        <v>351</v>
      </c>
      <c r="I1009" s="40">
        <v>-792.28</v>
      </c>
      <c r="J1009" t="s">
        <v>350</v>
      </c>
    </row>
    <row r="1010" spans="1:10" x14ac:dyDescent="0.2">
      <c r="A1010">
        <v>38385</v>
      </c>
      <c r="B1010" t="s">
        <v>71</v>
      </c>
      <c r="C1010">
        <v>2001</v>
      </c>
      <c r="D1010">
        <v>1221</v>
      </c>
      <c r="E1010" t="s">
        <v>380</v>
      </c>
      <c r="F1010" t="s">
        <v>575</v>
      </c>
      <c r="G1010" t="s">
        <v>350</v>
      </c>
      <c r="I1010" s="11">
        <v>-496.58</v>
      </c>
      <c r="J1010" t="s">
        <v>350</v>
      </c>
    </row>
    <row r="1011" spans="1:10" x14ac:dyDescent="0.2">
      <c r="A1011">
        <v>38385</v>
      </c>
      <c r="B1011" t="s">
        <v>71</v>
      </c>
      <c r="C1011">
        <v>2001</v>
      </c>
      <c r="D1011">
        <v>1222</v>
      </c>
      <c r="E1011" t="s">
        <v>628</v>
      </c>
      <c r="F1011" t="s">
        <v>629</v>
      </c>
      <c r="G1011" t="s">
        <v>350</v>
      </c>
      <c r="I1011" s="11">
        <v>-467.21</v>
      </c>
      <c r="J1011" t="s">
        <v>350</v>
      </c>
    </row>
    <row r="1012" spans="1:10" hidden="1" x14ac:dyDescent="0.2">
      <c r="A1012">
        <v>38385</v>
      </c>
      <c r="B1012" t="s">
        <v>71</v>
      </c>
      <c r="C1012">
        <v>2001</v>
      </c>
      <c r="D1012">
        <v>1223</v>
      </c>
      <c r="E1012" t="s">
        <v>630</v>
      </c>
      <c r="F1012" t="s">
        <v>631</v>
      </c>
      <c r="G1012" t="s">
        <v>484</v>
      </c>
      <c r="H1012" t="s">
        <v>358</v>
      </c>
      <c r="I1012" s="11">
        <v>-11565.8</v>
      </c>
      <c r="J1012" t="s">
        <v>482</v>
      </c>
    </row>
    <row r="1013" spans="1:10" hidden="1" x14ac:dyDescent="0.2">
      <c r="A1013">
        <v>38385</v>
      </c>
      <c r="B1013" t="s">
        <v>71</v>
      </c>
      <c r="C1013">
        <v>2001</v>
      </c>
      <c r="D1013">
        <v>1224</v>
      </c>
      <c r="E1013" t="s">
        <v>131</v>
      </c>
      <c r="G1013" t="s">
        <v>3</v>
      </c>
      <c r="I1013" s="11">
        <v>-327.39999999999998</v>
      </c>
      <c r="J1013" t="s">
        <v>482</v>
      </c>
    </row>
    <row r="1014" spans="1:10" hidden="1" x14ac:dyDescent="0.2">
      <c r="A1014">
        <v>38385</v>
      </c>
      <c r="B1014" t="s">
        <v>71</v>
      </c>
      <c r="C1014">
        <v>2001</v>
      </c>
      <c r="D1014">
        <v>1225</v>
      </c>
      <c r="E1014" t="s">
        <v>45</v>
      </c>
      <c r="G1014" t="s">
        <v>47</v>
      </c>
      <c r="H1014" t="s">
        <v>117</v>
      </c>
      <c r="I1014" s="11">
        <v>-113.64</v>
      </c>
      <c r="J1014" t="s">
        <v>482</v>
      </c>
    </row>
    <row r="1015" spans="1:10" hidden="1" x14ac:dyDescent="0.2">
      <c r="A1015">
        <v>38385</v>
      </c>
      <c r="B1015" t="s">
        <v>71</v>
      </c>
      <c r="C1015">
        <v>2001</v>
      </c>
      <c r="D1015">
        <v>1226</v>
      </c>
      <c r="E1015" t="s">
        <v>320</v>
      </c>
      <c r="G1015" t="s">
        <v>353</v>
      </c>
      <c r="I1015" s="11">
        <v>-3941.3</v>
      </c>
      <c r="J1015" t="s">
        <v>353</v>
      </c>
    </row>
    <row r="1016" spans="1:10" hidden="1" x14ac:dyDescent="0.2">
      <c r="A1016">
        <v>38385</v>
      </c>
      <c r="B1016" t="s">
        <v>71</v>
      </c>
      <c r="C1016">
        <v>2001</v>
      </c>
      <c r="D1016">
        <v>1228</v>
      </c>
      <c r="E1016" t="s">
        <v>632</v>
      </c>
      <c r="G1016" t="s">
        <v>3</v>
      </c>
      <c r="I1016" s="11">
        <v>-163.66999999999999</v>
      </c>
      <c r="J1016" t="s">
        <v>482</v>
      </c>
    </row>
    <row r="1017" spans="1:10" hidden="1" x14ac:dyDescent="0.2">
      <c r="A1017">
        <v>38385</v>
      </c>
      <c r="B1017" t="s">
        <v>71</v>
      </c>
      <c r="C1017">
        <v>2001</v>
      </c>
      <c r="D1017">
        <v>1229</v>
      </c>
      <c r="E1017" t="s">
        <v>455</v>
      </c>
      <c r="F1017" t="s">
        <v>633</v>
      </c>
      <c r="G1017" t="s">
        <v>3</v>
      </c>
      <c r="H1017" t="s">
        <v>213</v>
      </c>
      <c r="I1017" s="11">
        <v>-1644.43</v>
      </c>
      <c r="J1017" t="s">
        <v>483</v>
      </c>
    </row>
    <row r="1018" spans="1:10" hidden="1" x14ac:dyDescent="0.2">
      <c r="A1018">
        <v>38385</v>
      </c>
      <c r="B1018" t="s">
        <v>71</v>
      </c>
      <c r="C1018">
        <v>2001</v>
      </c>
      <c r="D1018">
        <v>1230</v>
      </c>
      <c r="E1018" t="s">
        <v>634</v>
      </c>
      <c r="G1018" t="s">
        <v>3</v>
      </c>
      <c r="I1018" s="11">
        <v>-55.97</v>
      </c>
      <c r="J1018" t="s">
        <v>482</v>
      </c>
    </row>
    <row r="1019" spans="1:10" hidden="1" x14ac:dyDescent="0.2">
      <c r="A1019">
        <v>35599</v>
      </c>
      <c r="B1019" t="s">
        <v>70</v>
      </c>
      <c r="C1019">
        <v>2001</v>
      </c>
      <c r="E1019" t="s">
        <v>17</v>
      </c>
      <c r="F1019" t="s">
        <v>635</v>
      </c>
      <c r="G1019" t="s">
        <v>14</v>
      </c>
      <c r="H1019" t="s">
        <v>17</v>
      </c>
      <c r="I1019" s="6">
        <f>2395+1527</f>
        <v>3922</v>
      </c>
      <c r="J1019" t="str">
        <f>IF(G1019="Personal","Personal","Operating")</f>
        <v>Operating</v>
      </c>
    </row>
    <row r="1020" spans="1:10" hidden="1" x14ac:dyDescent="0.2">
      <c r="A1020">
        <v>35599</v>
      </c>
      <c r="B1020" t="s">
        <v>70</v>
      </c>
      <c r="C1020">
        <v>2001</v>
      </c>
      <c r="E1020" t="s">
        <v>17</v>
      </c>
      <c r="F1020" t="s">
        <v>636</v>
      </c>
      <c r="G1020" t="s">
        <v>14</v>
      </c>
      <c r="H1020" t="s">
        <v>17</v>
      </c>
      <c r="I1020" s="5">
        <f>2930+2842.58+786.5</f>
        <v>6559.08</v>
      </c>
      <c r="J1020" t="str">
        <f>IF(G1020="Personal","Personal","Operating")</f>
        <v>Operating</v>
      </c>
    </row>
    <row r="1021" spans="1:10" hidden="1" x14ac:dyDescent="0.2">
      <c r="A1021">
        <v>35599</v>
      </c>
      <c r="B1021" t="s">
        <v>70</v>
      </c>
      <c r="C1021">
        <v>2001</v>
      </c>
      <c r="E1021" t="s">
        <v>17</v>
      </c>
      <c r="F1021" t="s">
        <v>637</v>
      </c>
      <c r="G1021" t="s">
        <v>14</v>
      </c>
      <c r="H1021" t="s">
        <v>17</v>
      </c>
      <c r="I1021" s="5">
        <f>2504.13+476.48</f>
        <v>2980.61</v>
      </c>
      <c r="J1021" t="str">
        <f>IF(G1021="Personal","Personal","Operating")</f>
        <v>Operating</v>
      </c>
    </row>
    <row r="1022" spans="1:10" hidden="1" x14ac:dyDescent="0.2">
      <c r="A1022">
        <v>35599</v>
      </c>
      <c r="B1022" t="s">
        <v>70</v>
      </c>
      <c r="C1022">
        <v>2001</v>
      </c>
      <c r="E1022" t="s">
        <v>108</v>
      </c>
      <c r="F1022" t="s">
        <v>109</v>
      </c>
      <c r="G1022" t="s">
        <v>110</v>
      </c>
      <c r="H1022" t="s">
        <v>111</v>
      </c>
      <c r="I1022" s="6">
        <v>-5000</v>
      </c>
      <c r="J1022" t="s">
        <v>353</v>
      </c>
    </row>
    <row r="1023" spans="1:10" hidden="1" x14ac:dyDescent="0.2">
      <c r="A1023">
        <v>35599</v>
      </c>
      <c r="B1023" t="s">
        <v>70</v>
      </c>
      <c r="C1023">
        <v>2001</v>
      </c>
      <c r="E1023" t="s">
        <v>108</v>
      </c>
      <c r="F1023" t="s">
        <v>109</v>
      </c>
      <c r="G1023" t="s">
        <v>110</v>
      </c>
      <c r="H1023" t="s">
        <v>111</v>
      </c>
      <c r="I1023" s="6">
        <v>-5000</v>
      </c>
      <c r="J1023" t="s">
        <v>353</v>
      </c>
    </row>
    <row r="1024" spans="1:10" hidden="1" x14ac:dyDescent="0.2">
      <c r="A1024">
        <v>35599</v>
      </c>
      <c r="B1024" t="s">
        <v>70</v>
      </c>
      <c r="C1024">
        <v>2001</v>
      </c>
      <c r="E1024" t="s">
        <v>17</v>
      </c>
      <c r="F1024" t="s">
        <v>638</v>
      </c>
      <c r="G1024" t="s">
        <v>14</v>
      </c>
      <c r="H1024" t="s">
        <v>17</v>
      </c>
      <c r="I1024" s="5">
        <f>2766+2736.69+240</f>
        <v>5742.6900000000005</v>
      </c>
      <c r="J1024" t="str">
        <f>IF(G1024="Personal","Personal","Operating")</f>
        <v>Operating</v>
      </c>
    </row>
    <row r="1025" spans="1:11" hidden="1" x14ac:dyDescent="0.2">
      <c r="A1025">
        <v>35599</v>
      </c>
      <c r="B1025" t="s">
        <v>70</v>
      </c>
      <c r="C1025">
        <v>2001</v>
      </c>
      <c r="E1025" t="s">
        <v>96</v>
      </c>
      <c r="F1025" t="s">
        <v>71</v>
      </c>
      <c r="G1025" t="s">
        <v>47</v>
      </c>
      <c r="H1025" t="s">
        <v>98</v>
      </c>
      <c r="I1025" s="5">
        <f>-utility!AV45</f>
        <v>-4818.37</v>
      </c>
      <c r="J1025" t="str">
        <f>IF(G1025="Personal","Personal","Operating")</f>
        <v>Operating</v>
      </c>
      <c r="K1025" s="5"/>
    </row>
    <row r="1026" spans="1:11" hidden="1" x14ac:dyDescent="0.2">
      <c r="A1026">
        <v>35599</v>
      </c>
      <c r="B1026" t="s">
        <v>70</v>
      </c>
      <c r="C1026">
        <v>2001</v>
      </c>
      <c r="E1026" t="s">
        <v>100</v>
      </c>
      <c r="F1026" t="s">
        <v>71</v>
      </c>
      <c r="G1026" t="s">
        <v>47</v>
      </c>
      <c r="H1026" t="s">
        <v>49</v>
      </c>
      <c r="I1026" s="5">
        <f>-utility!AW45</f>
        <v>-501.01</v>
      </c>
      <c r="J1026" t="str">
        <f>IF(G1026="Personal","Personal","Operating")</f>
        <v>Operating</v>
      </c>
    </row>
    <row r="1027" spans="1:11" hidden="1" x14ac:dyDescent="0.2">
      <c r="A1027">
        <v>35599</v>
      </c>
      <c r="B1027" t="s">
        <v>70</v>
      </c>
      <c r="C1027">
        <v>2001</v>
      </c>
      <c r="E1027" t="s">
        <v>17</v>
      </c>
      <c r="F1027" t="s">
        <v>639</v>
      </c>
      <c r="G1027" t="s">
        <v>14</v>
      </c>
      <c r="H1027" t="s">
        <v>17</v>
      </c>
      <c r="I1027" s="6">
        <f>2485.39+480</f>
        <v>2965.39</v>
      </c>
      <c r="J1027" t="str">
        <f>IF(G1027="Personal","Personal","Operating")</f>
        <v>Operating</v>
      </c>
    </row>
    <row r="1028" spans="1:11" hidden="1" x14ac:dyDescent="0.2">
      <c r="A1028">
        <v>35599</v>
      </c>
      <c r="B1028" t="s">
        <v>70</v>
      </c>
      <c r="C1028">
        <v>2001</v>
      </c>
      <c r="F1028" t="s">
        <v>640</v>
      </c>
      <c r="G1028" t="s">
        <v>14</v>
      </c>
      <c r="H1028" t="s">
        <v>17</v>
      </c>
      <c r="I1028" s="5">
        <v>-520</v>
      </c>
      <c r="J1028" t="s">
        <v>482</v>
      </c>
    </row>
    <row r="1029" spans="1:11" hidden="1" x14ac:dyDescent="0.2">
      <c r="A1029">
        <v>35599</v>
      </c>
      <c r="B1029" t="s">
        <v>70</v>
      </c>
      <c r="C1029">
        <v>2001</v>
      </c>
      <c r="E1029" t="s">
        <v>158</v>
      </c>
      <c r="F1029" t="s">
        <v>157</v>
      </c>
      <c r="G1029" t="s">
        <v>15</v>
      </c>
      <c r="H1029" t="s">
        <v>16</v>
      </c>
      <c r="I1029">
        <v>-16.809999999999999</v>
      </c>
      <c r="J1029" t="str">
        <f>IF(G1029="Personal","Personal","Operating")</f>
        <v>Operating</v>
      </c>
    </row>
    <row r="1030" spans="1:11" hidden="1" x14ac:dyDescent="0.2">
      <c r="A1030">
        <v>35599</v>
      </c>
      <c r="B1030" t="s">
        <v>70</v>
      </c>
      <c r="C1030">
        <v>2001</v>
      </c>
      <c r="D1030">
        <v>1606</v>
      </c>
      <c r="E1030" t="s">
        <v>641</v>
      </c>
      <c r="F1030" t="s">
        <v>551</v>
      </c>
      <c r="G1030" t="s">
        <v>14</v>
      </c>
      <c r="H1030" t="s">
        <v>190</v>
      </c>
      <c r="I1030">
        <v>-250</v>
      </c>
      <c r="J1030" t="s">
        <v>482</v>
      </c>
    </row>
    <row r="1031" spans="1:11" hidden="1" x14ac:dyDescent="0.2">
      <c r="A1031">
        <v>35599</v>
      </c>
      <c r="B1031" t="s">
        <v>70</v>
      </c>
      <c r="C1031">
        <v>2001</v>
      </c>
      <c r="D1031">
        <v>1612</v>
      </c>
      <c r="E1031" t="s">
        <v>561</v>
      </c>
      <c r="G1031" t="s">
        <v>0</v>
      </c>
      <c r="H1031" t="s">
        <v>1</v>
      </c>
      <c r="I1031">
        <v>-94.25</v>
      </c>
      <c r="J1031" t="s">
        <v>482</v>
      </c>
    </row>
    <row r="1032" spans="1:11" hidden="1" x14ac:dyDescent="0.2">
      <c r="A1032">
        <v>35599</v>
      </c>
      <c r="B1032" t="s">
        <v>70</v>
      </c>
      <c r="C1032">
        <v>2001</v>
      </c>
      <c r="D1032">
        <v>1613</v>
      </c>
      <c r="E1032" t="s">
        <v>51</v>
      </c>
      <c r="G1032" t="s">
        <v>3</v>
      </c>
      <c r="H1032" t="s">
        <v>13</v>
      </c>
      <c r="I1032">
        <v>-16.239999999999998</v>
      </c>
      <c r="J1032" t="s">
        <v>482</v>
      </c>
    </row>
    <row r="1033" spans="1:11" hidden="1" x14ac:dyDescent="0.2">
      <c r="A1033">
        <v>35599</v>
      </c>
      <c r="B1033" t="s">
        <v>70</v>
      </c>
      <c r="C1033">
        <v>2001</v>
      </c>
      <c r="D1033">
        <v>1614</v>
      </c>
      <c r="E1033" t="s">
        <v>369</v>
      </c>
      <c r="G1033" t="s">
        <v>0</v>
      </c>
      <c r="H1033" t="s">
        <v>1</v>
      </c>
      <c r="I1033">
        <v>-270</v>
      </c>
      <c r="J1033" t="s">
        <v>482</v>
      </c>
    </row>
    <row r="1034" spans="1:11" hidden="1" x14ac:dyDescent="0.2">
      <c r="A1034">
        <v>35599</v>
      </c>
      <c r="B1034" t="s">
        <v>70</v>
      </c>
      <c r="C1034">
        <v>2001</v>
      </c>
      <c r="D1034">
        <v>1615</v>
      </c>
      <c r="E1034" t="s">
        <v>171</v>
      </c>
      <c r="G1034" t="s">
        <v>0</v>
      </c>
      <c r="H1034" t="s">
        <v>2</v>
      </c>
      <c r="I1034">
        <v>-260</v>
      </c>
      <c r="J1034" t="s">
        <v>482</v>
      </c>
    </row>
    <row r="1035" spans="1:11" hidden="1" x14ac:dyDescent="0.2">
      <c r="A1035">
        <v>35599</v>
      </c>
      <c r="B1035" t="s">
        <v>70</v>
      </c>
      <c r="C1035">
        <v>2001</v>
      </c>
      <c r="D1035">
        <v>1616</v>
      </c>
      <c r="E1035" t="s">
        <v>642</v>
      </c>
      <c r="G1035" t="s">
        <v>0</v>
      </c>
      <c r="H1035" t="s">
        <v>1</v>
      </c>
      <c r="I1035">
        <v>-136.5</v>
      </c>
      <c r="J1035" t="s">
        <v>482</v>
      </c>
    </row>
    <row r="1036" spans="1:11" hidden="1" x14ac:dyDescent="0.2">
      <c r="A1036">
        <v>35599</v>
      </c>
      <c r="B1036" t="s">
        <v>70</v>
      </c>
      <c r="C1036">
        <v>2001</v>
      </c>
      <c r="D1036">
        <v>1617</v>
      </c>
      <c r="E1036" t="s">
        <v>369</v>
      </c>
      <c r="G1036" t="s">
        <v>0</v>
      </c>
      <c r="H1036" t="s">
        <v>1</v>
      </c>
      <c r="I1036">
        <v>-270</v>
      </c>
      <c r="J1036" t="s">
        <v>482</v>
      </c>
    </row>
    <row r="1037" spans="1:11" hidden="1" x14ac:dyDescent="0.2">
      <c r="A1037">
        <v>35599</v>
      </c>
      <c r="B1037" t="s">
        <v>70</v>
      </c>
      <c r="C1037">
        <v>2001</v>
      </c>
      <c r="D1037">
        <v>1618</v>
      </c>
      <c r="E1037" t="s">
        <v>171</v>
      </c>
      <c r="G1037" t="s">
        <v>0</v>
      </c>
      <c r="H1037" t="s">
        <v>2</v>
      </c>
      <c r="I1037">
        <v>-260</v>
      </c>
      <c r="J1037" t="s">
        <v>482</v>
      </c>
    </row>
    <row r="1038" spans="1:11" hidden="1" x14ac:dyDescent="0.2">
      <c r="A1038">
        <v>35599</v>
      </c>
      <c r="B1038" t="s">
        <v>70</v>
      </c>
      <c r="C1038">
        <v>2001</v>
      </c>
      <c r="D1038">
        <v>1619</v>
      </c>
      <c r="E1038" t="s">
        <v>63</v>
      </c>
      <c r="G1038" t="s">
        <v>15</v>
      </c>
      <c r="H1038" t="s">
        <v>16</v>
      </c>
      <c r="I1038">
        <v>-48.54</v>
      </c>
      <c r="J1038" t="s">
        <v>482</v>
      </c>
    </row>
    <row r="1039" spans="1:11" x14ac:dyDescent="0.2">
      <c r="A1039">
        <v>35599</v>
      </c>
      <c r="B1039" t="s">
        <v>70</v>
      </c>
      <c r="C1039">
        <v>2001</v>
      </c>
      <c r="D1039">
        <v>1620</v>
      </c>
      <c r="E1039" t="s">
        <v>608</v>
      </c>
      <c r="F1039" t="s">
        <v>609</v>
      </c>
      <c r="G1039" t="s">
        <v>350</v>
      </c>
      <c r="H1039" t="s">
        <v>110</v>
      </c>
      <c r="I1039">
        <v>-50</v>
      </c>
      <c r="J1039" t="s">
        <v>350</v>
      </c>
    </row>
    <row r="1040" spans="1:11" hidden="1" x14ac:dyDescent="0.2">
      <c r="A1040">
        <v>35599</v>
      </c>
      <c r="B1040" t="s">
        <v>70</v>
      </c>
      <c r="C1040">
        <v>2001</v>
      </c>
      <c r="D1040">
        <v>1621</v>
      </c>
      <c r="E1040" t="s">
        <v>86</v>
      </c>
      <c r="G1040" t="s">
        <v>47</v>
      </c>
      <c r="H1040" t="s">
        <v>117</v>
      </c>
      <c r="I1040">
        <v>-1.28</v>
      </c>
      <c r="J1040" t="s">
        <v>482</v>
      </c>
    </row>
    <row r="1041" spans="1:10" hidden="1" x14ac:dyDescent="0.2">
      <c r="A1041">
        <v>35599</v>
      </c>
      <c r="B1041" t="s">
        <v>70</v>
      </c>
      <c r="C1041">
        <v>2001</v>
      </c>
      <c r="D1041">
        <v>1622</v>
      </c>
      <c r="E1041" t="s">
        <v>463</v>
      </c>
      <c r="G1041" t="s">
        <v>3</v>
      </c>
      <c r="H1041" t="s">
        <v>10</v>
      </c>
      <c r="I1041">
        <v>-67.010000000000005</v>
      </c>
      <c r="J1041" t="s">
        <v>482</v>
      </c>
    </row>
    <row r="1042" spans="1:10" hidden="1" x14ac:dyDescent="0.2">
      <c r="A1042">
        <v>35599</v>
      </c>
      <c r="B1042" t="s">
        <v>70</v>
      </c>
      <c r="C1042">
        <v>2001</v>
      </c>
      <c r="D1042">
        <v>1623</v>
      </c>
      <c r="E1042" t="s">
        <v>53</v>
      </c>
      <c r="G1042" t="s">
        <v>3</v>
      </c>
      <c r="H1042" t="s">
        <v>13</v>
      </c>
      <c r="I1042">
        <v>-11.4</v>
      </c>
      <c r="J1042" t="s">
        <v>482</v>
      </c>
    </row>
    <row r="1043" spans="1:10" hidden="1" x14ac:dyDescent="0.2">
      <c r="A1043">
        <v>35599</v>
      </c>
      <c r="B1043" t="s">
        <v>70</v>
      </c>
      <c r="C1043">
        <v>2001</v>
      </c>
      <c r="D1043">
        <v>1624</v>
      </c>
      <c r="E1043" t="s">
        <v>369</v>
      </c>
      <c r="G1043" t="s">
        <v>0</v>
      </c>
      <c r="H1043" t="s">
        <v>1</v>
      </c>
      <c r="I1043">
        <v>-270</v>
      </c>
      <c r="J1043" t="s">
        <v>482</v>
      </c>
    </row>
    <row r="1044" spans="1:10" hidden="1" x14ac:dyDescent="0.2">
      <c r="A1044">
        <v>35599</v>
      </c>
      <c r="B1044" t="s">
        <v>70</v>
      </c>
      <c r="C1044">
        <v>2001</v>
      </c>
      <c r="D1044">
        <v>1625</v>
      </c>
      <c r="E1044" t="s">
        <v>171</v>
      </c>
      <c r="G1044" t="s">
        <v>0</v>
      </c>
      <c r="H1044" t="s">
        <v>2</v>
      </c>
      <c r="I1044">
        <v>-260</v>
      </c>
      <c r="J1044" t="s">
        <v>482</v>
      </c>
    </row>
    <row r="1045" spans="1:10" hidden="1" x14ac:dyDescent="0.2">
      <c r="A1045">
        <v>35599</v>
      </c>
      <c r="B1045" t="s">
        <v>70</v>
      </c>
      <c r="C1045">
        <v>2001</v>
      </c>
      <c r="D1045">
        <v>1626</v>
      </c>
      <c r="E1045" t="s">
        <v>246</v>
      </c>
      <c r="F1045" t="s">
        <v>247</v>
      </c>
      <c r="G1045" t="s">
        <v>15</v>
      </c>
      <c r="H1045" t="s">
        <v>248</v>
      </c>
      <c r="I1045">
        <v>-140</v>
      </c>
      <c r="J1045" t="s">
        <v>482</v>
      </c>
    </row>
    <row r="1046" spans="1:10" hidden="1" x14ac:dyDescent="0.2">
      <c r="A1046">
        <v>35599</v>
      </c>
      <c r="B1046" t="s">
        <v>70</v>
      </c>
      <c r="C1046">
        <v>2001</v>
      </c>
      <c r="D1046">
        <v>1627</v>
      </c>
      <c r="E1046" t="s">
        <v>643</v>
      </c>
      <c r="F1046" t="s">
        <v>644</v>
      </c>
      <c r="G1046" t="s">
        <v>14</v>
      </c>
      <c r="H1046" t="s">
        <v>190</v>
      </c>
      <c r="I1046">
        <v>-350</v>
      </c>
      <c r="J1046" t="s">
        <v>482</v>
      </c>
    </row>
    <row r="1047" spans="1:10" hidden="1" x14ac:dyDescent="0.2">
      <c r="A1047">
        <v>35599</v>
      </c>
      <c r="B1047" t="s">
        <v>70</v>
      </c>
      <c r="C1047">
        <v>2001</v>
      </c>
      <c r="D1047">
        <v>1628</v>
      </c>
      <c r="E1047" t="s">
        <v>369</v>
      </c>
      <c r="G1047" t="s">
        <v>0</v>
      </c>
      <c r="H1047" t="s">
        <v>1</v>
      </c>
      <c r="I1047">
        <v>-270</v>
      </c>
      <c r="J1047" t="s">
        <v>482</v>
      </c>
    </row>
    <row r="1048" spans="1:10" hidden="1" x14ac:dyDescent="0.2">
      <c r="A1048">
        <v>35599</v>
      </c>
      <c r="B1048" t="s">
        <v>70</v>
      </c>
      <c r="C1048">
        <v>2001</v>
      </c>
      <c r="D1048">
        <v>1630</v>
      </c>
      <c r="E1048" t="s">
        <v>171</v>
      </c>
      <c r="G1048" t="s">
        <v>0</v>
      </c>
      <c r="H1048" t="s">
        <v>1</v>
      </c>
      <c r="I1048">
        <v>-260</v>
      </c>
      <c r="J1048" t="s">
        <v>482</v>
      </c>
    </row>
    <row r="1049" spans="1:10" hidden="1" x14ac:dyDescent="0.2">
      <c r="A1049">
        <v>35599</v>
      </c>
      <c r="B1049" t="s">
        <v>70</v>
      </c>
      <c r="C1049">
        <v>2001</v>
      </c>
      <c r="D1049">
        <v>1632</v>
      </c>
      <c r="E1049" t="s">
        <v>369</v>
      </c>
      <c r="G1049" t="s">
        <v>0</v>
      </c>
      <c r="H1049" t="s">
        <v>1</v>
      </c>
      <c r="I1049">
        <v>-270</v>
      </c>
      <c r="J1049" t="s">
        <v>482</v>
      </c>
    </row>
    <row r="1050" spans="1:10" hidden="1" x14ac:dyDescent="0.2">
      <c r="A1050">
        <v>38385</v>
      </c>
      <c r="B1050" t="s">
        <v>70</v>
      </c>
      <c r="C1050">
        <v>2001</v>
      </c>
      <c r="E1050" t="s">
        <v>325</v>
      </c>
      <c r="G1050" t="s">
        <v>3</v>
      </c>
      <c r="I1050" s="6">
        <v>-201.14</v>
      </c>
      <c r="J1050" t="s">
        <v>482</v>
      </c>
    </row>
    <row r="1051" spans="1:10" hidden="1" x14ac:dyDescent="0.2">
      <c r="A1051">
        <v>38385</v>
      </c>
      <c r="B1051" t="s">
        <v>70</v>
      </c>
      <c r="C1051">
        <v>2001</v>
      </c>
      <c r="E1051" t="s">
        <v>325</v>
      </c>
      <c r="G1051" t="s">
        <v>3</v>
      </c>
      <c r="I1051">
        <v>-151.72</v>
      </c>
      <c r="J1051" t="s">
        <v>482</v>
      </c>
    </row>
    <row r="1052" spans="1:10" hidden="1" x14ac:dyDescent="0.2">
      <c r="A1052">
        <v>38385</v>
      </c>
      <c r="B1052" t="s">
        <v>70</v>
      </c>
      <c r="C1052">
        <v>2001</v>
      </c>
      <c r="E1052" t="s">
        <v>325</v>
      </c>
      <c r="G1052" t="s">
        <v>3</v>
      </c>
      <c r="I1052">
        <v>-25.87</v>
      </c>
      <c r="J1052" t="s">
        <v>482</v>
      </c>
    </row>
    <row r="1053" spans="1:10" hidden="1" x14ac:dyDescent="0.2">
      <c r="A1053">
        <v>38385</v>
      </c>
      <c r="B1053" t="s">
        <v>70</v>
      </c>
      <c r="C1053">
        <v>2001</v>
      </c>
      <c r="E1053" t="s">
        <v>646</v>
      </c>
      <c r="G1053" t="s">
        <v>3</v>
      </c>
      <c r="I1053">
        <v>-25</v>
      </c>
      <c r="J1053" t="s">
        <v>482</v>
      </c>
    </row>
    <row r="1054" spans="1:10" hidden="1" x14ac:dyDescent="0.2">
      <c r="A1054">
        <v>38385</v>
      </c>
      <c r="B1054" t="s">
        <v>70</v>
      </c>
      <c r="C1054">
        <v>2001</v>
      </c>
      <c r="E1054" t="s">
        <v>647</v>
      </c>
      <c r="G1054" t="s">
        <v>3</v>
      </c>
      <c r="H1054" t="s">
        <v>42</v>
      </c>
      <c r="I1054">
        <v>-29.22</v>
      </c>
      <c r="J1054" t="s">
        <v>482</v>
      </c>
    </row>
    <row r="1055" spans="1:10" hidden="1" x14ac:dyDescent="0.2">
      <c r="A1055">
        <v>38385</v>
      </c>
      <c r="B1055" t="s">
        <v>70</v>
      </c>
      <c r="C1055">
        <v>2001</v>
      </c>
      <c r="E1055" t="s">
        <v>325</v>
      </c>
      <c r="G1055" t="s">
        <v>3</v>
      </c>
      <c r="I1055">
        <v>-119.56</v>
      </c>
      <c r="J1055" t="s">
        <v>482</v>
      </c>
    </row>
    <row r="1056" spans="1:10" hidden="1" x14ac:dyDescent="0.2">
      <c r="A1056">
        <v>38385</v>
      </c>
      <c r="B1056" t="s">
        <v>70</v>
      </c>
      <c r="C1056">
        <v>2001</v>
      </c>
      <c r="E1056" t="s">
        <v>108</v>
      </c>
      <c r="G1056" t="s">
        <v>110</v>
      </c>
      <c r="H1056" t="s">
        <v>111</v>
      </c>
      <c r="I1056">
        <v>5000</v>
      </c>
      <c r="J1056" t="s">
        <v>353</v>
      </c>
    </row>
    <row r="1057" spans="1:10" x14ac:dyDescent="0.2">
      <c r="A1057">
        <v>38385</v>
      </c>
      <c r="B1057" t="s">
        <v>70</v>
      </c>
      <c r="C1057">
        <v>2001</v>
      </c>
      <c r="E1057" t="s">
        <v>624</v>
      </c>
      <c r="G1057" t="s">
        <v>350</v>
      </c>
      <c r="I1057">
        <v>1223.1400000000001</v>
      </c>
      <c r="J1057" t="s">
        <v>350</v>
      </c>
    </row>
    <row r="1058" spans="1:10" hidden="1" x14ac:dyDescent="0.2">
      <c r="A1058">
        <v>38385</v>
      </c>
      <c r="B1058" t="s">
        <v>70</v>
      </c>
      <c r="C1058">
        <v>2001</v>
      </c>
      <c r="E1058" t="s">
        <v>32</v>
      </c>
      <c r="G1058" t="s">
        <v>3</v>
      </c>
      <c r="I1058">
        <v>-292.55</v>
      </c>
      <c r="J1058" t="s">
        <v>483</v>
      </c>
    </row>
    <row r="1059" spans="1:10" hidden="1" x14ac:dyDescent="0.2">
      <c r="A1059">
        <v>38385</v>
      </c>
      <c r="B1059" t="s">
        <v>70</v>
      </c>
      <c r="C1059">
        <v>2001</v>
      </c>
      <c r="E1059" t="s">
        <v>325</v>
      </c>
      <c r="G1059" t="s">
        <v>3</v>
      </c>
      <c r="I1059">
        <v>-108.87</v>
      </c>
      <c r="J1059" t="s">
        <v>482</v>
      </c>
    </row>
    <row r="1060" spans="1:10" x14ac:dyDescent="0.2">
      <c r="A1060">
        <v>38385</v>
      </c>
      <c r="B1060" t="s">
        <v>70</v>
      </c>
      <c r="C1060">
        <v>2001</v>
      </c>
      <c r="E1060" t="s">
        <v>473</v>
      </c>
      <c r="G1060" t="s">
        <v>350</v>
      </c>
      <c r="H1060" t="s">
        <v>49</v>
      </c>
      <c r="I1060">
        <v>-26</v>
      </c>
      <c r="J1060" t="s">
        <v>350</v>
      </c>
    </row>
    <row r="1061" spans="1:10" hidden="1" x14ac:dyDescent="0.2">
      <c r="A1061">
        <v>38385</v>
      </c>
      <c r="B1061" t="s">
        <v>70</v>
      </c>
      <c r="C1061">
        <v>2001</v>
      </c>
      <c r="E1061" t="s">
        <v>325</v>
      </c>
      <c r="G1061" t="s">
        <v>3</v>
      </c>
      <c r="I1061">
        <v>-163.88</v>
      </c>
      <c r="J1061" t="s">
        <v>483</v>
      </c>
    </row>
    <row r="1062" spans="1:10" hidden="1" x14ac:dyDescent="0.2">
      <c r="A1062">
        <v>38385</v>
      </c>
      <c r="B1062" t="s">
        <v>70</v>
      </c>
      <c r="C1062">
        <v>2001</v>
      </c>
      <c r="E1062" t="s">
        <v>326</v>
      </c>
      <c r="G1062" t="s">
        <v>3</v>
      </c>
      <c r="I1062" s="5">
        <v>-75.709999999999994</v>
      </c>
      <c r="J1062" t="s">
        <v>482</v>
      </c>
    </row>
    <row r="1063" spans="1:10" hidden="1" x14ac:dyDescent="0.2">
      <c r="A1063">
        <v>38385</v>
      </c>
      <c r="B1063" t="s">
        <v>70</v>
      </c>
      <c r="C1063">
        <v>2001</v>
      </c>
      <c r="E1063" t="s">
        <v>325</v>
      </c>
      <c r="G1063" t="s">
        <v>3</v>
      </c>
      <c r="I1063">
        <v>-83.75</v>
      </c>
      <c r="J1063" t="s">
        <v>482</v>
      </c>
    </row>
    <row r="1064" spans="1:10" hidden="1" x14ac:dyDescent="0.2">
      <c r="A1064">
        <v>38385</v>
      </c>
      <c r="B1064" t="s">
        <v>70</v>
      </c>
      <c r="C1064">
        <v>2001</v>
      </c>
      <c r="E1064" t="s">
        <v>325</v>
      </c>
      <c r="G1064" t="s">
        <v>3</v>
      </c>
      <c r="I1064">
        <v>-92.36</v>
      </c>
      <c r="J1064" t="s">
        <v>482</v>
      </c>
    </row>
    <row r="1065" spans="1:10" hidden="1" x14ac:dyDescent="0.2">
      <c r="A1065">
        <v>38385</v>
      </c>
      <c r="B1065" t="s">
        <v>70</v>
      </c>
      <c r="C1065">
        <v>2001</v>
      </c>
      <c r="E1065" t="s">
        <v>326</v>
      </c>
      <c r="G1065" t="s">
        <v>3</v>
      </c>
      <c r="I1065">
        <v>-37.81</v>
      </c>
      <c r="J1065" t="s">
        <v>482</v>
      </c>
    </row>
    <row r="1066" spans="1:10" hidden="1" x14ac:dyDescent="0.2">
      <c r="A1066">
        <v>38385</v>
      </c>
      <c r="B1066" t="s">
        <v>70</v>
      </c>
      <c r="C1066">
        <v>2001</v>
      </c>
      <c r="E1066" t="s">
        <v>325</v>
      </c>
      <c r="G1066" t="s">
        <v>3</v>
      </c>
      <c r="I1066">
        <v>-36.28</v>
      </c>
      <c r="J1066" t="s">
        <v>482</v>
      </c>
    </row>
    <row r="1067" spans="1:10" x14ac:dyDescent="0.2">
      <c r="A1067">
        <v>38385</v>
      </c>
      <c r="B1067" t="s">
        <v>70</v>
      </c>
      <c r="C1067">
        <v>2001</v>
      </c>
      <c r="E1067" t="s">
        <v>473</v>
      </c>
      <c r="G1067" t="s">
        <v>350</v>
      </c>
      <c r="H1067" t="s">
        <v>49</v>
      </c>
      <c r="I1067" s="6">
        <v>-26.1</v>
      </c>
      <c r="J1067" t="s">
        <v>350</v>
      </c>
    </row>
    <row r="1068" spans="1:10" hidden="1" x14ac:dyDescent="0.2">
      <c r="A1068">
        <v>38385</v>
      </c>
      <c r="B1068" t="s">
        <v>70</v>
      </c>
      <c r="C1068">
        <v>2001</v>
      </c>
      <c r="E1068" t="s">
        <v>108</v>
      </c>
      <c r="G1068" t="s">
        <v>110</v>
      </c>
      <c r="H1068" t="s">
        <v>111</v>
      </c>
      <c r="I1068">
        <v>5000</v>
      </c>
      <c r="J1068" t="s">
        <v>353</v>
      </c>
    </row>
    <row r="1069" spans="1:10" x14ac:dyDescent="0.2">
      <c r="A1069">
        <v>38385</v>
      </c>
      <c r="B1069" t="s">
        <v>70</v>
      </c>
      <c r="C1069">
        <v>2001</v>
      </c>
      <c r="E1069" t="s">
        <v>342</v>
      </c>
      <c r="G1069" t="s">
        <v>350</v>
      </c>
      <c r="H1069" t="s">
        <v>49</v>
      </c>
      <c r="I1069">
        <v>-20</v>
      </c>
      <c r="J1069" t="str">
        <f>IF(G1069="Personal","Personal","Operating")</f>
        <v>Personal</v>
      </c>
    </row>
    <row r="1070" spans="1:10" x14ac:dyDescent="0.2">
      <c r="A1070">
        <v>38385</v>
      </c>
      <c r="B1070" t="s">
        <v>70</v>
      </c>
      <c r="C1070">
        <v>2001</v>
      </c>
      <c r="E1070" t="s">
        <v>648</v>
      </c>
      <c r="G1070" t="s">
        <v>350</v>
      </c>
      <c r="H1070" t="s">
        <v>49</v>
      </c>
      <c r="I1070">
        <v>-6.56</v>
      </c>
      <c r="J1070" t="str">
        <f>IF(G1070="Personal","Personal","Operating")</f>
        <v>Personal</v>
      </c>
    </row>
    <row r="1071" spans="1:10" hidden="1" x14ac:dyDescent="0.2">
      <c r="A1071">
        <v>38385</v>
      </c>
      <c r="B1071" t="s">
        <v>70</v>
      </c>
      <c r="C1071">
        <v>2001</v>
      </c>
      <c r="E1071" t="s">
        <v>649</v>
      </c>
      <c r="G1071" t="s">
        <v>3</v>
      </c>
      <c r="I1071">
        <v>-7.53</v>
      </c>
      <c r="J1071" t="s">
        <v>482</v>
      </c>
    </row>
    <row r="1072" spans="1:10" x14ac:dyDescent="0.2">
      <c r="A1072">
        <v>38385</v>
      </c>
      <c r="B1072" t="s">
        <v>70</v>
      </c>
      <c r="C1072">
        <v>2001</v>
      </c>
      <c r="D1072">
        <v>1231</v>
      </c>
      <c r="E1072" t="s">
        <v>383</v>
      </c>
      <c r="G1072" t="s">
        <v>350</v>
      </c>
      <c r="H1072" t="s">
        <v>351</v>
      </c>
      <c r="I1072" s="5">
        <v>-792.28</v>
      </c>
      <c r="J1072" t="s">
        <v>350</v>
      </c>
    </row>
    <row r="1073" spans="1:10" hidden="1" x14ac:dyDescent="0.2">
      <c r="A1073">
        <v>38385</v>
      </c>
      <c r="B1073" t="s">
        <v>70</v>
      </c>
      <c r="C1073">
        <v>2001</v>
      </c>
      <c r="D1073">
        <v>1232</v>
      </c>
      <c r="E1073" t="s">
        <v>320</v>
      </c>
      <c r="G1073" t="s">
        <v>353</v>
      </c>
      <c r="I1073">
        <v>-3941.3</v>
      </c>
      <c r="J1073" t="s">
        <v>353</v>
      </c>
    </row>
    <row r="1074" spans="1:10" x14ac:dyDescent="0.2">
      <c r="A1074">
        <v>38385</v>
      </c>
      <c r="B1074" t="s">
        <v>70</v>
      </c>
      <c r="C1074">
        <v>2001</v>
      </c>
      <c r="D1074">
        <v>1233</v>
      </c>
      <c r="E1074" t="s">
        <v>380</v>
      </c>
      <c r="F1074" t="s">
        <v>575</v>
      </c>
      <c r="G1074" t="s">
        <v>350</v>
      </c>
      <c r="I1074">
        <v>-496.58</v>
      </c>
      <c r="J1074" t="s">
        <v>350</v>
      </c>
    </row>
    <row r="1075" spans="1:10" hidden="1" x14ac:dyDescent="0.2">
      <c r="A1075">
        <v>38385</v>
      </c>
      <c r="B1075" t="s">
        <v>70</v>
      </c>
      <c r="C1075">
        <v>2001</v>
      </c>
      <c r="D1075">
        <v>1234</v>
      </c>
      <c r="E1075" t="s">
        <v>131</v>
      </c>
      <c r="G1075" t="s">
        <v>3</v>
      </c>
      <c r="I1075">
        <v>-220.25</v>
      </c>
      <c r="J1075" t="s">
        <v>482</v>
      </c>
    </row>
    <row r="1076" spans="1:10" hidden="1" x14ac:dyDescent="0.2">
      <c r="A1076">
        <v>38385</v>
      </c>
      <c r="B1076" t="s">
        <v>70</v>
      </c>
      <c r="C1076">
        <v>2001</v>
      </c>
      <c r="D1076">
        <v>1235</v>
      </c>
      <c r="E1076" t="s">
        <v>45</v>
      </c>
      <c r="G1076" t="s">
        <v>47</v>
      </c>
      <c r="H1076" t="s">
        <v>117</v>
      </c>
      <c r="I1076">
        <v>-127.65</v>
      </c>
      <c r="J1076" t="s">
        <v>482</v>
      </c>
    </row>
    <row r="1077" spans="1:10" hidden="1" x14ac:dyDescent="0.2">
      <c r="A1077">
        <v>38385</v>
      </c>
      <c r="B1077" t="s">
        <v>70</v>
      </c>
      <c r="C1077">
        <v>2001</v>
      </c>
      <c r="D1077">
        <v>1236</v>
      </c>
      <c r="E1077" t="s">
        <v>32</v>
      </c>
      <c r="G1077" t="s">
        <v>3</v>
      </c>
      <c r="I1077">
        <v>-1989.63</v>
      </c>
      <c r="J1077" t="s">
        <v>483</v>
      </c>
    </row>
    <row r="1078" spans="1:10" hidden="1" x14ac:dyDescent="0.2">
      <c r="A1078">
        <v>38385</v>
      </c>
      <c r="B1078" t="s">
        <v>70</v>
      </c>
      <c r="C1078">
        <v>2001</v>
      </c>
      <c r="D1078">
        <v>1237</v>
      </c>
      <c r="E1078" t="s">
        <v>632</v>
      </c>
      <c r="G1078" t="s">
        <v>3</v>
      </c>
      <c r="I1078">
        <v>-97.11</v>
      </c>
      <c r="J1078" t="s">
        <v>482</v>
      </c>
    </row>
    <row r="1079" spans="1:10" hidden="1" x14ac:dyDescent="0.2">
      <c r="A1079">
        <v>38385</v>
      </c>
      <c r="B1079" t="s">
        <v>87</v>
      </c>
      <c r="C1079">
        <v>2001</v>
      </c>
      <c r="E1079" t="s">
        <v>325</v>
      </c>
      <c r="G1079" t="s">
        <v>3</v>
      </c>
      <c r="I1079" s="5">
        <v>-75.569999999999993</v>
      </c>
      <c r="J1079" t="s">
        <v>482</v>
      </c>
    </row>
    <row r="1080" spans="1:10" hidden="1" x14ac:dyDescent="0.2">
      <c r="A1080">
        <v>38385</v>
      </c>
      <c r="B1080" t="s">
        <v>87</v>
      </c>
      <c r="C1080">
        <v>2001</v>
      </c>
      <c r="E1080" t="s">
        <v>326</v>
      </c>
      <c r="G1080" t="s">
        <v>3</v>
      </c>
      <c r="I1080">
        <v>-17.21</v>
      </c>
      <c r="J1080" t="s">
        <v>482</v>
      </c>
    </row>
    <row r="1081" spans="1:10" hidden="1" x14ac:dyDescent="0.2">
      <c r="A1081">
        <v>38385</v>
      </c>
      <c r="B1081" t="s">
        <v>87</v>
      </c>
      <c r="C1081">
        <v>2001</v>
      </c>
      <c r="E1081" t="s">
        <v>325</v>
      </c>
      <c r="G1081" t="s">
        <v>3</v>
      </c>
      <c r="I1081">
        <v>-106</v>
      </c>
      <c r="J1081" t="s">
        <v>482</v>
      </c>
    </row>
    <row r="1082" spans="1:10" hidden="1" x14ac:dyDescent="0.2">
      <c r="A1082">
        <v>38385</v>
      </c>
      <c r="B1082" t="s">
        <v>87</v>
      </c>
      <c r="C1082">
        <v>2001</v>
      </c>
      <c r="E1082" t="s">
        <v>325</v>
      </c>
      <c r="G1082" t="s">
        <v>3</v>
      </c>
      <c r="I1082">
        <v>-42.65</v>
      </c>
      <c r="J1082" t="s">
        <v>482</v>
      </c>
    </row>
    <row r="1083" spans="1:10" x14ac:dyDescent="0.2">
      <c r="A1083">
        <v>38385</v>
      </c>
      <c r="B1083" t="s">
        <v>87</v>
      </c>
      <c r="C1083">
        <v>2001</v>
      </c>
      <c r="E1083" t="s">
        <v>342</v>
      </c>
      <c r="G1083" t="s">
        <v>350</v>
      </c>
      <c r="H1083" t="s">
        <v>49</v>
      </c>
      <c r="I1083">
        <v>-26</v>
      </c>
      <c r="J1083" t="s">
        <v>350</v>
      </c>
    </row>
    <row r="1084" spans="1:10" hidden="1" x14ac:dyDescent="0.2">
      <c r="A1084">
        <v>38385</v>
      </c>
      <c r="B1084" t="s">
        <v>87</v>
      </c>
      <c r="C1084">
        <v>2001</v>
      </c>
      <c r="E1084" t="s">
        <v>326</v>
      </c>
      <c r="G1084" t="s">
        <v>3</v>
      </c>
      <c r="I1084">
        <v>-18.350000000000001</v>
      </c>
      <c r="J1084" t="s">
        <v>482</v>
      </c>
    </row>
    <row r="1085" spans="1:10" hidden="1" x14ac:dyDescent="0.2">
      <c r="A1085">
        <v>38385</v>
      </c>
      <c r="B1085" t="s">
        <v>87</v>
      </c>
      <c r="C1085">
        <v>2001</v>
      </c>
      <c r="E1085" t="s">
        <v>325</v>
      </c>
      <c r="G1085" t="s">
        <v>3</v>
      </c>
      <c r="I1085">
        <v>-57.53</v>
      </c>
      <c r="J1085" t="s">
        <v>482</v>
      </c>
    </row>
    <row r="1086" spans="1:10" hidden="1" x14ac:dyDescent="0.2">
      <c r="A1086">
        <v>38385</v>
      </c>
      <c r="B1086" t="s">
        <v>87</v>
      </c>
      <c r="C1086">
        <v>2001</v>
      </c>
      <c r="E1086" t="s">
        <v>326</v>
      </c>
      <c r="G1086" t="s">
        <v>3</v>
      </c>
      <c r="I1086">
        <v>-57.04</v>
      </c>
      <c r="J1086" t="s">
        <v>482</v>
      </c>
    </row>
    <row r="1087" spans="1:10" x14ac:dyDescent="0.2">
      <c r="A1087">
        <v>38385</v>
      </c>
      <c r="B1087" t="s">
        <v>87</v>
      </c>
      <c r="C1087">
        <v>2001</v>
      </c>
      <c r="E1087" t="s">
        <v>473</v>
      </c>
      <c r="G1087" t="s">
        <v>350</v>
      </c>
      <c r="H1087" t="s">
        <v>49</v>
      </c>
      <c r="I1087">
        <v>-27.4</v>
      </c>
      <c r="J1087" t="s">
        <v>350</v>
      </c>
    </row>
    <row r="1088" spans="1:10" hidden="1" x14ac:dyDescent="0.2">
      <c r="A1088">
        <v>38385</v>
      </c>
      <c r="B1088" t="s">
        <v>87</v>
      </c>
      <c r="C1088">
        <v>2001</v>
      </c>
      <c r="E1088" t="s">
        <v>108</v>
      </c>
      <c r="G1088" t="s">
        <v>110</v>
      </c>
      <c r="I1088">
        <v>5000</v>
      </c>
      <c r="J1088" t="s">
        <v>353</v>
      </c>
    </row>
    <row r="1089" spans="1:10" hidden="1" x14ac:dyDescent="0.2">
      <c r="A1089">
        <v>38385</v>
      </c>
      <c r="B1089" t="s">
        <v>87</v>
      </c>
      <c r="C1089">
        <v>2001</v>
      </c>
      <c r="E1089" t="s">
        <v>296</v>
      </c>
      <c r="G1089" t="s">
        <v>3</v>
      </c>
      <c r="H1089" t="s">
        <v>13</v>
      </c>
      <c r="I1089">
        <v>-24.9</v>
      </c>
      <c r="J1089" t="s">
        <v>482</v>
      </c>
    </row>
    <row r="1090" spans="1:10" hidden="1" x14ac:dyDescent="0.2">
      <c r="A1090">
        <v>38385</v>
      </c>
      <c r="B1090" t="s">
        <v>87</v>
      </c>
      <c r="C1090">
        <v>2001</v>
      </c>
      <c r="E1090" t="s">
        <v>632</v>
      </c>
      <c r="G1090" t="s">
        <v>3</v>
      </c>
      <c r="I1090">
        <v>-47.36</v>
      </c>
      <c r="J1090" t="s">
        <v>482</v>
      </c>
    </row>
    <row r="1091" spans="1:10" hidden="1" x14ac:dyDescent="0.2">
      <c r="A1091">
        <v>38385</v>
      </c>
      <c r="B1091" t="s">
        <v>87</v>
      </c>
      <c r="C1091">
        <v>2001</v>
      </c>
      <c r="E1091" t="s">
        <v>632</v>
      </c>
      <c r="G1091" t="s">
        <v>3</v>
      </c>
      <c r="I1091" s="5">
        <v>-29.61</v>
      </c>
      <c r="J1091" t="s">
        <v>482</v>
      </c>
    </row>
    <row r="1092" spans="1:10" x14ac:dyDescent="0.2">
      <c r="A1092">
        <v>38385</v>
      </c>
      <c r="B1092" t="s">
        <v>87</v>
      </c>
      <c r="C1092">
        <v>2001</v>
      </c>
      <c r="E1092" t="s">
        <v>648</v>
      </c>
      <c r="G1092" t="s">
        <v>350</v>
      </c>
      <c r="H1092" t="s">
        <v>49</v>
      </c>
      <c r="I1092">
        <v>-6</v>
      </c>
      <c r="J1092" t="s">
        <v>350</v>
      </c>
    </row>
    <row r="1093" spans="1:10" x14ac:dyDescent="0.2">
      <c r="A1093">
        <v>38385</v>
      </c>
      <c r="B1093" t="s">
        <v>87</v>
      </c>
      <c r="C1093">
        <v>2001</v>
      </c>
      <c r="E1093" t="s">
        <v>582</v>
      </c>
      <c r="G1093" t="s">
        <v>350</v>
      </c>
      <c r="I1093">
        <v>1128.1400000000001</v>
      </c>
      <c r="J1093" t="s">
        <v>350</v>
      </c>
    </row>
    <row r="1094" spans="1:10" hidden="1" x14ac:dyDescent="0.2">
      <c r="A1094">
        <v>38385</v>
      </c>
      <c r="B1094" t="s">
        <v>87</v>
      </c>
      <c r="C1094">
        <v>2001</v>
      </c>
      <c r="E1094" t="s">
        <v>32</v>
      </c>
      <c r="G1094" t="s">
        <v>3</v>
      </c>
      <c r="I1094">
        <v>-58.52</v>
      </c>
      <c r="J1094" t="s">
        <v>482</v>
      </c>
    </row>
    <row r="1095" spans="1:10" hidden="1" x14ac:dyDescent="0.2">
      <c r="A1095">
        <v>38385</v>
      </c>
      <c r="B1095" t="s">
        <v>87</v>
      </c>
      <c r="C1095">
        <v>2001</v>
      </c>
      <c r="E1095" t="s">
        <v>325</v>
      </c>
      <c r="G1095" t="s">
        <v>3</v>
      </c>
      <c r="I1095">
        <v>-43.39</v>
      </c>
      <c r="J1095" t="s">
        <v>482</v>
      </c>
    </row>
    <row r="1096" spans="1:10" x14ac:dyDescent="0.2">
      <c r="A1096">
        <v>38385</v>
      </c>
      <c r="B1096" t="s">
        <v>87</v>
      </c>
      <c r="C1096">
        <v>2001</v>
      </c>
      <c r="E1096" t="s">
        <v>473</v>
      </c>
      <c r="G1096" t="s">
        <v>350</v>
      </c>
      <c r="H1096" t="s">
        <v>49</v>
      </c>
      <c r="I1096" s="6">
        <v>-28</v>
      </c>
      <c r="J1096" t="s">
        <v>350</v>
      </c>
    </row>
    <row r="1097" spans="1:10" hidden="1" x14ac:dyDescent="0.2">
      <c r="A1097">
        <v>38385</v>
      </c>
      <c r="B1097" t="s">
        <v>87</v>
      </c>
      <c r="C1097">
        <v>2001</v>
      </c>
      <c r="E1097" t="s">
        <v>632</v>
      </c>
      <c r="G1097" t="s">
        <v>3</v>
      </c>
      <c r="I1097">
        <v>-29.16</v>
      </c>
      <c r="J1097" t="s">
        <v>482</v>
      </c>
    </row>
    <row r="1098" spans="1:10" hidden="1" x14ac:dyDescent="0.2">
      <c r="A1098">
        <v>38385</v>
      </c>
      <c r="B1098" t="s">
        <v>87</v>
      </c>
      <c r="C1098">
        <v>2001</v>
      </c>
      <c r="E1098" t="s">
        <v>32</v>
      </c>
      <c r="G1098" t="s">
        <v>3</v>
      </c>
      <c r="I1098">
        <v>-93.87</v>
      </c>
      <c r="J1098" t="str">
        <f>IF(G1098="Personal","Personal","Operating")</f>
        <v>Operating</v>
      </c>
    </row>
    <row r="1099" spans="1:10" x14ac:dyDescent="0.2">
      <c r="A1099">
        <v>38385</v>
      </c>
      <c r="B1099" t="s">
        <v>87</v>
      </c>
      <c r="C1099">
        <v>2001</v>
      </c>
      <c r="E1099" t="s">
        <v>342</v>
      </c>
      <c r="G1099" t="s">
        <v>350</v>
      </c>
      <c r="H1099" t="s">
        <v>49</v>
      </c>
      <c r="I1099">
        <v>-30</v>
      </c>
      <c r="J1099" t="str">
        <f>IF(G1099="Personal","Personal","Operating")</f>
        <v>Personal</v>
      </c>
    </row>
    <row r="1100" spans="1:10" hidden="1" x14ac:dyDescent="0.2">
      <c r="A1100">
        <v>38385</v>
      </c>
      <c r="B1100" t="s">
        <v>87</v>
      </c>
      <c r="C1100">
        <v>2001</v>
      </c>
      <c r="E1100" t="s">
        <v>325</v>
      </c>
      <c r="G1100" t="s">
        <v>3</v>
      </c>
      <c r="I1100">
        <v>-21.74</v>
      </c>
      <c r="J1100" t="s">
        <v>482</v>
      </c>
    </row>
    <row r="1101" spans="1:10" x14ac:dyDescent="0.2">
      <c r="A1101">
        <v>38385</v>
      </c>
      <c r="B1101" t="s">
        <v>87</v>
      </c>
      <c r="C1101">
        <v>2001</v>
      </c>
      <c r="E1101" t="s">
        <v>335</v>
      </c>
      <c r="G1101" t="s">
        <v>350</v>
      </c>
      <c r="H1101" t="s">
        <v>49</v>
      </c>
      <c r="I1101" s="5">
        <v>-10</v>
      </c>
      <c r="J1101" t="s">
        <v>350</v>
      </c>
    </row>
    <row r="1102" spans="1:10" hidden="1" x14ac:dyDescent="0.2">
      <c r="A1102">
        <v>38385</v>
      </c>
      <c r="B1102" t="s">
        <v>87</v>
      </c>
      <c r="C1102">
        <v>2001</v>
      </c>
      <c r="D1102">
        <v>1239</v>
      </c>
      <c r="E1102" t="s">
        <v>320</v>
      </c>
      <c r="G1102" t="s">
        <v>353</v>
      </c>
      <c r="I1102">
        <v>-3941.3</v>
      </c>
      <c r="J1102" t="s">
        <v>353</v>
      </c>
    </row>
    <row r="1103" spans="1:10" x14ac:dyDescent="0.2">
      <c r="A1103">
        <v>38385</v>
      </c>
      <c r="B1103" t="s">
        <v>87</v>
      </c>
      <c r="C1103">
        <v>2001</v>
      </c>
      <c r="D1103">
        <v>1240</v>
      </c>
      <c r="E1103" t="s">
        <v>380</v>
      </c>
      <c r="F1103" t="s">
        <v>575</v>
      </c>
      <c r="G1103" t="s">
        <v>350</v>
      </c>
      <c r="I1103">
        <v>-496.58</v>
      </c>
      <c r="J1103" t="s">
        <v>350</v>
      </c>
    </row>
    <row r="1104" spans="1:10" hidden="1" x14ac:dyDescent="0.2">
      <c r="A1104">
        <v>38385</v>
      </c>
      <c r="B1104" t="s">
        <v>87</v>
      </c>
      <c r="C1104">
        <v>2001</v>
      </c>
      <c r="D1104">
        <v>1241</v>
      </c>
      <c r="E1104" t="s">
        <v>45</v>
      </c>
      <c r="G1104" t="s">
        <v>47</v>
      </c>
      <c r="H1104" t="s">
        <v>117</v>
      </c>
      <c r="I1104">
        <v>-123.63</v>
      </c>
      <c r="J1104" t="s">
        <v>482</v>
      </c>
    </row>
    <row r="1105" spans="1:10" hidden="1" x14ac:dyDescent="0.2">
      <c r="A1105">
        <v>38385</v>
      </c>
      <c r="B1105" t="s">
        <v>87</v>
      </c>
      <c r="C1105">
        <v>2001</v>
      </c>
      <c r="D1105">
        <v>1242</v>
      </c>
      <c r="E1105" t="s">
        <v>455</v>
      </c>
      <c r="G1105" t="s">
        <v>3</v>
      </c>
      <c r="H1105" t="s">
        <v>62</v>
      </c>
      <c r="I1105">
        <v>-41.24</v>
      </c>
      <c r="J1105" t="s">
        <v>482</v>
      </c>
    </row>
    <row r="1106" spans="1:10" hidden="1" x14ac:dyDescent="0.2">
      <c r="A1106">
        <v>38385</v>
      </c>
      <c r="B1106" t="s">
        <v>87</v>
      </c>
      <c r="C1106">
        <v>2001</v>
      </c>
      <c r="D1106">
        <v>1243</v>
      </c>
      <c r="E1106" t="s">
        <v>32</v>
      </c>
      <c r="G1106" t="s">
        <v>3</v>
      </c>
      <c r="I1106">
        <v>-1208.71</v>
      </c>
      <c r="J1106" t="s">
        <v>483</v>
      </c>
    </row>
    <row r="1107" spans="1:10" hidden="1" x14ac:dyDescent="0.2">
      <c r="A1107">
        <v>38385</v>
      </c>
      <c r="B1107" t="s">
        <v>87</v>
      </c>
      <c r="C1107">
        <v>2001</v>
      </c>
      <c r="D1107">
        <v>1244</v>
      </c>
      <c r="E1107" t="s">
        <v>632</v>
      </c>
      <c r="G1107" t="s">
        <v>3</v>
      </c>
      <c r="I1107">
        <v>-188.76</v>
      </c>
      <c r="J1107" t="s">
        <v>482</v>
      </c>
    </row>
    <row r="1108" spans="1:10" x14ac:dyDescent="0.2">
      <c r="A1108">
        <v>38385</v>
      </c>
      <c r="B1108" t="s">
        <v>87</v>
      </c>
      <c r="C1108">
        <v>2001</v>
      </c>
      <c r="D1108">
        <v>1245</v>
      </c>
      <c r="E1108" t="s">
        <v>589</v>
      </c>
      <c r="F1108" t="s">
        <v>673</v>
      </c>
      <c r="G1108" t="s">
        <v>350</v>
      </c>
      <c r="I1108">
        <v>-250</v>
      </c>
      <c r="J1108" t="s">
        <v>350</v>
      </c>
    </row>
    <row r="1109" spans="1:10" hidden="1" x14ac:dyDescent="0.2">
      <c r="A1109">
        <v>38385</v>
      </c>
      <c r="B1109" t="s">
        <v>87</v>
      </c>
      <c r="C1109">
        <v>2001</v>
      </c>
      <c r="D1109">
        <v>1247</v>
      </c>
      <c r="E1109" t="s">
        <v>131</v>
      </c>
      <c r="G1109" t="s">
        <v>3</v>
      </c>
      <c r="I1109">
        <v>-244.59</v>
      </c>
      <c r="J1109" t="s">
        <v>482</v>
      </c>
    </row>
    <row r="1110" spans="1:10" hidden="1" x14ac:dyDescent="0.2">
      <c r="A1110">
        <v>38385</v>
      </c>
      <c r="B1110" t="s">
        <v>87</v>
      </c>
      <c r="C1110">
        <v>2001</v>
      </c>
      <c r="D1110">
        <v>1249</v>
      </c>
      <c r="E1110" t="s">
        <v>455</v>
      </c>
      <c r="G1110" t="s">
        <v>3</v>
      </c>
      <c r="H1110" t="s">
        <v>213</v>
      </c>
      <c r="I1110">
        <v>-539.38</v>
      </c>
      <c r="J1110" t="s">
        <v>483</v>
      </c>
    </row>
    <row r="1111" spans="1:10" hidden="1" x14ac:dyDescent="0.2">
      <c r="A1111">
        <v>38385</v>
      </c>
      <c r="B1111" t="s">
        <v>87</v>
      </c>
      <c r="C1111">
        <v>2001</v>
      </c>
      <c r="D1111">
        <v>1250</v>
      </c>
      <c r="E1111" t="s">
        <v>674</v>
      </c>
      <c r="G1111" t="s">
        <v>3</v>
      </c>
      <c r="I1111">
        <v>-2782.33</v>
      </c>
      <c r="J1111" t="s">
        <v>483</v>
      </c>
    </row>
    <row r="1112" spans="1:10" x14ac:dyDescent="0.2">
      <c r="A1112">
        <v>38385</v>
      </c>
      <c r="B1112" t="s">
        <v>87</v>
      </c>
      <c r="C1112">
        <v>2001</v>
      </c>
      <c r="D1112">
        <v>1251</v>
      </c>
      <c r="E1112" t="s">
        <v>675</v>
      </c>
      <c r="F1112" t="s">
        <v>676</v>
      </c>
      <c r="G1112" t="s">
        <v>350</v>
      </c>
      <c r="I1112">
        <v>-540</v>
      </c>
      <c r="J1112" t="s">
        <v>350</v>
      </c>
    </row>
    <row r="1113" spans="1:10" hidden="1" x14ac:dyDescent="0.2">
      <c r="A1113">
        <v>35599</v>
      </c>
      <c r="B1113" t="s">
        <v>87</v>
      </c>
      <c r="C1113">
        <v>2001</v>
      </c>
      <c r="E1113" t="s">
        <v>17</v>
      </c>
      <c r="F1113" t="s">
        <v>677</v>
      </c>
      <c r="G1113" t="s">
        <v>14</v>
      </c>
      <c r="H1113" t="s">
        <v>17</v>
      </c>
      <c r="I1113" s="6">
        <f>3905+2859</f>
        <v>6764</v>
      </c>
      <c r="J1113" t="str">
        <f>IF(G1113="Personal","Personal","Operating")</f>
        <v>Operating</v>
      </c>
    </row>
    <row r="1114" spans="1:10" hidden="1" x14ac:dyDescent="0.2">
      <c r="A1114">
        <v>35599</v>
      </c>
      <c r="B1114" t="s">
        <v>87</v>
      </c>
      <c r="C1114">
        <v>2001</v>
      </c>
      <c r="E1114" t="s">
        <v>17</v>
      </c>
      <c r="F1114" t="s">
        <v>678</v>
      </c>
      <c r="G1114" t="s">
        <v>14</v>
      </c>
      <c r="H1114" t="s">
        <v>17</v>
      </c>
      <c r="I1114" s="5">
        <f>1780+745</f>
        <v>2525</v>
      </c>
      <c r="J1114" t="str">
        <f>IF(G1114="Personal","Personal","Operating")</f>
        <v>Operating</v>
      </c>
    </row>
    <row r="1115" spans="1:10" hidden="1" x14ac:dyDescent="0.2">
      <c r="A1115">
        <v>35599</v>
      </c>
      <c r="B1115" t="s">
        <v>87</v>
      </c>
      <c r="C1115">
        <v>2001</v>
      </c>
      <c r="E1115" t="s">
        <v>17</v>
      </c>
      <c r="F1115" t="s">
        <v>679</v>
      </c>
      <c r="G1115" t="s">
        <v>14</v>
      </c>
      <c r="H1115" t="s">
        <v>17</v>
      </c>
      <c r="I1115" s="5">
        <f>2455+2195</f>
        <v>4650</v>
      </c>
      <c r="J1115" t="str">
        <f>IF(G1115="Personal","Personal","Operating")</f>
        <v>Operating</v>
      </c>
    </row>
    <row r="1116" spans="1:10" hidden="1" x14ac:dyDescent="0.2">
      <c r="A1116">
        <v>35599</v>
      </c>
      <c r="B1116" t="s">
        <v>87</v>
      </c>
      <c r="C1116">
        <v>2001</v>
      </c>
      <c r="E1116" t="s">
        <v>108</v>
      </c>
      <c r="F1116" t="s">
        <v>109</v>
      </c>
      <c r="G1116" t="s">
        <v>110</v>
      </c>
      <c r="H1116" t="s">
        <v>111</v>
      </c>
      <c r="I1116" s="6">
        <v>-5000</v>
      </c>
      <c r="J1116" t="s">
        <v>353</v>
      </c>
    </row>
    <row r="1117" spans="1:10" hidden="1" x14ac:dyDescent="0.2">
      <c r="A1117">
        <v>35599</v>
      </c>
      <c r="B1117" t="s">
        <v>87</v>
      </c>
      <c r="C1117">
        <v>2001</v>
      </c>
      <c r="E1117" t="s">
        <v>96</v>
      </c>
      <c r="F1117" t="s">
        <v>71</v>
      </c>
      <c r="G1117" t="s">
        <v>47</v>
      </c>
      <c r="H1117" t="s">
        <v>98</v>
      </c>
      <c r="I1117" s="5">
        <f>-utility!AZ45</f>
        <v>-4211.41</v>
      </c>
      <c r="J1117" t="str">
        <f>IF(G1117="Personal","Personal","Operating")</f>
        <v>Operating</v>
      </c>
    </row>
    <row r="1118" spans="1:10" hidden="1" x14ac:dyDescent="0.2">
      <c r="A1118">
        <v>35599</v>
      </c>
      <c r="B1118" t="s">
        <v>87</v>
      </c>
      <c r="C1118">
        <v>2001</v>
      </c>
      <c r="E1118" t="s">
        <v>100</v>
      </c>
      <c r="F1118" t="s">
        <v>70</v>
      </c>
      <c r="G1118" t="s">
        <v>47</v>
      </c>
      <c r="H1118" t="s">
        <v>49</v>
      </c>
      <c r="I1118" s="5">
        <f>-utility!BA45</f>
        <v>-281.07</v>
      </c>
      <c r="J1118" t="str">
        <f>IF(G1118="Personal","Personal","Operating")</f>
        <v>Operating</v>
      </c>
    </row>
    <row r="1119" spans="1:10" hidden="1" x14ac:dyDescent="0.2">
      <c r="A1119">
        <v>35599</v>
      </c>
      <c r="B1119" t="s">
        <v>87</v>
      </c>
      <c r="C1119">
        <v>2001</v>
      </c>
      <c r="E1119" t="s">
        <v>158</v>
      </c>
      <c r="F1119" t="s">
        <v>157</v>
      </c>
      <c r="G1119" t="s">
        <v>15</v>
      </c>
      <c r="H1119" t="s">
        <v>16</v>
      </c>
      <c r="I1119">
        <v>-5.94</v>
      </c>
      <c r="J1119" t="str">
        <f>IF(G1119="Personal","Personal","Operating")</f>
        <v>Operating</v>
      </c>
    </row>
    <row r="1120" spans="1:10" hidden="1" x14ac:dyDescent="0.2">
      <c r="A1120">
        <v>35599</v>
      </c>
      <c r="B1120" t="s">
        <v>87</v>
      </c>
      <c r="C1120">
        <v>2001</v>
      </c>
      <c r="D1120">
        <v>1631</v>
      </c>
      <c r="E1120" t="s">
        <v>680</v>
      </c>
      <c r="G1120" t="s">
        <v>3</v>
      </c>
      <c r="I1120">
        <v>-19.32</v>
      </c>
      <c r="J1120" t="s">
        <v>482</v>
      </c>
    </row>
    <row r="1121" spans="1:10" hidden="1" x14ac:dyDescent="0.2">
      <c r="A1121">
        <v>35599</v>
      </c>
      <c r="B1121" t="s">
        <v>87</v>
      </c>
      <c r="C1121">
        <v>2001</v>
      </c>
      <c r="D1121">
        <v>1633</v>
      </c>
      <c r="E1121" t="s">
        <v>171</v>
      </c>
      <c r="G1121" t="s">
        <v>0</v>
      </c>
      <c r="H1121" t="s">
        <v>2</v>
      </c>
      <c r="I1121">
        <v>-260</v>
      </c>
      <c r="J1121" t="s">
        <v>482</v>
      </c>
    </row>
    <row r="1122" spans="1:10" hidden="1" x14ac:dyDescent="0.2">
      <c r="A1122">
        <v>35599</v>
      </c>
      <c r="B1122" t="s">
        <v>87</v>
      </c>
      <c r="C1122">
        <v>2001</v>
      </c>
      <c r="D1122">
        <v>1634</v>
      </c>
      <c r="E1122" t="s">
        <v>561</v>
      </c>
      <c r="G1122" t="s">
        <v>0</v>
      </c>
      <c r="H1122" t="s">
        <v>1</v>
      </c>
      <c r="I1122">
        <v>-65</v>
      </c>
      <c r="J1122" t="s">
        <v>482</v>
      </c>
    </row>
    <row r="1123" spans="1:10" hidden="1" x14ac:dyDescent="0.2">
      <c r="A1123">
        <v>35599</v>
      </c>
      <c r="B1123" t="s">
        <v>87</v>
      </c>
      <c r="C1123">
        <v>2001</v>
      </c>
      <c r="D1123">
        <v>1635</v>
      </c>
      <c r="E1123" t="s">
        <v>642</v>
      </c>
      <c r="G1123" t="s">
        <v>0</v>
      </c>
      <c r="H1123" t="s">
        <v>1</v>
      </c>
      <c r="I1123">
        <v>-68.75</v>
      </c>
      <c r="J1123" t="s">
        <v>482</v>
      </c>
    </row>
    <row r="1124" spans="1:10" hidden="1" x14ac:dyDescent="0.2">
      <c r="A1124">
        <v>35599</v>
      </c>
      <c r="B1124" t="s">
        <v>87</v>
      </c>
      <c r="C1124">
        <v>2001</v>
      </c>
      <c r="D1124">
        <v>1636</v>
      </c>
      <c r="E1124" t="s">
        <v>642</v>
      </c>
      <c r="G1124" t="s">
        <v>0</v>
      </c>
      <c r="H1124" t="s">
        <v>1</v>
      </c>
      <c r="I1124">
        <v>-110</v>
      </c>
      <c r="J1124" t="s">
        <v>482</v>
      </c>
    </row>
    <row r="1125" spans="1:10" hidden="1" x14ac:dyDescent="0.2">
      <c r="A1125">
        <v>35599</v>
      </c>
      <c r="B1125" t="s">
        <v>87</v>
      </c>
      <c r="C1125">
        <v>2001</v>
      </c>
      <c r="D1125">
        <v>1637</v>
      </c>
      <c r="E1125" t="s">
        <v>171</v>
      </c>
      <c r="G1125" t="s">
        <v>0</v>
      </c>
      <c r="H1125" t="s">
        <v>2</v>
      </c>
      <c r="I1125">
        <v>-260</v>
      </c>
      <c r="J1125" t="s">
        <v>482</v>
      </c>
    </row>
    <row r="1126" spans="1:10" hidden="1" x14ac:dyDescent="0.2">
      <c r="A1126">
        <v>35599</v>
      </c>
      <c r="B1126" t="s">
        <v>87</v>
      </c>
      <c r="C1126">
        <v>2001</v>
      </c>
      <c r="D1126">
        <v>1638</v>
      </c>
      <c r="E1126" t="s">
        <v>369</v>
      </c>
      <c r="G1126" t="s">
        <v>0</v>
      </c>
      <c r="H1126" t="s">
        <v>1</v>
      </c>
      <c r="I1126">
        <v>-270</v>
      </c>
      <c r="J1126" t="s">
        <v>482</v>
      </c>
    </row>
    <row r="1127" spans="1:10" hidden="1" x14ac:dyDescent="0.2">
      <c r="A1127">
        <v>35599</v>
      </c>
      <c r="B1127" t="s">
        <v>87</v>
      </c>
      <c r="C1127">
        <v>2001</v>
      </c>
      <c r="D1127">
        <v>1639</v>
      </c>
      <c r="E1127" t="s">
        <v>171</v>
      </c>
      <c r="G1127" t="s">
        <v>0</v>
      </c>
      <c r="H1127" t="s">
        <v>2</v>
      </c>
      <c r="I1127">
        <v>-260</v>
      </c>
      <c r="J1127" t="s">
        <v>482</v>
      </c>
    </row>
    <row r="1128" spans="1:10" hidden="1" x14ac:dyDescent="0.2">
      <c r="A1128">
        <v>35599</v>
      </c>
      <c r="B1128" t="s">
        <v>87</v>
      </c>
      <c r="C1128">
        <v>2001</v>
      </c>
      <c r="D1128">
        <v>1640</v>
      </c>
      <c r="E1128" t="s">
        <v>369</v>
      </c>
      <c r="G1128" t="s">
        <v>0</v>
      </c>
      <c r="H1128" t="s">
        <v>1</v>
      </c>
      <c r="I1128">
        <v>-270</v>
      </c>
      <c r="J1128" t="s">
        <v>482</v>
      </c>
    </row>
    <row r="1129" spans="1:10" hidden="1" x14ac:dyDescent="0.2">
      <c r="A1129">
        <v>35599</v>
      </c>
      <c r="B1129" t="s">
        <v>87</v>
      </c>
      <c r="C1129">
        <v>2001</v>
      </c>
      <c r="D1129">
        <v>1641</v>
      </c>
      <c r="E1129" t="s">
        <v>681</v>
      </c>
      <c r="F1129" t="s">
        <v>682</v>
      </c>
      <c r="G1129" t="s">
        <v>3</v>
      </c>
      <c r="H1129" t="s">
        <v>42</v>
      </c>
      <c r="I1129">
        <v>-50</v>
      </c>
      <c r="J1129" t="s">
        <v>482</v>
      </c>
    </row>
    <row r="1130" spans="1:10" hidden="1" x14ac:dyDescent="0.2">
      <c r="A1130">
        <v>35599</v>
      </c>
      <c r="B1130" t="s">
        <v>87</v>
      </c>
      <c r="C1130">
        <v>2001</v>
      </c>
      <c r="D1130">
        <v>1644</v>
      </c>
      <c r="E1130" t="s">
        <v>86</v>
      </c>
      <c r="G1130" t="s">
        <v>47</v>
      </c>
      <c r="H1130" t="s">
        <v>117</v>
      </c>
      <c r="I1130">
        <v>-17.14</v>
      </c>
      <c r="J1130" t="s">
        <v>482</v>
      </c>
    </row>
    <row r="1131" spans="1:10" hidden="1" x14ac:dyDescent="0.2">
      <c r="A1131">
        <v>35599</v>
      </c>
      <c r="B1131" t="s">
        <v>87</v>
      </c>
      <c r="C1131">
        <v>2001</v>
      </c>
      <c r="D1131">
        <v>1645</v>
      </c>
      <c r="E1131" t="s">
        <v>463</v>
      </c>
      <c r="G1131" t="s">
        <v>3</v>
      </c>
      <c r="H1131" t="s">
        <v>10</v>
      </c>
      <c r="I1131">
        <v>-31.91</v>
      </c>
      <c r="J1131" t="s">
        <v>482</v>
      </c>
    </row>
    <row r="1132" spans="1:10" hidden="1" x14ac:dyDescent="0.2">
      <c r="A1132">
        <v>35599</v>
      </c>
      <c r="B1132" t="s">
        <v>87</v>
      </c>
      <c r="C1132">
        <v>2001</v>
      </c>
      <c r="D1132">
        <v>1646</v>
      </c>
      <c r="E1132" t="s">
        <v>63</v>
      </c>
      <c r="G1132" t="s">
        <v>15</v>
      </c>
      <c r="H1132" t="s">
        <v>189</v>
      </c>
      <c r="I1132">
        <v>-113.27</v>
      </c>
      <c r="J1132" t="s">
        <v>482</v>
      </c>
    </row>
    <row r="1133" spans="1:10" hidden="1" x14ac:dyDescent="0.2">
      <c r="A1133">
        <v>35599</v>
      </c>
      <c r="B1133" t="s">
        <v>87</v>
      </c>
      <c r="C1133">
        <v>2001</v>
      </c>
      <c r="D1133">
        <v>1647</v>
      </c>
      <c r="E1133" t="s">
        <v>463</v>
      </c>
      <c r="G1133" t="s">
        <v>3</v>
      </c>
      <c r="H1133" t="s">
        <v>10</v>
      </c>
      <c r="I1133">
        <v>-31.94</v>
      </c>
      <c r="J1133" t="s">
        <v>482</v>
      </c>
    </row>
    <row r="1134" spans="1:10" hidden="1" x14ac:dyDescent="0.2">
      <c r="A1134">
        <v>35599</v>
      </c>
      <c r="B1134" t="s">
        <v>87</v>
      </c>
      <c r="C1134">
        <v>2001</v>
      </c>
      <c r="D1134">
        <v>1648</v>
      </c>
      <c r="E1134" t="s">
        <v>180</v>
      </c>
      <c r="F1134" t="s">
        <v>683</v>
      </c>
      <c r="G1134" t="s">
        <v>15</v>
      </c>
      <c r="H1134" t="s">
        <v>16</v>
      </c>
      <c r="I1134">
        <v>-112.5</v>
      </c>
      <c r="J1134" t="s">
        <v>482</v>
      </c>
    </row>
    <row r="1135" spans="1:10" hidden="1" x14ac:dyDescent="0.2">
      <c r="A1135">
        <v>35599</v>
      </c>
      <c r="B1135" t="s">
        <v>87</v>
      </c>
      <c r="C1135">
        <v>2001</v>
      </c>
      <c r="D1135">
        <v>1649</v>
      </c>
      <c r="E1135" t="s">
        <v>369</v>
      </c>
      <c r="G1135" t="s">
        <v>0</v>
      </c>
      <c r="H1135" t="s">
        <v>1</v>
      </c>
      <c r="I1135">
        <v>-270</v>
      </c>
      <c r="J1135" t="s">
        <v>482</v>
      </c>
    </row>
    <row r="1136" spans="1:10" hidden="1" x14ac:dyDescent="0.2">
      <c r="A1136">
        <v>35599</v>
      </c>
      <c r="B1136" t="s">
        <v>87</v>
      </c>
      <c r="C1136">
        <v>2001</v>
      </c>
      <c r="D1136">
        <v>1650</v>
      </c>
      <c r="E1136" t="s">
        <v>171</v>
      </c>
      <c r="G1136" t="s">
        <v>0</v>
      </c>
      <c r="H1136" t="s">
        <v>1</v>
      </c>
      <c r="I1136">
        <v>-260</v>
      </c>
      <c r="J1136" t="s">
        <v>482</v>
      </c>
    </row>
    <row r="1137" spans="1:10" hidden="1" x14ac:dyDescent="0.2">
      <c r="A1137">
        <v>35599</v>
      </c>
      <c r="B1137" t="s">
        <v>87</v>
      </c>
      <c r="C1137">
        <v>2001</v>
      </c>
      <c r="D1137">
        <v>1652</v>
      </c>
      <c r="E1137" t="s">
        <v>319</v>
      </c>
      <c r="F1137" t="s">
        <v>143</v>
      </c>
      <c r="G1137" t="s">
        <v>3</v>
      </c>
      <c r="H1137" t="s">
        <v>213</v>
      </c>
      <c r="I1137">
        <v>-150</v>
      </c>
      <c r="J1137" t="s">
        <v>483</v>
      </c>
    </row>
    <row r="1138" spans="1:10" hidden="1" x14ac:dyDescent="0.2">
      <c r="A1138">
        <v>35599</v>
      </c>
      <c r="B1138" t="s">
        <v>87</v>
      </c>
      <c r="C1138">
        <v>2001</v>
      </c>
      <c r="D1138">
        <v>1653</v>
      </c>
      <c r="E1138" t="s">
        <v>171</v>
      </c>
      <c r="G1138" t="s">
        <v>0</v>
      </c>
      <c r="H1138" t="s">
        <v>2</v>
      </c>
      <c r="I1138">
        <v>-50</v>
      </c>
      <c r="J1138" t="s">
        <v>482</v>
      </c>
    </row>
    <row r="1139" spans="1:10" hidden="1" x14ac:dyDescent="0.2">
      <c r="A1139">
        <v>35599</v>
      </c>
      <c r="B1139" t="s">
        <v>87</v>
      </c>
      <c r="C1139">
        <v>2001</v>
      </c>
      <c r="D1139">
        <v>1654</v>
      </c>
      <c r="E1139" t="s">
        <v>684</v>
      </c>
      <c r="F1139" t="s">
        <v>685</v>
      </c>
      <c r="G1139" t="s">
        <v>14</v>
      </c>
      <c r="H1139" t="s">
        <v>190</v>
      </c>
      <c r="I1139">
        <v>-200</v>
      </c>
      <c r="J1139" t="s">
        <v>482</v>
      </c>
    </row>
    <row r="1140" spans="1:10" hidden="1" x14ac:dyDescent="0.2">
      <c r="A1140">
        <v>38385</v>
      </c>
      <c r="B1140" t="s">
        <v>161</v>
      </c>
      <c r="C1140">
        <v>2001</v>
      </c>
      <c r="E1140" t="s">
        <v>687</v>
      </c>
      <c r="F1140" t="s">
        <v>688</v>
      </c>
      <c r="G1140" t="s">
        <v>353</v>
      </c>
      <c r="I1140" s="5">
        <v>52770.46</v>
      </c>
      <c r="J1140" t="s">
        <v>353</v>
      </c>
    </row>
    <row r="1141" spans="1:10" x14ac:dyDescent="0.2">
      <c r="A1141">
        <v>38385</v>
      </c>
      <c r="B1141" t="s">
        <v>161</v>
      </c>
      <c r="C1141">
        <v>2001</v>
      </c>
      <c r="E1141" t="s">
        <v>582</v>
      </c>
      <c r="F1141" t="s">
        <v>689</v>
      </c>
      <c r="G1141" t="s">
        <v>350</v>
      </c>
      <c r="I1141">
        <v>2600.79</v>
      </c>
      <c r="J1141" t="s">
        <v>350</v>
      </c>
    </row>
    <row r="1142" spans="1:10" hidden="1" x14ac:dyDescent="0.2">
      <c r="A1142">
        <v>38385</v>
      </c>
      <c r="B1142" t="s">
        <v>161</v>
      </c>
      <c r="C1142">
        <v>2001</v>
      </c>
      <c r="E1142" t="s">
        <v>158</v>
      </c>
      <c r="G1142" t="s">
        <v>15</v>
      </c>
      <c r="H1142" t="s">
        <v>16</v>
      </c>
      <c r="I1142">
        <v>-10</v>
      </c>
      <c r="J1142" t="s">
        <v>482</v>
      </c>
    </row>
    <row r="1143" spans="1:10" x14ac:dyDescent="0.2">
      <c r="A1143">
        <v>38385</v>
      </c>
      <c r="B1143" t="s">
        <v>161</v>
      </c>
      <c r="C1143">
        <v>2001</v>
      </c>
      <c r="D1143">
        <v>1238</v>
      </c>
      <c r="E1143" t="s">
        <v>383</v>
      </c>
      <c r="G1143" t="s">
        <v>350</v>
      </c>
      <c r="H1143" t="s">
        <v>351</v>
      </c>
      <c r="I1143">
        <v>-792.28</v>
      </c>
      <c r="J1143" t="s">
        <v>350</v>
      </c>
    </row>
    <row r="1144" spans="1:10" x14ac:dyDescent="0.2">
      <c r="A1144">
        <v>38385</v>
      </c>
      <c r="B1144" t="s">
        <v>161</v>
      </c>
      <c r="C1144">
        <v>2001</v>
      </c>
      <c r="D1144">
        <v>1252</v>
      </c>
      <c r="E1144" t="s">
        <v>383</v>
      </c>
      <c r="G1144" t="s">
        <v>350</v>
      </c>
      <c r="H1144" t="s">
        <v>351</v>
      </c>
      <c r="I1144">
        <v>-792.28</v>
      </c>
      <c r="J1144" t="s">
        <v>350</v>
      </c>
    </row>
    <row r="1145" spans="1:10" x14ac:dyDescent="0.2">
      <c r="A1145">
        <v>38385</v>
      </c>
      <c r="B1145" t="s">
        <v>161</v>
      </c>
      <c r="C1145">
        <v>2001</v>
      </c>
      <c r="D1145">
        <v>1253</v>
      </c>
      <c r="E1145" t="s">
        <v>380</v>
      </c>
      <c r="F1145" t="s">
        <v>575</v>
      </c>
      <c r="G1145" t="s">
        <v>350</v>
      </c>
      <c r="I1145">
        <v>-496.58</v>
      </c>
      <c r="J1145" t="s">
        <v>350</v>
      </c>
    </row>
    <row r="1146" spans="1:10" hidden="1" x14ac:dyDescent="0.2">
      <c r="A1146">
        <v>38385</v>
      </c>
      <c r="B1146" t="s">
        <v>161</v>
      </c>
      <c r="C1146">
        <v>2001</v>
      </c>
      <c r="D1146">
        <v>1254</v>
      </c>
      <c r="E1146" t="s">
        <v>455</v>
      </c>
      <c r="G1146" t="s">
        <v>3</v>
      </c>
      <c r="H1146" t="s">
        <v>690</v>
      </c>
      <c r="I1146">
        <v>-39.21</v>
      </c>
      <c r="J1146" t="s">
        <v>482</v>
      </c>
    </row>
    <row r="1147" spans="1:10" hidden="1" x14ac:dyDescent="0.2">
      <c r="A1147">
        <v>38385</v>
      </c>
      <c r="B1147" t="s">
        <v>161</v>
      </c>
      <c r="C1147">
        <v>2001</v>
      </c>
      <c r="D1147">
        <v>1255</v>
      </c>
      <c r="E1147" t="s">
        <v>45</v>
      </c>
      <c r="G1147" t="s">
        <v>47</v>
      </c>
      <c r="H1147" t="s">
        <v>117</v>
      </c>
      <c r="I1147">
        <v>-160.97999999999999</v>
      </c>
      <c r="J1147" t="s">
        <v>482</v>
      </c>
    </row>
    <row r="1148" spans="1:10" hidden="1" x14ac:dyDescent="0.2">
      <c r="A1148">
        <v>38385</v>
      </c>
      <c r="B1148" t="s">
        <v>161</v>
      </c>
      <c r="C1148">
        <v>2001</v>
      </c>
      <c r="D1148">
        <v>1256</v>
      </c>
      <c r="E1148" t="s">
        <v>131</v>
      </c>
      <c r="G1148" t="s">
        <v>3</v>
      </c>
      <c r="I1148">
        <v>-234.24</v>
      </c>
      <c r="J1148" t="s">
        <v>482</v>
      </c>
    </row>
    <row r="1149" spans="1:10" x14ac:dyDescent="0.2">
      <c r="A1149">
        <v>38385</v>
      </c>
      <c r="B1149" t="s">
        <v>161</v>
      </c>
      <c r="C1149">
        <v>2001</v>
      </c>
      <c r="D1149">
        <v>1257</v>
      </c>
      <c r="E1149" t="s">
        <v>691</v>
      </c>
      <c r="G1149" t="s">
        <v>350</v>
      </c>
      <c r="I1149">
        <v>-675</v>
      </c>
      <c r="J1149" t="s">
        <v>350</v>
      </c>
    </row>
    <row r="1150" spans="1:10" x14ac:dyDescent="0.2">
      <c r="A1150">
        <v>38385</v>
      </c>
      <c r="B1150" t="s">
        <v>161</v>
      </c>
      <c r="C1150">
        <v>2001</v>
      </c>
      <c r="D1150">
        <v>1258</v>
      </c>
      <c r="E1150" t="s">
        <v>692</v>
      </c>
      <c r="G1150" t="s">
        <v>350</v>
      </c>
      <c r="I1150">
        <v>-160.88</v>
      </c>
      <c r="J1150" t="s">
        <v>350</v>
      </c>
    </row>
    <row r="1151" spans="1:10" x14ac:dyDescent="0.2">
      <c r="A1151">
        <v>38385</v>
      </c>
      <c r="B1151" t="s">
        <v>161</v>
      </c>
      <c r="C1151">
        <v>2001</v>
      </c>
      <c r="D1151">
        <v>1259</v>
      </c>
      <c r="E1151" t="s">
        <v>693</v>
      </c>
      <c r="F1151" t="s">
        <v>694</v>
      </c>
      <c r="G1151" t="s">
        <v>350</v>
      </c>
      <c r="I1151">
        <v>-455</v>
      </c>
      <c r="J1151" t="s">
        <v>350</v>
      </c>
    </row>
    <row r="1152" spans="1:10" hidden="1" x14ac:dyDescent="0.2">
      <c r="A1152">
        <v>38385</v>
      </c>
      <c r="B1152" t="s">
        <v>161</v>
      </c>
      <c r="C1152">
        <v>2001</v>
      </c>
      <c r="D1152">
        <v>1260</v>
      </c>
      <c r="E1152" t="s">
        <v>695</v>
      </c>
      <c r="G1152" t="s">
        <v>3</v>
      </c>
      <c r="I1152">
        <v>-2782.32</v>
      </c>
      <c r="J1152" t="s">
        <v>483</v>
      </c>
    </row>
    <row r="1153" spans="1:10" x14ac:dyDescent="0.2">
      <c r="A1153">
        <v>38385</v>
      </c>
      <c r="B1153" t="s">
        <v>161</v>
      </c>
      <c r="C1153">
        <v>2001</v>
      </c>
      <c r="D1153">
        <v>1262</v>
      </c>
      <c r="E1153" t="s">
        <v>696</v>
      </c>
      <c r="F1153" t="s">
        <v>697</v>
      </c>
      <c r="G1153" t="s">
        <v>350</v>
      </c>
      <c r="I1153">
        <v>-10</v>
      </c>
      <c r="J1153" t="s">
        <v>350</v>
      </c>
    </row>
    <row r="1154" spans="1:10" hidden="1" x14ac:dyDescent="0.2">
      <c r="A1154">
        <v>35599</v>
      </c>
      <c r="B1154" t="s">
        <v>161</v>
      </c>
      <c r="C1154">
        <v>2001</v>
      </c>
      <c r="E1154" t="s">
        <v>96</v>
      </c>
      <c r="F1154" t="s">
        <v>87</v>
      </c>
      <c r="G1154" t="s">
        <v>47</v>
      </c>
      <c r="H1154" t="s">
        <v>98</v>
      </c>
      <c r="I1154" s="5">
        <f>-utility!BD45</f>
        <v>-4004.0200000000009</v>
      </c>
      <c r="J1154" t="str">
        <f>IF(G1154="Personal","Personal","Operating")</f>
        <v>Operating</v>
      </c>
    </row>
    <row r="1155" spans="1:10" hidden="1" x14ac:dyDescent="0.2">
      <c r="A1155">
        <v>35599</v>
      </c>
      <c r="B1155" t="s">
        <v>161</v>
      </c>
      <c r="C1155">
        <v>2001</v>
      </c>
      <c r="E1155" t="s">
        <v>100</v>
      </c>
      <c r="F1155" t="s">
        <v>87</v>
      </c>
      <c r="G1155" t="s">
        <v>47</v>
      </c>
      <c r="H1155" t="s">
        <v>49</v>
      </c>
      <c r="I1155" s="5">
        <f>-utility!BE45</f>
        <v>-389.36</v>
      </c>
      <c r="J1155" t="str">
        <f>IF(G1155="Personal","Personal","Operating")</f>
        <v>Operating</v>
      </c>
    </row>
    <row r="1156" spans="1:10" x14ac:dyDescent="0.2">
      <c r="A1156">
        <v>35599</v>
      </c>
      <c r="B1156" t="s">
        <v>161</v>
      </c>
      <c r="C1156">
        <v>2001</v>
      </c>
      <c r="D1156">
        <v>1643</v>
      </c>
      <c r="E1156" t="s">
        <v>608</v>
      </c>
      <c r="F1156" t="s">
        <v>609</v>
      </c>
      <c r="G1156" t="s">
        <v>350</v>
      </c>
      <c r="H1156" t="s">
        <v>110</v>
      </c>
      <c r="I1156">
        <v>-50</v>
      </c>
      <c r="J1156" t="s">
        <v>350</v>
      </c>
    </row>
    <row r="1157" spans="1:10" hidden="1" x14ac:dyDescent="0.2">
      <c r="A1157">
        <v>38385</v>
      </c>
      <c r="B1157" t="s">
        <v>191</v>
      </c>
      <c r="C1157">
        <v>2001</v>
      </c>
      <c r="E1157" t="s">
        <v>108</v>
      </c>
      <c r="F1157" t="s">
        <v>698</v>
      </c>
      <c r="G1157" t="s">
        <v>110</v>
      </c>
      <c r="H1157" t="s">
        <v>111</v>
      </c>
      <c r="I1157" s="6">
        <v>-5000</v>
      </c>
      <c r="J1157" t="s">
        <v>353</v>
      </c>
    </row>
    <row r="1158" spans="1:10" x14ac:dyDescent="0.2">
      <c r="A1158">
        <v>38385</v>
      </c>
      <c r="B1158" t="s">
        <v>191</v>
      </c>
      <c r="C1158">
        <v>2001</v>
      </c>
      <c r="E1158" t="s">
        <v>699</v>
      </c>
      <c r="F1158" t="s">
        <v>700</v>
      </c>
      <c r="G1158" t="s">
        <v>350</v>
      </c>
      <c r="I1158">
        <v>1941.61</v>
      </c>
      <c r="J1158" t="s">
        <v>350</v>
      </c>
    </row>
    <row r="1159" spans="1:10" x14ac:dyDescent="0.2">
      <c r="A1159">
        <v>38385</v>
      </c>
      <c r="B1159" t="s">
        <v>191</v>
      </c>
      <c r="C1159">
        <v>2001</v>
      </c>
      <c r="E1159" t="s">
        <v>699</v>
      </c>
      <c r="F1159" t="s">
        <v>700</v>
      </c>
      <c r="G1159" t="s">
        <v>350</v>
      </c>
      <c r="I1159">
        <v>1941.61</v>
      </c>
      <c r="J1159" t="s">
        <v>350</v>
      </c>
    </row>
    <row r="1160" spans="1:10" x14ac:dyDescent="0.2">
      <c r="A1160">
        <v>38385</v>
      </c>
      <c r="B1160" t="s">
        <v>191</v>
      </c>
      <c r="C1160">
        <v>2001</v>
      </c>
      <c r="D1160">
        <v>1261</v>
      </c>
      <c r="E1160" t="s">
        <v>319</v>
      </c>
      <c r="F1160" t="s">
        <v>701</v>
      </c>
      <c r="G1160" t="s">
        <v>350</v>
      </c>
      <c r="I1160">
        <v>-10000</v>
      </c>
      <c r="J1160" t="s">
        <v>350</v>
      </c>
    </row>
    <row r="1161" spans="1:10" hidden="1" x14ac:dyDescent="0.2">
      <c r="A1161">
        <v>38385</v>
      </c>
      <c r="B1161" t="s">
        <v>191</v>
      </c>
      <c r="C1161">
        <v>2001</v>
      </c>
      <c r="D1161">
        <v>1261</v>
      </c>
      <c r="E1161" t="s">
        <v>319</v>
      </c>
      <c r="G1161" t="s">
        <v>0</v>
      </c>
      <c r="H1161" t="s">
        <v>1</v>
      </c>
      <c r="I1161">
        <v>-10000</v>
      </c>
      <c r="J1161" t="s">
        <v>483</v>
      </c>
    </row>
    <row r="1162" spans="1:10" x14ac:dyDescent="0.2">
      <c r="A1162">
        <v>38385</v>
      </c>
      <c r="B1162" t="s">
        <v>191</v>
      </c>
      <c r="C1162">
        <v>2001</v>
      </c>
      <c r="D1162">
        <v>1263</v>
      </c>
      <c r="E1162" t="s">
        <v>696</v>
      </c>
      <c r="F1162" t="s">
        <v>702</v>
      </c>
      <c r="G1162" t="s">
        <v>350</v>
      </c>
      <c r="I1162">
        <v>-10</v>
      </c>
      <c r="J1162" t="s">
        <v>350</v>
      </c>
    </row>
    <row r="1163" spans="1:10" x14ac:dyDescent="0.2">
      <c r="A1163">
        <v>38385</v>
      </c>
      <c r="B1163" t="s">
        <v>191</v>
      </c>
      <c r="C1163">
        <v>2001</v>
      </c>
      <c r="D1163">
        <v>1265</v>
      </c>
      <c r="E1163" t="s">
        <v>380</v>
      </c>
      <c r="F1163" t="s">
        <v>575</v>
      </c>
      <c r="G1163" t="s">
        <v>350</v>
      </c>
      <c r="I1163">
        <v>-496.58</v>
      </c>
      <c r="J1163" t="s">
        <v>350</v>
      </c>
    </row>
    <row r="1164" spans="1:10" x14ac:dyDescent="0.2">
      <c r="A1164">
        <v>38385</v>
      </c>
      <c r="B1164" t="s">
        <v>191</v>
      </c>
      <c r="C1164">
        <v>2001</v>
      </c>
      <c r="D1164">
        <v>1266</v>
      </c>
      <c r="E1164" t="s">
        <v>703</v>
      </c>
      <c r="F1164" t="s">
        <v>704</v>
      </c>
      <c r="G1164" t="s">
        <v>350</v>
      </c>
      <c r="I1164">
        <v>-5525.69</v>
      </c>
      <c r="J1164" t="s">
        <v>350</v>
      </c>
    </row>
    <row r="1165" spans="1:10" x14ac:dyDescent="0.2">
      <c r="A1165">
        <v>38385</v>
      </c>
      <c r="B1165" t="s">
        <v>191</v>
      </c>
      <c r="C1165">
        <v>2001</v>
      </c>
      <c r="D1165">
        <v>1267</v>
      </c>
      <c r="E1165" t="s">
        <v>705</v>
      </c>
      <c r="F1165" t="s">
        <v>706</v>
      </c>
      <c r="G1165" t="s">
        <v>350</v>
      </c>
      <c r="I1165">
        <v>-1972.86</v>
      </c>
      <c r="J1165" t="s">
        <v>350</v>
      </c>
    </row>
    <row r="1166" spans="1:10" x14ac:dyDescent="0.2">
      <c r="A1166">
        <v>38385</v>
      </c>
      <c r="B1166" t="s">
        <v>191</v>
      </c>
      <c r="C1166">
        <v>2001</v>
      </c>
      <c r="D1166">
        <v>1268</v>
      </c>
      <c r="E1166" t="s">
        <v>707</v>
      </c>
      <c r="F1166" t="s">
        <v>708</v>
      </c>
      <c r="G1166" t="s">
        <v>350</v>
      </c>
      <c r="I1166">
        <v>-500</v>
      </c>
      <c r="J1166" t="s">
        <v>350</v>
      </c>
    </row>
    <row r="1167" spans="1:10" hidden="1" x14ac:dyDescent="0.2">
      <c r="A1167">
        <v>38385</v>
      </c>
      <c r="B1167" t="s">
        <v>191</v>
      </c>
      <c r="C1167">
        <v>2001</v>
      </c>
      <c r="D1167">
        <v>1269</v>
      </c>
      <c r="E1167" t="s">
        <v>86</v>
      </c>
      <c r="G1167" t="s">
        <v>47</v>
      </c>
      <c r="H1167" t="s">
        <v>117</v>
      </c>
      <c r="I1167">
        <v>-27.47</v>
      </c>
      <c r="J1167" t="s">
        <v>482</v>
      </c>
    </row>
    <row r="1168" spans="1:10" hidden="1" x14ac:dyDescent="0.2">
      <c r="A1168">
        <v>38385</v>
      </c>
      <c r="B1168" t="s">
        <v>191</v>
      </c>
      <c r="C1168">
        <v>2001</v>
      </c>
      <c r="D1168">
        <v>1270</v>
      </c>
      <c r="E1168" t="s">
        <v>56</v>
      </c>
      <c r="G1168" t="s">
        <v>15</v>
      </c>
      <c r="H1168" t="s">
        <v>58</v>
      </c>
      <c r="I1168">
        <v>-47.47</v>
      </c>
      <c r="J1168" t="s">
        <v>482</v>
      </c>
    </row>
    <row r="1169" spans="1:10" hidden="1" x14ac:dyDescent="0.2">
      <c r="A1169">
        <v>35599</v>
      </c>
      <c r="B1169" t="s">
        <v>191</v>
      </c>
      <c r="C1169">
        <v>2001</v>
      </c>
      <c r="E1169" t="s">
        <v>96</v>
      </c>
      <c r="F1169" t="s">
        <v>70</v>
      </c>
      <c r="G1169" t="s">
        <v>47</v>
      </c>
      <c r="H1169" t="s">
        <v>98</v>
      </c>
      <c r="I1169" s="5">
        <f>-utility!BG67</f>
        <v>0</v>
      </c>
      <c r="J1169" t="str">
        <f>IF(G1169="Personal","Personal","Operating")</f>
        <v>Operating</v>
      </c>
    </row>
    <row r="1170" spans="1:10" hidden="1" x14ac:dyDescent="0.2">
      <c r="A1170">
        <v>35599</v>
      </c>
      <c r="B1170" t="s">
        <v>191</v>
      </c>
      <c r="C1170">
        <v>2001</v>
      </c>
      <c r="E1170" t="s">
        <v>108</v>
      </c>
      <c r="F1170" t="s">
        <v>109</v>
      </c>
      <c r="G1170" t="s">
        <v>110</v>
      </c>
      <c r="H1170" t="s">
        <v>111</v>
      </c>
      <c r="I1170" s="6">
        <v>5000</v>
      </c>
      <c r="J1170" t="s">
        <v>353</v>
      </c>
    </row>
    <row r="1171" spans="1:10" hidden="1" x14ac:dyDescent="0.2">
      <c r="A1171">
        <v>35599</v>
      </c>
      <c r="B1171" t="s">
        <v>191</v>
      </c>
      <c r="C1171">
        <v>2001</v>
      </c>
      <c r="E1171" t="s">
        <v>158</v>
      </c>
      <c r="G1171" t="s">
        <v>15</v>
      </c>
      <c r="H1171" t="s">
        <v>16</v>
      </c>
      <c r="I1171">
        <v>-0.54</v>
      </c>
      <c r="J1171" t="s">
        <v>482</v>
      </c>
    </row>
  </sheetData>
  <autoFilter ref="A2:K1171">
    <filterColumn colId="2">
      <filters>
        <filter val="2001"/>
      </filters>
    </filterColumn>
    <filterColumn colId="9">
      <filters>
        <filter val="Personal"/>
      </filters>
    </filterColumn>
  </autoFilter>
  <phoneticPr fontId="0" type="noConversion"/>
  <pageMargins left="0" right="0.01" top="0.52" bottom="0.46" header="0.48" footer="0.5"/>
  <pageSetup scale="90" orientation="portrait" horizontalDpi="300" r:id="rId1"/>
  <headerFooter alignWithMargins="0"/>
  <rowBreaks count="32" manualBreakCount="32">
    <brk id="45" max="16383" man="1"/>
    <brk id="96" max="16383" man="1"/>
    <brk id="141" max="16383" man="1"/>
    <brk id="184" max="16383" man="1"/>
    <brk id="230" max="16383" man="1"/>
    <brk id="286" max="16383" man="1"/>
    <brk id="354" max="16383" man="1"/>
    <brk id="401" max="16383" man="1"/>
    <brk id="405" max="16383" man="1"/>
    <brk id="410" max="16383" man="1"/>
    <brk id="428" max="16383" man="1"/>
    <brk id="434" max="16383" man="1"/>
    <brk id="461" max="16383" man="1"/>
    <brk id="488" max="16383" man="1"/>
    <brk id="523" max="16383" man="1"/>
    <brk id="555" max="16383" man="1"/>
    <brk id="584" max="16383" man="1"/>
    <brk id="634" max="16383" man="1"/>
    <brk id="658" max="16383" man="1"/>
    <brk id="731" max="16383" man="1"/>
    <brk id="743" max="16383" man="1"/>
    <brk id="815" max="16383" man="1"/>
    <brk id="887" max="16383" man="1"/>
    <brk id="958" max="16383" man="1"/>
    <brk id="987" max="16383" man="1"/>
    <brk id="1018" max="16383" man="1"/>
    <brk id="1049" max="16383" man="1"/>
    <brk id="1078" max="16383" man="1"/>
    <brk id="1112" max="16383" man="1"/>
    <brk id="1139" max="16383" man="1"/>
    <brk id="1156" max="16383" man="1"/>
    <brk id="116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workbookViewId="0">
      <selection activeCell="E8" sqref="E8"/>
    </sheetView>
  </sheetViews>
  <sheetFormatPr defaultRowHeight="12.75" x14ac:dyDescent="0.2"/>
  <sheetData>
    <row r="1" spans="2:4" ht="11.25" customHeight="1" x14ac:dyDescent="0.2">
      <c r="B1" s="12" t="s">
        <v>22</v>
      </c>
      <c r="C1" s="12"/>
      <c r="D1" s="12" t="s">
        <v>24</v>
      </c>
    </row>
    <row r="2" spans="2:4" x14ac:dyDescent="0.2">
      <c r="B2" t="s">
        <v>14</v>
      </c>
      <c r="C2" t="s">
        <v>17</v>
      </c>
    </row>
    <row r="3" spans="2:4" x14ac:dyDescent="0.2">
      <c r="C3" t="s">
        <v>188</v>
      </c>
    </row>
    <row r="4" spans="2:4" x14ac:dyDescent="0.2">
      <c r="C4" t="s">
        <v>18</v>
      </c>
    </row>
    <row r="5" spans="2:4" x14ac:dyDescent="0.2">
      <c r="C5" t="s">
        <v>187</v>
      </c>
    </row>
    <row r="6" spans="2:4" x14ac:dyDescent="0.2">
      <c r="C6" t="s">
        <v>186</v>
      </c>
    </row>
    <row r="7" spans="2:4" x14ac:dyDescent="0.2">
      <c r="C7" t="s">
        <v>189</v>
      </c>
    </row>
    <row r="8" spans="2:4" x14ac:dyDescent="0.2">
      <c r="C8" t="s">
        <v>201</v>
      </c>
    </row>
    <row r="10" spans="2:4" x14ac:dyDescent="0.2">
      <c r="B10" t="s">
        <v>0</v>
      </c>
      <c r="C10" t="s">
        <v>1</v>
      </c>
    </row>
    <row r="11" spans="2:4" x14ac:dyDescent="0.2">
      <c r="C11" t="s">
        <v>2</v>
      </c>
    </row>
    <row r="12" spans="2:4" x14ac:dyDescent="0.2">
      <c r="C12" t="s">
        <v>248</v>
      </c>
    </row>
    <row r="14" spans="2:4" x14ac:dyDescent="0.2">
      <c r="B14" t="s">
        <v>3</v>
      </c>
      <c r="C14" t="s">
        <v>4</v>
      </c>
    </row>
    <row r="15" spans="2:4" x14ac:dyDescent="0.2">
      <c r="C15" t="s">
        <v>5</v>
      </c>
    </row>
    <row r="16" spans="2:4" x14ac:dyDescent="0.2">
      <c r="C16" t="s">
        <v>6</v>
      </c>
    </row>
    <row r="17" spans="2:3" x14ac:dyDescent="0.2">
      <c r="C17" t="s">
        <v>7</v>
      </c>
    </row>
    <row r="18" spans="2:3" x14ac:dyDescent="0.2">
      <c r="C18" t="s">
        <v>8</v>
      </c>
    </row>
    <row r="19" spans="2:3" x14ac:dyDescent="0.2">
      <c r="C19" t="s">
        <v>9</v>
      </c>
    </row>
    <row r="20" spans="2:3" x14ac:dyDescent="0.2">
      <c r="C20" t="s">
        <v>10</v>
      </c>
    </row>
    <row r="21" spans="2:3" x14ac:dyDescent="0.2">
      <c r="C21" t="s">
        <v>11</v>
      </c>
    </row>
    <row r="22" spans="2:3" x14ac:dyDescent="0.2">
      <c r="C22" t="s">
        <v>12</v>
      </c>
    </row>
    <row r="23" spans="2:3" x14ac:dyDescent="0.2">
      <c r="C23" t="s">
        <v>13</v>
      </c>
    </row>
    <row r="24" spans="2:3" x14ac:dyDescent="0.2">
      <c r="C24" t="s">
        <v>34</v>
      </c>
    </row>
    <row r="25" spans="2:3" x14ac:dyDescent="0.2">
      <c r="C25" t="s">
        <v>42</v>
      </c>
    </row>
    <row r="26" spans="2:3" x14ac:dyDescent="0.2">
      <c r="C26" t="s">
        <v>62</v>
      </c>
    </row>
    <row r="27" spans="2:3" x14ac:dyDescent="0.2">
      <c r="C27" t="s">
        <v>11</v>
      </c>
    </row>
    <row r="28" spans="2:3" x14ac:dyDescent="0.2">
      <c r="C28" t="s">
        <v>213</v>
      </c>
    </row>
    <row r="29" spans="2:3" x14ac:dyDescent="0.2">
      <c r="C29" t="s">
        <v>264</v>
      </c>
    </row>
    <row r="30" spans="2:3" x14ac:dyDescent="0.2">
      <c r="C30" t="s">
        <v>49</v>
      </c>
    </row>
    <row r="32" spans="2:3" x14ac:dyDescent="0.2">
      <c r="B32" t="s">
        <v>47</v>
      </c>
      <c r="C32" t="s">
        <v>7</v>
      </c>
    </row>
    <row r="33" spans="2:3" x14ac:dyDescent="0.2">
      <c r="C33" t="s">
        <v>8</v>
      </c>
    </row>
    <row r="34" spans="2:3" x14ac:dyDescent="0.2">
      <c r="C34" t="s">
        <v>48</v>
      </c>
    </row>
    <row r="35" spans="2:3" x14ac:dyDescent="0.2">
      <c r="C35" t="s">
        <v>49</v>
      </c>
    </row>
    <row r="36" spans="2:3" x14ac:dyDescent="0.2">
      <c r="C36" t="s">
        <v>50</v>
      </c>
    </row>
    <row r="38" spans="2:3" x14ac:dyDescent="0.2">
      <c r="B38" t="s">
        <v>15</v>
      </c>
      <c r="C38" t="s">
        <v>16</v>
      </c>
    </row>
    <row r="39" spans="2:3" x14ac:dyDescent="0.2">
      <c r="C39" t="s">
        <v>181</v>
      </c>
    </row>
    <row r="40" spans="2:3" x14ac:dyDescent="0.2">
      <c r="C40" t="s">
        <v>58</v>
      </c>
    </row>
    <row r="41" spans="2:3" x14ac:dyDescent="0.2">
      <c r="C41" t="s">
        <v>12</v>
      </c>
    </row>
    <row r="42" spans="2:3" x14ac:dyDescent="0.2">
      <c r="C42" t="s">
        <v>248</v>
      </c>
    </row>
    <row r="43" spans="2:3" x14ac:dyDescent="0.2">
      <c r="C43" t="s">
        <v>274</v>
      </c>
    </row>
    <row r="44" spans="2:3" x14ac:dyDescent="0.2">
      <c r="C44" t="s">
        <v>110</v>
      </c>
    </row>
    <row r="46" spans="2:3" x14ac:dyDescent="0.2">
      <c r="B46" t="s">
        <v>350</v>
      </c>
      <c r="C46" t="s">
        <v>351</v>
      </c>
    </row>
    <row r="47" spans="2:3" x14ac:dyDescent="0.2">
      <c r="C47" t="s">
        <v>352</v>
      </c>
    </row>
    <row r="48" spans="2:3" x14ac:dyDescent="0.2">
      <c r="C48" t="s">
        <v>110</v>
      </c>
    </row>
    <row r="49" spans="2:3" x14ac:dyDescent="0.2">
      <c r="C49" t="s">
        <v>277</v>
      </c>
    </row>
    <row r="51" spans="2:3" x14ac:dyDescent="0.2">
      <c r="B51" t="s">
        <v>353</v>
      </c>
      <c r="C51" t="s">
        <v>276</v>
      </c>
    </row>
    <row r="52" spans="2:3" x14ac:dyDescent="0.2">
      <c r="C52" t="s">
        <v>354</v>
      </c>
    </row>
    <row r="54" spans="2:3" x14ac:dyDescent="0.2">
      <c r="B54" t="s">
        <v>275</v>
      </c>
      <c r="C54" t="s">
        <v>358</v>
      </c>
    </row>
    <row r="55" spans="2:3" x14ac:dyDescent="0.2">
      <c r="C55" t="s">
        <v>274</v>
      </c>
    </row>
    <row r="57" spans="2:3" x14ac:dyDescent="0.2">
      <c r="B57" t="s">
        <v>110</v>
      </c>
      <c r="C57" t="s">
        <v>111</v>
      </c>
    </row>
    <row r="58" spans="2:3" x14ac:dyDescent="0.2">
      <c r="C58" t="s">
        <v>277</v>
      </c>
    </row>
  </sheetData>
  <phoneticPr fontId="0" type="noConversion"/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workbookViewId="0"/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0" t="s">
        <v>581</v>
      </c>
      <c r="E1" s="10" t="s">
        <v>579</v>
      </c>
      <c r="F1" s="10" t="s">
        <v>580</v>
      </c>
      <c r="H1" t="s">
        <v>443</v>
      </c>
    </row>
    <row r="3" spans="1:8" x14ac:dyDescent="0.2">
      <c r="A3" s="8" t="s">
        <v>398</v>
      </c>
      <c r="B3" s="8"/>
      <c r="C3" s="8"/>
      <c r="E3">
        <v>228.11</v>
      </c>
    </row>
    <row r="4" spans="1:8" x14ac:dyDescent="0.2">
      <c r="A4" s="8" t="s">
        <v>399</v>
      </c>
      <c r="B4" s="8"/>
      <c r="C4" s="8"/>
      <c r="E4">
        <v>900</v>
      </c>
    </row>
    <row r="5" spans="1:8" x14ac:dyDescent="0.2">
      <c r="A5" s="8" t="s">
        <v>400</v>
      </c>
      <c r="B5" s="8"/>
      <c r="C5" s="8"/>
      <c r="E5">
        <v>352.45</v>
      </c>
    </row>
    <row r="6" spans="1:8" x14ac:dyDescent="0.2">
      <c r="A6" s="8" t="s">
        <v>401</v>
      </c>
      <c r="B6" s="8"/>
      <c r="C6" s="8">
        <v>100</v>
      </c>
      <c r="E6">
        <v>151.68</v>
      </c>
      <c r="H6">
        <f>IF((E6-C6)&lt;0,0,E6-C6)</f>
        <v>51.680000000000007</v>
      </c>
    </row>
    <row r="7" spans="1:8" x14ac:dyDescent="0.2">
      <c r="A7" s="8" t="s">
        <v>402</v>
      </c>
      <c r="B7" s="8"/>
      <c r="C7" s="8">
        <v>60</v>
      </c>
      <c r="E7">
        <v>104.53</v>
      </c>
      <c r="H7">
        <f t="shared" ref="H7:H36" si="0">IF((E7-C7)&lt;0,0,E7-C7)</f>
        <v>44.53</v>
      </c>
    </row>
    <row r="8" spans="1:8" x14ac:dyDescent="0.2">
      <c r="A8" s="8" t="s">
        <v>434</v>
      </c>
      <c r="B8" s="8"/>
      <c r="C8" s="8">
        <v>60</v>
      </c>
      <c r="E8">
        <v>51.44</v>
      </c>
      <c r="H8">
        <f t="shared" si="0"/>
        <v>0</v>
      </c>
    </row>
    <row r="9" spans="1:8" x14ac:dyDescent="0.2">
      <c r="A9" s="8" t="s">
        <v>439</v>
      </c>
      <c r="B9" s="8"/>
      <c r="C9" s="8">
        <v>60</v>
      </c>
      <c r="E9">
        <v>26.25</v>
      </c>
      <c r="H9">
        <f t="shared" si="0"/>
        <v>0</v>
      </c>
    </row>
    <row r="10" spans="1:8" x14ac:dyDescent="0.2">
      <c r="A10" s="8" t="s">
        <v>438</v>
      </c>
      <c r="B10" s="8"/>
      <c r="C10" s="8">
        <v>60</v>
      </c>
      <c r="E10">
        <v>140.11000000000001</v>
      </c>
      <c r="H10">
        <f t="shared" si="0"/>
        <v>80.110000000000014</v>
      </c>
    </row>
    <row r="11" spans="1:8" x14ac:dyDescent="0.2">
      <c r="A11" s="8" t="s">
        <v>433</v>
      </c>
      <c r="B11" s="8"/>
      <c r="C11" s="8">
        <v>60</v>
      </c>
      <c r="E11">
        <v>95.21</v>
      </c>
      <c r="H11">
        <f t="shared" si="0"/>
        <v>35.209999999999994</v>
      </c>
    </row>
    <row r="12" spans="1:8" x14ac:dyDescent="0.2">
      <c r="A12" s="8" t="s">
        <v>403</v>
      </c>
      <c r="B12" s="8"/>
      <c r="C12" s="8">
        <v>80</v>
      </c>
      <c r="E12">
        <v>19.489999999999998</v>
      </c>
      <c r="H12">
        <f t="shared" si="0"/>
        <v>0</v>
      </c>
    </row>
    <row r="13" spans="1:8" x14ac:dyDescent="0.2">
      <c r="A13" s="8" t="s">
        <v>404</v>
      </c>
      <c r="B13" s="8"/>
      <c r="C13" s="8">
        <v>120</v>
      </c>
      <c r="E13">
        <v>113.79</v>
      </c>
      <c r="H13">
        <f t="shared" si="0"/>
        <v>0</v>
      </c>
    </row>
    <row r="14" spans="1:8" x14ac:dyDescent="0.2">
      <c r="A14" s="8" t="s">
        <v>405</v>
      </c>
      <c r="B14" s="8"/>
      <c r="C14" s="8">
        <v>80</v>
      </c>
      <c r="E14">
        <v>148.61000000000001</v>
      </c>
      <c r="H14">
        <f t="shared" si="0"/>
        <v>68.610000000000014</v>
      </c>
    </row>
    <row r="15" spans="1:8" x14ac:dyDescent="0.2">
      <c r="A15" s="8" t="s">
        <v>406</v>
      </c>
      <c r="B15" s="8"/>
      <c r="C15" s="8">
        <v>80</v>
      </c>
      <c r="E15">
        <v>56.94</v>
      </c>
      <c r="H15">
        <f t="shared" si="0"/>
        <v>0</v>
      </c>
    </row>
    <row r="16" spans="1:8" x14ac:dyDescent="0.2">
      <c r="A16" s="8" t="s">
        <v>432</v>
      </c>
      <c r="B16" s="8"/>
      <c r="C16" s="8">
        <v>80</v>
      </c>
      <c r="E16">
        <v>47.44</v>
      </c>
      <c r="H16">
        <f t="shared" si="0"/>
        <v>0</v>
      </c>
    </row>
    <row r="17" spans="1:9" x14ac:dyDescent="0.2">
      <c r="A17" s="8" t="s">
        <v>407</v>
      </c>
      <c r="B17" s="8"/>
      <c r="C17" s="8">
        <v>100</v>
      </c>
      <c r="E17">
        <v>223.97</v>
      </c>
      <c r="H17">
        <f t="shared" si="0"/>
        <v>123.97</v>
      </c>
    </row>
    <row r="18" spans="1:9" x14ac:dyDescent="0.2">
      <c r="A18" s="8" t="s">
        <v>408</v>
      </c>
      <c r="B18" s="8"/>
      <c r="C18" s="8">
        <v>80</v>
      </c>
      <c r="E18">
        <v>100.78</v>
      </c>
      <c r="H18">
        <f t="shared" si="0"/>
        <v>20.78</v>
      </c>
      <c r="I18" t="s">
        <v>612</v>
      </c>
    </row>
    <row r="19" spans="1:9" x14ac:dyDescent="0.2">
      <c r="A19" s="8" t="s">
        <v>409</v>
      </c>
      <c r="B19" s="8"/>
      <c r="C19" s="8">
        <v>100</v>
      </c>
      <c r="E19">
        <v>90.15</v>
      </c>
      <c r="H19">
        <f t="shared" si="0"/>
        <v>0</v>
      </c>
    </row>
    <row r="20" spans="1:9" x14ac:dyDescent="0.2">
      <c r="A20" s="8" t="s">
        <v>410</v>
      </c>
      <c r="B20" s="8"/>
      <c r="C20" s="8">
        <v>100</v>
      </c>
      <c r="E20">
        <v>171.12</v>
      </c>
      <c r="H20">
        <f t="shared" si="0"/>
        <v>71.12</v>
      </c>
    </row>
    <row r="21" spans="1:9" x14ac:dyDescent="0.2">
      <c r="A21" s="8" t="s">
        <v>411</v>
      </c>
      <c r="B21" s="8"/>
      <c r="C21" s="8">
        <v>100</v>
      </c>
      <c r="E21">
        <v>80.77</v>
      </c>
      <c r="H21">
        <f t="shared" si="0"/>
        <v>0</v>
      </c>
    </row>
    <row r="22" spans="1:9" x14ac:dyDescent="0.2">
      <c r="A22" s="8" t="s">
        <v>412</v>
      </c>
      <c r="B22" s="8"/>
      <c r="C22" s="8">
        <v>100</v>
      </c>
      <c r="E22">
        <v>125.23</v>
      </c>
      <c r="H22">
        <f t="shared" si="0"/>
        <v>25.230000000000004</v>
      </c>
    </row>
    <row r="23" spans="1:9" x14ac:dyDescent="0.2">
      <c r="A23" s="8" t="s">
        <v>413</v>
      </c>
      <c r="B23" s="8"/>
      <c r="C23" s="8">
        <v>80</v>
      </c>
      <c r="E23">
        <v>121.35</v>
      </c>
      <c r="H23">
        <f t="shared" si="0"/>
        <v>41.349999999999994</v>
      </c>
    </row>
    <row r="24" spans="1:9" x14ac:dyDescent="0.2">
      <c r="A24" s="8" t="s">
        <v>414</v>
      </c>
      <c r="B24" s="8"/>
      <c r="C24" s="8">
        <v>80</v>
      </c>
      <c r="E24">
        <v>145.05000000000001</v>
      </c>
      <c r="H24">
        <f t="shared" si="0"/>
        <v>65.050000000000011</v>
      </c>
    </row>
    <row r="25" spans="1:9" x14ac:dyDescent="0.2">
      <c r="A25" s="8" t="s">
        <v>415</v>
      </c>
      <c r="B25" s="8"/>
      <c r="C25" s="8">
        <v>80</v>
      </c>
      <c r="E25">
        <v>118.42</v>
      </c>
      <c r="H25">
        <f t="shared" si="0"/>
        <v>38.42</v>
      </c>
      <c r="I25" t="s">
        <v>613</v>
      </c>
    </row>
    <row r="26" spans="1:9" x14ac:dyDescent="0.2">
      <c r="A26" s="8" t="s">
        <v>416</v>
      </c>
      <c r="B26" s="8"/>
      <c r="C26" s="8">
        <v>80</v>
      </c>
      <c r="E26">
        <v>175.5</v>
      </c>
      <c r="H26">
        <f t="shared" si="0"/>
        <v>95.5</v>
      </c>
    </row>
    <row r="27" spans="1:9" x14ac:dyDescent="0.2">
      <c r="A27" s="8" t="s">
        <v>417</v>
      </c>
      <c r="B27" s="8"/>
      <c r="C27" s="8">
        <v>100</v>
      </c>
      <c r="E27">
        <v>144.74</v>
      </c>
      <c r="H27">
        <f t="shared" si="0"/>
        <v>44.740000000000009</v>
      </c>
    </row>
    <row r="28" spans="1:9" x14ac:dyDescent="0.2">
      <c r="A28" s="8" t="s">
        <v>418</v>
      </c>
      <c r="B28" s="8"/>
      <c r="C28" s="8">
        <v>100</v>
      </c>
      <c r="E28">
        <v>205.08</v>
      </c>
      <c r="H28">
        <f t="shared" si="0"/>
        <v>105.08000000000001</v>
      </c>
    </row>
    <row r="29" spans="1:9" x14ac:dyDescent="0.2">
      <c r="A29" s="8" t="s">
        <v>419</v>
      </c>
      <c r="B29" s="8"/>
      <c r="C29" s="8">
        <v>100</v>
      </c>
      <c r="E29">
        <v>96.41</v>
      </c>
      <c r="H29">
        <f t="shared" si="0"/>
        <v>0</v>
      </c>
    </row>
    <row r="30" spans="1:9" x14ac:dyDescent="0.2">
      <c r="A30" s="8" t="s">
        <v>420</v>
      </c>
      <c r="B30" s="8"/>
      <c r="C30" s="8">
        <v>100</v>
      </c>
      <c r="E30">
        <v>159.81</v>
      </c>
      <c r="H30">
        <f t="shared" si="0"/>
        <v>59.81</v>
      </c>
    </row>
    <row r="31" spans="1:9" x14ac:dyDescent="0.2">
      <c r="A31" s="8" t="s">
        <v>421</v>
      </c>
      <c r="B31" s="8"/>
      <c r="C31" s="8">
        <v>100</v>
      </c>
      <c r="E31">
        <v>381.42</v>
      </c>
      <c r="H31">
        <f t="shared" si="0"/>
        <v>281.42</v>
      </c>
      <c r="I31" t="s">
        <v>612</v>
      </c>
    </row>
    <row r="32" spans="1:9" x14ac:dyDescent="0.2">
      <c r="A32" s="8" t="s">
        <v>422</v>
      </c>
      <c r="B32" s="8"/>
      <c r="C32" s="8">
        <v>80</v>
      </c>
      <c r="E32">
        <v>97.09</v>
      </c>
      <c r="H32">
        <f t="shared" si="0"/>
        <v>17.090000000000003</v>
      </c>
      <c r="I32" t="s">
        <v>612</v>
      </c>
    </row>
    <row r="33" spans="1:9" x14ac:dyDescent="0.2">
      <c r="A33" s="8" t="s">
        <v>423</v>
      </c>
      <c r="B33" s="8"/>
      <c r="C33" s="8">
        <v>100</v>
      </c>
      <c r="E33">
        <v>127.55</v>
      </c>
      <c r="H33">
        <f t="shared" si="0"/>
        <v>27.549999999999997</v>
      </c>
      <c r="I33" t="s">
        <v>612</v>
      </c>
    </row>
    <row r="34" spans="1:9" x14ac:dyDescent="0.2">
      <c r="A34" s="8" t="s">
        <v>424</v>
      </c>
      <c r="B34" s="8"/>
      <c r="C34" s="8">
        <v>100</v>
      </c>
      <c r="E34">
        <v>43.76</v>
      </c>
      <c r="F34">
        <v>114.45</v>
      </c>
      <c r="H34">
        <f t="shared" si="0"/>
        <v>0</v>
      </c>
    </row>
    <row r="35" spans="1:9" x14ac:dyDescent="0.2">
      <c r="A35" s="8" t="s">
        <v>425</v>
      </c>
      <c r="B35" s="8"/>
      <c r="C35" s="8">
        <v>100</v>
      </c>
      <c r="E35">
        <v>40.25</v>
      </c>
      <c r="F35">
        <v>123.12</v>
      </c>
      <c r="H35">
        <f t="shared" si="0"/>
        <v>0</v>
      </c>
    </row>
    <row r="36" spans="1:9" x14ac:dyDescent="0.2">
      <c r="A36" s="8" t="s">
        <v>426</v>
      </c>
      <c r="B36" s="8"/>
      <c r="C36" s="8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">
      <c r="A37" s="8" t="s">
        <v>578</v>
      </c>
      <c r="B37" s="8"/>
      <c r="C37" s="8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614</v>
      </c>
    </row>
    <row r="38" spans="1:9" x14ac:dyDescent="0.2">
      <c r="A38" t="s">
        <v>428</v>
      </c>
      <c r="E38">
        <v>29.82</v>
      </c>
      <c r="F38">
        <v>44.32</v>
      </c>
    </row>
    <row r="39" spans="1:9" x14ac:dyDescent="0.2">
      <c r="A39" t="s">
        <v>440</v>
      </c>
      <c r="E39">
        <v>192.5</v>
      </c>
    </row>
    <row r="40" spans="1:9" x14ac:dyDescent="0.2">
      <c r="A40" t="s">
        <v>48</v>
      </c>
      <c r="E40">
        <v>185.79</v>
      </c>
    </row>
    <row r="41" spans="1:9" x14ac:dyDescent="0.2">
      <c r="A41" t="s">
        <v>429</v>
      </c>
      <c r="E41">
        <v>213.5</v>
      </c>
    </row>
    <row r="42" spans="1:9" x14ac:dyDescent="0.2">
      <c r="A42" t="s">
        <v>430</v>
      </c>
      <c r="E42">
        <v>71.75</v>
      </c>
    </row>
    <row r="43" spans="1:9" x14ac:dyDescent="0.2">
      <c r="A43" t="s">
        <v>431</v>
      </c>
      <c r="E43">
        <v>86.04</v>
      </c>
    </row>
    <row r="45" spans="1:9" x14ac:dyDescent="0.2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">
      <c r="A47" t="s">
        <v>616</v>
      </c>
    </row>
    <row r="48" spans="1:9" x14ac:dyDescent="0.2">
      <c r="A48" t="s">
        <v>615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2001-09-05T19:17:31Z</cp:lastPrinted>
  <dcterms:created xsi:type="dcterms:W3CDTF">2000-07-02T21:14:35Z</dcterms:created>
  <dcterms:modified xsi:type="dcterms:W3CDTF">2014-09-05T10:39:51Z</dcterms:modified>
</cp:coreProperties>
</file>