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GD-CE-FLSH" sheetId="64" r:id="rId7"/>
    <sheet name="SITHE-FLSH" sheetId="53" r:id="rId8"/>
    <sheet name="ARUBA-FLSH" sheetId="49" r:id="rId9"/>
    <sheet name="MidMarket-FLSH" sheetId="61" r:id="rId10"/>
    <sheet name="EAST-EGM-FLSH" sheetId="9" r:id="rId11"/>
    <sheet name="EAST-MKT-FLSH" sheetId="58" r:id="rId12"/>
    <sheet name="EAST-LRC-FLSH" sheetId="11" r:id="rId13"/>
    <sheet name="EAST-CON-FLSH" sheetId="12" r:id="rId14"/>
    <sheet name="BGC-EGM-FLSH" sheetId="10" r:id="rId15"/>
    <sheet name="TX-EGM-FLSH" sheetId="13" r:id="rId16"/>
    <sheet name="TX-HPLR-FLSH" sheetId="14" r:id="rId17"/>
    <sheet name="TX-HPLC-FLSH" sheetId="45" r:id="rId18"/>
    <sheet name="TX-CON-FLSH" sheetId="15" r:id="rId19"/>
    <sheet name="WE-FLSH" sheetId="16" r:id="rId20"/>
    <sheet name="DEN-FLSH" sheetId="56" r:id="rId21"/>
    <sheet name="STG_FLSH" sheetId="18" r:id="rId22"/>
    <sheet name="ONT_FLSH" sheetId="19" r:id="rId23"/>
    <sheet name="BUG_FLSH" sheetId="17" r:id="rId24"/>
    <sheet name="CE_GL" sheetId="20" r:id="rId25"/>
    <sheet name="SITHE_GL" sheetId="54" r:id="rId26"/>
    <sheet name="ARUBA_GL" sheetId="48" r:id="rId27"/>
    <sheet name="MidMarket_GL" sheetId="62" r:id="rId28"/>
    <sheet name="EAST-EGM-GL" sheetId="21" r:id="rId29"/>
    <sheet name="EAST-MKT-GL" sheetId="59" r:id="rId30"/>
    <sheet name="EAST-LRC-GL" sheetId="23" r:id="rId31"/>
    <sheet name="EAST-CON-GL " sheetId="24" r:id="rId32"/>
    <sheet name="BGC-EGM-GL" sheetId="22" r:id="rId33"/>
    <sheet name="TX-EGM-GL" sheetId="25" r:id="rId34"/>
    <sheet name="TX-HPLR-GL " sheetId="26" r:id="rId35"/>
    <sheet name="TX-HPLC-GL" sheetId="46" r:id="rId36"/>
    <sheet name="TX-CON-GL " sheetId="27" r:id="rId37"/>
    <sheet name="WE-GL " sheetId="28" r:id="rId38"/>
    <sheet name="DEN-GL" sheetId="55" r:id="rId39"/>
    <sheet name="BUG_GL" sheetId="29" r:id="rId40"/>
    <sheet name="STG_GL" sheetId="30" r:id="rId41"/>
    <sheet name="ONT_GL " sheetId="31" r:id="rId42"/>
    <sheet name="CE-VAR" sheetId="32" r:id="rId43"/>
    <sheet name="SITHE-VAR" sheetId="52" r:id="rId44"/>
    <sheet name="ARUBA-VAR" sheetId="50" r:id="rId45"/>
    <sheet name="MidMarket-VAR" sheetId="63" r:id="rId46"/>
    <sheet name="EAST-EGM-VAR" sheetId="33" r:id="rId47"/>
    <sheet name="EAST-MKT-VAR" sheetId="60" r:id="rId48"/>
    <sheet name="EAST-LRC-VAR" sheetId="35" r:id="rId49"/>
    <sheet name="EAST-CON-VAR" sheetId="36" r:id="rId50"/>
    <sheet name="BGC-EGM-VAR" sheetId="34" r:id="rId51"/>
    <sheet name="TX-EGM-VAR" sheetId="37" r:id="rId52"/>
    <sheet name="TX-HPLR-VAR " sheetId="38" r:id="rId53"/>
    <sheet name="TX-HPLC-VAR" sheetId="47" r:id="rId54"/>
    <sheet name="TX-CON-VAR" sheetId="39" r:id="rId55"/>
    <sheet name="WE-VAR" sheetId="40" r:id="rId56"/>
    <sheet name="DEN-VAR" sheetId="57" r:id="rId57"/>
    <sheet name="STG_VAR" sheetId="42" r:id="rId58"/>
    <sheet name="ONT_VAR" sheetId="43" r:id="rId59"/>
    <sheet name="BUG_VAR" sheetId="41" r:id="rId60"/>
    <sheet name="Actuals" sheetId="44" r:id="rId61"/>
  </sheets>
  <externalReferences>
    <externalReference r:id="rId62"/>
    <externalReference r:id="rId63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61">Actuals!$D$636:$I$651</definedName>
    <definedName name="_xlnm.Print_Area" localSheetId="15">'BGC-EGM-FLSH'!$A$1:$M$82</definedName>
    <definedName name="_xlnm.Print_Area" localSheetId="51">'BGC-EGM-VAR'!$A$1:$I$82</definedName>
    <definedName name="_xlnm.Print_Area" localSheetId="60">BUG_VAR!$A$1:$I$82</definedName>
    <definedName name="_xlnm.Print_Area" localSheetId="43">'CE-VAR'!$A$1:$I$82</definedName>
    <definedName name="_xlnm.Print_Area" localSheetId="3">Check!$A$1:$H$32</definedName>
    <definedName name="_xlnm.Print_Area" localSheetId="14">'EAST-CON-FLSH'!$A$1:$M$82</definedName>
    <definedName name="_xlnm.Print_Area" localSheetId="50">'EAST-CON-VAR'!$A$1:$I$82</definedName>
    <definedName name="_xlnm.Print_Area" localSheetId="11">'EAST-EGM-FLSH'!$A$1:$M$82</definedName>
    <definedName name="_xlnm.Print_Area" localSheetId="47">'EAST-EGM-VAR'!$A$1:$I$82</definedName>
    <definedName name="_xlnm.Print_Area" localSheetId="13">'EAST-LRC-FLSH'!$A$1:$M$82</definedName>
    <definedName name="_xlnm.Print_Area" localSheetId="49">'EAST-LRC-VAR'!$A$1:$I$82</definedName>
    <definedName name="_xlnm.Print_Area" localSheetId="59">ONT_VAR!$A$1:$J$83</definedName>
    <definedName name="_xlnm.Print_Area" localSheetId="4">RECLASS!$A$1:$AI$82</definedName>
    <definedName name="_xlnm.Print_Area" localSheetId="58">STG_VAR!$A$1:$I$82</definedName>
    <definedName name="_xlnm.Print_Area" localSheetId="5">'TIE-OUT'!$A$1:$AI$95</definedName>
    <definedName name="_xlnm.Print_Area" localSheetId="2">TOTAL!$A$1:$I$82</definedName>
    <definedName name="_xlnm.Print_Area" localSheetId="19">'TX-CON-FLSH'!$A$1:$M$82</definedName>
    <definedName name="_xlnm.Print_Area" localSheetId="55">'TX-CON-VAR'!$A$1:$I$82</definedName>
    <definedName name="_xlnm.Print_Area" localSheetId="16">'TX-EGM-FLSH'!$A$1:$M$82</definedName>
    <definedName name="_xlnm.Print_Area" localSheetId="52">'TX-EGM-VAR'!$A$1:$I$82</definedName>
    <definedName name="_xlnm.Print_Area" localSheetId="17">'TX-HPLR-FLSH'!$A$1:$M$82</definedName>
    <definedName name="_xlnm.Print_Area" localSheetId="53">'TX-HPLR-VAR '!$A$1:$I$82</definedName>
    <definedName name="_xlnm.Print_Area" localSheetId="20">'WE-FLSH'!$A$1:$M$82</definedName>
    <definedName name="_xlnm.Print_Area" localSheetId="56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/>
  <c r="M1" i="44" s="1"/>
  <c r="O1" i="44" s="1"/>
  <c r="Q1" i="44" s="1"/>
  <c r="S1" i="44" s="1"/>
  <c r="U1" i="44" s="1"/>
  <c r="W1" i="44" s="1"/>
  <c r="Y1" i="44" s="1"/>
  <c r="AA1" i="44"/>
  <c r="AC1" i="44" s="1"/>
  <c r="AE1" i="44" s="1"/>
  <c r="H636" i="44"/>
  <c r="J636" i="44" s="1"/>
  <c r="L636" i="44"/>
  <c r="N636" i="44" s="1"/>
  <c r="P636" i="44" s="1"/>
  <c r="R636" i="44"/>
  <c r="T636" i="44" s="1"/>
  <c r="V636" i="44" s="1"/>
  <c r="X636" i="44" s="1"/>
  <c r="Z636" i="44" s="1"/>
  <c r="AB636" i="44" s="1"/>
  <c r="A5" i="48"/>
  <c r="F11" i="48"/>
  <c r="G11" i="48"/>
  <c r="L11" i="48"/>
  <c r="M11" i="48"/>
  <c r="N11" i="48"/>
  <c r="N16" i="48" s="1"/>
  <c r="O11" i="48"/>
  <c r="P11" i="48"/>
  <c r="Q11" i="48"/>
  <c r="Q16" i="48" s="1"/>
  <c r="R11" i="48"/>
  <c r="S11" i="48"/>
  <c r="T11" i="48"/>
  <c r="U11" i="48"/>
  <c r="V11" i="48"/>
  <c r="V16" i="48" s="1"/>
  <c r="W11" i="48"/>
  <c r="X11" i="48"/>
  <c r="Y11" i="48"/>
  <c r="Y16" i="48" s="1"/>
  <c r="Z11" i="48"/>
  <c r="AA11" i="48"/>
  <c r="AB11" i="48"/>
  <c r="AC11" i="48"/>
  <c r="AD11" i="48"/>
  <c r="AE11" i="48"/>
  <c r="AF11" i="48"/>
  <c r="AG11" i="48"/>
  <c r="AG16" i="48" s="1"/>
  <c r="AH11" i="48"/>
  <c r="AI11" i="48"/>
  <c r="AJ11" i="48"/>
  <c r="AK11" i="48"/>
  <c r="AL11" i="48"/>
  <c r="AL16" i="48" s="1"/>
  <c r="AM11" i="48"/>
  <c r="AN11" i="48"/>
  <c r="AO11" i="48"/>
  <c r="AO16" i="48" s="1"/>
  <c r="F12" i="48"/>
  <c r="G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F13" i="48"/>
  <c r="G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L14" i="48"/>
  <c r="M14" i="48"/>
  <c r="N14" i="48"/>
  <c r="O14" i="48"/>
  <c r="P14" i="48"/>
  <c r="Q14" i="48"/>
  <c r="R14" i="48"/>
  <c r="R16" i="48" s="1"/>
  <c r="S14" i="48"/>
  <c r="T14" i="48"/>
  <c r="U14" i="48"/>
  <c r="U16" i="48" s="1"/>
  <c r="V14" i="48"/>
  <c r="W14" i="48"/>
  <c r="X14" i="48"/>
  <c r="Y14" i="48"/>
  <c r="Z14" i="48"/>
  <c r="Z16" i="48" s="1"/>
  <c r="AA14" i="48"/>
  <c r="AB14" i="48"/>
  <c r="AC14" i="48"/>
  <c r="AC16" i="48" s="1"/>
  <c r="AD14" i="48"/>
  <c r="AE14" i="48"/>
  <c r="AF14" i="48"/>
  <c r="AG14" i="48"/>
  <c r="AH14" i="48"/>
  <c r="AH16" i="48" s="1"/>
  <c r="AI14" i="48"/>
  <c r="AJ14" i="48"/>
  <c r="AK14" i="48"/>
  <c r="AL14" i="48"/>
  <c r="AM14" i="48"/>
  <c r="AN14" i="48"/>
  <c r="AO14" i="48"/>
  <c r="D15" i="48"/>
  <c r="F15" i="48"/>
  <c r="G15" i="48"/>
  <c r="L15" i="48"/>
  <c r="M15" i="48"/>
  <c r="N15" i="48"/>
  <c r="O15" i="48"/>
  <c r="P15" i="48"/>
  <c r="Q15" i="48"/>
  <c r="R15" i="48"/>
  <c r="S15" i="48"/>
  <c r="S16" i="48" s="1"/>
  <c r="T15" i="48"/>
  <c r="U15" i="48"/>
  <c r="V15" i="48"/>
  <c r="W15" i="48"/>
  <c r="X15" i="48"/>
  <c r="Y15" i="48"/>
  <c r="Z15" i="48"/>
  <c r="AA15" i="48"/>
  <c r="AA16" i="48" s="1"/>
  <c r="AB15" i="48"/>
  <c r="AC15" i="48"/>
  <c r="AD15" i="48"/>
  <c r="AE15" i="48"/>
  <c r="AF15" i="48"/>
  <c r="AG15" i="48"/>
  <c r="AH15" i="48"/>
  <c r="AI15" i="48"/>
  <c r="AI16" i="48" s="1"/>
  <c r="AJ15" i="48"/>
  <c r="AK15" i="48"/>
  <c r="AL15" i="48"/>
  <c r="AM15" i="48"/>
  <c r="AN15" i="48"/>
  <c r="AO15" i="48"/>
  <c r="H16" i="48"/>
  <c r="I16" i="48"/>
  <c r="J16" i="48"/>
  <c r="K16" i="48"/>
  <c r="AD16" i="48"/>
  <c r="AK16" i="48"/>
  <c r="F19" i="48"/>
  <c r="G19" i="48"/>
  <c r="L19" i="48"/>
  <c r="M19" i="48"/>
  <c r="N19" i="48"/>
  <c r="O19" i="48"/>
  <c r="P19" i="48"/>
  <c r="Q19" i="48"/>
  <c r="R19" i="48"/>
  <c r="S19" i="48"/>
  <c r="S24" i="48" s="1"/>
  <c r="T19" i="48"/>
  <c r="U19" i="48"/>
  <c r="V19" i="48"/>
  <c r="W19" i="48"/>
  <c r="X19" i="48"/>
  <c r="Y19" i="48"/>
  <c r="Z19" i="48"/>
  <c r="AA19" i="48"/>
  <c r="AA24" i="48" s="1"/>
  <c r="AB19" i="48"/>
  <c r="AC19" i="48"/>
  <c r="AD19" i="48"/>
  <c r="AE19" i="48"/>
  <c r="AF19" i="48"/>
  <c r="AG19" i="48"/>
  <c r="AH19" i="48"/>
  <c r="AI19" i="48"/>
  <c r="AI24" i="48" s="1"/>
  <c r="AJ19" i="48"/>
  <c r="AK19" i="48"/>
  <c r="AL19" i="48"/>
  <c r="AM19" i="48"/>
  <c r="AN19" i="48"/>
  <c r="AO19" i="48"/>
  <c r="F20" i="48"/>
  <c r="G20" i="48"/>
  <c r="L20" i="48"/>
  <c r="M20" i="48"/>
  <c r="N20" i="48"/>
  <c r="O20" i="48"/>
  <c r="P20" i="48"/>
  <c r="Q20" i="48"/>
  <c r="Q24" i="48" s="1"/>
  <c r="R20" i="48"/>
  <c r="S20" i="48"/>
  <c r="T20" i="48"/>
  <c r="U20" i="48"/>
  <c r="V20" i="48"/>
  <c r="W20" i="48"/>
  <c r="X20" i="48"/>
  <c r="Y20" i="48"/>
  <c r="Y24" i="48" s="1"/>
  <c r="Z20" i="48"/>
  <c r="AA20" i="48"/>
  <c r="AB20" i="48"/>
  <c r="AC20" i="48"/>
  <c r="AD20" i="48"/>
  <c r="AE20" i="48"/>
  <c r="AF20" i="48"/>
  <c r="AG20" i="48"/>
  <c r="AG24" i="48" s="1"/>
  <c r="AH20" i="48"/>
  <c r="AI20" i="48"/>
  <c r="AJ20" i="48"/>
  <c r="AK20" i="48"/>
  <c r="AL20" i="48"/>
  <c r="AM20" i="48"/>
  <c r="AN20" i="48"/>
  <c r="AO20" i="48"/>
  <c r="AO24" i="48" s="1"/>
  <c r="F21" i="48"/>
  <c r="G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F22" i="48"/>
  <c r="G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X24" i="48" s="1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L23" i="48"/>
  <c r="M23" i="48"/>
  <c r="N23" i="48"/>
  <c r="O23" i="48"/>
  <c r="P23" i="48"/>
  <c r="Q23" i="48"/>
  <c r="R23" i="48"/>
  <c r="S23" i="48"/>
  <c r="T23" i="48"/>
  <c r="U23" i="48"/>
  <c r="U24" i="48" s="1"/>
  <c r="V23" i="48"/>
  <c r="W23" i="48"/>
  <c r="X23" i="48"/>
  <c r="Y23" i="48"/>
  <c r="Z23" i="48"/>
  <c r="AA23" i="48"/>
  <c r="AB23" i="48"/>
  <c r="AC23" i="48"/>
  <c r="AC24" i="48" s="1"/>
  <c r="AD23" i="48"/>
  <c r="AE23" i="48"/>
  <c r="AF23" i="48"/>
  <c r="AG23" i="48"/>
  <c r="AH23" i="48"/>
  <c r="AI23" i="48"/>
  <c r="AJ23" i="48"/>
  <c r="AK23" i="48"/>
  <c r="AK24" i="48" s="1"/>
  <c r="AL23" i="48"/>
  <c r="AM23" i="48"/>
  <c r="AN23" i="48"/>
  <c r="AO23" i="48"/>
  <c r="G24" i="48"/>
  <c r="H24" i="48"/>
  <c r="I24" i="48"/>
  <c r="J24" i="48"/>
  <c r="K24" i="48"/>
  <c r="O24" i="48"/>
  <c r="P24" i="48"/>
  <c r="T24" i="48"/>
  <c r="W24" i="48"/>
  <c r="AB24" i="48"/>
  <c r="AE24" i="48"/>
  <c r="AF24" i="48"/>
  <c r="AJ24" i="48"/>
  <c r="AM24" i="48"/>
  <c r="AN24" i="48"/>
  <c r="F27" i="48"/>
  <c r="G27" i="48"/>
  <c r="L27" i="48"/>
  <c r="M27" i="48"/>
  <c r="N27" i="48"/>
  <c r="O27" i="48"/>
  <c r="P27" i="48"/>
  <c r="Q27" i="48"/>
  <c r="R27" i="48"/>
  <c r="R29" i="48" s="1"/>
  <c r="S27" i="48"/>
  <c r="T27" i="48"/>
  <c r="U27" i="48"/>
  <c r="V27" i="48"/>
  <c r="W27" i="48"/>
  <c r="X27" i="48"/>
  <c r="Y27" i="48"/>
  <c r="Z27" i="48"/>
  <c r="Z29" i="48" s="1"/>
  <c r="AA27" i="48"/>
  <c r="AB27" i="48"/>
  <c r="AC27" i="48"/>
  <c r="AD27" i="48"/>
  <c r="AE27" i="48"/>
  <c r="AF27" i="48"/>
  <c r="AG27" i="48"/>
  <c r="AH27" i="48"/>
  <c r="AH29" i="48" s="1"/>
  <c r="AI27" i="48"/>
  <c r="AJ27" i="48"/>
  <c r="AK27" i="48"/>
  <c r="AL27" i="48"/>
  <c r="AM27" i="48"/>
  <c r="AN27" i="48"/>
  <c r="AO27" i="48"/>
  <c r="D28" i="48"/>
  <c r="F28" i="50" s="1"/>
  <c r="H28" i="50" s="1"/>
  <c r="F28" i="48"/>
  <c r="G28" i="48"/>
  <c r="L28" i="48"/>
  <c r="L29" i="48" s="1"/>
  <c r="M28" i="48"/>
  <c r="N28" i="48"/>
  <c r="O28" i="48"/>
  <c r="O29" i="48" s="1"/>
  <c r="P28" i="48"/>
  <c r="P29" i="48" s="1"/>
  <c r="Q28" i="48"/>
  <c r="R28" i="48"/>
  <c r="S28" i="48"/>
  <c r="S29" i="48" s="1"/>
  <c r="T28" i="48"/>
  <c r="T29" i="48" s="1"/>
  <c r="U28" i="48"/>
  <c r="V28" i="48"/>
  <c r="W28" i="48"/>
  <c r="W29" i="48" s="1"/>
  <c r="X28" i="48"/>
  <c r="X29" i="48" s="1"/>
  <c r="Y28" i="48"/>
  <c r="Z28" i="48"/>
  <c r="AA28" i="48"/>
  <c r="AA29" i="48" s="1"/>
  <c r="AB28" i="48"/>
  <c r="AB29" i="48" s="1"/>
  <c r="AC28" i="48"/>
  <c r="AD28" i="48"/>
  <c r="AE28" i="48"/>
  <c r="AE29" i="48" s="1"/>
  <c r="AF28" i="48"/>
  <c r="AF29" i="48" s="1"/>
  <c r="AG28" i="48"/>
  <c r="AH28" i="48"/>
  <c r="AI28" i="48"/>
  <c r="AI29" i="48" s="1"/>
  <c r="AJ28" i="48"/>
  <c r="AJ29" i="48" s="1"/>
  <c r="AK28" i="48"/>
  <c r="AL28" i="48"/>
  <c r="AM28" i="48"/>
  <c r="AM29" i="48" s="1"/>
  <c r="AN28" i="48"/>
  <c r="AN29" i="48" s="1"/>
  <c r="AO28" i="48"/>
  <c r="H29" i="48"/>
  <c r="I29" i="48"/>
  <c r="J29" i="48"/>
  <c r="K29" i="48"/>
  <c r="M29" i="48"/>
  <c r="N29" i="48"/>
  <c r="Q29" i="48"/>
  <c r="U29" i="48"/>
  <c r="V29" i="48"/>
  <c r="Y29" i="48"/>
  <c r="AC29" i="48"/>
  <c r="AD29" i="48"/>
  <c r="AG29" i="48"/>
  <c r="AK29" i="48"/>
  <c r="AL29" i="48"/>
  <c r="AO29" i="48"/>
  <c r="F32" i="48"/>
  <c r="G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F33" i="48"/>
  <c r="G33" i="48"/>
  <c r="L33" i="48"/>
  <c r="M33" i="48"/>
  <c r="N33" i="48"/>
  <c r="O33" i="48"/>
  <c r="P33" i="48"/>
  <c r="Q33" i="48"/>
  <c r="Q36" i="48" s="1"/>
  <c r="R33" i="48"/>
  <c r="R36" i="48" s="1"/>
  <c r="S33" i="48"/>
  <c r="T33" i="48"/>
  <c r="T36" i="48" s="1"/>
  <c r="U33" i="48"/>
  <c r="V33" i="48"/>
  <c r="W33" i="48"/>
  <c r="X33" i="48"/>
  <c r="Y33" i="48"/>
  <c r="Y36" i="48" s="1"/>
  <c r="Z33" i="48"/>
  <c r="AA33" i="48"/>
  <c r="AB33" i="48"/>
  <c r="AB36" i="48" s="1"/>
  <c r="AC33" i="48"/>
  <c r="AD33" i="48"/>
  <c r="AE33" i="48"/>
  <c r="AF33" i="48"/>
  <c r="AG33" i="48"/>
  <c r="AG36" i="48" s="1"/>
  <c r="AH33" i="48"/>
  <c r="AI33" i="48"/>
  <c r="AJ33" i="48"/>
  <c r="AK33" i="48"/>
  <c r="AL33" i="48"/>
  <c r="AM33" i="48"/>
  <c r="AN33" i="48"/>
  <c r="AO33" i="48"/>
  <c r="AO36" i="48" s="1"/>
  <c r="F34" i="48"/>
  <c r="G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M36" i="48" s="1"/>
  <c r="AN34" i="48"/>
  <c r="AO34" i="48"/>
  <c r="F35" i="48"/>
  <c r="G35" i="48"/>
  <c r="L35" i="48"/>
  <c r="M35" i="48"/>
  <c r="N35" i="48"/>
  <c r="O35" i="48"/>
  <c r="P35" i="48"/>
  <c r="Q35" i="48"/>
  <c r="E35" i="48" s="1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K36" i="48" s="1"/>
  <c r="AL35" i="48"/>
  <c r="AM35" i="48"/>
  <c r="AN35" i="48"/>
  <c r="AO35" i="48"/>
  <c r="H36" i="48"/>
  <c r="H82" i="48" s="1"/>
  <c r="F652" i="44" s="1"/>
  <c r="I36" i="48"/>
  <c r="J36" i="48"/>
  <c r="K36" i="48"/>
  <c r="L36" i="48"/>
  <c r="O36" i="48"/>
  <c r="S36" i="48"/>
  <c r="U36" i="48"/>
  <c r="W36" i="48"/>
  <c r="Z36" i="48"/>
  <c r="AC36" i="48"/>
  <c r="AE36" i="48"/>
  <c r="AH36" i="48"/>
  <c r="AJ36" i="48"/>
  <c r="D39" i="48"/>
  <c r="F39" i="50" s="1"/>
  <c r="F39" i="48"/>
  <c r="G39" i="48"/>
  <c r="L39" i="48"/>
  <c r="M39" i="48"/>
  <c r="N39" i="48"/>
  <c r="O39" i="48"/>
  <c r="P39" i="48"/>
  <c r="Q39" i="48"/>
  <c r="E39" i="48" s="1"/>
  <c r="G39" i="50" s="1"/>
  <c r="I39" i="50" s="1"/>
  <c r="R39" i="48"/>
  <c r="S39" i="48"/>
  <c r="T39" i="48"/>
  <c r="U39" i="48"/>
  <c r="V39" i="48"/>
  <c r="W39" i="48"/>
  <c r="X39" i="48"/>
  <c r="X43" i="48" s="1"/>
  <c r="Y39" i="48"/>
  <c r="Z39" i="48"/>
  <c r="AA39" i="48"/>
  <c r="AB39" i="48"/>
  <c r="AC39" i="48"/>
  <c r="AD39" i="48"/>
  <c r="AE39" i="48"/>
  <c r="AF39" i="48"/>
  <c r="AF43" i="48" s="1"/>
  <c r="AG39" i="48"/>
  <c r="AH39" i="48"/>
  <c r="AI39" i="48"/>
  <c r="AJ39" i="48"/>
  <c r="AK39" i="48"/>
  <c r="AL39" i="48"/>
  <c r="AM39" i="48"/>
  <c r="AN39" i="48"/>
  <c r="AN43" i="48" s="1"/>
  <c r="AO39" i="48"/>
  <c r="AO43" i="48" s="1"/>
  <c r="F40" i="48"/>
  <c r="G40" i="48"/>
  <c r="L40" i="48"/>
  <c r="M40" i="48"/>
  <c r="N40" i="48"/>
  <c r="O40" i="48"/>
  <c r="P40" i="48"/>
  <c r="Q40" i="48"/>
  <c r="Q42" i="48" s="1"/>
  <c r="Q43" i="48" s="1"/>
  <c r="R40" i="48"/>
  <c r="S40" i="48"/>
  <c r="T40" i="48"/>
  <c r="T42" i="48" s="1"/>
  <c r="T43" i="48" s="1"/>
  <c r="U40" i="48"/>
  <c r="V40" i="48"/>
  <c r="W40" i="48"/>
  <c r="W42" i="48" s="1"/>
  <c r="W43" i="48" s="1"/>
  <c r="X40" i="48"/>
  <c r="Y40" i="48"/>
  <c r="Z40" i="48"/>
  <c r="AA40" i="48"/>
  <c r="AB40" i="48"/>
  <c r="AC40" i="48"/>
  <c r="AD40" i="48"/>
  <c r="AE40" i="48"/>
  <c r="AE42" i="48" s="1"/>
  <c r="AE43" i="48" s="1"/>
  <c r="AF40" i="48"/>
  <c r="AG40" i="48"/>
  <c r="AG42" i="48" s="1"/>
  <c r="AG43" i="48" s="1"/>
  <c r="AH40" i="48"/>
  <c r="AI40" i="48"/>
  <c r="AJ40" i="48"/>
  <c r="AJ42" i="48" s="1"/>
  <c r="AJ43" i="48" s="1"/>
  <c r="AK40" i="48"/>
  <c r="AL40" i="48"/>
  <c r="AM40" i="48"/>
  <c r="AM42" i="48" s="1"/>
  <c r="AM43" i="48" s="1"/>
  <c r="AN40" i="48"/>
  <c r="AO40" i="48"/>
  <c r="AO42" i="48" s="1"/>
  <c r="F41" i="48"/>
  <c r="G41" i="48"/>
  <c r="L41" i="48"/>
  <c r="M41" i="48"/>
  <c r="M42" i="48" s="1"/>
  <c r="M43" i="48" s="1"/>
  <c r="N41" i="48"/>
  <c r="O41" i="48"/>
  <c r="P41" i="48"/>
  <c r="Q41" i="48"/>
  <c r="R41" i="48"/>
  <c r="R42" i="48" s="1"/>
  <c r="R43" i="48" s="1"/>
  <c r="S41" i="48"/>
  <c r="T41" i="48"/>
  <c r="U41" i="48"/>
  <c r="U42" i="48" s="1"/>
  <c r="V41" i="48"/>
  <c r="W41" i="48"/>
  <c r="X41" i="48"/>
  <c r="Y41" i="48"/>
  <c r="Z41" i="48"/>
  <c r="Z42" i="48" s="1"/>
  <c r="AA41" i="48"/>
  <c r="AA42" i="48" s="1"/>
  <c r="AB41" i="48"/>
  <c r="AC41" i="48"/>
  <c r="AD41" i="48"/>
  <c r="AE41" i="48"/>
  <c r="AF41" i="48"/>
  <c r="AG41" i="48"/>
  <c r="AH41" i="48"/>
  <c r="AH42" i="48" s="1"/>
  <c r="AH43" i="48" s="1"/>
  <c r="AI41" i="48"/>
  <c r="AJ41" i="48"/>
  <c r="AK41" i="48"/>
  <c r="AK42" i="48" s="1"/>
  <c r="AK43" i="48" s="1"/>
  <c r="AL41" i="48"/>
  <c r="AM41" i="48"/>
  <c r="AN41" i="48"/>
  <c r="AO41" i="48"/>
  <c r="F42" i="48"/>
  <c r="G42" i="48"/>
  <c r="G43" i="48" s="1"/>
  <c r="H42" i="48"/>
  <c r="H43" i="48" s="1"/>
  <c r="I42" i="48"/>
  <c r="I43" i="48" s="1"/>
  <c r="J42" i="48"/>
  <c r="K42" i="48"/>
  <c r="P42" i="48"/>
  <c r="S42" i="48"/>
  <c r="S43" i="48" s="1"/>
  <c r="V42" i="48"/>
  <c r="V43" i="48" s="1"/>
  <c r="X42" i="48"/>
  <c r="Y42" i="48"/>
  <c r="Y43" i="48" s="1"/>
  <c r="AB42" i="48"/>
  <c r="AB43" i="48" s="1"/>
  <c r="AF42" i="48"/>
  <c r="AI42" i="48"/>
  <c r="AI43" i="48" s="1"/>
  <c r="AN42" i="48"/>
  <c r="F43" i="48"/>
  <c r="J43" i="48"/>
  <c r="K43" i="48"/>
  <c r="U43" i="48"/>
  <c r="U82" i="48" s="1"/>
  <c r="S652" i="44" s="1"/>
  <c r="Z43" i="48"/>
  <c r="F45" i="48"/>
  <c r="G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E47" i="48" s="1"/>
  <c r="G47" i="50" s="1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L51" i="48"/>
  <c r="M51" i="48"/>
  <c r="N51" i="48"/>
  <c r="O51" i="48"/>
  <c r="P51" i="48"/>
  <c r="D51" i="48" s="1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E54" i="48"/>
  <c r="G54" i="50" s="1"/>
  <c r="F54" i="48"/>
  <c r="G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Y56" i="48" s="1"/>
  <c r="Z54" i="48"/>
  <c r="Z56" i="48" s="1"/>
  <c r="AA54" i="48"/>
  <c r="AB54" i="48"/>
  <c r="AC54" i="48"/>
  <c r="AD54" i="48"/>
  <c r="AE54" i="48"/>
  <c r="AE56" i="48" s="1"/>
  <c r="AF54" i="48"/>
  <c r="AG54" i="48"/>
  <c r="AH54" i="48"/>
  <c r="AI54" i="48"/>
  <c r="AJ54" i="48"/>
  <c r="AK54" i="48"/>
  <c r="AL54" i="48"/>
  <c r="AM54" i="48"/>
  <c r="AM56" i="48" s="1"/>
  <c r="AN54" i="48"/>
  <c r="AO54" i="48"/>
  <c r="D55" i="48"/>
  <c r="F55" i="50" s="1"/>
  <c r="H55" i="50" s="1"/>
  <c r="F55" i="48"/>
  <c r="F56" i="48" s="1"/>
  <c r="G55" i="48"/>
  <c r="L55" i="48"/>
  <c r="M55" i="48"/>
  <c r="N55" i="48"/>
  <c r="N56" i="48" s="1"/>
  <c r="O55" i="48"/>
  <c r="P55" i="48"/>
  <c r="P56" i="48" s="1"/>
  <c r="Q55" i="48"/>
  <c r="R55" i="48"/>
  <c r="S55" i="48"/>
  <c r="T55" i="48"/>
  <c r="U55" i="48"/>
  <c r="U56" i="48" s="1"/>
  <c r="V55" i="48"/>
  <c r="V56" i="48" s="1"/>
  <c r="W55" i="48"/>
  <c r="X55" i="48"/>
  <c r="X56" i="48" s="1"/>
  <c r="Y55" i="48"/>
  <c r="Z55" i="48"/>
  <c r="AA55" i="48"/>
  <c r="AB55" i="48"/>
  <c r="AC55" i="48"/>
  <c r="AC56" i="48" s="1"/>
  <c r="AD55" i="48"/>
  <c r="AD56" i="48" s="1"/>
  <c r="AE55" i="48"/>
  <c r="AF55" i="48"/>
  <c r="AF56" i="48" s="1"/>
  <c r="AG55" i="48"/>
  <c r="AH55" i="48"/>
  <c r="AI55" i="48"/>
  <c r="AJ55" i="48"/>
  <c r="AK55" i="48"/>
  <c r="AK56" i="48" s="1"/>
  <c r="AL55" i="48"/>
  <c r="AL56" i="48" s="1"/>
  <c r="AM55" i="48"/>
  <c r="AN55" i="48"/>
  <c r="AN56" i="48" s="1"/>
  <c r="AO55" i="48"/>
  <c r="G56" i="48"/>
  <c r="H56" i="48"/>
  <c r="I56" i="48"/>
  <c r="J56" i="48"/>
  <c r="K56" i="48"/>
  <c r="L56" i="48"/>
  <c r="O56" i="48"/>
  <c r="Q56" i="48"/>
  <c r="S56" i="48"/>
  <c r="T56" i="48"/>
  <c r="W56" i="48"/>
  <c r="AA56" i="48"/>
  <c r="AB56" i="48"/>
  <c r="AG56" i="48"/>
  <c r="AH56" i="48"/>
  <c r="AI56" i="48"/>
  <c r="AJ56" i="48"/>
  <c r="AO56" i="48"/>
  <c r="F59" i="48"/>
  <c r="F61" i="48" s="1"/>
  <c r="G59" i="48"/>
  <c r="L59" i="48"/>
  <c r="M59" i="48"/>
  <c r="N59" i="48"/>
  <c r="O59" i="48"/>
  <c r="O61" i="48" s="1"/>
  <c r="P59" i="48"/>
  <c r="Q59" i="48"/>
  <c r="R59" i="48"/>
  <c r="S59" i="48"/>
  <c r="T59" i="48"/>
  <c r="U59" i="48"/>
  <c r="U61" i="48" s="1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F60" i="48"/>
  <c r="G60" i="48"/>
  <c r="L60" i="48"/>
  <c r="L61" i="48" s="1"/>
  <c r="M60" i="48"/>
  <c r="N60" i="48"/>
  <c r="N61" i="48" s="1"/>
  <c r="O60" i="48"/>
  <c r="P60" i="48"/>
  <c r="Q60" i="48"/>
  <c r="R60" i="48"/>
  <c r="S60" i="48"/>
  <c r="S61" i="48" s="1"/>
  <c r="T60" i="48"/>
  <c r="T61" i="48" s="1"/>
  <c r="U60" i="48"/>
  <c r="V60" i="48"/>
  <c r="V61" i="48" s="1"/>
  <c r="W60" i="48"/>
  <c r="X60" i="48"/>
  <c r="Y60" i="48"/>
  <c r="Z60" i="48"/>
  <c r="AA60" i="48"/>
  <c r="AA61" i="48" s="1"/>
  <c r="AB60" i="48"/>
  <c r="AB61" i="48" s="1"/>
  <c r="AC60" i="48"/>
  <c r="AD60" i="48"/>
  <c r="AD61" i="48" s="1"/>
  <c r="AE60" i="48"/>
  <c r="AF60" i="48"/>
  <c r="AG60" i="48"/>
  <c r="AH60" i="48"/>
  <c r="AI60" i="48"/>
  <c r="AI61" i="48" s="1"/>
  <c r="AJ60" i="48"/>
  <c r="AJ61" i="48" s="1"/>
  <c r="AK60" i="48"/>
  <c r="AL60" i="48"/>
  <c r="AL61" i="48" s="1"/>
  <c r="AM60" i="48"/>
  <c r="AN60" i="48"/>
  <c r="AO60" i="48"/>
  <c r="G61" i="48"/>
  <c r="H61" i="48"/>
  <c r="I61" i="48"/>
  <c r="J61" i="48"/>
  <c r="K61" i="48"/>
  <c r="M61" i="48"/>
  <c r="Q61" i="48"/>
  <c r="R61" i="48"/>
  <c r="W61" i="48"/>
  <c r="X61" i="48"/>
  <c r="Y61" i="48"/>
  <c r="Z61" i="48"/>
  <c r="AC61" i="48"/>
  <c r="AE61" i="48"/>
  <c r="AG61" i="48"/>
  <c r="AH61" i="48"/>
  <c r="AK61" i="48"/>
  <c r="AM61" i="48"/>
  <c r="AO61" i="48"/>
  <c r="F64" i="48"/>
  <c r="G64" i="48"/>
  <c r="M64" i="48"/>
  <c r="O64" i="48"/>
  <c r="P64" i="48"/>
  <c r="P66" i="48" s="1"/>
  <c r="Q64" i="48"/>
  <c r="R64" i="48"/>
  <c r="S64" i="48"/>
  <c r="S66" i="48" s="1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K66" i="48" s="1"/>
  <c r="AL64" i="48"/>
  <c r="AM64" i="48"/>
  <c r="AN64" i="48"/>
  <c r="AO64" i="48"/>
  <c r="F65" i="48"/>
  <c r="G65" i="48"/>
  <c r="L65" i="48"/>
  <c r="M65" i="48"/>
  <c r="N65" i="48"/>
  <c r="O65" i="48"/>
  <c r="P65" i="48"/>
  <c r="Q65" i="48"/>
  <c r="Q66" i="48" s="1"/>
  <c r="R65" i="48"/>
  <c r="R66" i="48" s="1"/>
  <c r="S65" i="48"/>
  <c r="T65" i="48"/>
  <c r="T66" i="48" s="1"/>
  <c r="U65" i="48"/>
  <c r="V65" i="48"/>
  <c r="W65" i="48"/>
  <c r="X65" i="48"/>
  <c r="Y65" i="48"/>
  <c r="Y66" i="48" s="1"/>
  <c r="Z65" i="48"/>
  <c r="Z66" i="48" s="1"/>
  <c r="AA65" i="48"/>
  <c r="AB65" i="48"/>
  <c r="AB66" i="48" s="1"/>
  <c r="AC65" i="48"/>
  <c r="AD65" i="48"/>
  <c r="AE65" i="48"/>
  <c r="AF65" i="48"/>
  <c r="AG65" i="48"/>
  <c r="AG66" i="48" s="1"/>
  <c r="AH65" i="48"/>
  <c r="AH66" i="48" s="1"/>
  <c r="AI65" i="48"/>
  <c r="AJ65" i="48"/>
  <c r="AJ66" i="48" s="1"/>
  <c r="AK65" i="48"/>
  <c r="AL65" i="48"/>
  <c r="AM65" i="48"/>
  <c r="AN65" i="48"/>
  <c r="AO65" i="48"/>
  <c r="AO66" i="48" s="1"/>
  <c r="F66" i="48"/>
  <c r="H66" i="48"/>
  <c r="I66" i="48"/>
  <c r="J66" i="48"/>
  <c r="K66" i="48"/>
  <c r="M66" i="48"/>
  <c r="O66" i="48"/>
  <c r="U66" i="48"/>
  <c r="V66" i="48"/>
  <c r="W66" i="48"/>
  <c r="X66" i="48"/>
  <c r="AA66" i="48"/>
  <c r="AC66" i="48"/>
  <c r="AE66" i="48"/>
  <c r="AF66" i="48"/>
  <c r="AI66" i="48"/>
  <c r="AL66" i="48"/>
  <c r="AM66" i="48"/>
  <c r="AN66" i="48"/>
  <c r="F70" i="48"/>
  <c r="G70" i="48"/>
  <c r="L70" i="48"/>
  <c r="L72" i="48" s="1"/>
  <c r="M70" i="48"/>
  <c r="N70" i="48"/>
  <c r="N72" i="48" s="1"/>
  <c r="O70" i="48"/>
  <c r="P70" i="48"/>
  <c r="P72" i="48" s="1"/>
  <c r="Q70" i="48"/>
  <c r="R70" i="48"/>
  <c r="S70" i="48"/>
  <c r="S72" i="48" s="1"/>
  <c r="T70" i="48"/>
  <c r="T72" i="48" s="1"/>
  <c r="U70" i="48"/>
  <c r="V70" i="48"/>
  <c r="V72" i="48" s="1"/>
  <c r="W70" i="48"/>
  <c r="X70" i="48"/>
  <c r="X72" i="48" s="1"/>
  <c r="Y70" i="48"/>
  <c r="Z70" i="48"/>
  <c r="AA70" i="48"/>
  <c r="AA72" i="48" s="1"/>
  <c r="AB70" i="48"/>
  <c r="AB72" i="48" s="1"/>
  <c r="AC70" i="48"/>
  <c r="AD70" i="48"/>
  <c r="AD72" i="48" s="1"/>
  <c r="AE70" i="48"/>
  <c r="AF70" i="48"/>
  <c r="AF72" i="48" s="1"/>
  <c r="AG70" i="48"/>
  <c r="AH70" i="48"/>
  <c r="AI70" i="48"/>
  <c r="AI72" i="48" s="1"/>
  <c r="AJ70" i="48"/>
  <c r="AK70" i="48"/>
  <c r="AL70" i="48"/>
  <c r="AL72" i="48" s="1"/>
  <c r="AM70" i="48"/>
  <c r="AN70" i="48"/>
  <c r="AN72" i="48" s="1"/>
  <c r="AO70" i="48"/>
  <c r="F71" i="48"/>
  <c r="D71" i="48" s="1"/>
  <c r="G71" i="48"/>
  <c r="L71" i="48"/>
  <c r="N71" i="48"/>
  <c r="O71" i="48"/>
  <c r="P71" i="48"/>
  <c r="Q71" i="48"/>
  <c r="R71" i="48"/>
  <c r="S71" i="48"/>
  <c r="T71" i="48"/>
  <c r="U71" i="48"/>
  <c r="U72" i="48" s="1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H72" i="48" s="1"/>
  <c r="AI71" i="48"/>
  <c r="AJ71" i="48"/>
  <c r="AK71" i="48"/>
  <c r="AK72" i="48" s="1"/>
  <c r="AL71" i="48"/>
  <c r="AM71" i="48"/>
  <c r="AN71" i="48"/>
  <c r="AO71" i="48"/>
  <c r="H72" i="48"/>
  <c r="I72" i="48"/>
  <c r="J72" i="48"/>
  <c r="K72" i="48"/>
  <c r="M72" i="48"/>
  <c r="O72" i="48"/>
  <c r="R72" i="48"/>
  <c r="W72" i="48"/>
  <c r="Z72" i="48"/>
  <c r="AC72" i="48"/>
  <c r="AE72" i="48"/>
  <c r="AJ72" i="48"/>
  <c r="AM72" i="48"/>
  <c r="F73" i="48"/>
  <c r="G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L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L75" i="48"/>
  <c r="M75" i="48"/>
  <c r="N75" i="48"/>
  <c r="O75" i="48"/>
  <c r="P75" i="48"/>
  <c r="D75" i="48" s="1"/>
  <c r="F75" i="50" s="1"/>
  <c r="Q75" i="48"/>
  <c r="E75" i="48" s="1"/>
  <c r="G75" i="50" s="1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L77" i="48"/>
  <c r="M77" i="48"/>
  <c r="N77" i="48"/>
  <c r="O77" i="48"/>
  <c r="P77" i="48"/>
  <c r="Q77" i="48"/>
  <c r="E77" i="48" s="1"/>
  <c r="G77" i="50" s="1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J82" i="48"/>
  <c r="H652" i="44" s="1"/>
  <c r="K82" i="48"/>
  <c r="I652" i="44" s="1"/>
  <c r="A4" i="49"/>
  <c r="A5" i="49"/>
  <c r="H11" i="49"/>
  <c r="I11" i="49"/>
  <c r="G12" i="49"/>
  <c r="H12" i="49"/>
  <c r="I12" i="49"/>
  <c r="M12" i="49"/>
  <c r="E12" i="50" s="1"/>
  <c r="F13" i="49"/>
  <c r="H13" i="49"/>
  <c r="I13" i="49"/>
  <c r="L13" i="49"/>
  <c r="G14" i="49"/>
  <c r="H14" i="49"/>
  <c r="I14" i="49"/>
  <c r="M14" i="49"/>
  <c r="F15" i="49"/>
  <c r="G15" i="49"/>
  <c r="H15" i="49"/>
  <c r="I15" i="49"/>
  <c r="M15" i="49" s="1"/>
  <c r="L15" i="49"/>
  <c r="H16" i="49"/>
  <c r="J16" i="49"/>
  <c r="K16" i="49"/>
  <c r="H18" i="49"/>
  <c r="I18" i="49"/>
  <c r="H19" i="49"/>
  <c r="I19" i="49"/>
  <c r="G20" i="49"/>
  <c r="H20" i="49"/>
  <c r="F20" i="49" s="1"/>
  <c r="I20" i="49"/>
  <c r="L20" i="49"/>
  <c r="M20" i="49"/>
  <c r="F21" i="49"/>
  <c r="H21" i="49"/>
  <c r="I21" i="49"/>
  <c r="G21" i="49" s="1"/>
  <c r="L21" i="49"/>
  <c r="M21" i="49"/>
  <c r="G22" i="49"/>
  <c r="H22" i="49"/>
  <c r="I22" i="49"/>
  <c r="M22" i="49"/>
  <c r="F23" i="49"/>
  <c r="G23" i="49"/>
  <c r="H23" i="49"/>
  <c r="I23" i="49"/>
  <c r="M23" i="49" s="1"/>
  <c r="E23" i="50" s="1"/>
  <c r="L23" i="49"/>
  <c r="D23" i="50" s="1"/>
  <c r="J24" i="49"/>
  <c r="J82" i="49" s="1"/>
  <c r="K24" i="49"/>
  <c r="F27" i="49"/>
  <c r="G27" i="49"/>
  <c r="H27" i="49"/>
  <c r="I27" i="49"/>
  <c r="L27" i="49"/>
  <c r="M27" i="49"/>
  <c r="H28" i="49"/>
  <c r="F28" i="49" s="1"/>
  <c r="I28" i="49"/>
  <c r="L28" i="49"/>
  <c r="H29" i="49"/>
  <c r="J29" i="49"/>
  <c r="K29" i="49"/>
  <c r="L29" i="49"/>
  <c r="G32" i="49"/>
  <c r="H32" i="49"/>
  <c r="I32" i="49"/>
  <c r="M32" i="49"/>
  <c r="F33" i="49"/>
  <c r="G33" i="49"/>
  <c r="H33" i="49"/>
  <c r="I33" i="49"/>
  <c r="L33" i="49"/>
  <c r="D33" i="50" s="1"/>
  <c r="H34" i="49"/>
  <c r="F34" i="49" s="1"/>
  <c r="I34" i="49"/>
  <c r="L34" i="49"/>
  <c r="D34" i="50" s="1"/>
  <c r="H35" i="49"/>
  <c r="I35" i="49"/>
  <c r="G35" i="49" s="1"/>
  <c r="M35" i="49"/>
  <c r="E35" i="50" s="1"/>
  <c r="J36" i="49"/>
  <c r="K36" i="49"/>
  <c r="L37" i="49"/>
  <c r="M37" i="49"/>
  <c r="H38" i="49"/>
  <c r="I38" i="49"/>
  <c r="G39" i="49"/>
  <c r="H39" i="49"/>
  <c r="F39" i="49" s="1"/>
  <c r="I39" i="49"/>
  <c r="L39" i="49"/>
  <c r="D39" i="50" s="1"/>
  <c r="M39" i="49"/>
  <c r="F40" i="49"/>
  <c r="H40" i="49"/>
  <c r="I40" i="49"/>
  <c r="G40" i="49" s="1"/>
  <c r="L40" i="49"/>
  <c r="M40" i="49"/>
  <c r="E40" i="50" s="1"/>
  <c r="E42" i="50" s="1"/>
  <c r="E43" i="50" s="1"/>
  <c r="G41" i="49"/>
  <c r="G42" i="49" s="1"/>
  <c r="H41" i="49"/>
  <c r="I41" i="49"/>
  <c r="M41" i="49"/>
  <c r="E41" i="50" s="1"/>
  <c r="I42" i="49"/>
  <c r="I43" i="49" s="1"/>
  <c r="J42" i="49"/>
  <c r="J43" i="49" s="1"/>
  <c r="K42" i="49"/>
  <c r="M42" i="49"/>
  <c r="M43" i="49" s="1"/>
  <c r="G43" i="49"/>
  <c r="K43" i="49"/>
  <c r="F45" i="49"/>
  <c r="G45" i="49"/>
  <c r="H45" i="49"/>
  <c r="I45" i="49"/>
  <c r="M45" i="49" s="1"/>
  <c r="E45" i="50" s="1"/>
  <c r="L45" i="49"/>
  <c r="H47" i="49"/>
  <c r="I47" i="49"/>
  <c r="F49" i="49"/>
  <c r="H49" i="49"/>
  <c r="L49" i="49" s="1"/>
  <c r="I49" i="49"/>
  <c r="F51" i="49"/>
  <c r="G51" i="49"/>
  <c r="H51" i="49"/>
  <c r="I51" i="49"/>
  <c r="M51" i="49" s="1"/>
  <c r="E51" i="50" s="1"/>
  <c r="L51" i="49"/>
  <c r="G54" i="49"/>
  <c r="G56" i="49" s="1"/>
  <c r="H54" i="49"/>
  <c r="I54" i="49"/>
  <c r="M54" i="49"/>
  <c r="F55" i="49"/>
  <c r="G55" i="49"/>
  <c r="H55" i="49"/>
  <c r="I55" i="49"/>
  <c r="M55" i="49" s="1"/>
  <c r="E55" i="50" s="1"/>
  <c r="L55" i="49"/>
  <c r="D55" i="50" s="1"/>
  <c r="H56" i="49"/>
  <c r="I56" i="49"/>
  <c r="J56" i="49"/>
  <c r="K56" i="49"/>
  <c r="H59" i="49"/>
  <c r="I59" i="49"/>
  <c r="F60" i="49"/>
  <c r="G60" i="49"/>
  <c r="H60" i="49"/>
  <c r="I60" i="49"/>
  <c r="M60" i="49" s="1"/>
  <c r="E60" i="50" s="1"/>
  <c r="L60" i="49"/>
  <c r="H61" i="49"/>
  <c r="J61" i="49"/>
  <c r="K61" i="49"/>
  <c r="H64" i="49"/>
  <c r="I64" i="49"/>
  <c r="F65" i="49"/>
  <c r="H65" i="49"/>
  <c r="I65" i="49"/>
  <c r="G65" i="49" s="1"/>
  <c r="L65" i="49"/>
  <c r="M65" i="49"/>
  <c r="E65" i="50" s="1"/>
  <c r="I66" i="49"/>
  <c r="J66" i="49"/>
  <c r="K66" i="49"/>
  <c r="L69" i="49"/>
  <c r="M69" i="49"/>
  <c r="F70" i="49"/>
  <c r="H70" i="49"/>
  <c r="I70" i="49"/>
  <c r="L70" i="49"/>
  <c r="G71" i="49"/>
  <c r="H71" i="49"/>
  <c r="I71" i="49"/>
  <c r="M71" i="49"/>
  <c r="J72" i="49"/>
  <c r="K72" i="49"/>
  <c r="F73" i="49"/>
  <c r="G73" i="49"/>
  <c r="H73" i="49"/>
  <c r="I73" i="49"/>
  <c r="M73" i="49" s="1"/>
  <c r="E73" i="50" s="1"/>
  <c r="L73" i="49"/>
  <c r="G74" i="49"/>
  <c r="H74" i="49"/>
  <c r="I74" i="49"/>
  <c r="M74" i="49"/>
  <c r="E74" i="50" s="1"/>
  <c r="F75" i="49"/>
  <c r="G75" i="49"/>
  <c r="H75" i="49"/>
  <c r="I75" i="49"/>
  <c r="L75" i="49"/>
  <c r="D75" i="50" s="1"/>
  <c r="M75" i="49"/>
  <c r="G76" i="49"/>
  <c r="H76" i="49"/>
  <c r="I76" i="49"/>
  <c r="M76" i="49"/>
  <c r="E76" i="50" s="1"/>
  <c r="F77" i="49"/>
  <c r="H77" i="49"/>
  <c r="I77" i="49"/>
  <c r="L77" i="49"/>
  <c r="H78" i="49"/>
  <c r="I78" i="49"/>
  <c r="G78" i="49" s="1"/>
  <c r="M78" i="49"/>
  <c r="F79" i="49"/>
  <c r="H79" i="49"/>
  <c r="I79" i="49"/>
  <c r="G79" i="49" s="1"/>
  <c r="L79" i="49"/>
  <c r="H80" i="49"/>
  <c r="I80" i="49"/>
  <c r="F81" i="49"/>
  <c r="G81" i="49"/>
  <c r="H81" i="49"/>
  <c r="I81" i="49"/>
  <c r="M81" i="49" s="1"/>
  <c r="E81" i="50" s="1"/>
  <c r="L81" i="49"/>
  <c r="D82" i="49"/>
  <c r="E82" i="49"/>
  <c r="A5" i="50"/>
  <c r="D13" i="50"/>
  <c r="E14" i="50"/>
  <c r="D15" i="50"/>
  <c r="H15" i="50" s="1"/>
  <c r="E15" i="50"/>
  <c r="F15" i="50"/>
  <c r="D20" i="50"/>
  <c r="E20" i="50"/>
  <c r="D21" i="50"/>
  <c r="E21" i="50"/>
  <c r="E22" i="50"/>
  <c r="F22" i="50"/>
  <c r="D27" i="50"/>
  <c r="E27" i="50"/>
  <c r="D28" i="50"/>
  <c r="D29" i="50"/>
  <c r="G35" i="50"/>
  <c r="I35" i="50" s="1"/>
  <c r="E39" i="50"/>
  <c r="D45" i="50"/>
  <c r="D49" i="50"/>
  <c r="D51" i="50"/>
  <c r="F51" i="50"/>
  <c r="D60" i="50"/>
  <c r="D65" i="50"/>
  <c r="D70" i="50"/>
  <c r="E71" i="50"/>
  <c r="F71" i="50"/>
  <c r="D73" i="50"/>
  <c r="E75" i="50"/>
  <c r="D77" i="50"/>
  <c r="E78" i="50"/>
  <c r="D79" i="50"/>
  <c r="D81" i="50"/>
  <c r="A4" i="10"/>
  <c r="A5" i="10"/>
  <c r="F11" i="10"/>
  <c r="G11" i="10"/>
  <c r="H11" i="10"/>
  <c r="I11" i="10"/>
  <c r="L11" i="10"/>
  <c r="M11" i="10"/>
  <c r="G12" i="10"/>
  <c r="H12" i="10"/>
  <c r="I12" i="10"/>
  <c r="M12" i="10" s="1"/>
  <c r="F13" i="10"/>
  <c r="H13" i="10"/>
  <c r="I13" i="10"/>
  <c r="L13" i="10"/>
  <c r="H14" i="10"/>
  <c r="I14" i="10"/>
  <c r="G14" i="10" s="1"/>
  <c r="M14" i="10"/>
  <c r="F15" i="10"/>
  <c r="G15" i="10"/>
  <c r="H15" i="10"/>
  <c r="L15" i="10" s="1"/>
  <c r="I15" i="10"/>
  <c r="M15" i="10"/>
  <c r="J16" i="10"/>
  <c r="K16" i="10"/>
  <c r="H18" i="10"/>
  <c r="I18" i="10"/>
  <c r="F19" i="10"/>
  <c r="G19" i="10"/>
  <c r="H19" i="10"/>
  <c r="I19" i="10"/>
  <c r="L19" i="10"/>
  <c r="M19" i="10"/>
  <c r="G20" i="10"/>
  <c r="H20" i="10"/>
  <c r="F20" i="10" s="1"/>
  <c r="I20" i="10"/>
  <c r="M20" i="10" s="1"/>
  <c r="L20" i="10"/>
  <c r="F21" i="10"/>
  <c r="H21" i="10"/>
  <c r="I21" i="10"/>
  <c r="L21" i="10"/>
  <c r="H22" i="10"/>
  <c r="L22" i="10" s="1"/>
  <c r="I22" i="10"/>
  <c r="G22" i="10" s="1"/>
  <c r="M22" i="10"/>
  <c r="G23" i="10"/>
  <c r="H23" i="10"/>
  <c r="L23" i="10" s="1"/>
  <c r="D23" i="34" s="1"/>
  <c r="I23" i="10"/>
  <c r="M23" i="10"/>
  <c r="H24" i="10"/>
  <c r="J24" i="10"/>
  <c r="K24" i="10"/>
  <c r="G27" i="10"/>
  <c r="H27" i="10"/>
  <c r="F27" i="10" s="1"/>
  <c r="I27" i="10"/>
  <c r="L27" i="10"/>
  <c r="L29" i="10" s="1"/>
  <c r="F28" i="10"/>
  <c r="H28" i="10"/>
  <c r="I28" i="10"/>
  <c r="L28" i="10"/>
  <c r="F29" i="10"/>
  <c r="H29" i="10"/>
  <c r="J29" i="10"/>
  <c r="K29" i="10"/>
  <c r="K82" i="10" s="1"/>
  <c r="H32" i="10"/>
  <c r="I32" i="10"/>
  <c r="G32" i="10" s="1"/>
  <c r="M32" i="10"/>
  <c r="G33" i="10"/>
  <c r="H33" i="10"/>
  <c r="I33" i="10"/>
  <c r="M33" i="10"/>
  <c r="G34" i="10"/>
  <c r="H34" i="10"/>
  <c r="I34" i="10"/>
  <c r="F35" i="10"/>
  <c r="H35" i="10"/>
  <c r="I35" i="10"/>
  <c r="L35" i="10"/>
  <c r="H36" i="10"/>
  <c r="J36" i="10"/>
  <c r="K36" i="10"/>
  <c r="L37" i="10"/>
  <c r="M37" i="10"/>
  <c r="H38" i="10"/>
  <c r="I38" i="10"/>
  <c r="G39" i="10"/>
  <c r="H39" i="10"/>
  <c r="F39" i="10" s="1"/>
  <c r="I39" i="10"/>
  <c r="M39" i="10" s="1"/>
  <c r="L39" i="10"/>
  <c r="F40" i="10"/>
  <c r="H40" i="10"/>
  <c r="I40" i="10"/>
  <c r="L40" i="10"/>
  <c r="L42" i="10" s="1"/>
  <c r="F41" i="10"/>
  <c r="F42" i="10" s="1"/>
  <c r="F43" i="10" s="1"/>
  <c r="H41" i="10"/>
  <c r="L41" i="10" s="1"/>
  <c r="I41" i="10"/>
  <c r="G41" i="10" s="1"/>
  <c r="M41" i="10"/>
  <c r="H42" i="10"/>
  <c r="J42" i="10"/>
  <c r="J43" i="10" s="1"/>
  <c r="J82" i="10" s="1"/>
  <c r="K42" i="10"/>
  <c r="H43" i="10"/>
  <c r="K43" i="10"/>
  <c r="G45" i="10"/>
  <c r="H45" i="10"/>
  <c r="I45" i="10"/>
  <c r="M45" i="10"/>
  <c r="G47" i="10"/>
  <c r="H47" i="10"/>
  <c r="F47" i="10" s="1"/>
  <c r="I47" i="10"/>
  <c r="M47" i="10" s="1"/>
  <c r="L47" i="10"/>
  <c r="F49" i="10"/>
  <c r="H49" i="10"/>
  <c r="I49" i="10"/>
  <c r="L49" i="10"/>
  <c r="D49" i="34" s="1"/>
  <c r="F51" i="10"/>
  <c r="H51" i="10"/>
  <c r="L51" i="10" s="1"/>
  <c r="I51" i="10"/>
  <c r="G51" i="10" s="1"/>
  <c r="M51" i="10"/>
  <c r="F54" i="10"/>
  <c r="F56" i="10" s="1"/>
  <c r="G54" i="10"/>
  <c r="H54" i="10"/>
  <c r="I54" i="10"/>
  <c r="L54" i="10"/>
  <c r="D54" i="34" s="1"/>
  <c r="M54" i="10"/>
  <c r="G55" i="10"/>
  <c r="H55" i="10"/>
  <c r="F55" i="10" s="1"/>
  <c r="I55" i="10"/>
  <c r="M55" i="10" s="1"/>
  <c r="E55" i="34" s="1"/>
  <c r="I55" i="34" s="1"/>
  <c r="I56" i="10"/>
  <c r="J56" i="10"/>
  <c r="K56" i="10"/>
  <c r="F59" i="10"/>
  <c r="H59" i="10"/>
  <c r="I59" i="10"/>
  <c r="L59" i="10"/>
  <c r="F60" i="10"/>
  <c r="F61" i="10" s="1"/>
  <c r="H60" i="10"/>
  <c r="L60" i="10" s="1"/>
  <c r="D60" i="34" s="1"/>
  <c r="I60" i="10"/>
  <c r="G60" i="10" s="1"/>
  <c r="M60" i="10"/>
  <c r="H61" i="10"/>
  <c r="J61" i="10"/>
  <c r="K61" i="10"/>
  <c r="F64" i="10"/>
  <c r="G64" i="10"/>
  <c r="H64" i="10"/>
  <c r="I64" i="10"/>
  <c r="M64" i="10"/>
  <c r="G65" i="10"/>
  <c r="H65" i="10"/>
  <c r="I65" i="10"/>
  <c r="M65" i="10" s="1"/>
  <c r="E65" i="34" s="1"/>
  <c r="E66" i="34" s="1"/>
  <c r="I66" i="10"/>
  <c r="J66" i="10"/>
  <c r="K66" i="10"/>
  <c r="L69" i="10"/>
  <c r="M69" i="10"/>
  <c r="G70" i="10"/>
  <c r="H70" i="10"/>
  <c r="I70" i="10"/>
  <c r="L70" i="10"/>
  <c r="L72" i="10" s="1"/>
  <c r="F71" i="10"/>
  <c r="H71" i="10"/>
  <c r="I71" i="10"/>
  <c r="L71" i="10"/>
  <c r="D71" i="34" s="1"/>
  <c r="J72" i="10"/>
  <c r="K72" i="10"/>
  <c r="F73" i="10"/>
  <c r="H73" i="10"/>
  <c r="L73" i="10" s="1"/>
  <c r="I73" i="10"/>
  <c r="G73" i="10" s="1"/>
  <c r="M73" i="10"/>
  <c r="F74" i="10"/>
  <c r="G74" i="10"/>
  <c r="H74" i="10"/>
  <c r="I74" i="10"/>
  <c r="L74" i="10"/>
  <c r="M74" i="10"/>
  <c r="G75" i="10"/>
  <c r="H75" i="10"/>
  <c r="I75" i="10"/>
  <c r="M75" i="10" s="1"/>
  <c r="H76" i="10"/>
  <c r="I76" i="10"/>
  <c r="G76" i="10" s="1"/>
  <c r="M76" i="10"/>
  <c r="F77" i="10"/>
  <c r="H77" i="10"/>
  <c r="I77" i="10"/>
  <c r="G77" i="10" s="1"/>
  <c r="L77" i="10"/>
  <c r="D77" i="34" s="1"/>
  <c r="M77" i="10"/>
  <c r="E77" i="34" s="1"/>
  <c r="I77" i="34" s="1"/>
  <c r="G78" i="10"/>
  <c r="H78" i="10"/>
  <c r="L78" i="10" s="1"/>
  <c r="D78" i="34" s="1"/>
  <c r="I78" i="10"/>
  <c r="M78" i="10"/>
  <c r="F79" i="10"/>
  <c r="G79" i="10"/>
  <c r="H79" i="10"/>
  <c r="I79" i="10"/>
  <c r="M79" i="10" s="1"/>
  <c r="E79" i="34" s="1"/>
  <c r="L79" i="10"/>
  <c r="F80" i="10"/>
  <c r="H80" i="10"/>
  <c r="I80" i="10"/>
  <c r="G80" i="10" s="1"/>
  <c r="L80" i="10"/>
  <c r="D80" i="34" s="1"/>
  <c r="M80" i="10"/>
  <c r="E80" i="34" s="1"/>
  <c r="H81" i="10"/>
  <c r="F81" i="10" s="1"/>
  <c r="I81" i="10"/>
  <c r="G81" i="10" s="1"/>
  <c r="L81" i="10"/>
  <c r="D81" i="34" s="1"/>
  <c r="M81" i="10"/>
  <c r="D82" i="10"/>
  <c r="E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G14" i="34" s="1"/>
  <c r="I14" i="34" s="1"/>
  <c r="D15" i="22"/>
  <c r="E15" i="22"/>
  <c r="F16" i="22"/>
  <c r="G16" i="22"/>
  <c r="H16" i="22"/>
  <c r="I16" i="22"/>
  <c r="I82" i="22" s="1"/>
  <c r="G642" i="44" s="1"/>
  <c r="J16" i="22"/>
  <c r="J82" i="22" s="1"/>
  <c r="H642" i="44" s="1"/>
  <c r="K16" i="22"/>
  <c r="L16" i="22"/>
  <c r="M16" i="22"/>
  <c r="N16" i="22"/>
  <c r="O16" i="22"/>
  <c r="P16" i="22"/>
  <c r="Q16" i="22"/>
  <c r="Q82" i="22" s="1"/>
  <c r="O642" i="44" s="1"/>
  <c r="R16" i="22"/>
  <c r="R82" i="22" s="1"/>
  <c r="P642" i="44" s="1"/>
  <c r="S16" i="22"/>
  <c r="T16" i="22"/>
  <c r="U16" i="22"/>
  <c r="V16" i="22"/>
  <c r="W16" i="22"/>
  <c r="X16" i="22"/>
  <c r="Y16" i="22"/>
  <c r="Y82" i="22" s="1"/>
  <c r="W642" i="44" s="1"/>
  <c r="Z16" i="22"/>
  <c r="Z82" i="22" s="1"/>
  <c r="X642" i="44" s="1"/>
  <c r="AA16" i="22"/>
  <c r="AB16" i="22"/>
  <c r="AC16" i="22"/>
  <c r="AD16" i="22"/>
  <c r="AE16" i="22"/>
  <c r="AF16" i="22"/>
  <c r="AG16" i="22"/>
  <c r="AG82" i="22" s="1"/>
  <c r="AH16" i="22"/>
  <c r="AH82" i="22" s="1"/>
  <c r="AI16" i="22"/>
  <c r="AJ16" i="22"/>
  <c r="AK16" i="22"/>
  <c r="AL16" i="22"/>
  <c r="AM16" i="22"/>
  <c r="AN16" i="22"/>
  <c r="AO16" i="22"/>
  <c r="AO82" i="22" s="1"/>
  <c r="D19" i="22"/>
  <c r="E19" i="22"/>
  <c r="D20" i="22"/>
  <c r="E20" i="22"/>
  <c r="G20" i="34" s="1"/>
  <c r="I20" i="34" s="1"/>
  <c r="D21" i="22"/>
  <c r="F21" i="34" s="1"/>
  <c r="E21" i="22"/>
  <c r="D22" i="22"/>
  <c r="E22" i="22"/>
  <c r="D23" i="22"/>
  <c r="F23" i="34" s="1"/>
  <c r="H23" i="34" s="1"/>
  <c r="E23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F34" i="34" s="1"/>
  <c r="E34" i="22"/>
  <c r="D35" i="22"/>
  <c r="F35" i="34" s="1"/>
  <c r="E35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F39" i="34" s="1"/>
  <c r="E39" i="22"/>
  <c r="D40" i="22"/>
  <c r="E40" i="22"/>
  <c r="D41" i="22"/>
  <c r="F41" i="34" s="1"/>
  <c r="E41" i="22"/>
  <c r="D42" i="22"/>
  <c r="F42" i="22"/>
  <c r="F43" i="22" s="1"/>
  <c r="G42" i="22"/>
  <c r="H42" i="22"/>
  <c r="I42" i="22"/>
  <c r="I43" i="22" s="1"/>
  <c r="J42" i="22"/>
  <c r="J43" i="22" s="1"/>
  <c r="K42" i="22"/>
  <c r="L42" i="22"/>
  <c r="L43" i="22" s="1"/>
  <c r="M42" i="22"/>
  <c r="M43" i="22" s="1"/>
  <c r="N42" i="22"/>
  <c r="N43" i="22" s="1"/>
  <c r="O42" i="22"/>
  <c r="P42" i="22"/>
  <c r="Q42" i="22"/>
  <c r="Q43" i="22" s="1"/>
  <c r="R42" i="22"/>
  <c r="R43" i="22" s="1"/>
  <c r="S42" i="22"/>
  <c r="T42" i="22"/>
  <c r="T43" i="22" s="1"/>
  <c r="U42" i="22"/>
  <c r="U43" i="22" s="1"/>
  <c r="V42" i="22"/>
  <c r="V43" i="22" s="1"/>
  <c r="W42" i="22"/>
  <c r="X42" i="22"/>
  <c r="Y42" i="22"/>
  <c r="Y43" i="22" s="1"/>
  <c r="Z42" i="22"/>
  <c r="Z43" i="22" s="1"/>
  <c r="AA42" i="22"/>
  <c r="AB42" i="22"/>
  <c r="AC42" i="22"/>
  <c r="AC43" i="22" s="1"/>
  <c r="AD42" i="22"/>
  <c r="AE42" i="22"/>
  <c r="AF42" i="22"/>
  <c r="AG42" i="22"/>
  <c r="AG43" i="22" s="1"/>
  <c r="AH42" i="22"/>
  <c r="AH43" i="22" s="1"/>
  <c r="AI42" i="22"/>
  <c r="AJ42" i="22"/>
  <c r="AJ43" i="22" s="1"/>
  <c r="AK42" i="22"/>
  <c r="AK43" i="22" s="1"/>
  <c r="AL42" i="22"/>
  <c r="AL43" i="22" s="1"/>
  <c r="AL82" i="22" s="1"/>
  <c r="AM42" i="22"/>
  <c r="AN42" i="22"/>
  <c r="AO42" i="22"/>
  <c r="AO43" i="22" s="1"/>
  <c r="D43" i="22"/>
  <c r="G43" i="22"/>
  <c r="H43" i="22"/>
  <c r="K43" i="22"/>
  <c r="K82" i="22" s="1"/>
  <c r="I642" i="44" s="1"/>
  <c r="O43" i="22"/>
  <c r="P43" i="22"/>
  <c r="S43" i="22"/>
  <c r="W43" i="22"/>
  <c r="X43" i="22"/>
  <c r="AA43" i="22"/>
  <c r="AA82" i="22" s="1"/>
  <c r="Y642" i="44" s="1"/>
  <c r="AB43" i="22"/>
  <c r="AD43" i="22"/>
  <c r="AD82" i="22" s="1"/>
  <c r="AB642" i="44" s="1"/>
  <c r="AE43" i="22"/>
  <c r="AF43" i="22"/>
  <c r="AF82" i="22" s="1"/>
  <c r="AI43" i="22"/>
  <c r="AM43" i="22"/>
  <c r="AN43" i="22"/>
  <c r="AN82" i="22" s="1"/>
  <c r="D45" i="22"/>
  <c r="E45" i="22"/>
  <c r="D47" i="22"/>
  <c r="F47" i="34" s="1"/>
  <c r="H47" i="34" s="1"/>
  <c r="E47" i="22"/>
  <c r="D49" i="22"/>
  <c r="E49" i="22"/>
  <c r="D51" i="22"/>
  <c r="F51" i="34" s="1"/>
  <c r="E51" i="22"/>
  <c r="D54" i="22"/>
  <c r="E54" i="22"/>
  <c r="E56" i="22" s="1"/>
  <c r="D55" i="22"/>
  <c r="E55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E61" i="22" s="1"/>
  <c r="D60" i="22"/>
  <c r="F60" i="34" s="1"/>
  <c r="H60" i="34" s="1"/>
  <c r="E60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E82" i="22" s="1"/>
  <c r="AC642" i="44" s="1"/>
  <c r="AF61" i="22"/>
  <c r="AG61" i="22"/>
  <c r="AH61" i="22"/>
  <c r="AI61" i="22"/>
  <c r="AJ61" i="22"/>
  <c r="AK61" i="22"/>
  <c r="AL61" i="22"/>
  <c r="AM61" i="22"/>
  <c r="AN61" i="22"/>
  <c r="AO61" i="22"/>
  <c r="D64" i="22"/>
  <c r="D66" i="22" s="1"/>
  <c r="E64" i="22"/>
  <c r="G64" i="34" s="1"/>
  <c r="D65" i="22"/>
  <c r="F65" i="34" s="1"/>
  <c r="E65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F70" i="34" s="1"/>
  <c r="F72" i="34" s="1"/>
  <c r="E70" i="22"/>
  <c r="D71" i="22"/>
  <c r="E71" i="22"/>
  <c r="E72" i="22" s="1"/>
  <c r="D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F74" i="34" s="1"/>
  <c r="H74" i="34" s="1"/>
  <c r="E74" i="22"/>
  <c r="D75" i="22"/>
  <c r="E75" i="22"/>
  <c r="G75" i="34" s="1"/>
  <c r="I75" i="34" s="1"/>
  <c r="D76" i="22"/>
  <c r="F76" i="34" s="1"/>
  <c r="E76" i="22"/>
  <c r="D77" i="22"/>
  <c r="E77" i="22"/>
  <c r="D78" i="22"/>
  <c r="F78" i="34" s="1"/>
  <c r="E78" i="22"/>
  <c r="D79" i="22"/>
  <c r="E79" i="22"/>
  <c r="G79" i="34" s="1"/>
  <c r="I79" i="34" s="1"/>
  <c r="D80" i="22"/>
  <c r="F80" i="34" s="1"/>
  <c r="E80" i="22"/>
  <c r="D81" i="22"/>
  <c r="E81" i="22"/>
  <c r="F82" i="22"/>
  <c r="H82" i="22"/>
  <c r="F642" i="44" s="1"/>
  <c r="P82" i="22"/>
  <c r="N642" i="44" s="1"/>
  <c r="S82" i="22"/>
  <c r="Q642" i="44" s="1"/>
  <c r="V82" i="22"/>
  <c r="T642" i="44" s="1"/>
  <c r="X82" i="22"/>
  <c r="V642" i="44" s="1"/>
  <c r="AI82" i="22"/>
  <c r="A5" i="34"/>
  <c r="D11" i="34"/>
  <c r="E11" i="34"/>
  <c r="F11" i="34"/>
  <c r="G11" i="34"/>
  <c r="I11" i="34" s="1"/>
  <c r="E12" i="34"/>
  <c r="F12" i="34"/>
  <c r="G12" i="34"/>
  <c r="D13" i="34"/>
  <c r="H13" i="34" s="1"/>
  <c r="F13" i="34"/>
  <c r="G13" i="34"/>
  <c r="E14" i="34"/>
  <c r="F14" i="34"/>
  <c r="D15" i="34"/>
  <c r="E15" i="34"/>
  <c r="F15" i="34"/>
  <c r="G15" i="34"/>
  <c r="I15" i="34" s="1"/>
  <c r="H15" i="34"/>
  <c r="D19" i="34"/>
  <c r="E19" i="34"/>
  <c r="G19" i="34"/>
  <c r="I19" i="34"/>
  <c r="E20" i="34"/>
  <c r="F20" i="34"/>
  <c r="D21" i="34"/>
  <c r="H21" i="34" s="1"/>
  <c r="G21" i="34"/>
  <c r="D22" i="34"/>
  <c r="E22" i="34"/>
  <c r="F22" i="34"/>
  <c r="H22" i="34" s="1"/>
  <c r="G22" i="34"/>
  <c r="G24" i="34" s="1"/>
  <c r="I22" i="34"/>
  <c r="E23" i="34"/>
  <c r="G23" i="34"/>
  <c r="D27" i="34"/>
  <c r="D29" i="34" s="1"/>
  <c r="G27" i="34"/>
  <c r="D28" i="34"/>
  <c r="F28" i="34"/>
  <c r="H28" i="34" s="1"/>
  <c r="E32" i="34"/>
  <c r="F32" i="34"/>
  <c r="G32" i="34"/>
  <c r="I32" i="34"/>
  <c r="E33" i="34"/>
  <c r="G33" i="34"/>
  <c r="I33" i="34" s="1"/>
  <c r="G34" i="34"/>
  <c r="D35" i="34"/>
  <c r="H35" i="34" s="1"/>
  <c r="G35" i="34"/>
  <c r="D39" i="34"/>
  <c r="E39" i="34"/>
  <c r="G39" i="34"/>
  <c r="I39" i="34" s="1"/>
  <c r="H39" i="34"/>
  <c r="F40" i="34"/>
  <c r="D41" i="34"/>
  <c r="H41" i="34" s="1"/>
  <c r="E41" i="34"/>
  <c r="G41" i="34"/>
  <c r="I41" i="34" s="1"/>
  <c r="F42" i="34"/>
  <c r="F43" i="34" s="1"/>
  <c r="E45" i="34"/>
  <c r="F45" i="34"/>
  <c r="G45" i="34"/>
  <c r="I45" i="34" s="1"/>
  <c r="D47" i="34"/>
  <c r="E47" i="34"/>
  <c r="G47" i="34"/>
  <c r="I47" i="34" s="1"/>
  <c r="F49" i="34"/>
  <c r="H49" i="34" s="1"/>
  <c r="G49" i="34"/>
  <c r="D51" i="34"/>
  <c r="E51" i="34"/>
  <c r="G51" i="34"/>
  <c r="H51" i="34"/>
  <c r="I51" i="34"/>
  <c r="E54" i="34"/>
  <c r="E56" i="34" s="1"/>
  <c r="F54" i="34"/>
  <c r="H54" i="34" s="1"/>
  <c r="G54" i="34"/>
  <c r="G55" i="34"/>
  <c r="D59" i="34"/>
  <c r="G59" i="34"/>
  <c r="E60" i="34"/>
  <c r="G60" i="34"/>
  <c r="D61" i="34"/>
  <c r="E64" i="34"/>
  <c r="F64" i="34"/>
  <c r="F66" i="34" s="1"/>
  <c r="G65" i="34"/>
  <c r="D70" i="34"/>
  <c r="D72" i="34" s="1"/>
  <c r="G70" i="34"/>
  <c r="F71" i="34"/>
  <c r="H71" i="34" s="1"/>
  <c r="G71" i="34"/>
  <c r="D73" i="34"/>
  <c r="E73" i="34"/>
  <c r="F73" i="34"/>
  <c r="H73" i="34" s="1"/>
  <c r="G73" i="34"/>
  <c r="I73" i="34"/>
  <c r="D74" i="34"/>
  <c r="E74" i="34"/>
  <c r="G74" i="34"/>
  <c r="I74" i="34"/>
  <c r="E75" i="34"/>
  <c r="F75" i="34"/>
  <c r="E76" i="34"/>
  <c r="G76" i="34"/>
  <c r="I76" i="34"/>
  <c r="F77" i="34"/>
  <c r="H77" i="34" s="1"/>
  <c r="G77" i="34"/>
  <c r="E78" i="34"/>
  <c r="G78" i="34"/>
  <c r="I78" i="34" s="1"/>
  <c r="H78" i="34"/>
  <c r="D79" i="34"/>
  <c r="F79" i="34"/>
  <c r="H79" i="34" s="1"/>
  <c r="G80" i="34"/>
  <c r="H80" i="34"/>
  <c r="E81" i="34"/>
  <c r="F81" i="34"/>
  <c r="H81" i="34" s="1"/>
  <c r="G81" i="34"/>
  <c r="I81" i="34"/>
  <c r="A5" i="17"/>
  <c r="G11" i="17"/>
  <c r="H11" i="17"/>
  <c r="I11" i="17"/>
  <c r="M11" i="17"/>
  <c r="F12" i="17"/>
  <c r="H12" i="17"/>
  <c r="I12" i="17"/>
  <c r="L12" i="17"/>
  <c r="F13" i="17"/>
  <c r="G13" i="17"/>
  <c r="H13" i="17"/>
  <c r="L13" i="17" s="1"/>
  <c r="I13" i="17"/>
  <c r="M13" i="17" s="1"/>
  <c r="H14" i="17"/>
  <c r="F14" i="17" s="1"/>
  <c r="I14" i="17"/>
  <c r="G14" i="17" s="1"/>
  <c r="L14" i="17"/>
  <c r="F15" i="17"/>
  <c r="G15" i="17"/>
  <c r="H15" i="17"/>
  <c r="I15" i="17"/>
  <c r="L15" i="17"/>
  <c r="M15" i="17"/>
  <c r="J16" i="17"/>
  <c r="K16" i="17"/>
  <c r="H18" i="17"/>
  <c r="I18" i="17"/>
  <c r="F19" i="17"/>
  <c r="G19" i="17"/>
  <c r="H19" i="17"/>
  <c r="I19" i="17"/>
  <c r="L19" i="17"/>
  <c r="M19" i="17"/>
  <c r="F20" i="17"/>
  <c r="G20" i="17"/>
  <c r="H20" i="17"/>
  <c r="L20" i="17" s="1"/>
  <c r="I20" i="17"/>
  <c r="M20" i="17" s="1"/>
  <c r="F21" i="17"/>
  <c r="G21" i="17"/>
  <c r="H21" i="17"/>
  <c r="L21" i="17" s="1"/>
  <c r="I21" i="17"/>
  <c r="H22" i="17"/>
  <c r="F22" i="17" s="1"/>
  <c r="I22" i="17"/>
  <c r="L22" i="17"/>
  <c r="F23" i="17"/>
  <c r="G23" i="17"/>
  <c r="H23" i="17"/>
  <c r="L23" i="17" s="1"/>
  <c r="I23" i="17"/>
  <c r="M23" i="17"/>
  <c r="F24" i="17"/>
  <c r="H24" i="17"/>
  <c r="J24" i="17"/>
  <c r="K24" i="17"/>
  <c r="F27" i="17"/>
  <c r="G27" i="17"/>
  <c r="H27" i="17"/>
  <c r="I27" i="17"/>
  <c r="M27" i="17" s="1"/>
  <c r="H28" i="17"/>
  <c r="I28" i="17"/>
  <c r="G28" i="17" s="1"/>
  <c r="M28" i="17"/>
  <c r="M29" i="17" s="1"/>
  <c r="J29" i="17"/>
  <c r="K29" i="17"/>
  <c r="K82" i="17" s="1"/>
  <c r="F32" i="17"/>
  <c r="H32" i="17"/>
  <c r="L32" i="17" s="1"/>
  <c r="I32" i="17"/>
  <c r="G32" i="17" s="1"/>
  <c r="F33" i="17"/>
  <c r="G33" i="17"/>
  <c r="H33" i="17"/>
  <c r="L33" i="17" s="1"/>
  <c r="I33" i="17"/>
  <c r="M33" i="17"/>
  <c r="H34" i="17"/>
  <c r="I34" i="17"/>
  <c r="F35" i="17"/>
  <c r="G35" i="17"/>
  <c r="H35" i="17"/>
  <c r="L35" i="17" s="1"/>
  <c r="I35" i="17"/>
  <c r="M35" i="17"/>
  <c r="J36" i="17"/>
  <c r="K36" i="17"/>
  <c r="L37" i="17"/>
  <c r="M37" i="17"/>
  <c r="H38" i="17"/>
  <c r="I38" i="17"/>
  <c r="F39" i="17"/>
  <c r="G39" i="17"/>
  <c r="H39" i="17"/>
  <c r="I39" i="17"/>
  <c r="M39" i="17" s="1"/>
  <c r="L39" i="17"/>
  <c r="G40" i="17"/>
  <c r="H40" i="17"/>
  <c r="I40" i="17"/>
  <c r="H41" i="17"/>
  <c r="I41" i="17"/>
  <c r="J42" i="17"/>
  <c r="J43" i="17" s="1"/>
  <c r="K42" i="17"/>
  <c r="K43" i="17" s="1"/>
  <c r="F45" i="17"/>
  <c r="G45" i="17"/>
  <c r="H45" i="17"/>
  <c r="L45" i="17" s="1"/>
  <c r="I45" i="17"/>
  <c r="M45" i="17"/>
  <c r="F47" i="17"/>
  <c r="H47" i="17"/>
  <c r="L47" i="17" s="1"/>
  <c r="I47" i="17"/>
  <c r="M47" i="17" s="1"/>
  <c r="F49" i="17"/>
  <c r="H49" i="17"/>
  <c r="I49" i="17"/>
  <c r="L49" i="17"/>
  <c r="F51" i="17"/>
  <c r="H51" i="17"/>
  <c r="L51" i="17" s="1"/>
  <c r="I51" i="17"/>
  <c r="G51" i="17" s="1"/>
  <c r="F54" i="17"/>
  <c r="G54" i="17"/>
  <c r="H54" i="17"/>
  <c r="L54" i="17" s="1"/>
  <c r="I54" i="17"/>
  <c r="M54" i="17"/>
  <c r="H55" i="17"/>
  <c r="I55" i="17"/>
  <c r="J56" i="17"/>
  <c r="K56" i="17"/>
  <c r="F59" i="17"/>
  <c r="G59" i="17"/>
  <c r="G61" i="17" s="1"/>
  <c r="H59" i="17"/>
  <c r="L59" i="17" s="1"/>
  <c r="I59" i="17"/>
  <c r="I61" i="17" s="1"/>
  <c r="H60" i="17"/>
  <c r="I60" i="17"/>
  <c r="G60" i="17" s="1"/>
  <c r="J61" i="17"/>
  <c r="K61" i="17"/>
  <c r="F64" i="17"/>
  <c r="G64" i="17"/>
  <c r="H64" i="17"/>
  <c r="I64" i="17"/>
  <c r="L64" i="17"/>
  <c r="M64" i="17"/>
  <c r="M66" i="17" s="1"/>
  <c r="F65" i="17"/>
  <c r="F66" i="17" s="1"/>
  <c r="G65" i="17"/>
  <c r="G66" i="17" s="1"/>
  <c r="H65" i="17"/>
  <c r="L65" i="17" s="1"/>
  <c r="I65" i="17"/>
  <c r="M65" i="17" s="1"/>
  <c r="H66" i="17"/>
  <c r="J66" i="17"/>
  <c r="K66" i="17"/>
  <c r="L69" i="17"/>
  <c r="M69" i="17"/>
  <c r="F70" i="17"/>
  <c r="G70" i="17"/>
  <c r="H70" i="17"/>
  <c r="L70" i="17" s="1"/>
  <c r="I70" i="17"/>
  <c r="F71" i="17"/>
  <c r="H71" i="17"/>
  <c r="I71" i="17"/>
  <c r="L71" i="17"/>
  <c r="F72" i="17"/>
  <c r="J72" i="17"/>
  <c r="K72" i="17"/>
  <c r="H73" i="17"/>
  <c r="I73" i="17"/>
  <c r="G73" i="17" s="1"/>
  <c r="G74" i="17"/>
  <c r="H74" i="17"/>
  <c r="F74" i="17" s="1"/>
  <c r="I74" i="17"/>
  <c r="L74" i="17"/>
  <c r="M74" i="17"/>
  <c r="F75" i="17"/>
  <c r="H75" i="17"/>
  <c r="I75" i="17"/>
  <c r="L75" i="17"/>
  <c r="F76" i="17"/>
  <c r="G76" i="17"/>
  <c r="H76" i="17"/>
  <c r="L76" i="17" s="1"/>
  <c r="I76" i="17"/>
  <c r="M76" i="17" s="1"/>
  <c r="H77" i="17"/>
  <c r="F77" i="17" s="1"/>
  <c r="I77" i="17"/>
  <c r="G77" i="17" s="1"/>
  <c r="L77" i="17"/>
  <c r="F78" i="17"/>
  <c r="G78" i="17"/>
  <c r="H78" i="17"/>
  <c r="I78" i="17"/>
  <c r="L78" i="17"/>
  <c r="M78" i="17"/>
  <c r="F79" i="17"/>
  <c r="G79" i="17"/>
  <c r="H79" i="17"/>
  <c r="L79" i="17" s="1"/>
  <c r="I79" i="17"/>
  <c r="M79" i="17" s="1"/>
  <c r="F80" i="17"/>
  <c r="G80" i="17"/>
  <c r="H80" i="17"/>
  <c r="L80" i="17" s="1"/>
  <c r="I80" i="17"/>
  <c r="M80" i="17" s="1"/>
  <c r="H81" i="17"/>
  <c r="F81" i="17" s="1"/>
  <c r="I81" i="17"/>
  <c r="L81" i="17"/>
  <c r="D82" i="17"/>
  <c r="E82" i="17"/>
  <c r="J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L11" i="29"/>
  <c r="M11" i="29"/>
  <c r="N11" i="29"/>
  <c r="O11" i="29"/>
  <c r="P11" i="29"/>
  <c r="Q11" i="29"/>
  <c r="R11" i="29"/>
  <c r="S11" i="29"/>
  <c r="T11" i="29"/>
  <c r="U11" i="29"/>
  <c r="U16" i="29" s="1"/>
  <c r="V11" i="29"/>
  <c r="W11" i="29"/>
  <c r="X11" i="29"/>
  <c r="Y11" i="29"/>
  <c r="Z11" i="29"/>
  <c r="AA11" i="29"/>
  <c r="AB11" i="29"/>
  <c r="AC11" i="29"/>
  <c r="AC16" i="29" s="1"/>
  <c r="AD11" i="29"/>
  <c r="AE11" i="29"/>
  <c r="AF11" i="29"/>
  <c r="AG11" i="29"/>
  <c r="AH11" i="29"/>
  <c r="AI11" i="29"/>
  <c r="AJ11" i="29"/>
  <c r="AK11" i="29"/>
  <c r="AK16" i="29" s="1"/>
  <c r="AL11" i="29"/>
  <c r="AM11" i="29"/>
  <c r="AN11" i="29"/>
  <c r="AO11" i="29"/>
  <c r="F12" i="29"/>
  <c r="G12" i="29"/>
  <c r="L12" i="29"/>
  <c r="M12" i="29"/>
  <c r="N12" i="29"/>
  <c r="O12" i="29"/>
  <c r="P12" i="29"/>
  <c r="Q12" i="29"/>
  <c r="R12" i="29"/>
  <c r="S12" i="29"/>
  <c r="S16" i="29" s="1"/>
  <c r="T12" i="29"/>
  <c r="T16" i="29" s="1"/>
  <c r="U12" i="29"/>
  <c r="V12" i="29"/>
  <c r="W12" i="29"/>
  <c r="X12" i="29"/>
  <c r="Y12" i="29"/>
  <c r="Z12" i="29"/>
  <c r="AA12" i="29"/>
  <c r="AA16" i="29" s="1"/>
  <c r="AB12" i="29"/>
  <c r="AB16" i="29" s="1"/>
  <c r="AC12" i="29"/>
  <c r="AD12" i="29"/>
  <c r="AE12" i="29"/>
  <c r="AF12" i="29"/>
  <c r="AG12" i="29"/>
  <c r="AH12" i="29"/>
  <c r="AI12" i="29"/>
  <c r="AI16" i="29" s="1"/>
  <c r="AJ12" i="29"/>
  <c r="AJ16" i="29" s="1"/>
  <c r="AK12" i="29"/>
  <c r="AL12" i="29"/>
  <c r="AM12" i="29"/>
  <c r="AN12" i="29"/>
  <c r="AO12" i="29"/>
  <c r="F13" i="29"/>
  <c r="G13" i="29"/>
  <c r="L13" i="29"/>
  <c r="M13" i="29"/>
  <c r="N13" i="29"/>
  <c r="O13" i="29"/>
  <c r="P13" i="29"/>
  <c r="Q13" i="29"/>
  <c r="Q16" i="29" s="1"/>
  <c r="R13" i="29"/>
  <c r="S13" i="29"/>
  <c r="T13" i="29"/>
  <c r="U13" i="29"/>
  <c r="V13" i="29"/>
  <c r="W13" i="29"/>
  <c r="X13" i="29"/>
  <c r="Y13" i="29"/>
  <c r="Y16" i="29" s="1"/>
  <c r="Z13" i="29"/>
  <c r="Z16" i="29" s="1"/>
  <c r="Z82" i="29" s="1"/>
  <c r="X638" i="44" s="1"/>
  <c r="AA13" i="29"/>
  <c r="AB13" i="29"/>
  <c r="AC13" i="29"/>
  <c r="AD13" i="29"/>
  <c r="AE13" i="29"/>
  <c r="AF13" i="29"/>
  <c r="AG13" i="29"/>
  <c r="AG16" i="29" s="1"/>
  <c r="AH13" i="29"/>
  <c r="AH16" i="29" s="1"/>
  <c r="AH82" i="29" s="1"/>
  <c r="AI13" i="29"/>
  <c r="AJ13" i="29"/>
  <c r="AK13" i="29"/>
  <c r="AL13" i="29"/>
  <c r="AM13" i="29"/>
  <c r="AN13" i="29"/>
  <c r="AO13" i="29"/>
  <c r="AO16" i="29" s="1"/>
  <c r="D14" i="29"/>
  <c r="F14" i="41" s="1"/>
  <c r="H14" i="41" s="1"/>
  <c r="F14" i="29"/>
  <c r="G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E16" i="29" s="1"/>
  <c r="AF14" i="29"/>
  <c r="AG14" i="29"/>
  <c r="AH14" i="29"/>
  <c r="AI14" i="29"/>
  <c r="AJ14" i="29"/>
  <c r="AK14" i="29"/>
  <c r="AL14" i="29"/>
  <c r="AM14" i="29"/>
  <c r="AN14" i="29"/>
  <c r="AO14" i="29"/>
  <c r="F15" i="29"/>
  <c r="G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X16" i="29" s="1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N16" i="29" s="1"/>
  <c r="AO15" i="29"/>
  <c r="H16" i="29"/>
  <c r="I16" i="29"/>
  <c r="J16" i="29"/>
  <c r="K16" i="29"/>
  <c r="O16" i="29"/>
  <c r="R16" i="29"/>
  <c r="R82" i="29" s="1"/>
  <c r="P638" i="44" s="1"/>
  <c r="W16" i="29"/>
  <c r="AM16" i="29"/>
  <c r="AM82" i="29" s="1"/>
  <c r="F19" i="29"/>
  <c r="F24" i="29" s="1"/>
  <c r="G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X24" i="29" s="1"/>
  <c r="Y19" i="29"/>
  <c r="Z19" i="29"/>
  <c r="AA19" i="29"/>
  <c r="AB19" i="29"/>
  <c r="AC19" i="29"/>
  <c r="AD19" i="29"/>
  <c r="AE19" i="29"/>
  <c r="AF19" i="29"/>
  <c r="AF24" i="29" s="1"/>
  <c r="AG19" i="29"/>
  <c r="AH19" i="29"/>
  <c r="AI19" i="29"/>
  <c r="AJ19" i="29"/>
  <c r="AK19" i="29"/>
  <c r="AL19" i="29"/>
  <c r="AM19" i="29"/>
  <c r="AN19" i="29"/>
  <c r="AN24" i="29" s="1"/>
  <c r="AO19" i="29"/>
  <c r="F20" i="29"/>
  <c r="G20" i="29"/>
  <c r="L20" i="29"/>
  <c r="M20" i="29"/>
  <c r="N20" i="29"/>
  <c r="O20" i="29"/>
  <c r="P20" i="29"/>
  <c r="Q20" i="29"/>
  <c r="R20" i="29"/>
  <c r="S20" i="29"/>
  <c r="S24" i="29" s="1"/>
  <c r="T20" i="29"/>
  <c r="U20" i="29"/>
  <c r="V20" i="29"/>
  <c r="W20" i="29"/>
  <c r="X20" i="29"/>
  <c r="Y20" i="29"/>
  <c r="Z20" i="29"/>
  <c r="AA20" i="29"/>
  <c r="AA24" i="29" s="1"/>
  <c r="AB20" i="29"/>
  <c r="AC20" i="29"/>
  <c r="AD20" i="29"/>
  <c r="AE20" i="29"/>
  <c r="AF20" i="29"/>
  <c r="AG20" i="29"/>
  <c r="AH20" i="29"/>
  <c r="AI20" i="29"/>
  <c r="AI24" i="29" s="1"/>
  <c r="AJ20" i="29"/>
  <c r="AK20" i="29"/>
  <c r="AL20" i="29"/>
  <c r="AM20" i="29"/>
  <c r="AN20" i="29"/>
  <c r="AO20" i="29"/>
  <c r="F21" i="29"/>
  <c r="G21" i="29"/>
  <c r="L21" i="29"/>
  <c r="M21" i="29"/>
  <c r="N21" i="29"/>
  <c r="O21" i="29"/>
  <c r="P21" i="29"/>
  <c r="Q21" i="29"/>
  <c r="Q24" i="29" s="1"/>
  <c r="R21" i="29"/>
  <c r="R24" i="29" s="1"/>
  <c r="S21" i="29"/>
  <c r="T21" i="29"/>
  <c r="U21" i="29"/>
  <c r="V21" i="29"/>
  <c r="W21" i="29"/>
  <c r="X21" i="29"/>
  <c r="Y21" i="29"/>
  <c r="Y24" i="29" s="1"/>
  <c r="Z21" i="29"/>
  <c r="AA21" i="29"/>
  <c r="AB21" i="29"/>
  <c r="AC21" i="29"/>
  <c r="AD21" i="29"/>
  <c r="AE21" i="29"/>
  <c r="AF21" i="29"/>
  <c r="AG21" i="29"/>
  <c r="AG24" i="29" s="1"/>
  <c r="AH21" i="29"/>
  <c r="AI21" i="29"/>
  <c r="AJ21" i="29"/>
  <c r="AK21" i="29"/>
  <c r="AL21" i="29"/>
  <c r="AM21" i="29"/>
  <c r="AN21" i="29"/>
  <c r="AO21" i="29"/>
  <c r="AO24" i="29" s="1"/>
  <c r="F22" i="29"/>
  <c r="G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W24" i="29" s="1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M24" i="29" s="1"/>
  <c r="AN22" i="29"/>
  <c r="AO22" i="29"/>
  <c r="F23" i="29"/>
  <c r="G23" i="29"/>
  <c r="L23" i="29"/>
  <c r="M23" i="29"/>
  <c r="N23" i="29"/>
  <c r="D23" i="29" s="1"/>
  <c r="F23" i="41" s="1"/>
  <c r="H23" i="41" s="1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H24" i="29"/>
  <c r="I24" i="29"/>
  <c r="J24" i="29"/>
  <c r="K24" i="29"/>
  <c r="O24" i="29"/>
  <c r="Z24" i="29"/>
  <c r="AE24" i="29"/>
  <c r="AH24" i="29"/>
  <c r="F27" i="29"/>
  <c r="G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K29" i="29" s="1"/>
  <c r="AL27" i="29"/>
  <c r="AL29" i="29" s="1"/>
  <c r="AM27" i="29"/>
  <c r="AN27" i="29"/>
  <c r="AO27" i="29"/>
  <c r="F28" i="29"/>
  <c r="G28" i="29"/>
  <c r="L28" i="29"/>
  <c r="M28" i="29"/>
  <c r="N28" i="29"/>
  <c r="O28" i="29"/>
  <c r="P28" i="29"/>
  <c r="Q28" i="29"/>
  <c r="R28" i="29"/>
  <c r="S28" i="29"/>
  <c r="S29" i="29" s="1"/>
  <c r="T28" i="29"/>
  <c r="T29" i="29" s="1"/>
  <c r="U28" i="29"/>
  <c r="V28" i="29"/>
  <c r="W28" i="29"/>
  <c r="X28" i="29"/>
  <c r="Y28" i="29"/>
  <c r="Z28" i="29"/>
  <c r="AA28" i="29"/>
  <c r="AA29" i="29" s="1"/>
  <c r="AB28" i="29"/>
  <c r="AB29" i="29" s="1"/>
  <c r="AC28" i="29"/>
  <c r="AD28" i="29"/>
  <c r="AE28" i="29"/>
  <c r="AF28" i="29"/>
  <c r="AG28" i="29"/>
  <c r="AH28" i="29"/>
  <c r="AI28" i="29"/>
  <c r="AI29" i="29" s="1"/>
  <c r="AJ28" i="29"/>
  <c r="AJ29" i="29" s="1"/>
  <c r="AK28" i="29"/>
  <c r="AL28" i="29"/>
  <c r="AM28" i="29"/>
  <c r="AN28" i="29"/>
  <c r="AO28" i="29"/>
  <c r="F29" i="29"/>
  <c r="H29" i="29"/>
  <c r="I29" i="29"/>
  <c r="J29" i="29"/>
  <c r="K29" i="29"/>
  <c r="O29" i="29"/>
  <c r="P29" i="29"/>
  <c r="Q29" i="29"/>
  <c r="R29" i="29"/>
  <c r="U29" i="29"/>
  <c r="W29" i="29"/>
  <c r="X29" i="29"/>
  <c r="Y29" i="29"/>
  <c r="Z29" i="29"/>
  <c r="AC29" i="29"/>
  <c r="AE29" i="29"/>
  <c r="AF29" i="29"/>
  <c r="AG29" i="29"/>
  <c r="AH29" i="29"/>
  <c r="AM29" i="29"/>
  <c r="AN29" i="29"/>
  <c r="AO29" i="29"/>
  <c r="F32" i="29"/>
  <c r="G32" i="29"/>
  <c r="L32" i="29"/>
  <c r="M32" i="29"/>
  <c r="N32" i="29"/>
  <c r="O32" i="29"/>
  <c r="P32" i="29"/>
  <c r="Q32" i="29"/>
  <c r="R32" i="29"/>
  <c r="S32" i="29"/>
  <c r="S36" i="29" s="1"/>
  <c r="T32" i="29"/>
  <c r="U32" i="29"/>
  <c r="V32" i="29"/>
  <c r="W32" i="29"/>
  <c r="X32" i="29"/>
  <c r="Y32" i="29"/>
  <c r="Z32" i="29"/>
  <c r="AA32" i="29"/>
  <c r="AA36" i="29" s="1"/>
  <c r="AB32" i="29"/>
  <c r="AC32" i="29"/>
  <c r="AD32" i="29"/>
  <c r="AE32" i="29"/>
  <c r="AF32" i="29"/>
  <c r="AG32" i="29"/>
  <c r="AH32" i="29"/>
  <c r="AI32" i="29"/>
  <c r="AI36" i="29" s="1"/>
  <c r="AJ32" i="29"/>
  <c r="AK32" i="29"/>
  <c r="AL32" i="29"/>
  <c r="AM32" i="29"/>
  <c r="AN32" i="29"/>
  <c r="AO32" i="29"/>
  <c r="F33" i="29"/>
  <c r="G33" i="29"/>
  <c r="L33" i="29"/>
  <c r="M33" i="29"/>
  <c r="N33" i="29"/>
  <c r="O33" i="29"/>
  <c r="P33" i="29"/>
  <c r="Q33" i="29"/>
  <c r="Q36" i="29" s="1"/>
  <c r="R33" i="29"/>
  <c r="S33" i="29"/>
  <c r="T33" i="29"/>
  <c r="U33" i="29"/>
  <c r="V33" i="29"/>
  <c r="W33" i="29"/>
  <c r="X33" i="29"/>
  <c r="Y33" i="29"/>
  <c r="Y36" i="29" s="1"/>
  <c r="Z33" i="29"/>
  <c r="AA33" i="29"/>
  <c r="AB33" i="29"/>
  <c r="AC33" i="29"/>
  <c r="AD33" i="29"/>
  <c r="AE33" i="29"/>
  <c r="AF33" i="29"/>
  <c r="AG33" i="29"/>
  <c r="AG36" i="29" s="1"/>
  <c r="AH33" i="29"/>
  <c r="AI33" i="29"/>
  <c r="AJ33" i="29"/>
  <c r="AK33" i="29"/>
  <c r="AL33" i="29"/>
  <c r="AM33" i="29"/>
  <c r="AN33" i="29"/>
  <c r="AO33" i="29"/>
  <c r="AO36" i="29" s="1"/>
  <c r="F34" i="29"/>
  <c r="D34" i="29" s="1"/>
  <c r="F34" i="41" s="1"/>
  <c r="H34" i="41" s="1"/>
  <c r="G34" i="29"/>
  <c r="L34" i="29"/>
  <c r="M34" i="29"/>
  <c r="N34" i="29"/>
  <c r="O34" i="29"/>
  <c r="P34" i="29"/>
  <c r="P36" i="29" s="1"/>
  <c r="Q34" i="29"/>
  <c r="R34" i="29"/>
  <c r="S34" i="29"/>
  <c r="T34" i="29"/>
  <c r="U34" i="29"/>
  <c r="V34" i="29"/>
  <c r="W34" i="29"/>
  <c r="W36" i="29" s="1"/>
  <c r="X34" i="29"/>
  <c r="Y34" i="29"/>
  <c r="Z34" i="29"/>
  <c r="AA34" i="29"/>
  <c r="AB34" i="29"/>
  <c r="AC34" i="29"/>
  <c r="AD34" i="29"/>
  <c r="AE34" i="29"/>
  <c r="AE36" i="29" s="1"/>
  <c r="AF34" i="29"/>
  <c r="AG34" i="29"/>
  <c r="AH34" i="29"/>
  <c r="AI34" i="29"/>
  <c r="AJ34" i="29"/>
  <c r="AK34" i="29"/>
  <c r="AL34" i="29"/>
  <c r="AM34" i="29"/>
  <c r="AM36" i="29" s="1"/>
  <c r="AN34" i="29"/>
  <c r="AN36" i="29" s="1"/>
  <c r="AO34" i="29"/>
  <c r="F35" i="29"/>
  <c r="G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G36" i="29"/>
  <c r="H36" i="29"/>
  <c r="I36" i="29"/>
  <c r="J36" i="29"/>
  <c r="K36" i="29"/>
  <c r="R36" i="29"/>
  <c r="X36" i="29"/>
  <c r="Z36" i="29"/>
  <c r="AF36" i="29"/>
  <c r="AH36" i="29"/>
  <c r="D39" i="29"/>
  <c r="F39" i="41" s="1"/>
  <c r="F39" i="29"/>
  <c r="G39" i="29"/>
  <c r="L39" i="29"/>
  <c r="M39" i="29"/>
  <c r="N39" i="29"/>
  <c r="O39" i="29"/>
  <c r="P39" i="29"/>
  <c r="Q39" i="29"/>
  <c r="R39" i="29"/>
  <c r="S39" i="29"/>
  <c r="T39" i="29"/>
  <c r="U39" i="29"/>
  <c r="U43" i="29" s="1"/>
  <c r="V39" i="29"/>
  <c r="W39" i="29"/>
  <c r="X39" i="29"/>
  <c r="Y39" i="29"/>
  <c r="Z39" i="29"/>
  <c r="AA39" i="29"/>
  <c r="AB39" i="29"/>
  <c r="AC39" i="29"/>
  <c r="AC43" i="29" s="1"/>
  <c r="AD39" i="29"/>
  <c r="AE39" i="29"/>
  <c r="AF39" i="29"/>
  <c r="AG39" i="29"/>
  <c r="AH39" i="29"/>
  <c r="AI39" i="29"/>
  <c r="AJ39" i="29"/>
  <c r="AK39" i="29"/>
  <c r="AK43" i="29" s="1"/>
  <c r="AL39" i="29"/>
  <c r="AM39" i="29"/>
  <c r="AN39" i="29"/>
  <c r="AO39" i="29"/>
  <c r="F40" i="29"/>
  <c r="G40" i="29"/>
  <c r="L40" i="29"/>
  <c r="M40" i="29"/>
  <c r="N40" i="29"/>
  <c r="O40" i="29"/>
  <c r="P40" i="29"/>
  <c r="Q40" i="29"/>
  <c r="R40" i="29"/>
  <c r="S40" i="29"/>
  <c r="S42" i="29" s="1"/>
  <c r="S43" i="29" s="1"/>
  <c r="T40" i="29"/>
  <c r="U40" i="29"/>
  <c r="V40" i="29"/>
  <c r="W40" i="29"/>
  <c r="X40" i="29"/>
  <c r="Y40" i="29"/>
  <c r="Z40" i="29"/>
  <c r="AA40" i="29"/>
  <c r="AA42" i="29" s="1"/>
  <c r="AA43" i="29" s="1"/>
  <c r="AB40" i="29"/>
  <c r="AC40" i="29"/>
  <c r="AD40" i="29"/>
  <c r="AD42" i="29" s="1"/>
  <c r="AD43" i="29" s="1"/>
  <c r="AE40" i="29"/>
  <c r="AF40" i="29"/>
  <c r="AG40" i="29"/>
  <c r="AH40" i="29"/>
  <c r="AI40" i="29"/>
  <c r="AI42" i="29" s="1"/>
  <c r="AI43" i="29" s="1"/>
  <c r="AJ40" i="29"/>
  <c r="AK40" i="29"/>
  <c r="AL40" i="29"/>
  <c r="AM40" i="29"/>
  <c r="AN40" i="29"/>
  <c r="AO40" i="29"/>
  <c r="F41" i="29"/>
  <c r="G41" i="29"/>
  <c r="L41" i="29"/>
  <c r="M41" i="29"/>
  <c r="N41" i="29"/>
  <c r="O41" i="29"/>
  <c r="P41" i="29"/>
  <c r="Q41" i="29"/>
  <c r="Q42" i="29" s="1"/>
  <c r="Q43" i="29" s="1"/>
  <c r="R41" i="29"/>
  <c r="R42" i="29" s="1"/>
  <c r="R43" i="29" s="1"/>
  <c r="S41" i="29"/>
  <c r="T41" i="29"/>
  <c r="U41" i="29"/>
  <c r="V41" i="29"/>
  <c r="W41" i="29"/>
  <c r="X41" i="29"/>
  <c r="Y41" i="29"/>
  <c r="Y42" i="29" s="1"/>
  <c r="Y43" i="29" s="1"/>
  <c r="Z41" i="29"/>
  <c r="Z42" i="29" s="1"/>
  <c r="Z43" i="29" s="1"/>
  <c r="AA41" i="29"/>
  <c r="AB41" i="29"/>
  <c r="AB42" i="29" s="1"/>
  <c r="AB43" i="29" s="1"/>
  <c r="AC41" i="29"/>
  <c r="AD41" i="29"/>
  <c r="AE41" i="29"/>
  <c r="AF41" i="29"/>
  <c r="AG41" i="29"/>
  <c r="AG42" i="29" s="1"/>
  <c r="AG43" i="29" s="1"/>
  <c r="AH41" i="29"/>
  <c r="AH42" i="29" s="1"/>
  <c r="AH43" i="29" s="1"/>
  <c r="AI41" i="29"/>
  <c r="AJ41" i="29"/>
  <c r="AJ42" i="29" s="1"/>
  <c r="AJ43" i="29" s="1"/>
  <c r="AK41" i="29"/>
  <c r="AL41" i="29"/>
  <c r="AM41" i="29"/>
  <c r="AN41" i="29"/>
  <c r="AO41" i="29"/>
  <c r="AO42" i="29" s="1"/>
  <c r="AO43" i="29" s="1"/>
  <c r="H42" i="29"/>
  <c r="I42" i="29"/>
  <c r="J42" i="29"/>
  <c r="K42" i="29"/>
  <c r="K43" i="29" s="1"/>
  <c r="M42" i="29"/>
  <c r="N42" i="29"/>
  <c r="N43" i="29" s="1"/>
  <c r="O42" i="29"/>
  <c r="P42" i="29"/>
  <c r="U42" i="29"/>
  <c r="V42" i="29"/>
  <c r="W42" i="29"/>
  <c r="X42" i="29"/>
  <c r="AC42" i="29"/>
  <c r="AE42" i="29"/>
  <c r="AF42" i="29"/>
  <c r="AK42" i="29"/>
  <c r="AL42" i="29"/>
  <c r="AL43" i="29" s="1"/>
  <c r="AM42" i="29"/>
  <c r="AN42" i="29"/>
  <c r="H43" i="29"/>
  <c r="I43" i="29"/>
  <c r="J43" i="29"/>
  <c r="O43" i="29"/>
  <c r="P43" i="29"/>
  <c r="V43" i="29"/>
  <c r="W43" i="29"/>
  <c r="X43" i="29"/>
  <c r="AE43" i="29"/>
  <c r="AF43" i="29"/>
  <c r="AM43" i="29"/>
  <c r="AN43" i="29"/>
  <c r="F45" i="29"/>
  <c r="G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L47" i="29"/>
  <c r="M47" i="29"/>
  <c r="N47" i="29"/>
  <c r="O47" i="29"/>
  <c r="P47" i="29"/>
  <c r="Q47" i="29"/>
  <c r="E47" i="29" s="1"/>
  <c r="G47" i="41" s="1"/>
  <c r="I47" i="41" s="1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L51" i="29"/>
  <c r="M51" i="29"/>
  <c r="N51" i="29"/>
  <c r="D51" i="29" s="1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G54" i="29"/>
  <c r="L54" i="29"/>
  <c r="M54" i="29"/>
  <c r="N54" i="29"/>
  <c r="N56" i="29" s="1"/>
  <c r="O54" i="29"/>
  <c r="P54" i="29"/>
  <c r="Q54" i="29"/>
  <c r="R54" i="29"/>
  <c r="S54" i="29"/>
  <c r="T54" i="29"/>
  <c r="U54" i="29"/>
  <c r="V54" i="29"/>
  <c r="V56" i="29" s="1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I56" i="29" s="1"/>
  <c r="AJ54" i="29"/>
  <c r="AK54" i="29"/>
  <c r="AL54" i="29"/>
  <c r="AM54" i="29"/>
  <c r="AN54" i="29"/>
  <c r="AO54" i="29"/>
  <c r="F55" i="29"/>
  <c r="G55" i="29"/>
  <c r="L55" i="29"/>
  <c r="M55" i="29"/>
  <c r="N55" i="29"/>
  <c r="O55" i="29"/>
  <c r="P55" i="29"/>
  <c r="Q55" i="29"/>
  <c r="Q56" i="29" s="1"/>
  <c r="R55" i="29"/>
  <c r="R56" i="29" s="1"/>
  <c r="S55" i="29"/>
  <c r="T55" i="29"/>
  <c r="U55" i="29"/>
  <c r="V55" i="29"/>
  <c r="W55" i="29"/>
  <c r="X55" i="29"/>
  <c r="Y55" i="29"/>
  <c r="Y56" i="29" s="1"/>
  <c r="Z55" i="29"/>
  <c r="Z56" i="29" s="1"/>
  <c r="AA55" i="29"/>
  <c r="AB55" i="29"/>
  <c r="AB56" i="29" s="1"/>
  <c r="AC55" i="29"/>
  <c r="AD55" i="29"/>
  <c r="AE55" i="29"/>
  <c r="AF55" i="29"/>
  <c r="AG55" i="29"/>
  <c r="AG56" i="29" s="1"/>
  <c r="AH55" i="29"/>
  <c r="AH56" i="29" s="1"/>
  <c r="AI55" i="29"/>
  <c r="AJ55" i="29"/>
  <c r="AK55" i="29"/>
  <c r="AL55" i="29"/>
  <c r="AM55" i="29"/>
  <c r="AN55" i="29"/>
  <c r="AO55" i="29"/>
  <c r="AO56" i="29" s="1"/>
  <c r="F56" i="29"/>
  <c r="H56" i="29"/>
  <c r="I56" i="29"/>
  <c r="J56" i="29"/>
  <c r="K56" i="29"/>
  <c r="M56" i="29"/>
  <c r="O56" i="29"/>
  <c r="P56" i="29"/>
  <c r="S56" i="29"/>
  <c r="T56" i="29"/>
  <c r="U56" i="29"/>
  <c r="W56" i="29"/>
  <c r="X56" i="29"/>
  <c r="AA56" i="29"/>
  <c r="AC56" i="29"/>
  <c r="AD56" i="29"/>
  <c r="AE56" i="29"/>
  <c r="AF56" i="29"/>
  <c r="AK56" i="29"/>
  <c r="AL56" i="29"/>
  <c r="AM56" i="29"/>
  <c r="AN56" i="29"/>
  <c r="F59" i="29"/>
  <c r="G59" i="29"/>
  <c r="G61" i="29" s="1"/>
  <c r="L59" i="29"/>
  <c r="M59" i="29"/>
  <c r="N59" i="29"/>
  <c r="O59" i="29"/>
  <c r="P59" i="29"/>
  <c r="Q59" i="29"/>
  <c r="Q61" i="29" s="1"/>
  <c r="R59" i="29"/>
  <c r="S59" i="29"/>
  <c r="T59" i="29"/>
  <c r="U59" i="29"/>
  <c r="V59" i="29"/>
  <c r="W59" i="29"/>
  <c r="X59" i="29"/>
  <c r="Y59" i="29"/>
  <c r="Z59" i="29"/>
  <c r="AA59" i="29"/>
  <c r="AB59" i="29"/>
  <c r="AB61" i="29" s="1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F60" i="29"/>
  <c r="D60" i="29" s="1"/>
  <c r="F60" i="41" s="1"/>
  <c r="H60" i="41" s="1"/>
  <c r="G60" i="29"/>
  <c r="L60" i="29"/>
  <c r="M60" i="29"/>
  <c r="N60" i="29"/>
  <c r="N61" i="29" s="1"/>
  <c r="O60" i="29"/>
  <c r="P60" i="29"/>
  <c r="P61" i="29" s="1"/>
  <c r="Q60" i="29"/>
  <c r="R60" i="29"/>
  <c r="S60" i="29"/>
  <c r="T60" i="29"/>
  <c r="U60" i="29"/>
  <c r="V60" i="29"/>
  <c r="V61" i="29" s="1"/>
  <c r="W60" i="29"/>
  <c r="W61" i="29" s="1"/>
  <c r="X60" i="29"/>
  <c r="X61" i="29" s="1"/>
  <c r="Y60" i="29"/>
  <c r="Z60" i="29"/>
  <c r="AA60" i="29"/>
  <c r="AB60" i="29"/>
  <c r="AC60" i="29"/>
  <c r="AD60" i="29"/>
  <c r="AD61" i="29" s="1"/>
  <c r="AE60" i="29"/>
  <c r="AE61" i="29" s="1"/>
  <c r="AF60" i="29"/>
  <c r="AF61" i="29" s="1"/>
  <c r="AG60" i="29"/>
  <c r="AH60" i="29"/>
  <c r="AI60" i="29"/>
  <c r="AJ60" i="29"/>
  <c r="AK60" i="29"/>
  <c r="AL60" i="29"/>
  <c r="AL61" i="29" s="1"/>
  <c r="AM60" i="29"/>
  <c r="AM61" i="29" s="1"/>
  <c r="AN60" i="29"/>
  <c r="AN61" i="29" s="1"/>
  <c r="AO60" i="29"/>
  <c r="H61" i="29"/>
  <c r="I61" i="29"/>
  <c r="J61" i="29"/>
  <c r="K61" i="29"/>
  <c r="L61" i="29"/>
  <c r="M61" i="29"/>
  <c r="R61" i="29"/>
  <c r="S61" i="29"/>
  <c r="T61" i="29"/>
  <c r="U61" i="29"/>
  <c r="Y61" i="29"/>
  <c r="Z61" i="29"/>
  <c r="AA61" i="29"/>
  <c r="AC61" i="29"/>
  <c r="AG61" i="29"/>
  <c r="AH61" i="29"/>
  <c r="AI61" i="29"/>
  <c r="AJ61" i="29"/>
  <c r="AK61" i="29"/>
  <c r="AO61" i="29"/>
  <c r="F64" i="29"/>
  <c r="D64" i="29" s="1"/>
  <c r="G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W66" i="29" s="1"/>
  <c r="X64" i="29"/>
  <c r="X66" i="29" s="1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L66" i="29" s="1"/>
  <c r="AM64" i="29"/>
  <c r="AM66" i="29" s="1"/>
  <c r="AN64" i="29"/>
  <c r="AO64" i="29"/>
  <c r="F65" i="29"/>
  <c r="G65" i="29"/>
  <c r="L65" i="29"/>
  <c r="M65" i="29"/>
  <c r="N65" i="29"/>
  <c r="N66" i="29" s="1"/>
  <c r="O65" i="29"/>
  <c r="P65" i="29"/>
  <c r="Q65" i="29"/>
  <c r="R65" i="29"/>
  <c r="S65" i="29"/>
  <c r="T65" i="29"/>
  <c r="T66" i="29" s="1"/>
  <c r="U65" i="29"/>
  <c r="U66" i="29" s="1"/>
  <c r="V65" i="29"/>
  <c r="W65" i="29"/>
  <c r="X65" i="29"/>
  <c r="Y65" i="29"/>
  <c r="Z65" i="29"/>
  <c r="AA65" i="29"/>
  <c r="AB65" i="29"/>
  <c r="AB66" i="29" s="1"/>
  <c r="AC65" i="29"/>
  <c r="AC66" i="29" s="1"/>
  <c r="AD65" i="29"/>
  <c r="AD66" i="29" s="1"/>
  <c r="AE65" i="29"/>
  <c r="AF65" i="29"/>
  <c r="AG65" i="29"/>
  <c r="AH65" i="29"/>
  <c r="AI65" i="29"/>
  <c r="AJ65" i="29"/>
  <c r="AJ66" i="29" s="1"/>
  <c r="AK65" i="29"/>
  <c r="AK66" i="29" s="1"/>
  <c r="AL65" i="29"/>
  <c r="AM65" i="29"/>
  <c r="AN65" i="29"/>
  <c r="AO65" i="29"/>
  <c r="F66" i="29"/>
  <c r="G66" i="29"/>
  <c r="H66" i="29"/>
  <c r="I66" i="29"/>
  <c r="J66" i="29"/>
  <c r="K66" i="29"/>
  <c r="P66" i="29"/>
  <c r="Q66" i="29"/>
  <c r="R66" i="29"/>
  <c r="S66" i="29"/>
  <c r="V66" i="29"/>
  <c r="Y66" i="29"/>
  <c r="Z66" i="29"/>
  <c r="AA66" i="29"/>
  <c r="AE66" i="29"/>
  <c r="AE82" i="29" s="1"/>
  <c r="AC638" i="44" s="1"/>
  <c r="AF66" i="29"/>
  <c r="AG66" i="29"/>
  <c r="AH66" i="29"/>
  <c r="AI66" i="29"/>
  <c r="AN66" i="29"/>
  <c r="AO66" i="29"/>
  <c r="F70" i="29"/>
  <c r="D70" i="29" s="1"/>
  <c r="G70" i="29"/>
  <c r="L70" i="29"/>
  <c r="M70" i="29"/>
  <c r="N70" i="29"/>
  <c r="O70" i="29"/>
  <c r="P70" i="29"/>
  <c r="Q70" i="29"/>
  <c r="R70" i="29"/>
  <c r="R72" i="29" s="1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M72" i="29" s="1"/>
  <c r="AN70" i="29"/>
  <c r="AO70" i="29"/>
  <c r="F71" i="29"/>
  <c r="D71" i="29" s="1"/>
  <c r="F71" i="41" s="1"/>
  <c r="H71" i="41" s="1"/>
  <c r="G71" i="29"/>
  <c r="L71" i="29"/>
  <c r="M71" i="29"/>
  <c r="N71" i="29"/>
  <c r="O71" i="29"/>
  <c r="P71" i="29"/>
  <c r="Q71" i="29"/>
  <c r="R71" i="29"/>
  <c r="S71" i="29"/>
  <c r="S72" i="29" s="1"/>
  <c r="T71" i="29"/>
  <c r="U71" i="29"/>
  <c r="V71" i="29"/>
  <c r="W71" i="29"/>
  <c r="X71" i="29"/>
  <c r="Y71" i="29"/>
  <c r="Z71" i="29"/>
  <c r="Z72" i="29" s="1"/>
  <c r="AA71" i="29"/>
  <c r="AA72" i="29" s="1"/>
  <c r="AB71" i="29"/>
  <c r="AC71" i="29"/>
  <c r="AD71" i="29"/>
  <c r="AE71" i="29"/>
  <c r="AF71" i="29"/>
  <c r="AG71" i="29"/>
  <c r="AH71" i="29"/>
  <c r="AI71" i="29"/>
  <c r="AI72" i="29" s="1"/>
  <c r="AJ71" i="29"/>
  <c r="AK71" i="29"/>
  <c r="AL71" i="29"/>
  <c r="AM71" i="29"/>
  <c r="AN71" i="29"/>
  <c r="AO71" i="29"/>
  <c r="F72" i="29"/>
  <c r="G72" i="29"/>
  <c r="H72" i="29"/>
  <c r="I72" i="29"/>
  <c r="J72" i="29"/>
  <c r="K72" i="29"/>
  <c r="N72" i="29"/>
  <c r="O72" i="29"/>
  <c r="P72" i="29"/>
  <c r="Q72" i="29"/>
  <c r="V72" i="29"/>
  <c r="W72" i="29"/>
  <c r="X72" i="29"/>
  <c r="Y72" i="29"/>
  <c r="AE72" i="29"/>
  <c r="AF72" i="29"/>
  <c r="AG72" i="29"/>
  <c r="AH72" i="29"/>
  <c r="AN72" i="29"/>
  <c r="AO72" i="29"/>
  <c r="D73" i="29"/>
  <c r="F73" i="41" s="1"/>
  <c r="F73" i="29"/>
  <c r="G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F74" i="41" s="1"/>
  <c r="F74" i="29"/>
  <c r="G74" i="29"/>
  <c r="L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E75" i="29" s="1"/>
  <c r="G75" i="41" s="1"/>
  <c r="L75" i="29"/>
  <c r="M75" i="29"/>
  <c r="N75" i="29"/>
  <c r="O75" i="29"/>
  <c r="P75" i="29"/>
  <c r="D75" i="29" s="1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L76" i="29"/>
  <c r="M76" i="29"/>
  <c r="N76" i="29"/>
  <c r="D76" i="29" s="1"/>
  <c r="O76" i="29"/>
  <c r="P76" i="29"/>
  <c r="Q76" i="29"/>
  <c r="R76" i="29"/>
  <c r="S76" i="29"/>
  <c r="S82" i="29" s="1"/>
  <c r="Q638" i="44" s="1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E77" i="29" s="1"/>
  <c r="G77" i="41" s="1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L78" i="29"/>
  <c r="M78" i="29"/>
  <c r="N78" i="29"/>
  <c r="O78" i="29"/>
  <c r="P78" i="29"/>
  <c r="Q78" i="29"/>
  <c r="E78" i="29" s="1"/>
  <c r="G78" i="41" s="1"/>
  <c r="I78" i="41" s="1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L79" i="29"/>
  <c r="M79" i="29"/>
  <c r="N79" i="29"/>
  <c r="O79" i="29"/>
  <c r="P79" i="29"/>
  <c r="D79" i="29" s="1"/>
  <c r="F79" i="41" s="1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I82" i="29"/>
  <c r="G638" i="44" s="1"/>
  <c r="K82" i="29"/>
  <c r="I638" i="44" s="1"/>
  <c r="AO82" i="29"/>
  <c r="A4" i="41"/>
  <c r="A5" i="41"/>
  <c r="D11" i="41"/>
  <c r="E11" i="41"/>
  <c r="D12" i="41"/>
  <c r="E12" i="41"/>
  <c r="D13" i="41"/>
  <c r="E13" i="41"/>
  <c r="E16" i="41" s="1"/>
  <c r="D14" i="41"/>
  <c r="E14" i="41"/>
  <c r="D15" i="41"/>
  <c r="E15" i="41"/>
  <c r="D16" i="41"/>
  <c r="D19" i="41"/>
  <c r="E19" i="41"/>
  <c r="D20" i="41"/>
  <c r="E20" i="41"/>
  <c r="D21" i="41"/>
  <c r="E21" i="41"/>
  <c r="E24" i="41" s="1"/>
  <c r="D22" i="41"/>
  <c r="E22" i="41"/>
  <c r="D23" i="41"/>
  <c r="E23" i="41"/>
  <c r="D24" i="41"/>
  <c r="D27" i="41"/>
  <c r="E27" i="41"/>
  <c r="E29" i="41" s="1"/>
  <c r="D28" i="41"/>
  <c r="E28" i="41"/>
  <c r="D29" i="41"/>
  <c r="D32" i="41"/>
  <c r="E32" i="41"/>
  <c r="E36" i="41" s="1"/>
  <c r="D33" i="41"/>
  <c r="E33" i="41"/>
  <c r="D34" i="41"/>
  <c r="E34" i="41"/>
  <c r="D35" i="41"/>
  <c r="E35" i="41"/>
  <c r="D39" i="41"/>
  <c r="E39" i="41"/>
  <c r="H39" i="41"/>
  <c r="D40" i="41"/>
  <c r="D42" i="41" s="1"/>
  <c r="D43" i="41" s="1"/>
  <c r="E40" i="41"/>
  <c r="E42" i="41" s="1"/>
  <c r="E43" i="41" s="1"/>
  <c r="D41" i="41"/>
  <c r="E41" i="41"/>
  <c r="D45" i="41"/>
  <c r="E45" i="41"/>
  <c r="D47" i="41"/>
  <c r="E47" i="41"/>
  <c r="D49" i="41"/>
  <c r="E49" i="41"/>
  <c r="D51" i="41"/>
  <c r="E51" i="41"/>
  <c r="F51" i="41"/>
  <c r="H51" i="41"/>
  <c r="D54" i="41"/>
  <c r="E54" i="41"/>
  <c r="D55" i="41"/>
  <c r="D56" i="41" s="1"/>
  <c r="E55" i="41"/>
  <c r="E56" i="41"/>
  <c r="D59" i="41"/>
  <c r="E59" i="41"/>
  <c r="D60" i="41"/>
  <c r="E60" i="41"/>
  <c r="D61" i="41"/>
  <c r="E61" i="41"/>
  <c r="D64" i="41"/>
  <c r="E64" i="41"/>
  <c r="D65" i="41"/>
  <c r="E65" i="41"/>
  <c r="D66" i="41"/>
  <c r="E66" i="41"/>
  <c r="D70" i="41"/>
  <c r="E70" i="41"/>
  <c r="D71" i="41"/>
  <c r="E71" i="41"/>
  <c r="E72" i="41"/>
  <c r="D73" i="41"/>
  <c r="E73" i="41"/>
  <c r="H73" i="41"/>
  <c r="D74" i="41"/>
  <c r="E74" i="41"/>
  <c r="D75" i="41"/>
  <c r="E75" i="41"/>
  <c r="F75" i="41"/>
  <c r="D76" i="41"/>
  <c r="E76" i="41"/>
  <c r="F76" i="41"/>
  <c r="H76" i="41" s="1"/>
  <c r="D77" i="41"/>
  <c r="E77" i="41"/>
  <c r="I77" i="41"/>
  <c r="D78" i="41"/>
  <c r="E78" i="41"/>
  <c r="D79" i="41"/>
  <c r="E79" i="41"/>
  <c r="H79" i="41"/>
  <c r="D80" i="41"/>
  <c r="E80" i="41"/>
  <c r="D81" i="41"/>
  <c r="E81" i="41"/>
  <c r="A5" i="20"/>
  <c r="F11" i="20"/>
  <c r="D11" i="20" s="1"/>
  <c r="G11" i="20"/>
  <c r="G16" i="20" s="1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B16" i="20" s="1"/>
  <c r="AC11" i="20"/>
  <c r="AD11" i="20"/>
  <c r="AD16" i="20" s="1"/>
  <c r="AE11" i="20"/>
  <c r="AF11" i="20"/>
  <c r="AG11" i="20"/>
  <c r="AH11" i="20"/>
  <c r="AI11" i="20"/>
  <c r="AJ11" i="20"/>
  <c r="AJ16" i="20" s="1"/>
  <c r="AK11" i="20"/>
  <c r="AL11" i="20"/>
  <c r="AL16" i="20" s="1"/>
  <c r="AM11" i="20"/>
  <c r="AN11" i="20"/>
  <c r="AO11" i="20"/>
  <c r="F12" i="20"/>
  <c r="G12" i="20"/>
  <c r="L12" i="20"/>
  <c r="L16" i="20" s="1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F13" i="20"/>
  <c r="F16" i="20" s="1"/>
  <c r="G13" i="20"/>
  <c r="N13" i="20"/>
  <c r="O13" i="20"/>
  <c r="P13" i="20"/>
  <c r="Q13" i="20"/>
  <c r="R13" i="20"/>
  <c r="S13" i="20"/>
  <c r="T13" i="20"/>
  <c r="U13" i="20"/>
  <c r="V13" i="20"/>
  <c r="W13" i="20"/>
  <c r="W16" i="20" s="1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F14" i="20"/>
  <c r="G14" i="20"/>
  <c r="L14" i="20"/>
  <c r="M14" i="20"/>
  <c r="M16" i="20" s="1"/>
  <c r="N14" i="20"/>
  <c r="O14" i="20"/>
  <c r="P14" i="20"/>
  <c r="Q14" i="20"/>
  <c r="R14" i="20"/>
  <c r="R16" i="20" s="1"/>
  <c r="S14" i="20"/>
  <c r="T14" i="20"/>
  <c r="U14" i="20"/>
  <c r="V14" i="20"/>
  <c r="W14" i="20"/>
  <c r="X14" i="20"/>
  <c r="Y14" i="20"/>
  <c r="Z14" i="20"/>
  <c r="Z16" i="20" s="1"/>
  <c r="AA14" i="20"/>
  <c r="AB14" i="20"/>
  <c r="AC14" i="20"/>
  <c r="AD14" i="20"/>
  <c r="AE14" i="20"/>
  <c r="AF14" i="20"/>
  <c r="AG14" i="20"/>
  <c r="AH14" i="20"/>
  <c r="AH16" i="20" s="1"/>
  <c r="AI14" i="20"/>
  <c r="AJ14" i="20"/>
  <c r="AK14" i="20"/>
  <c r="AL14" i="20"/>
  <c r="AM14" i="20"/>
  <c r="AN14" i="20"/>
  <c r="AO14" i="20"/>
  <c r="D15" i="20"/>
  <c r="F15" i="20"/>
  <c r="G15" i="20"/>
  <c r="L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Y16" i="20" s="1"/>
  <c r="Z15" i="20"/>
  <c r="AA15" i="20"/>
  <c r="AB15" i="20"/>
  <c r="AC15" i="20"/>
  <c r="AD15" i="20"/>
  <c r="AE15" i="20"/>
  <c r="AF15" i="20"/>
  <c r="AG15" i="20"/>
  <c r="AG16" i="20" s="1"/>
  <c r="AH15" i="20"/>
  <c r="AI15" i="20"/>
  <c r="AJ15" i="20"/>
  <c r="AK15" i="20"/>
  <c r="AL15" i="20"/>
  <c r="AM15" i="20"/>
  <c r="AN15" i="20"/>
  <c r="AO15" i="20"/>
  <c r="AO16" i="20" s="1"/>
  <c r="H16" i="20"/>
  <c r="I16" i="20"/>
  <c r="J16" i="20"/>
  <c r="K16" i="20"/>
  <c r="N16" i="20"/>
  <c r="O16" i="20"/>
  <c r="P16" i="20"/>
  <c r="V16" i="20"/>
  <c r="X16" i="20"/>
  <c r="AE16" i="20"/>
  <c r="AF16" i="20"/>
  <c r="AN16" i="20"/>
  <c r="F19" i="20"/>
  <c r="F24" i="20" s="1"/>
  <c r="G19" i="20"/>
  <c r="N19" i="20"/>
  <c r="O19" i="20"/>
  <c r="P19" i="20"/>
  <c r="D19" i="20" s="1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I24" i="20" s="1"/>
  <c r="AJ19" i="20"/>
  <c r="AK19" i="20"/>
  <c r="AL19" i="20"/>
  <c r="AM19" i="20"/>
  <c r="AN19" i="20"/>
  <c r="AO19" i="20"/>
  <c r="F20" i="20"/>
  <c r="G20" i="20"/>
  <c r="L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N24" i="20" s="1"/>
  <c r="AO20" i="20"/>
  <c r="F21" i="20"/>
  <c r="G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F22" i="20"/>
  <c r="G22" i="20"/>
  <c r="L22" i="20"/>
  <c r="M22" i="20"/>
  <c r="N22" i="20"/>
  <c r="O22" i="20"/>
  <c r="P22" i="20"/>
  <c r="Q22" i="20"/>
  <c r="R22" i="20"/>
  <c r="S22" i="20"/>
  <c r="T22" i="20"/>
  <c r="U22" i="20"/>
  <c r="U24" i="20" s="1"/>
  <c r="V22" i="20"/>
  <c r="W22" i="20"/>
  <c r="X22" i="20"/>
  <c r="Y22" i="20"/>
  <c r="Z22" i="20"/>
  <c r="AA22" i="20"/>
  <c r="AB22" i="20"/>
  <c r="AC22" i="20"/>
  <c r="AC24" i="20" s="1"/>
  <c r="AD22" i="20"/>
  <c r="AE22" i="20"/>
  <c r="AF22" i="20"/>
  <c r="AG22" i="20"/>
  <c r="AH22" i="20"/>
  <c r="AI22" i="20"/>
  <c r="AJ22" i="20"/>
  <c r="AK22" i="20"/>
  <c r="AK24" i="20" s="1"/>
  <c r="AL22" i="20"/>
  <c r="AM22" i="20"/>
  <c r="AN22" i="20"/>
  <c r="AO22" i="20"/>
  <c r="F23" i="20"/>
  <c r="G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H24" i="20"/>
  <c r="I24" i="20"/>
  <c r="J24" i="20"/>
  <c r="K24" i="20"/>
  <c r="R24" i="20"/>
  <c r="S24" i="20"/>
  <c r="V24" i="20"/>
  <c r="AA24" i="20"/>
  <c r="AD24" i="20"/>
  <c r="AL24" i="20"/>
  <c r="F27" i="20"/>
  <c r="G27" i="20"/>
  <c r="L27" i="20"/>
  <c r="M27" i="20"/>
  <c r="M29" i="20" s="1"/>
  <c r="N27" i="20"/>
  <c r="N29" i="20" s="1"/>
  <c r="O27" i="20"/>
  <c r="P27" i="20"/>
  <c r="Q27" i="20"/>
  <c r="Q29" i="20" s="1"/>
  <c r="R27" i="20"/>
  <c r="S27" i="20"/>
  <c r="T27" i="20"/>
  <c r="U27" i="20"/>
  <c r="V27" i="20"/>
  <c r="V29" i="20" s="1"/>
  <c r="W27" i="20"/>
  <c r="X27" i="20"/>
  <c r="Y27" i="20"/>
  <c r="Z27" i="20"/>
  <c r="AA27" i="20"/>
  <c r="AB27" i="20"/>
  <c r="AC27" i="20"/>
  <c r="AD27" i="20"/>
  <c r="AD29" i="20" s="1"/>
  <c r="AE27" i="20"/>
  <c r="AF27" i="20"/>
  <c r="AG27" i="20"/>
  <c r="AH27" i="20"/>
  <c r="AI27" i="20"/>
  <c r="AJ27" i="20"/>
  <c r="AK27" i="20"/>
  <c r="AL27" i="20"/>
  <c r="AL29" i="20" s="1"/>
  <c r="AL82" i="20" s="1"/>
  <c r="AM27" i="20"/>
  <c r="AN27" i="20"/>
  <c r="AO27" i="20"/>
  <c r="F28" i="20"/>
  <c r="G28" i="20"/>
  <c r="L28" i="20"/>
  <c r="M28" i="20"/>
  <c r="N28" i="20"/>
  <c r="O28" i="20"/>
  <c r="P28" i="20"/>
  <c r="Q28" i="20"/>
  <c r="R28" i="20"/>
  <c r="R29" i="20" s="1"/>
  <c r="S28" i="20"/>
  <c r="T28" i="20"/>
  <c r="U28" i="20"/>
  <c r="V28" i="20"/>
  <c r="W28" i="20"/>
  <c r="X28" i="20"/>
  <c r="Y28" i="20"/>
  <c r="Y29" i="20" s="1"/>
  <c r="Z28" i="20"/>
  <c r="Z29" i="20" s="1"/>
  <c r="AA28" i="20"/>
  <c r="AB28" i="20"/>
  <c r="AC28" i="20"/>
  <c r="AD28" i="20"/>
  <c r="AE28" i="20"/>
  <c r="AF28" i="20"/>
  <c r="AG28" i="20"/>
  <c r="AG29" i="20" s="1"/>
  <c r="AH28" i="20"/>
  <c r="AH29" i="20" s="1"/>
  <c r="AI28" i="20"/>
  <c r="AJ28" i="20"/>
  <c r="AK28" i="20"/>
  <c r="AL28" i="20"/>
  <c r="AM28" i="20"/>
  <c r="AN28" i="20"/>
  <c r="AO28" i="20"/>
  <c r="AO29" i="20" s="1"/>
  <c r="F29" i="20"/>
  <c r="G29" i="20"/>
  <c r="H29" i="20"/>
  <c r="I29" i="20"/>
  <c r="J29" i="20"/>
  <c r="K29" i="20"/>
  <c r="O29" i="20"/>
  <c r="P29" i="20"/>
  <c r="U29" i="20"/>
  <c r="W29" i="20"/>
  <c r="X29" i="20"/>
  <c r="AB29" i="20"/>
  <c r="AC29" i="20"/>
  <c r="AE29" i="20"/>
  <c r="AF29" i="20"/>
  <c r="AJ29" i="20"/>
  <c r="AK29" i="20"/>
  <c r="AM29" i="20"/>
  <c r="AN29" i="20"/>
  <c r="F32" i="20"/>
  <c r="G32" i="20"/>
  <c r="N32" i="20"/>
  <c r="O32" i="20"/>
  <c r="P32" i="20"/>
  <c r="Q32" i="20"/>
  <c r="R32" i="20"/>
  <c r="S32" i="20"/>
  <c r="T32" i="20"/>
  <c r="U32" i="20"/>
  <c r="V32" i="20"/>
  <c r="W32" i="20"/>
  <c r="X32" i="20"/>
  <c r="X36" i="20" s="1"/>
  <c r="Y32" i="20"/>
  <c r="Z32" i="20"/>
  <c r="AA32" i="20"/>
  <c r="AB32" i="20"/>
  <c r="AC32" i="20"/>
  <c r="AD32" i="20"/>
  <c r="AE32" i="20"/>
  <c r="AF32" i="20"/>
  <c r="AF36" i="20" s="1"/>
  <c r="AG32" i="20"/>
  <c r="AH32" i="20"/>
  <c r="AI32" i="20"/>
  <c r="AJ32" i="20"/>
  <c r="AK32" i="20"/>
  <c r="AL32" i="20"/>
  <c r="AL36" i="20" s="1"/>
  <c r="AM32" i="20"/>
  <c r="AN32" i="20"/>
  <c r="AN36" i="20" s="1"/>
  <c r="AO32" i="20"/>
  <c r="F33" i="20"/>
  <c r="G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F34" i="20"/>
  <c r="G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F35" i="20"/>
  <c r="G35" i="20"/>
  <c r="L35" i="20"/>
  <c r="L36" i="20" s="1"/>
  <c r="N35" i="20"/>
  <c r="O35" i="20"/>
  <c r="O36" i="20" s="1"/>
  <c r="P35" i="20"/>
  <c r="Q35" i="20"/>
  <c r="R35" i="20"/>
  <c r="S35" i="20"/>
  <c r="S36" i="20" s="1"/>
  <c r="T35" i="20"/>
  <c r="U35" i="20"/>
  <c r="V35" i="20"/>
  <c r="W35" i="20"/>
  <c r="W36" i="20" s="1"/>
  <c r="X35" i="20"/>
  <c r="Y35" i="20"/>
  <c r="Z35" i="20"/>
  <c r="AA35" i="20"/>
  <c r="AA36" i="20" s="1"/>
  <c r="AB35" i="20"/>
  <c r="AC35" i="20"/>
  <c r="AC36" i="20" s="1"/>
  <c r="AD35" i="20"/>
  <c r="AE35" i="20"/>
  <c r="AF35" i="20"/>
  <c r="AG35" i="20"/>
  <c r="AH35" i="20"/>
  <c r="AI35" i="20"/>
  <c r="AI36" i="20" s="1"/>
  <c r="AJ35" i="20"/>
  <c r="AK35" i="20"/>
  <c r="AL35" i="20"/>
  <c r="AM35" i="20"/>
  <c r="AN35" i="20"/>
  <c r="AO35" i="20"/>
  <c r="F36" i="20"/>
  <c r="G36" i="20"/>
  <c r="H36" i="20"/>
  <c r="H82" i="20" s="1"/>
  <c r="F639" i="44" s="1"/>
  <c r="I36" i="20"/>
  <c r="J36" i="20"/>
  <c r="K36" i="20"/>
  <c r="M36" i="20"/>
  <c r="P36" i="20"/>
  <c r="Q36" i="20"/>
  <c r="R36" i="20"/>
  <c r="U36" i="20"/>
  <c r="Y36" i="20"/>
  <c r="Z36" i="20"/>
  <c r="AE36" i="20"/>
  <c r="AG36" i="20"/>
  <c r="AH36" i="20"/>
  <c r="AK36" i="20"/>
  <c r="AM36" i="20"/>
  <c r="AO36" i="20"/>
  <c r="F39" i="20"/>
  <c r="G39" i="20"/>
  <c r="L39" i="20"/>
  <c r="M39" i="20"/>
  <c r="N39" i="20"/>
  <c r="N43" i="20" s="1"/>
  <c r="O39" i="20"/>
  <c r="O43" i="20" s="1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I43" i="20" s="1"/>
  <c r="AJ39" i="20"/>
  <c r="AK39" i="20"/>
  <c r="AL39" i="20"/>
  <c r="AL43" i="20" s="1"/>
  <c r="AM39" i="20"/>
  <c r="AN39" i="20"/>
  <c r="AO39" i="20"/>
  <c r="F40" i="20"/>
  <c r="G40" i="20"/>
  <c r="L40" i="20"/>
  <c r="M40" i="20"/>
  <c r="N40" i="20"/>
  <c r="O40" i="20"/>
  <c r="P40" i="20"/>
  <c r="Q40" i="20"/>
  <c r="R40" i="20"/>
  <c r="S40" i="20"/>
  <c r="S42" i="20" s="1"/>
  <c r="S43" i="20" s="1"/>
  <c r="T40" i="20"/>
  <c r="T42" i="20" s="1"/>
  <c r="T43" i="20" s="1"/>
  <c r="U40" i="20"/>
  <c r="U42" i="20" s="1"/>
  <c r="V40" i="20"/>
  <c r="W40" i="20"/>
  <c r="X40" i="20"/>
  <c r="Y40" i="20"/>
  <c r="Y42" i="20" s="1"/>
  <c r="Y43" i="20" s="1"/>
  <c r="Z40" i="20"/>
  <c r="AA40" i="20"/>
  <c r="AB40" i="20"/>
  <c r="AC40" i="20"/>
  <c r="AC42" i="20" s="1"/>
  <c r="AC43" i="20" s="1"/>
  <c r="AD40" i="20"/>
  <c r="AE40" i="20"/>
  <c r="AF40" i="20"/>
  <c r="AG40" i="20"/>
  <c r="AH40" i="20"/>
  <c r="AI40" i="20"/>
  <c r="AJ40" i="20"/>
  <c r="AJ42" i="20" s="1"/>
  <c r="AJ43" i="20" s="1"/>
  <c r="AK40" i="20"/>
  <c r="AL40" i="20"/>
  <c r="AM40" i="20"/>
  <c r="AN40" i="20"/>
  <c r="AO40" i="20"/>
  <c r="AO42" i="20" s="1"/>
  <c r="AO43" i="20" s="1"/>
  <c r="F41" i="20"/>
  <c r="G41" i="20"/>
  <c r="L41" i="20"/>
  <c r="M41" i="20"/>
  <c r="N41" i="20"/>
  <c r="O41" i="20"/>
  <c r="O42" i="20" s="1"/>
  <c r="P41" i="20"/>
  <c r="P42" i="20" s="1"/>
  <c r="P43" i="20" s="1"/>
  <c r="Q41" i="20"/>
  <c r="R41" i="20"/>
  <c r="R42" i="20" s="1"/>
  <c r="R43" i="20" s="1"/>
  <c r="S41" i="20"/>
  <c r="T41" i="20"/>
  <c r="U41" i="20"/>
  <c r="V41" i="20"/>
  <c r="W41" i="20"/>
  <c r="W42" i="20" s="1"/>
  <c r="X41" i="20"/>
  <c r="X42" i="20" s="1"/>
  <c r="X43" i="20" s="1"/>
  <c r="Y41" i="20"/>
  <c r="Z41" i="20"/>
  <c r="Z42" i="20" s="1"/>
  <c r="Z43" i="20" s="1"/>
  <c r="AA41" i="20"/>
  <c r="AB41" i="20"/>
  <c r="AC41" i="20"/>
  <c r="AD41" i="20"/>
  <c r="AE41" i="20"/>
  <c r="AE42" i="20" s="1"/>
  <c r="AE43" i="20" s="1"/>
  <c r="AF41" i="20"/>
  <c r="AF42" i="20" s="1"/>
  <c r="AF43" i="20" s="1"/>
  <c r="AG41" i="20"/>
  <c r="AH41" i="20"/>
  <c r="AH42" i="20" s="1"/>
  <c r="AH43" i="20" s="1"/>
  <c r="AI41" i="20"/>
  <c r="AI42" i="20" s="1"/>
  <c r="AJ41" i="20"/>
  <c r="AK41" i="20"/>
  <c r="AL41" i="20"/>
  <c r="AM41" i="20"/>
  <c r="AM42" i="20" s="1"/>
  <c r="AN41" i="20"/>
  <c r="AN42" i="20" s="1"/>
  <c r="AN43" i="20" s="1"/>
  <c r="AO41" i="20"/>
  <c r="H42" i="20"/>
  <c r="I42" i="20"/>
  <c r="I43" i="20" s="1"/>
  <c r="J42" i="20"/>
  <c r="J43" i="20" s="1"/>
  <c r="K42" i="20"/>
  <c r="L42" i="20"/>
  <c r="L43" i="20" s="1"/>
  <c r="N42" i="20"/>
  <c r="Q42" i="20"/>
  <c r="Q43" i="20" s="1"/>
  <c r="V42" i="20"/>
  <c r="AA42" i="20"/>
  <c r="AA43" i="20" s="1"/>
  <c r="AB42" i="20"/>
  <c r="AB43" i="20" s="1"/>
  <c r="AD42" i="20"/>
  <c r="AG42" i="20"/>
  <c r="AG43" i="20" s="1"/>
  <c r="AK42" i="20"/>
  <c r="AL42" i="20"/>
  <c r="H43" i="20"/>
  <c r="K43" i="20"/>
  <c r="U43" i="20"/>
  <c r="V43" i="20"/>
  <c r="W43" i="20"/>
  <c r="AD43" i="20"/>
  <c r="AK43" i="20"/>
  <c r="AM43" i="20"/>
  <c r="F45" i="20"/>
  <c r="G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F47" i="32" s="1"/>
  <c r="H47" i="32" s="1"/>
  <c r="F47" i="20"/>
  <c r="G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N49" i="20"/>
  <c r="O49" i="20"/>
  <c r="E49" i="20" s="1"/>
  <c r="G49" i="32" s="1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N51" i="20"/>
  <c r="O51" i="20"/>
  <c r="E51" i="20" s="1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F54" i="20"/>
  <c r="F56" i="20" s="1"/>
  <c r="G54" i="20"/>
  <c r="N54" i="20"/>
  <c r="O54" i="20"/>
  <c r="O56" i="20" s="1"/>
  <c r="P54" i="20"/>
  <c r="Q54" i="20"/>
  <c r="R54" i="20"/>
  <c r="R56" i="20" s="1"/>
  <c r="S54" i="20"/>
  <c r="T54" i="20"/>
  <c r="U54" i="20"/>
  <c r="V54" i="20"/>
  <c r="W54" i="20"/>
  <c r="W56" i="20" s="1"/>
  <c r="X54" i="20"/>
  <c r="X56" i="20" s="1"/>
  <c r="Y54" i="20"/>
  <c r="Z54" i="20"/>
  <c r="AA54" i="20"/>
  <c r="AB54" i="20"/>
  <c r="AC54" i="20"/>
  <c r="AD54" i="20"/>
  <c r="AE54" i="20"/>
  <c r="AE56" i="20" s="1"/>
  <c r="AF54" i="20"/>
  <c r="AG54" i="20"/>
  <c r="AH54" i="20"/>
  <c r="AH56" i="20" s="1"/>
  <c r="AI54" i="20"/>
  <c r="AJ54" i="20"/>
  <c r="AK54" i="20"/>
  <c r="AL54" i="20"/>
  <c r="AM54" i="20"/>
  <c r="AM56" i="20" s="1"/>
  <c r="AN54" i="20"/>
  <c r="AN56" i="20" s="1"/>
  <c r="AO54" i="20"/>
  <c r="D55" i="20"/>
  <c r="F55" i="32" s="1"/>
  <c r="F55" i="20"/>
  <c r="G55" i="20"/>
  <c r="L55" i="20"/>
  <c r="N55" i="20"/>
  <c r="N56" i="20" s="1"/>
  <c r="O55" i="20"/>
  <c r="P55" i="20"/>
  <c r="Q55" i="20"/>
  <c r="Q56" i="20" s="1"/>
  <c r="R55" i="20"/>
  <c r="S55" i="20"/>
  <c r="T55" i="20"/>
  <c r="U55" i="20"/>
  <c r="V55" i="20"/>
  <c r="V56" i="20" s="1"/>
  <c r="W55" i="20"/>
  <c r="X55" i="20"/>
  <c r="Y55" i="20"/>
  <c r="Y56" i="20" s="1"/>
  <c r="Z55" i="20"/>
  <c r="AA55" i="20"/>
  <c r="AB55" i="20"/>
  <c r="AC55" i="20"/>
  <c r="AD55" i="20"/>
  <c r="AD56" i="20" s="1"/>
  <c r="AE55" i="20"/>
  <c r="AF55" i="20"/>
  <c r="AG55" i="20"/>
  <c r="AG56" i="20" s="1"/>
  <c r="AH55" i="20"/>
  <c r="AI55" i="20"/>
  <c r="AJ55" i="20"/>
  <c r="AK55" i="20"/>
  <c r="AL55" i="20"/>
  <c r="AL56" i="20" s="1"/>
  <c r="AM55" i="20"/>
  <c r="AN55" i="20"/>
  <c r="AO55" i="20"/>
  <c r="G56" i="20"/>
  <c r="H56" i="20"/>
  <c r="I56" i="20"/>
  <c r="J56" i="20"/>
  <c r="K56" i="20"/>
  <c r="L56" i="20"/>
  <c r="M56" i="20"/>
  <c r="P56" i="20"/>
  <c r="S56" i="20"/>
  <c r="T56" i="20"/>
  <c r="U56" i="20"/>
  <c r="Z56" i="20"/>
  <c r="AA56" i="20"/>
  <c r="AB56" i="20"/>
  <c r="AC56" i="20"/>
  <c r="AF56" i="20"/>
  <c r="AI56" i="20"/>
  <c r="AJ56" i="20"/>
  <c r="AK56" i="20"/>
  <c r="AO56" i="20"/>
  <c r="F59" i="20"/>
  <c r="G59" i="20"/>
  <c r="L59" i="20"/>
  <c r="M59" i="20"/>
  <c r="N59" i="20"/>
  <c r="O59" i="20"/>
  <c r="P59" i="20"/>
  <c r="D59" i="20" s="1"/>
  <c r="Q59" i="20"/>
  <c r="Q61" i="20" s="1"/>
  <c r="R59" i="20"/>
  <c r="S59" i="20"/>
  <c r="T59" i="20"/>
  <c r="U59" i="20"/>
  <c r="V59" i="20"/>
  <c r="W59" i="20"/>
  <c r="W61" i="20" s="1"/>
  <c r="X59" i="20"/>
  <c r="Y59" i="20"/>
  <c r="Z59" i="20"/>
  <c r="AA59" i="20"/>
  <c r="AB59" i="20"/>
  <c r="AC59" i="20"/>
  <c r="AD59" i="20"/>
  <c r="AE59" i="20"/>
  <c r="AF59" i="20"/>
  <c r="AF61" i="20" s="1"/>
  <c r="AG59" i="20"/>
  <c r="AH59" i="20"/>
  <c r="AI59" i="20"/>
  <c r="AJ59" i="20"/>
  <c r="AK59" i="20"/>
  <c r="AL59" i="20"/>
  <c r="AM59" i="20"/>
  <c r="AN59" i="20"/>
  <c r="AN61" i="20" s="1"/>
  <c r="AO59" i="20"/>
  <c r="AO61" i="20" s="1"/>
  <c r="F60" i="20"/>
  <c r="G60" i="20"/>
  <c r="L60" i="20"/>
  <c r="M60" i="20"/>
  <c r="N60" i="20"/>
  <c r="N61" i="20" s="1"/>
  <c r="O60" i="20"/>
  <c r="P60" i="20"/>
  <c r="Q60" i="20"/>
  <c r="R60" i="20"/>
  <c r="S60" i="20"/>
  <c r="T60" i="20"/>
  <c r="T61" i="20" s="1"/>
  <c r="U60" i="20"/>
  <c r="U61" i="20" s="1"/>
  <c r="V60" i="20"/>
  <c r="V61" i="20" s="1"/>
  <c r="W60" i="20"/>
  <c r="X60" i="20"/>
  <c r="Y60" i="20"/>
  <c r="Z60" i="20"/>
  <c r="AA60" i="20"/>
  <c r="AB60" i="20"/>
  <c r="AB61" i="20" s="1"/>
  <c r="AC60" i="20"/>
  <c r="AC61" i="20" s="1"/>
  <c r="AD60" i="20"/>
  <c r="AD61" i="20" s="1"/>
  <c r="AE60" i="20"/>
  <c r="AF60" i="20"/>
  <c r="AG60" i="20"/>
  <c r="AH60" i="20"/>
  <c r="AI60" i="20"/>
  <c r="AJ60" i="20"/>
  <c r="AJ61" i="20" s="1"/>
  <c r="AK60" i="20"/>
  <c r="AK61" i="20" s="1"/>
  <c r="AL60" i="20"/>
  <c r="AL61" i="20" s="1"/>
  <c r="AM60" i="20"/>
  <c r="AN60" i="20"/>
  <c r="AO60" i="20"/>
  <c r="F61" i="20"/>
  <c r="G61" i="20"/>
  <c r="H61" i="20"/>
  <c r="I61" i="20"/>
  <c r="J61" i="20"/>
  <c r="K61" i="20"/>
  <c r="O61" i="20"/>
  <c r="R61" i="20"/>
  <c r="S61" i="20"/>
  <c r="X61" i="20"/>
  <c r="Y61" i="20"/>
  <c r="Z61" i="20"/>
  <c r="AA61" i="20"/>
  <c r="AG61" i="20"/>
  <c r="AH61" i="20"/>
  <c r="AI61" i="20"/>
  <c r="F64" i="20"/>
  <c r="G64" i="20"/>
  <c r="L64" i="20"/>
  <c r="M64" i="20"/>
  <c r="N64" i="20"/>
  <c r="O64" i="20"/>
  <c r="P64" i="20"/>
  <c r="Q64" i="20"/>
  <c r="R64" i="20"/>
  <c r="S64" i="20"/>
  <c r="T64" i="20"/>
  <c r="U64" i="20"/>
  <c r="U66" i="20" s="1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F65" i="20"/>
  <c r="G65" i="20"/>
  <c r="L65" i="20"/>
  <c r="M65" i="20"/>
  <c r="N65" i="20"/>
  <c r="O65" i="20"/>
  <c r="P65" i="20"/>
  <c r="Q65" i="20"/>
  <c r="R65" i="20"/>
  <c r="R66" i="20" s="1"/>
  <c r="S65" i="20"/>
  <c r="S66" i="20" s="1"/>
  <c r="T65" i="20"/>
  <c r="U65" i="20"/>
  <c r="V65" i="20"/>
  <c r="W65" i="20"/>
  <c r="X65" i="20"/>
  <c r="Y65" i="20"/>
  <c r="Z65" i="20"/>
  <c r="Z66" i="20" s="1"/>
  <c r="AA65" i="20"/>
  <c r="AA66" i="20" s="1"/>
  <c r="AB65" i="20"/>
  <c r="AC65" i="20"/>
  <c r="AD65" i="20"/>
  <c r="AE65" i="20"/>
  <c r="AF65" i="20"/>
  <c r="AG65" i="20"/>
  <c r="AH65" i="20"/>
  <c r="AH66" i="20" s="1"/>
  <c r="AI65" i="20"/>
  <c r="AI66" i="20" s="1"/>
  <c r="AJ65" i="20"/>
  <c r="AK65" i="20"/>
  <c r="AL65" i="20"/>
  <c r="AM65" i="20"/>
  <c r="AN65" i="20"/>
  <c r="AO65" i="20"/>
  <c r="F66" i="20"/>
  <c r="H66" i="20"/>
  <c r="I66" i="20"/>
  <c r="J66" i="20"/>
  <c r="K66" i="20"/>
  <c r="M66" i="20"/>
  <c r="O66" i="20"/>
  <c r="P66" i="20"/>
  <c r="Q66" i="20"/>
  <c r="W66" i="20"/>
  <c r="X66" i="20"/>
  <c r="Y66" i="20"/>
  <c r="AC66" i="20"/>
  <c r="AE66" i="20"/>
  <c r="AF66" i="20"/>
  <c r="AG66" i="20"/>
  <c r="AK66" i="20"/>
  <c r="AM66" i="20"/>
  <c r="AN66" i="20"/>
  <c r="AO66" i="20"/>
  <c r="F70" i="20"/>
  <c r="G70" i="20"/>
  <c r="L70" i="20"/>
  <c r="L72" i="20" s="1"/>
  <c r="N70" i="20"/>
  <c r="N72" i="20" s="1"/>
  <c r="O70" i="20"/>
  <c r="O72" i="20" s="1"/>
  <c r="P70" i="20"/>
  <c r="Q70" i="20"/>
  <c r="R70" i="20"/>
  <c r="S70" i="20"/>
  <c r="T70" i="20"/>
  <c r="T72" i="20" s="1"/>
  <c r="U70" i="20"/>
  <c r="V70" i="20"/>
  <c r="V72" i="20" s="1"/>
  <c r="W70" i="20"/>
  <c r="W72" i="20" s="1"/>
  <c r="X70" i="20"/>
  <c r="Y70" i="20"/>
  <c r="Z70" i="20"/>
  <c r="AA70" i="20"/>
  <c r="AB70" i="20"/>
  <c r="AC70" i="20"/>
  <c r="AD70" i="20"/>
  <c r="AD72" i="20" s="1"/>
  <c r="AE70" i="20"/>
  <c r="AE72" i="20" s="1"/>
  <c r="AF70" i="20"/>
  <c r="AG70" i="20"/>
  <c r="AH70" i="20"/>
  <c r="AI70" i="20"/>
  <c r="AJ70" i="20"/>
  <c r="AJ72" i="20" s="1"/>
  <c r="AK70" i="20"/>
  <c r="AL70" i="20"/>
  <c r="AL72" i="20" s="1"/>
  <c r="AM70" i="20"/>
  <c r="AN70" i="20"/>
  <c r="AO70" i="20"/>
  <c r="F71" i="20"/>
  <c r="G71" i="20"/>
  <c r="L71" i="20"/>
  <c r="M71" i="20"/>
  <c r="M72" i="20" s="1"/>
  <c r="N71" i="20"/>
  <c r="O71" i="20"/>
  <c r="P71" i="20"/>
  <c r="Q71" i="20"/>
  <c r="Q72" i="20" s="1"/>
  <c r="R71" i="20"/>
  <c r="R72" i="20" s="1"/>
  <c r="S71" i="20"/>
  <c r="S72" i="20" s="1"/>
  <c r="T71" i="20"/>
  <c r="U71" i="20"/>
  <c r="U72" i="20" s="1"/>
  <c r="V71" i="20"/>
  <c r="W71" i="20"/>
  <c r="X71" i="20"/>
  <c r="Y71" i="20"/>
  <c r="Y72" i="20" s="1"/>
  <c r="Z71" i="20"/>
  <c r="Z72" i="20" s="1"/>
  <c r="AA71" i="20"/>
  <c r="AA72" i="20" s="1"/>
  <c r="AB71" i="20"/>
  <c r="AC71" i="20"/>
  <c r="AC72" i="20" s="1"/>
  <c r="AD71" i="20"/>
  <c r="AE71" i="20"/>
  <c r="AF71" i="20"/>
  <c r="AG71" i="20"/>
  <c r="AG72" i="20" s="1"/>
  <c r="AH71" i="20"/>
  <c r="AH72" i="20" s="1"/>
  <c r="AI71" i="20"/>
  <c r="AI72" i="20" s="1"/>
  <c r="AJ71" i="20"/>
  <c r="AK71" i="20"/>
  <c r="AK72" i="20" s="1"/>
  <c r="AL71" i="20"/>
  <c r="AM71" i="20"/>
  <c r="AN71" i="20"/>
  <c r="AO71" i="20"/>
  <c r="AO72" i="20" s="1"/>
  <c r="F72" i="20"/>
  <c r="G72" i="20"/>
  <c r="H72" i="20"/>
  <c r="I72" i="20"/>
  <c r="J72" i="20"/>
  <c r="K72" i="20"/>
  <c r="P72" i="20"/>
  <c r="X72" i="20"/>
  <c r="AB72" i="20"/>
  <c r="AF72" i="20"/>
  <c r="AM72" i="20"/>
  <c r="AN72" i="20"/>
  <c r="F73" i="20"/>
  <c r="G73" i="20"/>
  <c r="L73" i="20"/>
  <c r="M73" i="20"/>
  <c r="E73" i="20" s="1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G74" i="20"/>
  <c r="E74" i="20" s="1"/>
  <c r="G74" i="32" s="1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L75" i="20"/>
  <c r="M75" i="20"/>
  <c r="N75" i="20"/>
  <c r="O75" i="20"/>
  <c r="P75" i="20"/>
  <c r="Q75" i="20"/>
  <c r="E75" i="20" s="1"/>
  <c r="G75" i="32" s="1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F78" i="32" s="1"/>
  <c r="F78" i="20"/>
  <c r="G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L79" i="20"/>
  <c r="M79" i="20"/>
  <c r="E79" i="20" s="1"/>
  <c r="G79" i="32" s="1"/>
  <c r="N79" i="20"/>
  <c r="O79" i="20"/>
  <c r="P79" i="20"/>
  <c r="D79" i="20" s="1"/>
  <c r="F79" i="32" s="1"/>
  <c r="H79" i="32" s="1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L81" i="20"/>
  <c r="M81" i="20"/>
  <c r="N81" i="20"/>
  <c r="O81" i="20"/>
  <c r="P81" i="20"/>
  <c r="Q81" i="20"/>
  <c r="E81" i="20" s="1"/>
  <c r="G81" i="32" s="1"/>
  <c r="I81" i="32" s="1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H11" i="8"/>
  <c r="I11" i="8"/>
  <c r="H12" i="8"/>
  <c r="L12" i="8" s="1"/>
  <c r="I12" i="8"/>
  <c r="M12" i="8"/>
  <c r="E12" i="32" s="1"/>
  <c r="H13" i="8"/>
  <c r="I13" i="8"/>
  <c r="M13" i="8" s="1"/>
  <c r="L13" i="8"/>
  <c r="D13" i="32" s="1"/>
  <c r="H14" i="8"/>
  <c r="L14" i="8" s="1"/>
  <c r="I14" i="8"/>
  <c r="M14" i="8"/>
  <c r="E14" i="32" s="1"/>
  <c r="H15" i="8"/>
  <c r="I15" i="8"/>
  <c r="M15" i="8" s="1"/>
  <c r="E15" i="32" s="1"/>
  <c r="L15" i="8"/>
  <c r="D15" i="32" s="1"/>
  <c r="H15" i="32" s="1"/>
  <c r="J16" i="8"/>
  <c r="K16" i="8"/>
  <c r="K82" i="8" s="1"/>
  <c r="H19" i="8"/>
  <c r="I19" i="8"/>
  <c r="H20" i="8"/>
  <c r="I20" i="8"/>
  <c r="M20" i="8" s="1"/>
  <c r="L20" i="8"/>
  <c r="H21" i="8"/>
  <c r="L21" i="8" s="1"/>
  <c r="D21" i="32" s="1"/>
  <c r="I21" i="8"/>
  <c r="M21" i="8" s="1"/>
  <c r="E21" i="32" s="1"/>
  <c r="H22" i="8"/>
  <c r="I22" i="8"/>
  <c r="M22" i="8" s="1"/>
  <c r="L22" i="8"/>
  <c r="D22" i="32" s="1"/>
  <c r="H23" i="8"/>
  <c r="L23" i="8" s="1"/>
  <c r="I23" i="8"/>
  <c r="M23" i="8" s="1"/>
  <c r="J24" i="8"/>
  <c r="J82" i="8" s="1"/>
  <c r="K24" i="8"/>
  <c r="H27" i="8"/>
  <c r="L27" i="8" s="1"/>
  <c r="D27" i="32" s="1"/>
  <c r="I27" i="8"/>
  <c r="M27" i="8"/>
  <c r="E27" i="32" s="1"/>
  <c r="H28" i="8"/>
  <c r="I28" i="8"/>
  <c r="I29" i="8" s="1"/>
  <c r="L28" i="8"/>
  <c r="M28" i="8"/>
  <c r="E28" i="32" s="1"/>
  <c r="E29" i="32" s="1"/>
  <c r="H29" i="8"/>
  <c r="J29" i="8"/>
  <c r="K29" i="8"/>
  <c r="H32" i="8"/>
  <c r="I32" i="8"/>
  <c r="M32" i="8" s="1"/>
  <c r="E32" i="32" s="1"/>
  <c r="L32" i="8"/>
  <c r="H33" i="8"/>
  <c r="I33" i="8"/>
  <c r="M33" i="8" s="1"/>
  <c r="L33" i="8"/>
  <c r="D33" i="32" s="1"/>
  <c r="H34" i="8"/>
  <c r="I34" i="8"/>
  <c r="M34" i="8" s="1"/>
  <c r="E34" i="32" s="1"/>
  <c r="L34" i="8"/>
  <c r="H35" i="8"/>
  <c r="I35" i="8"/>
  <c r="M35" i="8" s="1"/>
  <c r="E35" i="32" s="1"/>
  <c r="L35" i="8"/>
  <c r="D35" i="32" s="1"/>
  <c r="H36" i="8"/>
  <c r="J36" i="8"/>
  <c r="K36" i="8"/>
  <c r="L37" i="8"/>
  <c r="M37" i="8"/>
  <c r="H39" i="8"/>
  <c r="I39" i="8"/>
  <c r="M39" i="8" s="1"/>
  <c r="L39" i="8"/>
  <c r="H40" i="8"/>
  <c r="I40" i="8"/>
  <c r="I42" i="8" s="1"/>
  <c r="I43" i="8" s="1"/>
  <c r="L40" i="8"/>
  <c r="M40" i="8"/>
  <c r="E40" i="32" s="1"/>
  <c r="E42" i="32" s="1"/>
  <c r="H41" i="8"/>
  <c r="I41" i="8"/>
  <c r="M41" i="8" s="1"/>
  <c r="J42" i="8"/>
  <c r="J43" i="8" s="1"/>
  <c r="K42" i="8"/>
  <c r="K43" i="8" s="1"/>
  <c r="H45" i="8"/>
  <c r="I45" i="8"/>
  <c r="M45" i="8" s="1"/>
  <c r="L45" i="8"/>
  <c r="H47" i="8"/>
  <c r="I47" i="8"/>
  <c r="M47" i="8" s="1"/>
  <c r="E47" i="32" s="1"/>
  <c r="L47" i="8"/>
  <c r="H49" i="8"/>
  <c r="L49" i="8" s="1"/>
  <c r="D49" i="32" s="1"/>
  <c r="I49" i="8"/>
  <c r="M49" i="8" s="1"/>
  <c r="H51" i="8"/>
  <c r="I51" i="8"/>
  <c r="M51" i="8" s="1"/>
  <c r="L51" i="8"/>
  <c r="D51" i="32" s="1"/>
  <c r="H54" i="8"/>
  <c r="H56" i="8" s="1"/>
  <c r="I54" i="8"/>
  <c r="M54" i="8" s="1"/>
  <c r="L54" i="8"/>
  <c r="H55" i="8"/>
  <c r="I55" i="8"/>
  <c r="L55" i="8"/>
  <c r="D55" i="32" s="1"/>
  <c r="M55" i="8"/>
  <c r="E55" i="32" s="1"/>
  <c r="I56" i="8"/>
  <c r="J56" i="8"/>
  <c r="K56" i="8"/>
  <c r="M56" i="8"/>
  <c r="H59" i="8"/>
  <c r="I59" i="8"/>
  <c r="M59" i="8" s="1"/>
  <c r="L59" i="8"/>
  <c r="L61" i="8" s="1"/>
  <c r="H60" i="8"/>
  <c r="L60" i="8" s="1"/>
  <c r="I60" i="8"/>
  <c r="M60" i="8"/>
  <c r="E60" i="32" s="1"/>
  <c r="H61" i="8"/>
  <c r="I61" i="8"/>
  <c r="J61" i="8"/>
  <c r="K61" i="8"/>
  <c r="H64" i="8"/>
  <c r="I64" i="8"/>
  <c r="L64" i="8"/>
  <c r="M64" i="8"/>
  <c r="E64" i="32" s="1"/>
  <c r="H65" i="8"/>
  <c r="H66" i="8" s="1"/>
  <c r="I65" i="8"/>
  <c r="M65" i="8" s="1"/>
  <c r="E65" i="32" s="1"/>
  <c r="J66" i="8"/>
  <c r="K66" i="8"/>
  <c r="M66" i="8"/>
  <c r="H69" i="8"/>
  <c r="L69" i="8" s="1"/>
  <c r="I69" i="8"/>
  <c r="M69" i="8"/>
  <c r="G70" i="8"/>
  <c r="G72" i="8" s="1"/>
  <c r="G82" i="8" s="1"/>
  <c r="H70" i="8"/>
  <c r="I70" i="8"/>
  <c r="I72" i="8" s="1"/>
  <c r="L70" i="8"/>
  <c r="M70" i="8"/>
  <c r="H71" i="8"/>
  <c r="I71" i="8"/>
  <c r="L71" i="8"/>
  <c r="D71" i="32" s="1"/>
  <c r="M71" i="8"/>
  <c r="H72" i="8"/>
  <c r="J72" i="8"/>
  <c r="K72" i="8"/>
  <c r="H73" i="8"/>
  <c r="L73" i="8" s="1"/>
  <c r="D73" i="32" s="1"/>
  <c r="I73" i="8"/>
  <c r="M73" i="8"/>
  <c r="E73" i="32" s="1"/>
  <c r="G74" i="8"/>
  <c r="I74" i="8" s="1"/>
  <c r="H74" i="8"/>
  <c r="L74" i="8"/>
  <c r="D74" i="32" s="1"/>
  <c r="M74" i="8"/>
  <c r="E74" i="32" s="1"/>
  <c r="H75" i="8"/>
  <c r="L75" i="8" s="1"/>
  <c r="D75" i="32" s="1"/>
  <c r="I75" i="8"/>
  <c r="M75" i="8"/>
  <c r="G76" i="8"/>
  <c r="H76" i="8"/>
  <c r="I76" i="8"/>
  <c r="M76" i="8" s="1"/>
  <c r="E76" i="32" s="1"/>
  <c r="L76" i="8"/>
  <c r="H77" i="8"/>
  <c r="I77" i="8"/>
  <c r="M77" i="8" s="1"/>
  <c r="L77" i="8"/>
  <c r="H78" i="8"/>
  <c r="I78" i="8"/>
  <c r="M78" i="8" s="1"/>
  <c r="E78" i="32" s="1"/>
  <c r="L78" i="8"/>
  <c r="D78" i="32" s="1"/>
  <c r="H79" i="8"/>
  <c r="L79" i="8" s="1"/>
  <c r="D79" i="32" s="1"/>
  <c r="I79" i="8"/>
  <c r="M79" i="8" s="1"/>
  <c r="F80" i="8"/>
  <c r="G80" i="8"/>
  <c r="H80" i="8"/>
  <c r="L80" i="8" s="1"/>
  <c r="I80" i="8"/>
  <c r="M80" i="8" s="1"/>
  <c r="E80" i="32" s="1"/>
  <c r="G81" i="8"/>
  <c r="I81" i="8" s="1"/>
  <c r="H81" i="8"/>
  <c r="L81" i="8"/>
  <c r="M81" i="8"/>
  <c r="D82" i="8"/>
  <c r="E82" i="8"/>
  <c r="F82" i="8"/>
  <c r="G86" i="8"/>
  <c r="A5" i="32"/>
  <c r="D12" i="32"/>
  <c r="E13" i="32"/>
  <c r="D14" i="32"/>
  <c r="F15" i="32"/>
  <c r="D20" i="32"/>
  <c r="E20" i="32"/>
  <c r="E22" i="32"/>
  <c r="D23" i="32"/>
  <c r="E23" i="32"/>
  <c r="D28" i="32"/>
  <c r="D29" i="32"/>
  <c r="D34" i="32"/>
  <c r="D39" i="32"/>
  <c r="E39" i="32"/>
  <c r="D40" i="32"/>
  <c r="E41" i="32"/>
  <c r="D45" i="32"/>
  <c r="E45" i="32"/>
  <c r="D47" i="32"/>
  <c r="E49" i="32"/>
  <c r="E51" i="32"/>
  <c r="G51" i="32"/>
  <c r="I51" i="32" s="1"/>
  <c r="E54" i="32"/>
  <c r="H55" i="32"/>
  <c r="E56" i="32"/>
  <c r="D59" i="32"/>
  <c r="D61" i="32" s="1"/>
  <c r="E59" i="32"/>
  <c r="D60" i="32"/>
  <c r="D70" i="32"/>
  <c r="E71" i="32"/>
  <c r="D72" i="32"/>
  <c r="G73" i="32"/>
  <c r="I73" i="32" s="1"/>
  <c r="I74" i="32"/>
  <c r="E75" i="32"/>
  <c r="D76" i="32"/>
  <c r="D77" i="32"/>
  <c r="E77" i="32"/>
  <c r="H78" i="32"/>
  <c r="E79" i="32"/>
  <c r="D80" i="32"/>
  <c r="D81" i="32"/>
  <c r="E81" i="32"/>
  <c r="D11" i="4"/>
  <c r="F11" i="4"/>
  <c r="E11" i="4" s="1"/>
  <c r="D12" i="4"/>
  <c r="F12" i="4"/>
  <c r="D13" i="4"/>
  <c r="E13" i="4"/>
  <c r="F13" i="4"/>
  <c r="D14" i="4"/>
  <c r="F14" i="4"/>
  <c r="C15" i="4"/>
  <c r="E15" i="4"/>
  <c r="H15" i="4"/>
  <c r="D16" i="4"/>
  <c r="F16" i="4"/>
  <c r="D17" i="4"/>
  <c r="E17" i="4"/>
  <c r="F17" i="4"/>
  <c r="D18" i="4"/>
  <c r="F18" i="4"/>
  <c r="D19" i="4"/>
  <c r="E19" i="4"/>
  <c r="F19" i="4"/>
  <c r="D20" i="4"/>
  <c r="F20" i="4"/>
  <c r="E20" i="4" s="1"/>
  <c r="D21" i="4"/>
  <c r="F21" i="4"/>
  <c r="E21" i="4" s="1"/>
  <c r="D22" i="4"/>
  <c r="E22" i="4"/>
  <c r="F22" i="4"/>
  <c r="D23" i="4"/>
  <c r="F23" i="4"/>
  <c r="E23" i="4" s="1"/>
  <c r="D24" i="4"/>
  <c r="F24" i="4"/>
  <c r="D25" i="4"/>
  <c r="E25" i="4"/>
  <c r="F25" i="4"/>
  <c r="D26" i="4"/>
  <c r="F26" i="4"/>
  <c r="D27" i="4"/>
  <c r="E27" i="4"/>
  <c r="F27" i="4"/>
  <c r="D28" i="4"/>
  <c r="F28" i="4"/>
  <c r="E28" i="4" s="1"/>
  <c r="D29" i="4"/>
  <c r="F29" i="4"/>
  <c r="E29" i="4" s="1"/>
  <c r="D30" i="4"/>
  <c r="E30" i="4"/>
  <c r="F30" i="4"/>
  <c r="D32" i="4"/>
  <c r="E32" i="4"/>
  <c r="F32" i="4"/>
  <c r="H32" i="4"/>
  <c r="A4" i="56"/>
  <c r="A5" i="56"/>
  <c r="F11" i="56"/>
  <c r="H11" i="56"/>
  <c r="I11" i="56"/>
  <c r="G11" i="56" s="1"/>
  <c r="L11" i="56"/>
  <c r="M11" i="56"/>
  <c r="G12" i="56"/>
  <c r="H12" i="56"/>
  <c r="I12" i="56"/>
  <c r="M12" i="56"/>
  <c r="E12" i="57" s="1"/>
  <c r="G13" i="56"/>
  <c r="H13" i="56"/>
  <c r="I13" i="56"/>
  <c r="M13" i="56" s="1"/>
  <c r="H14" i="56"/>
  <c r="F14" i="56" s="1"/>
  <c r="I14" i="56"/>
  <c r="L14" i="56"/>
  <c r="D14" i="57" s="1"/>
  <c r="H14" i="57" s="1"/>
  <c r="F15" i="56"/>
  <c r="H15" i="56"/>
  <c r="I15" i="56"/>
  <c r="G15" i="56" s="1"/>
  <c r="L15" i="56"/>
  <c r="M15" i="56"/>
  <c r="J16" i="56"/>
  <c r="K16" i="56"/>
  <c r="H18" i="56"/>
  <c r="I18" i="56"/>
  <c r="F19" i="56"/>
  <c r="H19" i="56"/>
  <c r="I19" i="56"/>
  <c r="G19" i="56" s="1"/>
  <c r="L19" i="56"/>
  <c r="M19" i="56"/>
  <c r="F20" i="56"/>
  <c r="G20" i="56"/>
  <c r="H20" i="56"/>
  <c r="L20" i="56" s="1"/>
  <c r="I20" i="56"/>
  <c r="M20" i="56"/>
  <c r="G21" i="56"/>
  <c r="H21" i="56"/>
  <c r="I21" i="56"/>
  <c r="M21" i="56" s="1"/>
  <c r="H22" i="56"/>
  <c r="F22" i="56" s="1"/>
  <c r="I22" i="56"/>
  <c r="L22" i="56"/>
  <c r="F23" i="56"/>
  <c r="H23" i="56"/>
  <c r="I23" i="56"/>
  <c r="G23" i="56" s="1"/>
  <c r="L23" i="56"/>
  <c r="M23" i="56"/>
  <c r="E23" i="57" s="1"/>
  <c r="J24" i="56"/>
  <c r="K24" i="56"/>
  <c r="G27" i="56"/>
  <c r="H27" i="56"/>
  <c r="I27" i="56"/>
  <c r="M27" i="56"/>
  <c r="G28" i="56"/>
  <c r="G29" i="56" s="1"/>
  <c r="H28" i="56"/>
  <c r="F28" i="56" s="1"/>
  <c r="I28" i="56"/>
  <c r="M28" i="56" s="1"/>
  <c r="E28" i="57" s="1"/>
  <c r="L28" i="56"/>
  <c r="I29" i="56"/>
  <c r="J29" i="56"/>
  <c r="J82" i="56" s="1"/>
  <c r="J91" i="56" s="1"/>
  <c r="K29" i="56"/>
  <c r="H32" i="56"/>
  <c r="F32" i="56" s="1"/>
  <c r="I32" i="56"/>
  <c r="L32" i="56"/>
  <c r="F33" i="56"/>
  <c r="H33" i="56"/>
  <c r="I33" i="56"/>
  <c r="G33" i="56" s="1"/>
  <c r="L33" i="56"/>
  <c r="M33" i="56"/>
  <c r="G34" i="56"/>
  <c r="H34" i="56"/>
  <c r="I34" i="56"/>
  <c r="M34" i="56"/>
  <c r="E34" i="57" s="1"/>
  <c r="G35" i="56"/>
  <c r="H35" i="56"/>
  <c r="I35" i="56"/>
  <c r="M35" i="56" s="1"/>
  <c r="I36" i="56"/>
  <c r="J36" i="56"/>
  <c r="K36" i="56"/>
  <c r="L37" i="56"/>
  <c r="M37" i="56"/>
  <c r="H38" i="56"/>
  <c r="I38" i="56"/>
  <c r="G39" i="56"/>
  <c r="H39" i="56"/>
  <c r="I39" i="56"/>
  <c r="M39" i="56"/>
  <c r="G40" i="56"/>
  <c r="H40" i="56"/>
  <c r="I40" i="56"/>
  <c r="M40" i="56" s="1"/>
  <c r="L40" i="56"/>
  <c r="H41" i="56"/>
  <c r="F41" i="56" s="1"/>
  <c r="I41" i="56"/>
  <c r="L41" i="56"/>
  <c r="J42" i="56"/>
  <c r="K42" i="56"/>
  <c r="L42" i="56"/>
  <c r="J43" i="56"/>
  <c r="K43" i="56"/>
  <c r="K82" i="56" s="1"/>
  <c r="K91" i="56" s="1"/>
  <c r="F45" i="56"/>
  <c r="H45" i="56"/>
  <c r="I45" i="56"/>
  <c r="G45" i="56" s="1"/>
  <c r="L45" i="56"/>
  <c r="M45" i="56"/>
  <c r="E45" i="57" s="1"/>
  <c r="F47" i="56"/>
  <c r="G47" i="56"/>
  <c r="H47" i="56"/>
  <c r="L47" i="56" s="1"/>
  <c r="I47" i="56"/>
  <c r="M47" i="56"/>
  <c r="G49" i="56"/>
  <c r="H49" i="56"/>
  <c r="F49" i="56" s="1"/>
  <c r="I49" i="56"/>
  <c r="M49" i="56" s="1"/>
  <c r="L49" i="56"/>
  <c r="D49" i="57" s="1"/>
  <c r="H51" i="56"/>
  <c r="F51" i="56" s="1"/>
  <c r="I51" i="56"/>
  <c r="L51" i="56"/>
  <c r="D51" i="57" s="1"/>
  <c r="F54" i="56"/>
  <c r="H54" i="56"/>
  <c r="I54" i="56"/>
  <c r="I56" i="56" s="1"/>
  <c r="L54" i="56"/>
  <c r="M54" i="56"/>
  <c r="F55" i="56"/>
  <c r="G55" i="56"/>
  <c r="H55" i="56"/>
  <c r="I55" i="56"/>
  <c r="M55" i="56"/>
  <c r="J56" i="56"/>
  <c r="K56" i="56"/>
  <c r="G59" i="56"/>
  <c r="H59" i="56"/>
  <c r="I59" i="56"/>
  <c r="M59" i="56" s="1"/>
  <c r="H60" i="56"/>
  <c r="F60" i="56" s="1"/>
  <c r="I60" i="56"/>
  <c r="L60" i="56"/>
  <c r="D60" i="57" s="1"/>
  <c r="J61" i="56"/>
  <c r="K61" i="56"/>
  <c r="F64" i="56"/>
  <c r="H64" i="56"/>
  <c r="I64" i="56"/>
  <c r="I66" i="56" s="1"/>
  <c r="L64" i="56"/>
  <c r="M64" i="56"/>
  <c r="M66" i="56" s="1"/>
  <c r="G65" i="56"/>
  <c r="H65" i="56"/>
  <c r="I65" i="56"/>
  <c r="M65" i="56"/>
  <c r="H66" i="56"/>
  <c r="J66" i="56"/>
  <c r="K66" i="56"/>
  <c r="G70" i="56"/>
  <c r="H70" i="56"/>
  <c r="I70" i="56"/>
  <c r="M70" i="56" s="1"/>
  <c r="H71" i="56"/>
  <c r="F71" i="56" s="1"/>
  <c r="I71" i="56"/>
  <c r="L71" i="56"/>
  <c r="J72" i="56"/>
  <c r="K72" i="56"/>
  <c r="F73" i="56"/>
  <c r="H73" i="56"/>
  <c r="I73" i="56"/>
  <c r="G73" i="56" s="1"/>
  <c r="L73" i="56"/>
  <c r="M73" i="56"/>
  <c r="E73" i="57" s="1"/>
  <c r="F74" i="56"/>
  <c r="G74" i="56"/>
  <c r="H74" i="56"/>
  <c r="L74" i="56" s="1"/>
  <c r="I74" i="56"/>
  <c r="M74" i="56"/>
  <c r="G75" i="56"/>
  <c r="H75" i="56"/>
  <c r="I75" i="56"/>
  <c r="M75" i="56" s="1"/>
  <c r="H76" i="56"/>
  <c r="F76" i="56" s="1"/>
  <c r="I76" i="56"/>
  <c r="L76" i="56"/>
  <c r="F77" i="56"/>
  <c r="H77" i="56"/>
  <c r="I77" i="56"/>
  <c r="G77" i="56" s="1"/>
  <c r="L77" i="56"/>
  <c r="M77" i="56"/>
  <c r="E77" i="57" s="1"/>
  <c r="F78" i="56"/>
  <c r="G78" i="56"/>
  <c r="H78" i="56"/>
  <c r="L78" i="56" s="1"/>
  <c r="I78" i="56"/>
  <c r="M78" i="56"/>
  <c r="G79" i="56"/>
  <c r="H79" i="56"/>
  <c r="F79" i="56" s="1"/>
  <c r="I79" i="56"/>
  <c r="M79" i="56" s="1"/>
  <c r="E79" i="57" s="1"/>
  <c r="L79" i="56"/>
  <c r="D79" i="57" s="1"/>
  <c r="H80" i="56"/>
  <c r="F80" i="56" s="1"/>
  <c r="I80" i="56"/>
  <c r="L80" i="56"/>
  <c r="F81" i="56"/>
  <c r="H81" i="56"/>
  <c r="I81" i="56"/>
  <c r="G81" i="56" s="1"/>
  <c r="L81" i="56"/>
  <c r="M81" i="56"/>
  <c r="E81" i="57" s="1"/>
  <c r="D82" i="56"/>
  <c r="E82" i="56"/>
  <c r="H86" i="56"/>
  <c r="L86" i="56" s="1"/>
  <c r="I86" i="56"/>
  <c r="M86" i="56"/>
  <c r="H87" i="56"/>
  <c r="I87" i="56"/>
  <c r="L87" i="56"/>
  <c r="H88" i="56"/>
  <c r="L88" i="56" s="1"/>
  <c r="D88" i="57" s="1"/>
  <c r="I88" i="56"/>
  <c r="M88" i="56"/>
  <c r="E88" i="57" s="1"/>
  <c r="D89" i="56"/>
  <c r="E89" i="56"/>
  <c r="E91" i="56" s="1"/>
  <c r="F89" i="56"/>
  <c r="G89" i="56"/>
  <c r="J89" i="56"/>
  <c r="K89" i="56"/>
  <c r="D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N11" i="55"/>
  <c r="D11" i="55" s="1"/>
  <c r="O11" i="55"/>
  <c r="P11" i="55"/>
  <c r="Q11" i="55"/>
  <c r="R11" i="55"/>
  <c r="R16" i="55" s="1"/>
  <c r="S11" i="55"/>
  <c r="T11" i="55"/>
  <c r="U11" i="55"/>
  <c r="V11" i="55"/>
  <c r="W11" i="55"/>
  <c r="X11" i="55"/>
  <c r="X16" i="55" s="1"/>
  <c r="Y11" i="55"/>
  <c r="Z11" i="55"/>
  <c r="Z16" i="55" s="1"/>
  <c r="AA11" i="55"/>
  <c r="AB11" i="55"/>
  <c r="AC11" i="55"/>
  <c r="AD11" i="55"/>
  <c r="AE11" i="55"/>
  <c r="AF11" i="55"/>
  <c r="AG11" i="55"/>
  <c r="AH11" i="55"/>
  <c r="AH16" i="55" s="1"/>
  <c r="AI11" i="55"/>
  <c r="AJ11" i="55"/>
  <c r="AK11" i="55"/>
  <c r="AL11" i="55"/>
  <c r="AM11" i="55"/>
  <c r="AN11" i="55"/>
  <c r="AO11" i="55"/>
  <c r="F12" i="55"/>
  <c r="G12" i="55"/>
  <c r="L12" i="55"/>
  <c r="L16" i="55" s="1"/>
  <c r="M12" i="55"/>
  <c r="N12" i="55"/>
  <c r="O12" i="55"/>
  <c r="P12" i="55"/>
  <c r="Q12" i="55"/>
  <c r="R12" i="55"/>
  <c r="S12" i="55"/>
  <c r="T12" i="55"/>
  <c r="T16" i="55" s="1"/>
  <c r="U12" i="55"/>
  <c r="V12" i="55"/>
  <c r="W12" i="55"/>
  <c r="W16" i="55" s="1"/>
  <c r="X12" i="55"/>
  <c r="Y12" i="55"/>
  <c r="Z12" i="55"/>
  <c r="AA12" i="55"/>
  <c r="AB12" i="55"/>
  <c r="AB16" i="55" s="1"/>
  <c r="AC12" i="55"/>
  <c r="AD12" i="55"/>
  <c r="AE12" i="55"/>
  <c r="AE16" i="55" s="1"/>
  <c r="AF12" i="55"/>
  <c r="AG12" i="55"/>
  <c r="AH12" i="55"/>
  <c r="AI12" i="55"/>
  <c r="AJ12" i="55"/>
  <c r="AJ16" i="55" s="1"/>
  <c r="AK12" i="55"/>
  <c r="AL12" i="55"/>
  <c r="AM12" i="55"/>
  <c r="AM16" i="55" s="1"/>
  <c r="AN12" i="55"/>
  <c r="AO12" i="55"/>
  <c r="F13" i="55"/>
  <c r="G13" i="55"/>
  <c r="N13" i="55"/>
  <c r="N16" i="55" s="1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D16" i="55" s="1"/>
  <c r="AE13" i="55"/>
  <c r="AF13" i="55"/>
  <c r="AG13" i="55"/>
  <c r="AH13" i="55"/>
  <c r="AI13" i="55"/>
  <c r="AJ13" i="55"/>
  <c r="AK13" i="55"/>
  <c r="AL13" i="55"/>
  <c r="AL16" i="55" s="1"/>
  <c r="AM13" i="55"/>
  <c r="AN13" i="55"/>
  <c r="AO13" i="55"/>
  <c r="F14" i="55"/>
  <c r="D14" i="55" s="1"/>
  <c r="G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K16" i="55" s="1"/>
  <c r="AL14" i="55"/>
  <c r="AM14" i="55"/>
  <c r="AN14" i="55"/>
  <c r="AO14" i="55"/>
  <c r="F15" i="55"/>
  <c r="D15" i="55" s="1"/>
  <c r="F15" i="57" s="1"/>
  <c r="G15" i="55"/>
  <c r="L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F16" i="55"/>
  <c r="H16" i="55"/>
  <c r="I16" i="55"/>
  <c r="J16" i="55"/>
  <c r="K16" i="55"/>
  <c r="M16" i="55"/>
  <c r="P16" i="55"/>
  <c r="U16" i="55"/>
  <c r="U82" i="55" s="1"/>
  <c r="S649" i="44" s="1"/>
  <c r="AC16" i="55"/>
  <c r="AF16" i="55"/>
  <c r="AN16" i="55"/>
  <c r="AN82" i="55" s="1"/>
  <c r="AN91" i="55" s="1"/>
  <c r="F19" i="55"/>
  <c r="G19" i="55"/>
  <c r="N19" i="55"/>
  <c r="O19" i="55"/>
  <c r="P19" i="55"/>
  <c r="P24" i="55" s="1"/>
  <c r="Q19" i="55"/>
  <c r="R19" i="55"/>
  <c r="S19" i="55"/>
  <c r="T19" i="55"/>
  <c r="U19" i="55"/>
  <c r="U24" i="55" s="1"/>
  <c r="V19" i="55"/>
  <c r="W19" i="55"/>
  <c r="X19" i="55"/>
  <c r="X24" i="55" s="1"/>
  <c r="Y19" i="55"/>
  <c r="Z19" i="55"/>
  <c r="AA19" i="55"/>
  <c r="AB19" i="55"/>
  <c r="AC19" i="55"/>
  <c r="AC24" i="55" s="1"/>
  <c r="AD19" i="55"/>
  <c r="AE19" i="55"/>
  <c r="AF19" i="55"/>
  <c r="AF24" i="55" s="1"/>
  <c r="AG19" i="55"/>
  <c r="AH19" i="55"/>
  <c r="AI19" i="55"/>
  <c r="AJ19" i="55"/>
  <c r="AK19" i="55"/>
  <c r="AK24" i="55" s="1"/>
  <c r="AL19" i="55"/>
  <c r="AM19" i="55"/>
  <c r="AN19" i="55"/>
  <c r="AN24" i="55" s="1"/>
  <c r="AO19" i="55"/>
  <c r="F20" i="55"/>
  <c r="D20" i="55" s="1"/>
  <c r="F20" i="57" s="1"/>
  <c r="G20" i="55"/>
  <c r="L20" i="55"/>
  <c r="M20" i="55"/>
  <c r="M24" i="55" s="1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F21" i="55"/>
  <c r="G21" i="55"/>
  <c r="N21" i="55"/>
  <c r="O21" i="55"/>
  <c r="P21" i="55"/>
  <c r="Q21" i="55"/>
  <c r="R21" i="55"/>
  <c r="S21" i="55"/>
  <c r="E21" i="55" s="1"/>
  <c r="G21" i="57" s="1"/>
  <c r="I21" i="57" s="1"/>
  <c r="T21" i="55"/>
  <c r="T24" i="55" s="1"/>
  <c r="U21" i="55"/>
  <c r="V21" i="55"/>
  <c r="W21" i="55"/>
  <c r="X21" i="55"/>
  <c r="Y21" i="55"/>
  <c r="Z21" i="55"/>
  <c r="AA21" i="55"/>
  <c r="AB21" i="55"/>
  <c r="AB24" i="55" s="1"/>
  <c r="AC21" i="55"/>
  <c r="AD21" i="55"/>
  <c r="AE21" i="55"/>
  <c r="AF21" i="55"/>
  <c r="AG21" i="55"/>
  <c r="AH21" i="55"/>
  <c r="AI21" i="55"/>
  <c r="AJ21" i="55"/>
  <c r="AJ24" i="55" s="1"/>
  <c r="AK21" i="55"/>
  <c r="AL21" i="55"/>
  <c r="AM21" i="55"/>
  <c r="AN21" i="55"/>
  <c r="AO21" i="55"/>
  <c r="F22" i="55"/>
  <c r="G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W24" i="55" s="1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M24" i="55" s="1"/>
  <c r="AN22" i="55"/>
  <c r="AO22" i="55"/>
  <c r="F23" i="55"/>
  <c r="D23" i="55" s="1"/>
  <c r="F23" i="57" s="1"/>
  <c r="H23" i="57" s="1"/>
  <c r="G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H24" i="55"/>
  <c r="I24" i="55"/>
  <c r="J24" i="55"/>
  <c r="J82" i="55" s="1"/>
  <c r="K24" i="55"/>
  <c r="L24" i="55"/>
  <c r="Q24" i="55"/>
  <c r="Y24" i="55"/>
  <c r="Z24" i="55"/>
  <c r="AE24" i="55"/>
  <c r="AG24" i="55"/>
  <c r="AO24" i="55"/>
  <c r="D27" i="55"/>
  <c r="F27" i="55"/>
  <c r="G27" i="55"/>
  <c r="M27" i="55"/>
  <c r="N27" i="55"/>
  <c r="O27" i="55"/>
  <c r="P27" i="55"/>
  <c r="Q27" i="55"/>
  <c r="Q29" i="55" s="1"/>
  <c r="R27" i="55"/>
  <c r="S27" i="55"/>
  <c r="T27" i="55"/>
  <c r="U27" i="55"/>
  <c r="V27" i="55"/>
  <c r="W27" i="55"/>
  <c r="X27" i="55"/>
  <c r="Y27" i="55"/>
  <c r="Y29" i="55" s="1"/>
  <c r="Z27" i="55"/>
  <c r="AA27" i="55"/>
  <c r="AB27" i="55"/>
  <c r="AC27" i="55"/>
  <c r="AD27" i="55"/>
  <c r="AE27" i="55"/>
  <c r="AF27" i="55"/>
  <c r="AG27" i="55"/>
  <c r="AG29" i="55" s="1"/>
  <c r="AH27" i="55"/>
  <c r="AI27" i="55"/>
  <c r="AJ27" i="55"/>
  <c r="AK27" i="55"/>
  <c r="AL27" i="55"/>
  <c r="AM27" i="55"/>
  <c r="AN27" i="55"/>
  <c r="AO27" i="55"/>
  <c r="AO29" i="55" s="1"/>
  <c r="F28" i="55"/>
  <c r="G28" i="55"/>
  <c r="L28" i="55"/>
  <c r="M28" i="55"/>
  <c r="M29" i="55" s="1"/>
  <c r="N28" i="55"/>
  <c r="O28" i="55"/>
  <c r="O29" i="55" s="1"/>
  <c r="P28" i="55"/>
  <c r="Q28" i="55"/>
  <c r="E28" i="55" s="1"/>
  <c r="G28" i="57" s="1"/>
  <c r="I28" i="57" s="1"/>
  <c r="R28" i="55"/>
  <c r="S28" i="55"/>
  <c r="T28" i="55"/>
  <c r="T29" i="55" s="1"/>
  <c r="U28" i="55"/>
  <c r="U29" i="55" s="1"/>
  <c r="V28" i="55"/>
  <c r="V29" i="55" s="1"/>
  <c r="W28" i="55"/>
  <c r="W29" i="55" s="1"/>
  <c r="X28" i="55"/>
  <c r="Y28" i="55"/>
  <c r="Z28" i="55"/>
  <c r="AA28" i="55"/>
  <c r="AB28" i="55"/>
  <c r="AB29" i="55" s="1"/>
  <c r="AC28" i="55"/>
  <c r="AC29" i="55" s="1"/>
  <c r="AD28" i="55"/>
  <c r="AD29" i="55" s="1"/>
  <c r="AE28" i="55"/>
  <c r="AE29" i="55" s="1"/>
  <c r="AF28" i="55"/>
  <c r="AG28" i="55"/>
  <c r="AH28" i="55"/>
  <c r="AI28" i="55"/>
  <c r="AJ28" i="55"/>
  <c r="AJ29" i="55" s="1"/>
  <c r="AK28" i="55"/>
  <c r="AK29" i="55" s="1"/>
  <c r="AL28" i="55"/>
  <c r="AM28" i="55"/>
  <c r="AM29" i="55" s="1"/>
  <c r="AN28" i="55"/>
  <c r="AO28" i="55"/>
  <c r="F29" i="55"/>
  <c r="G29" i="55"/>
  <c r="H29" i="55"/>
  <c r="I29" i="55"/>
  <c r="J29" i="55"/>
  <c r="K29" i="55"/>
  <c r="N29" i="55"/>
  <c r="P29" i="55"/>
  <c r="R29" i="55"/>
  <c r="S29" i="55"/>
  <c r="X29" i="55"/>
  <c r="Z29" i="55"/>
  <c r="AA29" i="55"/>
  <c r="AF29" i="55"/>
  <c r="AH29" i="55"/>
  <c r="AI29" i="55"/>
  <c r="AL29" i="55"/>
  <c r="AN29" i="55"/>
  <c r="F32" i="55"/>
  <c r="G32" i="55"/>
  <c r="L32" i="55"/>
  <c r="M32" i="55"/>
  <c r="N32" i="55"/>
  <c r="O32" i="55"/>
  <c r="P32" i="55"/>
  <c r="Q32" i="55"/>
  <c r="Q36" i="55" s="1"/>
  <c r="R32" i="55"/>
  <c r="S32" i="55"/>
  <c r="T32" i="55"/>
  <c r="U32" i="55"/>
  <c r="V32" i="55"/>
  <c r="V36" i="55" s="1"/>
  <c r="W32" i="55"/>
  <c r="X32" i="55"/>
  <c r="Y32" i="55"/>
  <c r="Y36" i="55" s="1"/>
  <c r="Z32" i="55"/>
  <c r="AA32" i="55"/>
  <c r="AB32" i="55"/>
  <c r="AC32" i="55"/>
  <c r="AD32" i="55"/>
  <c r="AD36" i="55" s="1"/>
  <c r="AE32" i="55"/>
  <c r="AF32" i="55"/>
  <c r="AG32" i="55"/>
  <c r="AG36" i="55" s="1"/>
  <c r="AH32" i="55"/>
  <c r="AI32" i="55"/>
  <c r="AJ32" i="55"/>
  <c r="AK32" i="55"/>
  <c r="AL32" i="55"/>
  <c r="AL36" i="55" s="1"/>
  <c r="AM32" i="55"/>
  <c r="AN32" i="55"/>
  <c r="AO32" i="55"/>
  <c r="AO36" i="55" s="1"/>
  <c r="F33" i="55"/>
  <c r="G33" i="55"/>
  <c r="E33" i="55" s="1"/>
  <c r="G33" i="57" s="1"/>
  <c r="L33" i="55"/>
  <c r="M33" i="55"/>
  <c r="N33" i="55"/>
  <c r="O33" i="55"/>
  <c r="P33" i="55"/>
  <c r="Q33" i="55"/>
  <c r="R33" i="55"/>
  <c r="R36" i="55" s="1"/>
  <c r="S33" i="55"/>
  <c r="T33" i="55"/>
  <c r="U33" i="55"/>
  <c r="V33" i="55"/>
  <c r="W33" i="55"/>
  <c r="X33" i="55"/>
  <c r="Y33" i="55"/>
  <c r="Z33" i="55"/>
  <c r="Z36" i="55" s="1"/>
  <c r="AA33" i="55"/>
  <c r="AB33" i="55"/>
  <c r="AC33" i="55"/>
  <c r="AD33" i="55"/>
  <c r="AE33" i="55"/>
  <c r="AF33" i="55"/>
  <c r="AG33" i="55"/>
  <c r="AH33" i="55"/>
  <c r="AH36" i="55" s="1"/>
  <c r="AI33" i="55"/>
  <c r="AJ33" i="55"/>
  <c r="AK33" i="55"/>
  <c r="AL33" i="55"/>
  <c r="AM33" i="55"/>
  <c r="AN33" i="55"/>
  <c r="AO33" i="55"/>
  <c r="D34" i="55"/>
  <c r="F34" i="57" s="1"/>
  <c r="F34" i="55"/>
  <c r="G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F35" i="55"/>
  <c r="G35" i="55"/>
  <c r="E35" i="55" s="1"/>
  <c r="G35" i="57" s="1"/>
  <c r="I35" i="57" s="1"/>
  <c r="L35" i="55"/>
  <c r="M35" i="55"/>
  <c r="N35" i="55"/>
  <c r="O35" i="55"/>
  <c r="P35" i="55"/>
  <c r="Q35" i="55"/>
  <c r="R35" i="55"/>
  <c r="S35" i="55"/>
  <c r="S36" i="55" s="1"/>
  <c r="T35" i="55"/>
  <c r="U35" i="55"/>
  <c r="V35" i="55"/>
  <c r="W35" i="55"/>
  <c r="X35" i="55"/>
  <c r="X36" i="55" s="1"/>
  <c r="Y35" i="55"/>
  <c r="Z35" i="55"/>
  <c r="AA35" i="55"/>
  <c r="AA36" i="55" s="1"/>
  <c r="AB35" i="55"/>
  <c r="AC35" i="55"/>
  <c r="AD35" i="55"/>
  <c r="AE35" i="55"/>
  <c r="AF35" i="55"/>
  <c r="AF36" i="55" s="1"/>
  <c r="AG35" i="55"/>
  <c r="AH35" i="55"/>
  <c r="AI35" i="55"/>
  <c r="AI36" i="55" s="1"/>
  <c r="AJ35" i="55"/>
  <c r="AK35" i="55"/>
  <c r="AL35" i="55"/>
  <c r="AM35" i="55"/>
  <c r="AN35" i="55"/>
  <c r="AN36" i="55" s="1"/>
  <c r="AO35" i="55"/>
  <c r="H36" i="55"/>
  <c r="I36" i="55"/>
  <c r="J36" i="55"/>
  <c r="K36" i="55"/>
  <c r="M36" i="55"/>
  <c r="U36" i="55"/>
  <c r="AC36" i="55"/>
  <c r="AK36" i="55"/>
  <c r="D39" i="55"/>
  <c r="F39" i="57" s="1"/>
  <c r="F39" i="55"/>
  <c r="G39" i="55"/>
  <c r="L39" i="55"/>
  <c r="M39" i="55"/>
  <c r="N39" i="55"/>
  <c r="O39" i="55"/>
  <c r="P39" i="55"/>
  <c r="P43" i="55" s="1"/>
  <c r="Q39" i="55"/>
  <c r="R39" i="55"/>
  <c r="S39" i="55"/>
  <c r="S43" i="55" s="1"/>
  <c r="T39" i="55"/>
  <c r="U39" i="55"/>
  <c r="V39" i="55"/>
  <c r="W39" i="55"/>
  <c r="X39" i="55"/>
  <c r="Y39" i="55"/>
  <c r="Z39" i="55"/>
  <c r="AA39" i="55"/>
  <c r="AA43" i="55" s="1"/>
  <c r="AB39" i="55"/>
  <c r="AC39" i="55"/>
  <c r="AD39" i="55"/>
  <c r="AE39" i="55"/>
  <c r="AF39" i="55"/>
  <c r="AF43" i="55" s="1"/>
  <c r="AG39" i="55"/>
  <c r="AH39" i="55"/>
  <c r="AI39" i="55"/>
  <c r="AI43" i="55" s="1"/>
  <c r="AJ39" i="55"/>
  <c r="AK39" i="55"/>
  <c r="AL39" i="55"/>
  <c r="AM39" i="55"/>
  <c r="AN39" i="55"/>
  <c r="AO39" i="55"/>
  <c r="F40" i="55"/>
  <c r="G40" i="55"/>
  <c r="L40" i="55"/>
  <c r="M40" i="55"/>
  <c r="N40" i="55"/>
  <c r="O40" i="55"/>
  <c r="P40" i="55"/>
  <c r="Q40" i="55"/>
  <c r="Q42" i="55" s="1"/>
  <c r="Q43" i="55" s="1"/>
  <c r="R40" i="55"/>
  <c r="S40" i="55"/>
  <c r="T40" i="55"/>
  <c r="U40" i="55"/>
  <c r="V40" i="55"/>
  <c r="W40" i="55"/>
  <c r="X40" i="55"/>
  <c r="Y40" i="55"/>
  <c r="Y42" i="55" s="1"/>
  <c r="Y43" i="55" s="1"/>
  <c r="Z40" i="55"/>
  <c r="AA40" i="55"/>
  <c r="AB40" i="55"/>
  <c r="AB42" i="55" s="1"/>
  <c r="AB43" i="55" s="1"/>
  <c r="AC40" i="55"/>
  <c r="AD40" i="55"/>
  <c r="AD42" i="55" s="1"/>
  <c r="AD43" i="55" s="1"/>
  <c r="AE40" i="55"/>
  <c r="AF40" i="55"/>
  <c r="AG40" i="55"/>
  <c r="AG42" i="55" s="1"/>
  <c r="AG43" i="55" s="1"/>
  <c r="AH40" i="55"/>
  <c r="AI40" i="55"/>
  <c r="AJ40" i="55"/>
  <c r="AK40" i="55"/>
  <c r="AL40" i="55"/>
  <c r="AM40" i="55"/>
  <c r="AN40" i="55"/>
  <c r="AO40" i="55"/>
  <c r="AO42" i="55" s="1"/>
  <c r="AO43" i="55" s="1"/>
  <c r="F41" i="55"/>
  <c r="G41" i="55"/>
  <c r="L41" i="55"/>
  <c r="M41" i="55"/>
  <c r="M42" i="55" s="1"/>
  <c r="M43" i="55" s="1"/>
  <c r="N41" i="55"/>
  <c r="O41" i="55"/>
  <c r="P41" i="55"/>
  <c r="Q41" i="55"/>
  <c r="R41" i="55"/>
  <c r="R42" i="55" s="1"/>
  <c r="R43" i="55" s="1"/>
  <c r="S41" i="55"/>
  <c r="S42" i="55" s="1"/>
  <c r="T41" i="55"/>
  <c r="U41" i="55"/>
  <c r="U42" i="55" s="1"/>
  <c r="U43" i="55" s="1"/>
  <c r="V41" i="55"/>
  <c r="W41" i="55"/>
  <c r="X41" i="55"/>
  <c r="Y41" i="55"/>
  <c r="Z41" i="55"/>
  <c r="Z42" i="55" s="1"/>
  <c r="Z43" i="55" s="1"/>
  <c r="AA41" i="55"/>
  <c r="AA42" i="55" s="1"/>
  <c r="AB41" i="55"/>
  <c r="AC41" i="55"/>
  <c r="AC42" i="55" s="1"/>
  <c r="AC43" i="55" s="1"/>
  <c r="AD41" i="55"/>
  <c r="AE41" i="55"/>
  <c r="AF41" i="55"/>
  <c r="AG41" i="55"/>
  <c r="AH41" i="55"/>
  <c r="AH42" i="55" s="1"/>
  <c r="AH43" i="55" s="1"/>
  <c r="AI41" i="55"/>
  <c r="AI42" i="55" s="1"/>
  <c r="AJ41" i="55"/>
  <c r="AK41" i="55"/>
  <c r="AK42" i="55" s="1"/>
  <c r="AK43" i="55" s="1"/>
  <c r="AL41" i="55"/>
  <c r="AM41" i="55"/>
  <c r="AN41" i="55"/>
  <c r="AO41" i="55"/>
  <c r="G42" i="55"/>
  <c r="H42" i="55"/>
  <c r="I42" i="55"/>
  <c r="J42" i="55"/>
  <c r="K42" i="55"/>
  <c r="L42" i="55"/>
  <c r="L43" i="55" s="1"/>
  <c r="N42" i="55"/>
  <c r="N43" i="55" s="1"/>
  <c r="P42" i="55"/>
  <c r="T42" i="55"/>
  <c r="T43" i="55" s="1"/>
  <c r="V42" i="55"/>
  <c r="X42" i="55"/>
  <c r="AF42" i="55"/>
  <c r="AJ42" i="55"/>
  <c r="AJ43" i="55" s="1"/>
  <c r="AL42" i="55"/>
  <c r="AL43" i="55" s="1"/>
  <c r="AM42" i="55"/>
  <c r="AM43" i="55" s="1"/>
  <c r="AN42" i="55"/>
  <c r="H43" i="55"/>
  <c r="I43" i="55"/>
  <c r="J43" i="55"/>
  <c r="K43" i="55"/>
  <c r="K82" i="55" s="1"/>
  <c r="V43" i="55"/>
  <c r="X43" i="55"/>
  <c r="AN43" i="55"/>
  <c r="F45" i="55"/>
  <c r="G45" i="55"/>
  <c r="L45" i="55"/>
  <c r="M45" i="55"/>
  <c r="N45" i="55"/>
  <c r="O45" i="55"/>
  <c r="P45" i="55"/>
  <c r="Q45" i="55"/>
  <c r="E45" i="55" s="1"/>
  <c r="G45" i="57" s="1"/>
  <c r="I45" i="57" s="1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F49" i="57" s="1"/>
  <c r="H49" i="57" s="1"/>
  <c r="F49" i="55"/>
  <c r="G49" i="55"/>
  <c r="E49" i="55" s="1"/>
  <c r="G49" i="57" s="1"/>
  <c r="I49" i="57" s="1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F51" i="55"/>
  <c r="G51" i="55"/>
  <c r="E51" i="55" s="1"/>
  <c r="G51" i="57" s="1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N54" i="55"/>
  <c r="O54" i="55"/>
  <c r="P54" i="55"/>
  <c r="Q54" i="55"/>
  <c r="R54" i="55"/>
  <c r="S54" i="55"/>
  <c r="S56" i="55" s="1"/>
  <c r="T54" i="55"/>
  <c r="U54" i="55"/>
  <c r="U56" i="55" s="1"/>
  <c r="V54" i="55"/>
  <c r="W54" i="55"/>
  <c r="X54" i="55"/>
  <c r="X56" i="55" s="1"/>
  <c r="Y54" i="55"/>
  <c r="Z54" i="55"/>
  <c r="AA54" i="55"/>
  <c r="AB54" i="55"/>
  <c r="AC54" i="55"/>
  <c r="AC56" i="55" s="1"/>
  <c r="AD54" i="55"/>
  <c r="AE54" i="55"/>
  <c r="AF54" i="55"/>
  <c r="AF56" i="55" s="1"/>
  <c r="AG54" i="55"/>
  <c r="AH54" i="55"/>
  <c r="AI54" i="55"/>
  <c r="AI56" i="55" s="1"/>
  <c r="AJ54" i="55"/>
  <c r="AK54" i="55"/>
  <c r="AK56" i="55" s="1"/>
  <c r="AL54" i="55"/>
  <c r="AM54" i="55"/>
  <c r="AN54" i="55"/>
  <c r="AN56" i="55" s="1"/>
  <c r="AO54" i="55"/>
  <c r="F55" i="55"/>
  <c r="G55" i="55"/>
  <c r="L55" i="55"/>
  <c r="N55" i="55"/>
  <c r="O55" i="55"/>
  <c r="O56" i="55" s="1"/>
  <c r="P55" i="55"/>
  <c r="Q55" i="55"/>
  <c r="R55" i="55"/>
  <c r="S55" i="55"/>
  <c r="T55" i="55"/>
  <c r="U55" i="55"/>
  <c r="V55" i="55"/>
  <c r="W55" i="55"/>
  <c r="W56" i="55" s="1"/>
  <c r="X55" i="55"/>
  <c r="Y55" i="55"/>
  <c r="Y56" i="55" s="1"/>
  <c r="Z55" i="55"/>
  <c r="Z56" i="55" s="1"/>
  <c r="AA55" i="55"/>
  <c r="AB55" i="55"/>
  <c r="AC55" i="55"/>
  <c r="AD55" i="55"/>
  <c r="AE55" i="55"/>
  <c r="AE56" i="55" s="1"/>
  <c r="AF55" i="55"/>
  <c r="AG55" i="55"/>
  <c r="AH55" i="55"/>
  <c r="AI55" i="55"/>
  <c r="AJ55" i="55"/>
  <c r="AJ56" i="55" s="1"/>
  <c r="AK55" i="55"/>
  <c r="AL55" i="55"/>
  <c r="AM55" i="55"/>
  <c r="AM56" i="55" s="1"/>
  <c r="AN55" i="55"/>
  <c r="AO55" i="55"/>
  <c r="F56" i="55"/>
  <c r="H56" i="55"/>
  <c r="I56" i="55"/>
  <c r="J56" i="55"/>
  <c r="K56" i="55"/>
  <c r="L56" i="55"/>
  <c r="M56" i="55"/>
  <c r="N56" i="55"/>
  <c r="Q56" i="55"/>
  <c r="R56" i="55"/>
  <c r="T56" i="55"/>
  <c r="V56" i="55"/>
  <c r="AA56" i="55"/>
  <c r="AB56" i="55"/>
  <c r="AD56" i="55"/>
  <c r="AG56" i="55"/>
  <c r="AH56" i="55"/>
  <c r="AL56" i="55"/>
  <c r="AO56" i="55"/>
  <c r="F59" i="55"/>
  <c r="G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W61" i="55" s="1"/>
  <c r="X59" i="55"/>
  <c r="X61" i="55" s="1"/>
  <c r="Y59" i="55"/>
  <c r="Y61" i="55" s="1"/>
  <c r="Z59" i="55"/>
  <c r="Z61" i="55" s="1"/>
  <c r="AA59" i="55"/>
  <c r="AB59" i="55"/>
  <c r="AC59" i="55"/>
  <c r="AD59" i="55"/>
  <c r="AE59" i="55"/>
  <c r="AE61" i="55" s="1"/>
  <c r="AF59" i="55"/>
  <c r="AG59" i="55"/>
  <c r="AH59" i="55"/>
  <c r="AH61" i="55" s="1"/>
  <c r="AI59" i="55"/>
  <c r="AJ59" i="55"/>
  <c r="AK59" i="55"/>
  <c r="AL59" i="55"/>
  <c r="AM59" i="55"/>
  <c r="AM61" i="55" s="1"/>
  <c r="AN59" i="55"/>
  <c r="AO59" i="55"/>
  <c r="AO61" i="55" s="1"/>
  <c r="D60" i="55"/>
  <c r="F60" i="57" s="1"/>
  <c r="H60" i="57" s="1"/>
  <c r="F60" i="55"/>
  <c r="G60" i="55"/>
  <c r="L60" i="55"/>
  <c r="M60" i="55"/>
  <c r="N60" i="55"/>
  <c r="N61" i="55" s="1"/>
  <c r="O60" i="55"/>
  <c r="P60" i="55"/>
  <c r="P61" i="55" s="1"/>
  <c r="Q60" i="55"/>
  <c r="R60" i="55"/>
  <c r="S60" i="55"/>
  <c r="S61" i="55" s="1"/>
  <c r="T60" i="55"/>
  <c r="U60" i="55"/>
  <c r="U61" i="55" s="1"/>
  <c r="V60" i="55"/>
  <c r="V61" i="55" s="1"/>
  <c r="W60" i="55"/>
  <c r="X60" i="55"/>
  <c r="Y60" i="55"/>
  <c r="Z60" i="55"/>
  <c r="AA60" i="55"/>
  <c r="AA61" i="55" s="1"/>
  <c r="AB60" i="55"/>
  <c r="AC60" i="55"/>
  <c r="AD60" i="55"/>
  <c r="AD61" i="55" s="1"/>
  <c r="AE60" i="55"/>
  <c r="AF60" i="55"/>
  <c r="AG60" i="55"/>
  <c r="AH60" i="55"/>
  <c r="AI60" i="55"/>
  <c r="AI61" i="55" s="1"/>
  <c r="AJ60" i="55"/>
  <c r="AK60" i="55"/>
  <c r="AK61" i="55" s="1"/>
  <c r="AL60" i="55"/>
  <c r="AL61" i="55" s="1"/>
  <c r="AM60" i="55"/>
  <c r="AN60" i="55"/>
  <c r="AN61" i="55" s="1"/>
  <c r="AO60" i="55"/>
  <c r="G61" i="55"/>
  <c r="H61" i="55"/>
  <c r="I61" i="55"/>
  <c r="J61" i="55"/>
  <c r="K61" i="55"/>
  <c r="L61" i="55"/>
  <c r="Q61" i="55"/>
  <c r="R61" i="55"/>
  <c r="T61" i="55"/>
  <c r="AB61" i="55"/>
  <c r="AC61" i="55"/>
  <c r="AF61" i="55"/>
  <c r="AG61" i="55"/>
  <c r="AJ61" i="55"/>
  <c r="F64" i="55"/>
  <c r="F66" i="55" s="1"/>
  <c r="G64" i="55"/>
  <c r="L64" i="55"/>
  <c r="M64" i="55"/>
  <c r="N64" i="55"/>
  <c r="N66" i="55" s="1"/>
  <c r="O64" i="55"/>
  <c r="O66" i="55" s="1"/>
  <c r="P64" i="55"/>
  <c r="Q64" i="55"/>
  <c r="R64" i="55"/>
  <c r="R66" i="55" s="1"/>
  <c r="S64" i="55"/>
  <c r="T64" i="55"/>
  <c r="U64" i="55"/>
  <c r="V64" i="55"/>
  <c r="W64" i="55"/>
  <c r="W66" i="55" s="1"/>
  <c r="X64" i="55"/>
  <c r="Y64" i="55"/>
  <c r="Z64" i="55"/>
  <c r="Z66" i="55" s="1"/>
  <c r="AA64" i="55"/>
  <c r="AB64" i="55"/>
  <c r="AC64" i="55"/>
  <c r="AD64" i="55"/>
  <c r="AD66" i="55" s="1"/>
  <c r="AE64" i="55"/>
  <c r="AF64" i="55"/>
  <c r="AG64" i="55"/>
  <c r="AH64" i="55"/>
  <c r="AH66" i="55" s="1"/>
  <c r="AI64" i="55"/>
  <c r="AJ64" i="55"/>
  <c r="AK64" i="55"/>
  <c r="AL64" i="55"/>
  <c r="AL66" i="55" s="1"/>
  <c r="AM64" i="55"/>
  <c r="AN64" i="55"/>
  <c r="AO64" i="55"/>
  <c r="F65" i="55"/>
  <c r="G65" i="55"/>
  <c r="E65" i="55" s="1"/>
  <c r="G65" i="57" s="1"/>
  <c r="I65" i="57" s="1"/>
  <c r="L65" i="55"/>
  <c r="L66" i="55" s="1"/>
  <c r="M65" i="55"/>
  <c r="N65" i="55"/>
  <c r="O65" i="55"/>
  <c r="P65" i="55"/>
  <c r="P66" i="55" s="1"/>
  <c r="Q65" i="55"/>
  <c r="Q66" i="55" s="1"/>
  <c r="R65" i="55"/>
  <c r="S65" i="55"/>
  <c r="S66" i="55" s="1"/>
  <c r="T65" i="55"/>
  <c r="T66" i="55" s="1"/>
  <c r="U65" i="55"/>
  <c r="U66" i="55" s="1"/>
  <c r="V65" i="55"/>
  <c r="W65" i="55"/>
  <c r="X65" i="55"/>
  <c r="Y65" i="55"/>
  <c r="Y66" i="55" s="1"/>
  <c r="Z65" i="55"/>
  <c r="AA65" i="55"/>
  <c r="AB65" i="55"/>
  <c r="AB66" i="55" s="1"/>
  <c r="AC65" i="55"/>
  <c r="AC66" i="55" s="1"/>
  <c r="AD65" i="55"/>
  <c r="AE65" i="55"/>
  <c r="AF65" i="55"/>
  <c r="AF66" i="55" s="1"/>
  <c r="AG65" i="55"/>
  <c r="AG66" i="55" s="1"/>
  <c r="AH65" i="55"/>
  <c r="AI65" i="55"/>
  <c r="AI66" i="55" s="1"/>
  <c r="AJ65" i="55"/>
  <c r="AJ66" i="55" s="1"/>
  <c r="AK65" i="55"/>
  <c r="AK66" i="55" s="1"/>
  <c r="AL65" i="55"/>
  <c r="AM65" i="55"/>
  <c r="AN65" i="55"/>
  <c r="AN66" i="55" s="1"/>
  <c r="AO65" i="55"/>
  <c r="AO66" i="55" s="1"/>
  <c r="G66" i="55"/>
  <c r="H66" i="55"/>
  <c r="I66" i="55"/>
  <c r="J66" i="55"/>
  <c r="K66" i="55"/>
  <c r="V66" i="55"/>
  <c r="AA66" i="55"/>
  <c r="AE66" i="55"/>
  <c r="AM66" i="55"/>
  <c r="F70" i="55"/>
  <c r="G70" i="55"/>
  <c r="L70" i="55"/>
  <c r="M70" i="55"/>
  <c r="M72" i="55" s="1"/>
  <c r="N70" i="55"/>
  <c r="N72" i="55" s="1"/>
  <c r="O70" i="55"/>
  <c r="P70" i="55"/>
  <c r="P72" i="55" s="1"/>
  <c r="Q70" i="55"/>
  <c r="Q72" i="55" s="1"/>
  <c r="R70" i="55"/>
  <c r="S70" i="55"/>
  <c r="T70" i="55"/>
  <c r="U70" i="55"/>
  <c r="V70" i="55"/>
  <c r="V72" i="55" s="1"/>
  <c r="W70" i="55"/>
  <c r="X70" i="55"/>
  <c r="X72" i="55" s="1"/>
  <c r="Y70" i="55"/>
  <c r="Y72" i="55" s="1"/>
  <c r="Z70" i="55"/>
  <c r="AA70" i="55"/>
  <c r="AB70" i="55"/>
  <c r="AC70" i="55"/>
  <c r="AC72" i="55" s="1"/>
  <c r="AD70" i="55"/>
  <c r="AE70" i="55"/>
  <c r="AF70" i="55"/>
  <c r="AF72" i="55" s="1"/>
  <c r="AG70" i="55"/>
  <c r="AG72" i="55" s="1"/>
  <c r="AH70" i="55"/>
  <c r="AI70" i="55"/>
  <c r="AJ70" i="55"/>
  <c r="AK70" i="55"/>
  <c r="AL70" i="55"/>
  <c r="AM70" i="55"/>
  <c r="AN70" i="55"/>
  <c r="AN72" i="55" s="1"/>
  <c r="AO70" i="55"/>
  <c r="AO72" i="55" s="1"/>
  <c r="F71" i="55"/>
  <c r="G71" i="55"/>
  <c r="E71" i="55" s="1"/>
  <c r="G71" i="57" s="1"/>
  <c r="L71" i="55"/>
  <c r="M71" i="55"/>
  <c r="N71" i="55"/>
  <c r="O71" i="55"/>
  <c r="O72" i="55" s="1"/>
  <c r="P71" i="55"/>
  <c r="Q71" i="55"/>
  <c r="R71" i="55"/>
  <c r="R72" i="55" s="1"/>
  <c r="S71" i="55"/>
  <c r="S72" i="55" s="1"/>
  <c r="T71" i="55"/>
  <c r="T72" i="55" s="1"/>
  <c r="U71" i="55"/>
  <c r="V71" i="55"/>
  <c r="W71" i="55"/>
  <c r="W72" i="55" s="1"/>
  <c r="X71" i="55"/>
  <c r="Y71" i="55"/>
  <c r="Z71" i="55"/>
  <c r="Z72" i="55" s="1"/>
  <c r="AA71" i="55"/>
  <c r="AB71" i="55"/>
  <c r="AC71" i="55"/>
  <c r="AD71" i="55"/>
  <c r="AE71" i="55"/>
  <c r="AE72" i="55" s="1"/>
  <c r="AF71" i="55"/>
  <c r="AG71" i="55"/>
  <c r="AH71" i="55"/>
  <c r="AH72" i="55" s="1"/>
  <c r="AI71" i="55"/>
  <c r="AI72" i="55" s="1"/>
  <c r="AJ71" i="55"/>
  <c r="AJ72" i="55" s="1"/>
  <c r="AK71" i="55"/>
  <c r="AL71" i="55"/>
  <c r="AM71" i="55"/>
  <c r="AM72" i="55" s="1"/>
  <c r="AN71" i="55"/>
  <c r="AO71" i="55"/>
  <c r="F72" i="55"/>
  <c r="H72" i="55"/>
  <c r="I72" i="55"/>
  <c r="J72" i="55"/>
  <c r="K72" i="55"/>
  <c r="U72" i="55"/>
  <c r="AA72" i="55"/>
  <c r="AB72" i="55"/>
  <c r="AD72" i="55"/>
  <c r="AK72" i="55"/>
  <c r="AL72" i="55"/>
  <c r="F73" i="55"/>
  <c r="G73" i="55"/>
  <c r="L73" i="55"/>
  <c r="M73" i="55"/>
  <c r="N73" i="55"/>
  <c r="O73" i="55"/>
  <c r="P73" i="55"/>
  <c r="Q73" i="55"/>
  <c r="E73" i="55" s="1"/>
  <c r="G73" i="57" s="1"/>
  <c r="I73" i="57" s="1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D74" i="55" s="1"/>
  <c r="F74" i="57" s="1"/>
  <c r="G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L76" i="55"/>
  <c r="M76" i="55"/>
  <c r="N76" i="55"/>
  <c r="O76" i="55"/>
  <c r="P76" i="55"/>
  <c r="D76" i="55" s="1"/>
  <c r="Q76" i="55"/>
  <c r="E76" i="55" s="1"/>
  <c r="G76" i="57" s="1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L78" i="55"/>
  <c r="M78" i="55"/>
  <c r="N78" i="55"/>
  <c r="O78" i="55"/>
  <c r="P78" i="55"/>
  <c r="D78" i="55" s="1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D79" i="55" s="1"/>
  <c r="G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L80" i="55"/>
  <c r="D80" i="55" s="1"/>
  <c r="F80" i="57" s="1"/>
  <c r="H80" i="57" s="1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L81" i="55"/>
  <c r="M81" i="55"/>
  <c r="N81" i="55"/>
  <c r="O81" i="55"/>
  <c r="P81" i="55"/>
  <c r="Q81" i="55"/>
  <c r="E81" i="55" s="1"/>
  <c r="G81" i="57" s="1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H82" i="55"/>
  <c r="F86" i="55"/>
  <c r="D86" i="55" s="1"/>
  <c r="F86" i="57" s="1"/>
  <c r="D87" i="55"/>
  <c r="F87" i="55"/>
  <c r="G87" i="55"/>
  <c r="E87" i="55" s="1"/>
  <c r="E88" i="55"/>
  <c r="G88" i="57" s="1"/>
  <c r="I88" i="57" s="1"/>
  <c r="F88" i="55"/>
  <c r="D88" i="55" s="1"/>
  <c r="G88" i="55"/>
  <c r="F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U91" i="55"/>
  <c r="A5" i="57"/>
  <c r="D11" i="57"/>
  <c r="E11" i="57"/>
  <c r="F11" i="57"/>
  <c r="H11" i="57"/>
  <c r="E13" i="57"/>
  <c r="F14" i="57"/>
  <c r="D15" i="57"/>
  <c r="H15" i="57" s="1"/>
  <c r="E15" i="57"/>
  <c r="D19" i="57"/>
  <c r="E19" i="57"/>
  <c r="D20" i="57"/>
  <c r="E20" i="57"/>
  <c r="E21" i="57"/>
  <c r="D22" i="57"/>
  <c r="D23" i="57"/>
  <c r="E27" i="57"/>
  <c r="E29" i="57" s="1"/>
  <c r="F27" i="57"/>
  <c r="D28" i="57"/>
  <c r="D33" i="57"/>
  <c r="E33" i="57"/>
  <c r="I33" i="57"/>
  <c r="E35" i="57"/>
  <c r="E39" i="57"/>
  <c r="D40" i="57"/>
  <c r="D41" i="57"/>
  <c r="D42" i="57"/>
  <c r="D45" i="57"/>
  <c r="D47" i="57"/>
  <c r="E47" i="57"/>
  <c r="E49" i="57"/>
  <c r="F51" i="57"/>
  <c r="H51" i="57" s="1"/>
  <c r="D54" i="57"/>
  <c r="E55" i="57"/>
  <c r="D64" i="57"/>
  <c r="E64" i="57"/>
  <c r="E66" i="57" s="1"/>
  <c r="E65" i="57"/>
  <c r="E70" i="57"/>
  <c r="D71" i="57"/>
  <c r="D73" i="57"/>
  <c r="D74" i="57"/>
  <c r="E74" i="57"/>
  <c r="E75" i="57"/>
  <c r="D76" i="57"/>
  <c r="F76" i="57"/>
  <c r="H76" i="57" s="1"/>
  <c r="D77" i="57"/>
  <c r="D78" i="57"/>
  <c r="E78" i="57"/>
  <c r="F78" i="57"/>
  <c r="H78" i="57"/>
  <c r="F79" i="57"/>
  <c r="D80" i="57"/>
  <c r="D81" i="57"/>
  <c r="D86" i="57"/>
  <c r="D89" i="57" s="1"/>
  <c r="E86" i="57"/>
  <c r="D87" i="57"/>
  <c r="G87" i="57"/>
  <c r="F88" i="57"/>
  <c r="H88" i="57"/>
  <c r="A5" i="12"/>
  <c r="D11" i="12"/>
  <c r="D16" i="12" s="1"/>
  <c r="E11" i="12"/>
  <c r="J11" i="12"/>
  <c r="K11" i="12"/>
  <c r="D12" i="12"/>
  <c r="E12" i="12"/>
  <c r="E16" i="12" s="1"/>
  <c r="J12" i="12"/>
  <c r="J16" i="12" s="1"/>
  <c r="K12" i="12"/>
  <c r="D13" i="12"/>
  <c r="E13" i="12"/>
  <c r="J13" i="12"/>
  <c r="K13" i="12"/>
  <c r="D14" i="12"/>
  <c r="E14" i="12"/>
  <c r="J14" i="12"/>
  <c r="K14" i="12"/>
  <c r="D15" i="12"/>
  <c r="E15" i="12"/>
  <c r="J15" i="12"/>
  <c r="K15" i="12"/>
  <c r="D19" i="12"/>
  <c r="E19" i="12"/>
  <c r="J19" i="12"/>
  <c r="K19" i="12"/>
  <c r="D20" i="12"/>
  <c r="D24" i="12" s="1"/>
  <c r="E20" i="12"/>
  <c r="J20" i="12"/>
  <c r="K20" i="12"/>
  <c r="D21" i="12"/>
  <c r="E21" i="12"/>
  <c r="J21" i="12"/>
  <c r="K21" i="12"/>
  <c r="D22" i="12"/>
  <c r="E22" i="12"/>
  <c r="J22" i="12"/>
  <c r="K22" i="12"/>
  <c r="D23" i="12"/>
  <c r="E23" i="12"/>
  <c r="J23" i="12"/>
  <c r="K23" i="12"/>
  <c r="K24" i="12" s="1"/>
  <c r="D27" i="12"/>
  <c r="D29" i="12" s="1"/>
  <c r="E27" i="12"/>
  <c r="J27" i="12"/>
  <c r="J29" i="12" s="1"/>
  <c r="K27" i="12"/>
  <c r="D28" i="12"/>
  <c r="E28" i="12"/>
  <c r="E29" i="12" s="1"/>
  <c r="J28" i="12"/>
  <c r="K28" i="12"/>
  <c r="K29" i="12"/>
  <c r="D32" i="12"/>
  <c r="E32" i="12"/>
  <c r="J32" i="12"/>
  <c r="K32" i="12"/>
  <c r="K36" i="12" s="1"/>
  <c r="D33" i="12"/>
  <c r="E33" i="12"/>
  <c r="J33" i="12"/>
  <c r="J36" i="12" s="1"/>
  <c r="K33" i="12"/>
  <c r="D34" i="12"/>
  <c r="E34" i="12"/>
  <c r="J34" i="12"/>
  <c r="K34" i="12"/>
  <c r="D35" i="12"/>
  <c r="E35" i="12"/>
  <c r="J35" i="12"/>
  <c r="K35" i="12"/>
  <c r="E36" i="12"/>
  <c r="L37" i="12"/>
  <c r="M37" i="12"/>
  <c r="D39" i="12"/>
  <c r="E39" i="12"/>
  <c r="J39" i="12"/>
  <c r="K39" i="12"/>
  <c r="D40" i="12"/>
  <c r="E40" i="12"/>
  <c r="E42" i="12" s="1"/>
  <c r="J40" i="12"/>
  <c r="J42" i="12" s="1"/>
  <c r="K40" i="12"/>
  <c r="D41" i="12"/>
  <c r="D42" i="12" s="1"/>
  <c r="E41" i="12"/>
  <c r="J41" i="12"/>
  <c r="K41" i="12"/>
  <c r="K42" i="12"/>
  <c r="K43" i="12" s="1"/>
  <c r="E43" i="12"/>
  <c r="J43" i="12"/>
  <c r="D45" i="12"/>
  <c r="E45" i="12"/>
  <c r="J45" i="12"/>
  <c r="K45" i="12"/>
  <c r="D47" i="12"/>
  <c r="E47" i="12"/>
  <c r="H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J54" i="12"/>
  <c r="K54" i="12"/>
  <c r="D55" i="12"/>
  <c r="E55" i="12"/>
  <c r="J55" i="12"/>
  <c r="K55" i="12"/>
  <c r="D56" i="12"/>
  <c r="E56" i="12"/>
  <c r="J56" i="12"/>
  <c r="D59" i="12"/>
  <c r="E59" i="12"/>
  <c r="J59" i="12"/>
  <c r="K59" i="12"/>
  <c r="D60" i="12"/>
  <c r="E60" i="12"/>
  <c r="J60" i="12"/>
  <c r="K60" i="12"/>
  <c r="K61" i="12" s="1"/>
  <c r="D61" i="12"/>
  <c r="E61" i="12"/>
  <c r="D64" i="12"/>
  <c r="E64" i="12"/>
  <c r="E66" i="12" s="1"/>
  <c r="J64" i="12"/>
  <c r="K64" i="12"/>
  <c r="D65" i="12"/>
  <c r="E65" i="12"/>
  <c r="H65" i="12"/>
  <c r="J65" i="12"/>
  <c r="K65" i="12"/>
  <c r="J66" i="12"/>
  <c r="K66" i="12"/>
  <c r="D70" i="12"/>
  <c r="E70" i="12"/>
  <c r="J70" i="12"/>
  <c r="K70" i="12"/>
  <c r="K72" i="12" s="1"/>
  <c r="D71" i="12"/>
  <c r="E71" i="12"/>
  <c r="J71" i="12"/>
  <c r="J72" i="12" s="1"/>
  <c r="K71" i="12"/>
  <c r="D72" i="12"/>
  <c r="E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F86" i="12"/>
  <c r="G86" i="12"/>
  <c r="J86" i="12"/>
  <c r="K86" i="12"/>
  <c r="K89" i="12" s="1"/>
  <c r="L86" i="12"/>
  <c r="D87" i="12"/>
  <c r="E87" i="12"/>
  <c r="E89" i="12" s="1"/>
  <c r="F87" i="12"/>
  <c r="G87" i="12"/>
  <c r="J87" i="12"/>
  <c r="K87" i="12"/>
  <c r="D88" i="12"/>
  <c r="E88" i="12"/>
  <c r="F88" i="12"/>
  <c r="G88" i="12"/>
  <c r="J88" i="12"/>
  <c r="K88" i="12"/>
  <c r="D89" i="12"/>
  <c r="F89" i="12"/>
  <c r="G89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G11" i="24"/>
  <c r="H11" i="24"/>
  <c r="I11" i="24"/>
  <c r="J11" i="24"/>
  <c r="K11" i="24"/>
  <c r="X11" i="24"/>
  <c r="Y11" i="24"/>
  <c r="AF11" i="24"/>
  <c r="AG11" i="24"/>
  <c r="AH11" i="24"/>
  <c r="AI11" i="24"/>
  <c r="AJ11" i="24"/>
  <c r="AK11" i="24"/>
  <c r="AL11" i="24"/>
  <c r="AL16" i="24" s="1"/>
  <c r="AM11" i="24"/>
  <c r="AN11" i="24"/>
  <c r="AO11" i="24"/>
  <c r="F12" i="24"/>
  <c r="G12" i="24"/>
  <c r="H12" i="24"/>
  <c r="I12" i="24"/>
  <c r="J12" i="24"/>
  <c r="K12" i="24"/>
  <c r="AF12" i="24"/>
  <c r="AG12" i="24"/>
  <c r="AH12" i="24"/>
  <c r="AH16" i="24" s="1"/>
  <c r="AI12" i="24"/>
  <c r="AJ12" i="24"/>
  <c r="AK12" i="24"/>
  <c r="AL12" i="24"/>
  <c r="AM12" i="24"/>
  <c r="AN12" i="24"/>
  <c r="AO12" i="24"/>
  <c r="F13" i="24"/>
  <c r="G13" i="24"/>
  <c r="H13" i="24"/>
  <c r="I13" i="24"/>
  <c r="J13" i="24"/>
  <c r="K13" i="24"/>
  <c r="X13" i="24"/>
  <c r="AF13" i="24"/>
  <c r="AG13" i="24"/>
  <c r="AH13" i="24"/>
  <c r="AI13" i="24"/>
  <c r="AJ13" i="24"/>
  <c r="AK13" i="24"/>
  <c r="AL13" i="24"/>
  <c r="AM13" i="24"/>
  <c r="AN13" i="24"/>
  <c r="AO13" i="24"/>
  <c r="F14" i="24"/>
  <c r="G14" i="24"/>
  <c r="H14" i="24"/>
  <c r="I14" i="24"/>
  <c r="J14" i="24"/>
  <c r="K14" i="24"/>
  <c r="AF14" i="24"/>
  <c r="AF16" i="24" s="1"/>
  <c r="AG14" i="24"/>
  <c r="AH14" i="24"/>
  <c r="AI14" i="24"/>
  <c r="AJ14" i="24"/>
  <c r="AK14" i="24"/>
  <c r="AL14" i="24"/>
  <c r="AM14" i="24"/>
  <c r="AN14" i="24"/>
  <c r="AO14" i="24"/>
  <c r="F15" i="24"/>
  <c r="G15" i="24"/>
  <c r="H15" i="24"/>
  <c r="I15" i="24"/>
  <c r="J15" i="24"/>
  <c r="K15" i="24"/>
  <c r="AF15" i="24"/>
  <c r="AG15" i="24"/>
  <c r="AH15" i="24"/>
  <c r="AI15" i="24"/>
  <c r="AJ15" i="24"/>
  <c r="AK15" i="24"/>
  <c r="AL15" i="24"/>
  <c r="AM15" i="24"/>
  <c r="AN15" i="24"/>
  <c r="AO15" i="24"/>
  <c r="F16" i="24"/>
  <c r="G16" i="24"/>
  <c r="AI16" i="24"/>
  <c r="AM16" i="24"/>
  <c r="AN16" i="24"/>
  <c r="F19" i="24"/>
  <c r="G19" i="24"/>
  <c r="H19" i="24"/>
  <c r="I19" i="24"/>
  <c r="J19" i="24"/>
  <c r="K19" i="24"/>
  <c r="AF19" i="24"/>
  <c r="AG19" i="24"/>
  <c r="AH19" i="24"/>
  <c r="AI19" i="24"/>
  <c r="AJ19" i="24"/>
  <c r="AJ24" i="24" s="1"/>
  <c r="AK19" i="24"/>
  <c r="AL19" i="24"/>
  <c r="AM19" i="24"/>
  <c r="AN19" i="24"/>
  <c r="AN24" i="24" s="1"/>
  <c r="AO19" i="24"/>
  <c r="F20" i="24"/>
  <c r="G20" i="24"/>
  <c r="H20" i="24"/>
  <c r="I20" i="24"/>
  <c r="J20" i="24"/>
  <c r="K20" i="24"/>
  <c r="R20" i="24"/>
  <c r="AF20" i="24"/>
  <c r="AG20" i="24"/>
  <c r="AH20" i="24"/>
  <c r="AI20" i="24"/>
  <c r="AJ20" i="24"/>
  <c r="AK20" i="24"/>
  <c r="AL20" i="24"/>
  <c r="AM20" i="24"/>
  <c r="AN20" i="24"/>
  <c r="AO20" i="24"/>
  <c r="F21" i="24"/>
  <c r="G21" i="24"/>
  <c r="H21" i="24"/>
  <c r="I21" i="24"/>
  <c r="J21" i="24"/>
  <c r="K21" i="24"/>
  <c r="U21" i="24"/>
  <c r="AF21" i="24"/>
  <c r="AG21" i="24"/>
  <c r="AH21" i="24"/>
  <c r="AI21" i="24"/>
  <c r="AJ21" i="24"/>
  <c r="AK21" i="24"/>
  <c r="AL21" i="24"/>
  <c r="AM21" i="24"/>
  <c r="AN21" i="24"/>
  <c r="AO21" i="24"/>
  <c r="F22" i="24"/>
  <c r="G22" i="24"/>
  <c r="H22" i="24"/>
  <c r="I22" i="24"/>
  <c r="J22" i="24"/>
  <c r="K22" i="24"/>
  <c r="AA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H23" i="24"/>
  <c r="I23" i="24"/>
  <c r="J23" i="24"/>
  <c r="K23" i="24"/>
  <c r="V23" i="24"/>
  <c r="AF23" i="24"/>
  <c r="AG23" i="24"/>
  <c r="AG24" i="24" s="1"/>
  <c r="AH23" i="24"/>
  <c r="AI23" i="24"/>
  <c r="AJ23" i="24"/>
  <c r="AK23" i="24"/>
  <c r="AL23" i="24"/>
  <c r="AM23" i="24"/>
  <c r="AN23" i="24"/>
  <c r="AO23" i="24"/>
  <c r="F24" i="24"/>
  <c r="AF24" i="24"/>
  <c r="AL24" i="24"/>
  <c r="F27" i="24"/>
  <c r="G27" i="24"/>
  <c r="H27" i="24"/>
  <c r="I27" i="24"/>
  <c r="J27" i="24"/>
  <c r="J29" i="24" s="1"/>
  <c r="K27" i="24"/>
  <c r="AF27" i="24"/>
  <c r="AG27" i="24"/>
  <c r="AG29" i="24" s="1"/>
  <c r="AH27" i="24"/>
  <c r="AH29" i="24" s="1"/>
  <c r="AI27" i="24"/>
  <c r="AJ27" i="24"/>
  <c r="AK27" i="24"/>
  <c r="AL27" i="24"/>
  <c r="AM27" i="24"/>
  <c r="AN27" i="24"/>
  <c r="AO27" i="24"/>
  <c r="AO29" i="24" s="1"/>
  <c r="F28" i="24"/>
  <c r="G28" i="24"/>
  <c r="G29" i="24" s="1"/>
  <c r="H28" i="24"/>
  <c r="I28" i="24"/>
  <c r="J28" i="24"/>
  <c r="K28" i="24"/>
  <c r="AF28" i="24"/>
  <c r="AG28" i="24"/>
  <c r="AH28" i="24"/>
  <c r="AI28" i="24"/>
  <c r="AJ28" i="24"/>
  <c r="AK28" i="24"/>
  <c r="AL28" i="24"/>
  <c r="AL29" i="24" s="1"/>
  <c r="AM28" i="24"/>
  <c r="AM29" i="24" s="1"/>
  <c r="AN28" i="24"/>
  <c r="AO28" i="24"/>
  <c r="F29" i="24"/>
  <c r="AF29" i="24"/>
  <c r="AK29" i="24"/>
  <c r="AN29" i="24"/>
  <c r="F32" i="24"/>
  <c r="G32" i="24"/>
  <c r="H32" i="24"/>
  <c r="H36" i="24" s="1"/>
  <c r="I32" i="24"/>
  <c r="I36" i="24" s="1"/>
  <c r="J32" i="24"/>
  <c r="J36" i="24" s="1"/>
  <c r="K32" i="24"/>
  <c r="AF32" i="24"/>
  <c r="AG32" i="24"/>
  <c r="AH32" i="24"/>
  <c r="AH36" i="24" s="1"/>
  <c r="AI32" i="24"/>
  <c r="AI36" i="24" s="1"/>
  <c r="AJ32" i="24"/>
  <c r="AK32" i="24"/>
  <c r="AL32" i="24"/>
  <c r="AM32" i="24"/>
  <c r="AN32" i="24"/>
  <c r="AO32" i="24"/>
  <c r="F33" i="24"/>
  <c r="G33" i="24"/>
  <c r="H33" i="24"/>
  <c r="I33" i="24"/>
  <c r="J33" i="24"/>
  <c r="K33" i="24"/>
  <c r="M33" i="24"/>
  <c r="AF33" i="24"/>
  <c r="AG33" i="24"/>
  <c r="AH33" i="24"/>
  <c r="AI33" i="24"/>
  <c r="AJ33" i="24"/>
  <c r="AJ36" i="24" s="1"/>
  <c r="AK33" i="24"/>
  <c r="AL33" i="24"/>
  <c r="AM33" i="24"/>
  <c r="AN33" i="24"/>
  <c r="AO33" i="24"/>
  <c r="F34" i="24"/>
  <c r="G34" i="24"/>
  <c r="H34" i="24"/>
  <c r="I34" i="24"/>
  <c r="J34" i="24"/>
  <c r="K34" i="24"/>
  <c r="S34" i="24"/>
  <c r="AF34" i="24"/>
  <c r="AG34" i="24"/>
  <c r="AH34" i="24"/>
  <c r="AI34" i="24"/>
  <c r="AJ34" i="24"/>
  <c r="AK34" i="24"/>
  <c r="AL34" i="24"/>
  <c r="AM34" i="24"/>
  <c r="AM36" i="24" s="1"/>
  <c r="AN34" i="24"/>
  <c r="AO34" i="24"/>
  <c r="F35" i="24"/>
  <c r="G35" i="24"/>
  <c r="H35" i="24"/>
  <c r="I35" i="24"/>
  <c r="J35" i="24"/>
  <c r="K35" i="24"/>
  <c r="P35" i="24"/>
  <c r="AF35" i="24"/>
  <c r="AG35" i="24"/>
  <c r="AH35" i="24"/>
  <c r="AI35" i="24"/>
  <c r="AJ35" i="24"/>
  <c r="AK35" i="24"/>
  <c r="AL35" i="24"/>
  <c r="AM35" i="24"/>
  <c r="AN35" i="24"/>
  <c r="AN36" i="24" s="1"/>
  <c r="AO35" i="24"/>
  <c r="AO36" i="24" s="1"/>
  <c r="G36" i="24"/>
  <c r="K36" i="24"/>
  <c r="AF36" i="24"/>
  <c r="F39" i="24"/>
  <c r="G39" i="24"/>
  <c r="H39" i="24"/>
  <c r="I39" i="24"/>
  <c r="J39" i="24"/>
  <c r="K39" i="24"/>
  <c r="Y39" i="24"/>
  <c r="AF39" i="24"/>
  <c r="AG39" i="24"/>
  <c r="AH39" i="24"/>
  <c r="AI39" i="24"/>
  <c r="AJ39" i="24"/>
  <c r="AK39" i="24"/>
  <c r="AL39" i="24"/>
  <c r="AM39" i="24"/>
  <c r="AN39" i="24"/>
  <c r="AO39" i="24"/>
  <c r="AO43" i="24" s="1"/>
  <c r="F40" i="24"/>
  <c r="F42" i="24" s="1"/>
  <c r="F43" i="24" s="1"/>
  <c r="G40" i="24"/>
  <c r="H40" i="24"/>
  <c r="I40" i="24"/>
  <c r="J40" i="24"/>
  <c r="K40" i="24"/>
  <c r="K42" i="24" s="1"/>
  <c r="K43" i="24" s="1"/>
  <c r="AF40" i="24"/>
  <c r="AG40" i="24"/>
  <c r="AH40" i="24"/>
  <c r="AI40" i="24"/>
  <c r="AJ40" i="24"/>
  <c r="AJ42" i="24" s="1"/>
  <c r="AK40" i="24"/>
  <c r="AL40" i="24"/>
  <c r="AM40" i="24"/>
  <c r="AN40" i="24"/>
  <c r="AO40" i="24"/>
  <c r="F41" i="24"/>
  <c r="G41" i="24"/>
  <c r="H41" i="24"/>
  <c r="I41" i="24"/>
  <c r="J41" i="24"/>
  <c r="K41" i="24"/>
  <c r="AF41" i="24"/>
  <c r="AG41" i="24"/>
  <c r="AH41" i="24"/>
  <c r="AI41" i="24"/>
  <c r="AJ41" i="24"/>
  <c r="AK41" i="24"/>
  <c r="AL41" i="24"/>
  <c r="AM41" i="24"/>
  <c r="AM42" i="24" s="1"/>
  <c r="AM43" i="24" s="1"/>
  <c r="AN41" i="24"/>
  <c r="AO41" i="24"/>
  <c r="H42" i="24"/>
  <c r="H43" i="24" s="1"/>
  <c r="I42" i="24"/>
  <c r="I43" i="24" s="1"/>
  <c r="J42" i="24"/>
  <c r="AF42" i="24"/>
  <c r="AF43" i="24" s="1"/>
  <c r="AG42" i="24"/>
  <c r="AG43" i="24" s="1"/>
  <c r="AH42" i="24"/>
  <c r="AI42" i="24"/>
  <c r="AI43" i="24" s="1"/>
  <c r="AN42" i="24"/>
  <c r="AN43" i="24" s="1"/>
  <c r="AO42" i="24"/>
  <c r="J43" i="24"/>
  <c r="AH43" i="24"/>
  <c r="AJ43" i="24"/>
  <c r="F45" i="24"/>
  <c r="G45" i="24"/>
  <c r="H45" i="24"/>
  <c r="I45" i="24"/>
  <c r="J45" i="24"/>
  <c r="K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H47" i="24"/>
  <c r="I47" i="24"/>
  <c r="J47" i="24"/>
  <c r="K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H49" i="24"/>
  <c r="I49" i="24"/>
  <c r="J49" i="24"/>
  <c r="K49" i="24"/>
  <c r="O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H51" i="24"/>
  <c r="I51" i="24"/>
  <c r="J51" i="24"/>
  <c r="K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H54" i="24"/>
  <c r="I54" i="24"/>
  <c r="J54" i="24"/>
  <c r="K54" i="24"/>
  <c r="K56" i="24" s="1"/>
  <c r="AF54" i="24"/>
  <c r="AG54" i="24"/>
  <c r="AH54" i="24"/>
  <c r="AI54" i="24"/>
  <c r="AJ54" i="24"/>
  <c r="AJ56" i="24" s="1"/>
  <c r="AK54" i="24"/>
  <c r="AK56" i="24" s="1"/>
  <c r="AL54" i="24"/>
  <c r="AL56" i="24" s="1"/>
  <c r="AM54" i="24"/>
  <c r="AM56" i="24" s="1"/>
  <c r="AN54" i="24"/>
  <c r="AO54" i="24"/>
  <c r="F55" i="24"/>
  <c r="G55" i="24"/>
  <c r="H55" i="24"/>
  <c r="I55" i="24"/>
  <c r="J55" i="24"/>
  <c r="K55" i="24"/>
  <c r="AF55" i="24"/>
  <c r="AG55" i="24"/>
  <c r="AH55" i="24"/>
  <c r="AI55" i="24"/>
  <c r="AJ55" i="24"/>
  <c r="AK55" i="24"/>
  <c r="AL55" i="24"/>
  <c r="AM55" i="24"/>
  <c r="AN55" i="24"/>
  <c r="AN56" i="24" s="1"/>
  <c r="AO55" i="24"/>
  <c r="G56" i="24"/>
  <c r="H56" i="24"/>
  <c r="I56" i="24"/>
  <c r="J56" i="24"/>
  <c r="AF56" i="24"/>
  <c r="AG56" i="24"/>
  <c r="AH56" i="24"/>
  <c r="AI56" i="24"/>
  <c r="AO56" i="24"/>
  <c r="F59" i="24"/>
  <c r="G59" i="24"/>
  <c r="H59" i="24"/>
  <c r="I59" i="24"/>
  <c r="J59" i="24"/>
  <c r="J61" i="24" s="1"/>
  <c r="K59" i="24"/>
  <c r="K61" i="24" s="1"/>
  <c r="AF59" i="24"/>
  <c r="AG59" i="24"/>
  <c r="AH59" i="24"/>
  <c r="AH61" i="24" s="1"/>
  <c r="AI59" i="24"/>
  <c r="AI61" i="24" s="1"/>
  <c r="AJ59" i="24"/>
  <c r="AJ61" i="24" s="1"/>
  <c r="AK59" i="24"/>
  <c r="AK61" i="24" s="1"/>
  <c r="AL59" i="24"/>
  <c r="AM59" i="24"/>
  <c r="AN59" i="24"/>
  <c r="AO59" i="24"/>
  <c r="F60" i="24"/>
  <c r="G60" i="24"/>
  <c r="G61" i="24" s="1"/>
  <c r="H60" i="24"/>
  <c r="I60" i="24"/>
  <c r="J60" i="24"/>
  <c r="K60" i="24"/>
  <c r="AF60" i="24"/>
  <c r="AG60" i="24"/>
  <c r="AH60" i="24"/>
  <c r="AI60" i="24"/>
  <c r="AJ60" i="24"/>
  <c r="AK60" i="24"/>
  <c r="AL60" i="24"/>
  <c r="AL61" i="24" s="1"/>
  <c r="AM60" i="24"/>
  <c r="AM61" i="24" s="1"/>
  <c r="AN60" i="24"/>
  <c r="AO60" i="24"/>
  <c r="F61" i="24"/>
  <c r="H61" i="24"/>
  <c r="I61" i="24"/>
  <c r="AF61" i="24"/>
  <c r="AG61" i="24"/>
  <c r="AN61" i="24"/>
  <c r="AO61" i="24"/>
  <c r="F64" i="24"/>
  <c r="G64" i="24"/>
  <c r="H64" i="24"/>
  <c r="H66" i="24" s="1"/>
  <c r="I64" i="24"/>
  <c r="I66" i="24" s="1"/>
  <c r="J64" i="24"/>
  <c r="J66" i="24" s="1"/>
  <c r="K64" i="24"/>
  <c r="AB64" i="24"/>
  <c r="AF64" i="24"/>
  <c r="AG64" i="24"/>
  <c r="AH64" i="24"/>
  <c r="AI64" i="24"/>
  <c r="AI66" i="24" s="1"/>
  <c r="AJ64" i="24"/>
  <c r="AJ66" i="24" s="1"/>
  <c r="AK64" i="24"/>
  <c r="AL64" i="24"/>
  <c r="AM64" i="24"/>
  <c r="AN64" i="24"/>
  <c r="AO64" i="24"/>
  <c r="F65" i="24"/>
  <c r="G65" i="24"/>
  <c r="H65" i="24"/>
  <c r="I65" i="24"/>
  <c r="J65" i="24"/>
  <c r="K65" i="24"/>
  <c r="K66" i="24" s="1"/>
  <c r="AF65" i="24"/>
  <c r="AF66" i="24" s="1"/>
  <c r="AG65" i="24"/>
  <c r="AH65" i="24"/>
  <c r="AI65" i="24"/>
  <c r="AJ65" i="24"/>
  <c r="AK65" i="24"/>
  <c r="AL65" i="24"/>
  <c r="AL66" i="24" s="1"/>
  <c r="AM65" i="24"/>
  <c r="AN65" i="24"/>
  <c r="AN66" i="24" s="1"/>
  <c r="AO65" i="24"/>
  <c r="AG66" i="24"/>
  <c r="AK66" i="24"/>
  <c r="AM66" i="24"/>
  <c r="AO66" i="24"/>
  <c r="F70" i="24"/>
  <c r="G70" i="24"/>
  <c r="H70" i="24"/>
  <c r="I70" i="24"/>
  <c r="J70" i="24"/>
  <c r="K70" i="24"/>
  <c r="K72" i="24" s="1"/>
  <c r="AF70" i="24"/>
  <c r="AG70" i="24"/>
  <c r="AH70" i="24"/>
  <c r="AI70" i="24"/>
  <c r="AI72" i="24" s="1"/>
  <c r="AJ70" i="24"/>
  <c r="AJ72" i="24" s="1"/>
  <c r="AK70" i="24"/>
  <c r="AL70" i="24"/>
  <c r="AL72" i="24" s="1"/>
  <c r="AM70" i="24"/>
  <c r="AM72" i="24" s="1"/>
  <c r="AN70" i="24"/>
  <c r="AO70" i="24"/>
  <c r="F71" i="24"/>
  <c r="G71" i="24"/>
  <c r="H71" i="24"/>
  <c r="I71" i="24"/>
  <c r="J71" i="24"/>
  <c r="K71" i="24"/>
  <c r="AC71" i="24"/>
  <c r="AF71" i="24"/>
  <c r="AG71" i="24"/>
  <c r="AH71" i="24"/>
  <c r="AI71" i="24"/>
  <c r="AJ71" i="24"/>
  <c r="AK71" i="24"/>
  <c r="AL71" i="24"/>
  <c r="AM71" i="24"/>
  <c r="AN71" i="24"/>
  <c r="AO71" i="24"/>
  <c r="AO72" i="24" s="1"/>
  <c r="G72" i="24"/>
  <c r="H72" i="24"/>
  <c r="I72" i="24"/>
  <c r="J72" i="24"/>
  <c r="AF72" i="24"/>
  <c r="AG72" i="24"/>
  <c r="AH72" i="24"/>
  <c r="AN72" i="24"/>
  <c r="F73" i="24"/>
  <c r="G73" i="24"/>
  <c r="H73" i="24"/>
  <c r="I73" i="24"/>
  <c r="J73" i="24"/>
  <c r="K73" i="24"/>
  <c r="AF73" i="24"/>
  <c r="AG73" i="24"/>
  <c r="AH73" i="24"/>
  <c r="AI73" i="24"/>
  <c r="AJ73" i="24"/>
  <c r="AK73" i="24"/>
  <c r="AL73" i="24"/>
  <c r="AM73" i="24"/>
  <c r="AN73" i="24"/>
  <c r="AO73" i="24"/>
  <c r="F74" i="24"/>
  <c r="G74" i="24"/>
  <c r="H74" i="24"/>
  <c r="I74" i="24"/>
  <c r="J74" i="24"/>
  <c r="K74" i="24"/>
  <c r="N74" i="24"/>
  <c r="AD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H75" i="24"/>
  <c r="I75" i="24"/>
  <c r="J75" i="24"/>
  <c r="K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H76" i="24"/>
  <c r="I76" i="24"/>
  <c r="J76" i="24"/>
  <c r="K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H77" i="24"/>
  <c r="I77" i="24"/>
  <c r="J77" i="24"/>
  <c r="K77" i="24"/>
  <c r="R77" i="24"/>
  <c r="AB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H78" i="24"/>
  <c r="I78" i="24"/>
  <c r="J78" i="24"/>
  <c r="K78" i="24"/>
  <c r="AD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H79" i="24"/>
  <c r="I79" i="24"/>
  <c r="J79" i="24"/>
  <c r="K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H80" i="24"/>
  <c r="I80" i="24"/>
  <c r="J80" i="24"/>
  <c r="K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H81" i="24"/>
  <c r="I81" i="24"/>
  <c r="J81" i="24"/>
  <c r="K81" i="24"/>
  <c r="AB81" i="24"/>
  <c r="AF81" i="24"/>
  <c r="AG81" i="24"/>
  <c r="AH81" i="24"/>
  <c r="AI81" i="24"/>
  <c r="AJ81" i="24"/>
  <c r="AK81" i="24"/>
  <c r="AL81" i="24"/>
  <c r="AM81" i="24"/>
  <c r="AN81" i="24"/>
  <c r="AO81" i="24"/>
  <c r="H86" i="24"/>
  <c r="J86" i="24"/>
  <c r="J89" i="24" s="1"/>
  <c r="K86" i="24"/>
  <c r="L86" i="24"/>
  <c r="M86" i="24"/>
  <c r="N86" i="24"/>
  <c r="O86" i="24"/>
  <c r="P86" i="24"/>
  <c r="Q86" i="24"/>
  <c r="R86" i="24"/>
  <c r="R89" i="24" s="1"/>
  <c r="S86" i="24"/>
  <c r="S89" i="24" s="1"/>
  <c r="T86" i="24"/>
  <c r="T89" i="24" s="1"/>
  <c r="U86" i="24"/>
  <c r="V86" i="24"/>
  <c r="W86" i="24"/>
  <c r="X86" i="24"/>
  <c r="Y86" i="24"/>
  <c r="Z86" i="24"/>
  <c r="Z89" i="24" s="1"/>
  <c r="AA86" i="24"/>
  <c r="AA89" i="24" s="1"/>
  <c r="AB86" i="24"/>
  <c r="AB89" i="24" s="1"/>
  <c r="AC86" i="24"/>
  <c r="AD86" i="24"/>
  <c r="AE86" i="24"/>
  <c r="AF86" i="24"/>
  <c r="AG86" i="24"/>
  <c r="AH86" i="24"/>
  <c r="AI86" i="24"/>
  <c r="AJ86" i="24"/>
  <c r="AJ89" i="24" s="1"/>
  <c r="AK86" i="24"/>
  <c r="AL86" i="24"/>
  <c r="AM86" i="24"/>
  <c r="AN86" i="24"/>
  <c r="AO86" i="24"/>
  <c r="F87" i="24"/>
  <c r="D87" i="24" s="1"/>
  <c r="F87" i="36" s="1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G88" i="24"/>
  <c r="H88" i="24"/>
  <c r="I88" i="24"/>
  <c r="I89" i="24" s="1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X89" i="24" s="1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M89" i="24" s="1"/>
  <c r="AN88" i="24"/>
  <c r="AO88" i="24"/>
  <c r="AO89" i="24" s="1"/>
  <c r="K89" i="24"/>
  <c r="L89" i="24"/>
  <c r="O89" i="24"/>
  <c r="Q89" i="24"/>
  <c r="W89" i="24"/>
  <c r="Y89" i="24"/>
  <c r="AG89" i="24"/>
  <c r="AH89" i="24"/>
  <c r="AI89" i="24"/>
  <c r="A4" i="36"/>
  <c r="A5" i="36"/>
  <c r="E88" i="36"/>
  <c r="A4" i="9"/>
  <c r="A5" i="9"/>
  <c r="H11" i="9"/>
  <c r="I11" i="9"/>
  <c r="L11" i="9"/>
  <c r="H12" i="9"/>
  <c r="I12" i="9"/>
  <c r="M12" i="9"/>
  <c r="F13" i="9"/>
  <c r="G13" i="9"/>
  <c r="H13" i="9"/>
  <c r="I13" i="9"/>
  <c r="L13" i="9"/>
  <c r="M13" i="9"/>
  <c r="H14" i="9"/>
  <c r="I14" i="9"/>
  <c r="F15" i="9"/>
  <c r="G15" i="9"/>
  <c r="H15" i="9"/>
  <c r="I15" i="9"/>
  <c r="M15" i="9"/>
  <c r="I16" i="9"/>
  <c r="J16" i="9"/>
  <c r="K16" i="9"/>
  <c r="K82" i="9" s="1"/>
  <c r="K91" i="9" s="1"/>
  <c r="H18" i="9"/>
  <c r="I18" i="9"/>
  <c r="G19" i="9"/>
  <c r="H19" i="9"/>
  <c r="I19" i="9"/>
  <c r="M19" i="9" s="1"/>
  <c r="L19" i="9"/>
  <c r="H20" i="9"/>
  <c r="I20" i="9"/>
  <c r="L20" i="9"/>
  <c r="D20" i="33" s="1"/>
  <c r="M20" i="9"/>
  <c r="E20" i="33" s="1"/>
  <c r="F21" i="9"/>
  <c r="G21" i="9"/>
  <c r="H21" i="9"/>
  <c r="I21" i="9"/>
  <c r="L21" i="9"/>
  <c r="M21" i="9"/>
  <c r="G22" i="9"/>
  <c r="H22" i="9"/>
  <c r="I22" i="9"/>
  <c r="F23" i="9"/>
  <c r="H23" i="9"/>
  <c r="I23" i="9"/>
  <c r="G23" i="9" s="1"/>
  <c r="L23" i="9"/>
  <c r="D23" i="33" s="1"/>
  <c r="M23" i="9"/>
  <c r="I24" i="9"/>
  <c r="J24" i="9"/>
  <c r="K24" i="9"/>
  <c r="H27" i="9"/>
  <c r="I27" i="9"/>
  <c r="F28" i="9"/>
  <c r="G28" i="9"/>
  <c r="H28" i="9"/>
  <c r="I28" i="9"/>
  <c r="L28" i="9"/>
  <c r="M28" i="9"/>
  <c r="E28" i="33" s="1"/>
  <c r="J29" i="9"/>
  <c r="K29" i="9"/>
  <c r="F32" i="9"/>
  <c r="G32" i="9"/>
  <c r="H32" i="9"/>
  <c r="I32" i="9"/>
  <c r="H33" i="9"/>
  <c r="I33" i="9"/>
  <c r="M33" i="9" s="1"/>
  <c r="E33" i="33" s="1"/>
  <c r="L33" i="9"/>
  <c r="H34" i="9"/>
  <c r="I34" i="9"/>
  <c r="M34" i="9"/>
  <c r="F35" i="9"/>
  <c r="G35" i="9"/>
  <c r="H35" i="9"/>
  <c r="I35" i="9"/>
  <c r="L35" i="9"/>
  <c r="D35" i="33" s="1"/>
  <c r="M35" i="9"/>
  <c r="J36" i="9"/>
  <c r="K36" i="9"/>
  <c r="H38" i="9"/>
  <c r="I38" i="9"/>
  <c r="F39" i="9"/>
  <c r="G39" i="9"/>
  <c r="H39" i="9"/>
  <c r="I39" i="9"/>
  <c r="L39" i="9"/>
  <c r="M39" i="9"/>
  <c r="H40" i="9"/>
  <c r="I40" i="9"/>
  <c r="F41" i="9"/>
  <c r="G41" i="9"/>
  <c r="H41" i="9"/>
  <c r="I41" i="9"/>
  <c r="M41" i="9"/>
  <c r="I42" i="9"/>
  <c r="I43" i="9" s="1"/>
  <c r="J42" i="9"/>
  <c r="J43" i="9" s="1"/>
  <c r="K42" i="9"/>
  <c r="K43" i="9" s="1"/>
  <c r="H45" i="9"/>
  <c r="I45" i="9"/>
  <c r="M45" i="9"/>
  <c r="F47" i="9"/>
  <c r="G47" i="9"/>
  <c r="H47" i="9"/>
  <c r="I47" i="9"/>
  <c r="L47" i="9"/>
  <c r="D47" i="33" s="1"/>
  <c r="M47" i="9"/>
  <c r="H49" i="9"/>
  <c r="I49" i="9"/>
  <c r="F51" i="9"/>
  <c r="G51" i="9"/>
  <c r="H51" i="9"/>
  <c r="I51" i="9"/>
  <c r="M51" i="9"/>
  <c r="H54" i="9"/>
  <c r="L54" i="9" s="1"/>
  <c r="I54" i="9"/>
  <c r="M54" i="9"/>
  <c r="M56" i="9" s="1"/>
  <c r="F55" i="9"/>
  <c r="G55" i="9"/>
  <c r="H55" i="9"/>
  <c r="I55" i="9"/>
  <c r="L55" i="9"/>
  <c r="D55" i="33" s="1"/>
  <c r="M55" i="9"/>
  <c r="J56" i="9"/>
  <c r="K56" i="9"/>
  <c r="G59" i="9"/>
  <c r="H59" i="9"/>
  <c r="I59" i="9"/>
  <c r="H60" i="9"/>
  <c r="I60" i="9"/>
  <c r="L60" i="9"/>
  <c r="M60" i="9"/>
  <c r="J61" i="9"/>
  <c r="K61" i="9"/>
  <c r="H64" i="9"/>
  <c r="I64" i="9"/>
  <c r="L64" i="9"/>
  <c r="D64" i="33" s="1"/>
  <c r="F65" i="9"/>
  <c r="G65" i="9"/>
  <c r="H65" i="9"/>
  <c r="I65" i="9"/>
  <c r="L65" i="9"/>
  <c r="M65" i="9"/>
  <c r="J66" i="9"/>
  <c r="K66" i="9"/>
  <c r="L66" i="9"/>
  <c r="F70" i="9"/>
  <c r="H70" i="9"/>
  <c r="L70" i="9" s="1"/>
  <c r="I70" i="9"/>
  <c r="M70" i="9" s="1"/>
  <c r="F71" i="9"/>
  <c r="G71" i="9"/>
  <c r="H71" i="9"/>
  <c r="I71" i="9"/>
  <c r="L71" i="9"/>
  <c r="J72" i="9"/>
  <c r="K72" i="9"/>
  <c r="H73" i="9"/>
  <c r="I73" i="9"/>
  <c r="M73" i="9"/>
  <c r="F74" i="9"/>
  <c r="G74" i="9"/>
  <c r="H74" i="9"/>
  <c r="I74" i="9"/>
  <c r="L74" i="9"/>
  <c r="D74" i="33" s="1"/>
  <c r="M74" i="9"/>
  <c r="H75" i="9"/>
  <c r="I75" i="9"/>
  <c r="F76" i="9"/>
  <c r="G76" i="9"/>
  <c r="H76" i="9"/>
  <c r="I76" i="9"/>
  <c r="M76" i="9"/>
  <c r="H77" i="9"/>
  <c r="L77" i="9" s="1"/>
  <c r="D77" i="33" s="1"/>
  <c r="I77" i="9"/>
  <c r="M77" i="9"/>
  <c r="E77" i="33" s="1"/>
  <c r="F78" i="9"/>
  <c r="G78" i="9"/>
  <c r="H78" i="9"/>
  <c r="I78" i="9"/>
  <c r="L78" i="9"/>
  <c r="D78" i="33" s="1"/>
  <c r="M78" i="9"/>
  <c r="F79" i="9"/>
  <c r="G79" i="9"/>
  <c r="H79" i="9"/>
  <c r="I79" i="9"/>
  <c r="H80" i="9"/>
  <c r="I80" i="9"/>
  <c r="M80" i="9" s="1"/>
  <c r="L80" i="9"/>
  <c r="D80" i="33" s="1"/>
  <c r="H81" i="9"/>
  <c r="I81" i="9"/>
  <c r="M81" i="9"/>
  <c r="D82" i="9"/>
  <c r="E82" i="9"/>
  <c r="E91" i="9" s="1"/>
  <c r="H86" i="9"/>
  <c r="H86" i="12" s="1"/>
  <c r="I86" i="9"/>
  <c r="I86" i="12" s="1"/>
  <c r="L86" i="9"/>
  <c r="D86" i="33" s="1"/>
  <c r="M86" i="9"/>
  <c r="H87" i="9"/>
  <c r="I87" i="9"/>
  <c r="M87" i="9"/>
  <c r="M87" i="12" s="1"/>
  <c r="E87" i="36" s="1"/>
  <c r="H88" i="9"/>
  <c r="H88" i="12" s="1"/>
  <c r="I88" i="9"/>
  <c r="I88" i="12" s="1"/>
  <c r="L88" i="9"/>
  <c r="M88" i="9"/>
  <c r="M88" i="12" s="1"/>
  <c r="D89" i="9"/>
  <c r="E89" i="9"/>
  <c r="F89" i="9"/>
  <c r="G89" i="9"/>
  <c r="J89" i="9"/>
  <c r="K89" i="9"/>
  <c r="M89" i="9"/>
  <c r="B19" i="4" s="1"/>
  <c r="D91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F12" i="21"/>
  <c r="G12" i="21"/>
  <c r="L12" i="21"/>
  <c r="M12" i="21"/>
  <c r="M16" i="21" s="1"/>
  <c r="N12" i="21"/>
  <c r="O12" i="21"/>
  <c r="P12" i="21"/>
  <c r="Q12" i="21"/>
  <c r="R12" i="21"/>
  <c r="S12" i="21"/>
  <c r="T12" i="21"/>
  <c r="T12" i="24" s="1"/>
  <c r="U12" i="21"/>
  <c r="V12" i="21"/>
  <c r="W12" i="21"/>
  <c r="W12" i="24" s="1"/>
  <c r="X12" i="21"/>
  <c r="Y12" i="21"/>
  <c r="Z12" i="21"/>
  <c r="AA12" i="21"/>
  <c r="AB12" i="21"/>
  <c r="AC12" i="21"/>
  <c r="AD12" i="21"/>
  <c r="AE12" i="21"/>
  <c r="AE12" i="24" s="1"/>
  <c r="AF12" i="21"/>
  <c r="AG12" i="21"/>
  <c r="AH12" i="21"/>
  <c r="AI12" i="21"/>
  <c r="AJ12" i="21"/>
  <c r="AK12" i="21"/>
  <c r="AL12" i="21"/>
  <c r="AM12" i="21"/>
  <c r="AM16" i="21" s="1"/>
  <c r="AN12" i="21"/>
  <c r="AO12" i="21"/>
  <c r="F13" i="21"/>
  <c r="G13" i="21"/>
  <c r="N13" i="21"/>
  <c r="O13" i="21"/>
  <c r="P13" i="21"/>
  <c r="Q13" i="21"/>
  <c r="R13" i="21"/>
  <c r="S13" i="21"/>
  <c r="T13" i="21"/>
  <c r="U13" i="21"/>
  <c r="U13" i="24" s="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J16" i="21" s="1"/>
  <c r="AK13" i="21"/>
  <c r="AL13" i="21"/>
  <c r="AM13" i="21"/>
  <c r="AN13" i="21"/>
  <c r="AO13" i="21"/>
  <c r="F14" i="21"/>
  <c r="G14" i="21"/>
  <c r="E14" i="21" s="1"/>
  <c r="G14" i="33" s="1"/>
  <c r="L14" i="21"/>
  <c r="M14" i="21"/>
  <c r="N14" i="21"/>
  <c r="O14" i="21"/>
  <c r="P14" i="21"/>
  <c r="Q14" i="21"/>
  <c r="Q14" i="24" s="1"/>
  <c r="R14" i="21"/>
  <c r="S14" i="21"/>
  <c r="S14" i="24" s="1"/>
  <c r="T14" i="21"/>
  <c r="U14" i="21"/>
  <c r="V14" i="21"/>
  <c r="W14" i="21"/>
  <c r="X14" i="21"/>
  <c r="Y14" i="21"/>
  <c r="Y14" i="24" s="1"/>
  <c r="Z14" i="21"/>
  <c r="AA14" i="21"/>
  <c r="AA14" i="24" s="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E15" i="21"/>
  <c r="G15" i="33" s="1"/>
  <c r="F15" i="21"/>
  <c r="G15" i="21"/>
  <c r="L15" i="21"/>
  <c r="N15" i="21"/>
  <c r="O15" i="21"/>
  <c r="P15" i="21"/>
  <c r="Q15" i="21"/>
  <c r="Q15" i="24" s="1"/>
  <c r="R15" i="21"/>
  <c r="S15" i="21"/>
  <c r="T15" i="21"/>
  <c r="U15" i="21"/>
  <c r="V15" i="21"/>
  <c r="W15" i="21"/>
  <c r="X15" i="21"/>
  <c r="Y15" i="21"/>
  <c r="Y15" i="24" s="1"/>
  <c r="Z15" i="21"/>
  <c r="Z15" i="24" s="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H16" i="21"/>
  <c r="I16" i="21"/>
  <c r="J16" i="21"/>
  <c r="K16" i="21"/>
  <c r="L16" i="21"/>
  <c r="N16" i="21"/>
  <c r="S16" i="21"/>
  <c r="U16" i="21"/>
  <c r="V16" i="21"/>
  <c r="AC16" i="21"/>
  <c r="AD16" i="21"/>
  <c r="AH16" i="21"/>
  <c r="AK16" i="21"/>
  <c r="AL16" i="21"/>
  <c r="F19" i="21"/>
  <c r="G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H24" i="21" s="1"/>
  <c r="AI19" i="21"/>
  <c r="AJ19" i="21"/>
  <c r="AJ24" i="21" s="1"/>
  <c r="AK19" i="21"/>
  <c r="AL19" i="21"/>
  <c r="AM19" i="21"/>
  <c r="AN19" i="21"/>
  <c r="AO19" i="21"/>
  <c r="F20" i="21"/>
  <c r="D20" i="21" s="1"/>
  <c r="F20" i="33" s="1"/>
  <c r="G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F21" i="21"/>
  <c r="G21" i="21"/>
  <c r="N21" i="21"/>
  <c r="O21" i="21"/>
  <c r="P21" i="21"/>
  <c r="Q21" i="21"/>
  <c r="R21" i="21"/>
  <c r="S21" i="21"/>
  <c r="S21" i="24" s="1"/>
  <c r="T21" i="21"/>
  <c r="U21" i="21"/>
  <c r="V21" i="21"/>
  <c r="W21" i="21"/>
  <c r="X21" i="21"/>
  <c r="Y21" i="21"/>
  <c r="Z21" i="21"/>
  <c r="AA21" i="21"/>
  <c r="AA21" i="24" s="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F22" i="21"/>
  <c r="G22" i="21"/>
  <c r="L22" i="21"/>
  <c r="M22" i="21"/>
  <c r="N22" i="21"/>
  <c r="O22" i="21"/>
  <c r="P22" i="21"/>
  <c r="Q22" i="21"/>
  <c r="R22" i="21"/>
  <c r="S22" i="21"/>
  <c r="S22" i="24" s="1"/>
  <c r="T22" i="21"/>
  <c r="U22" i="21"/>
  <c r="V22" i="21"/>
  <c r="W22" i="21"/>
  <c r="X22" i="21"/>
  <c r="Y22" i="21"/>
  <c r="Z22" i="21"/>
  <c r="AA22" i="21"/>
  <c r="AB22" i="21"/>
  <c r="AB22" i="24" s="1"/>
  <c r="AC22" i="21"/>
  <c r="AD22" i="21"/>
  <c r="AE22" i="21"/>
  <c r="AF22" i="21"/>
  <c r="AG22" i="21"/>
  <c r="AG24" i="21" s="1"/>
  <c r="AH22" i="21"/>
  <c r="AI22" i="21"/>
  <c r="AJ22" i="21"/>
  <c r="AK22" i="21"/>
  <c r="AL22" i="21"/>
  <c r="AM22" i="21"/>
  <c r="AN22" i="21"/>
  <c r="AO22" i="21"/>
  <c r="F23" i="21"/>
  <c r="D23" i="21" s="1"/>
  <c r="G23" i="21"/>
  <c r="N23" i="21"/>
  <c r="O23" i="21"/>
  <c r="P23" i="21"/>
  <c r="P23" i="24" s="1"/>
  <c r="Q23" i="21"/>
  <c r="Q23" i="24" s="1"/>
  <c r="R23" i="21"/>
  <c r="S23" i="21"/>
  <c r="T23" i="21"/>
  <c r="U23" i="21"/>
  <c r="V23" i="21"/>
  <c r="W23" i="21"/>
  <c r="X23" i="21"/>
  <c r="Y23" i="21"/>
  <c r="Y23" i="24" s="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H24" i="21"/>
  <c r="I24" i="21"/>
  <c r="J24" i="21"/>
  <c r="K24" i="21"/>
  <c r="L24" i="21"/>
  <c r="L82" i="21" s="1"/>
  <c r="M24" i="21"/>
  <c r="N24" i="21"/>
  <c r="R24" i="21"/>
  <c r="U24" i="21"/>
  <c r="V24" i="21"/>
  <c r="V82" i="21" s="1"/>
  <c r="AC24" i="21"/>
  <c r="AD24" i="21"/>
  <c r="AK24" i="21"/>
  <c r="AL24" i="21"/>
  <c r="AO24" i="21"/>
  <c r="F27" i="21"/>
  <c r="G27" i="21"/>
  <c r="N27" i="21"/>
  <c r="N29" i="21" s="1"/>
  <c r="O27" i="21"/>
  <c r="P27" i="21"/>
  <c r="Q27" i="21"/>
  <c r="R27" i="21"/>
  <c r="D27" i="21" s="1"/>
  <c r="S27" i="21"/>
  <c r="T27" i="21"/>
  <c r="U27" i="21"/>
  <c r="V27" i="21"/>
  <c r="W27" i="21"/>
  <c r="X27" i="21"/>
  <c r="Y27" i="21"/>
  <c r="Z27" i="21"/>
  <c r="AA27" i="21"/>
  <c r="AB27" i="21"/>
  <c r="AB29" i="21" s="1"/>
  <c r="AC27" i="21"/>
  <c r="AD27" i="21"/>
  <c r="AE27" i="21"/>
  <c r="AF27" i="21"/>
  <c r="AG27" i="21"/>
  <c r="AG29" i="21" s="1"/>
  <c r="AH27" i="21"/>
  <c r="AH29" i="21" s="1"/>
  <c r="AI27" i="21"/>
  <c r="AI29" i="21" s="1"/>
  <c r="AJ27" i="21"/>
  <c r="AJ29" i="21" s="1"/>
  <c r="AK27" i="21"/>
  <c r="AL27" i="21"/>
  <c r="AM27" i="21"/>
  <c r="AN27" i="21"/>
  <c r="AO27" i="21"/>
  <c r="AO29" i="21" s="1"/>
  <c r="D28" i="21"/>
  <c r="F28" i="33" s="1"/>
  <c r="F28" i="21"/>
  <c r="G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F29" i="21" s="1"/>
  <c r="AG28" i="21"/>
  <c r="AH28" i="21"/>
  <c r="AI28" i="21"/>
  <c r="AJ28" i="21"/>
  <c r="AK28" i="21"/>
  <c r="AL28" i="21"/>
  <c r="AM28" i="21"/>
  <c r="AM29" i="21" s="1"/>
  <c r="AN28" i="21"/>
  <c r="AN29" i="21" s="1"/>
  <c r="AO28" i="21"/>
  <c r="H29" i="21"/>
  <c r="I29" i="21"/>
  <c r="J29" i="21"/>
  <c r="K29" i="21"/>
  <c r="L29" i="21"/>
  <c r="M29" i="21"/>
  <c r="S29" i="21"/>
  <c r="T29" i="21"/>
  <c r="U29" i="21"/>
  <c r="V29" i="21"/>
  <c r="AC29" i="21"/>
  <c r="AD29" i="21"/>
  <c r="AK29" i="21"/>
  <c r="AL29" i="21"/>
  <c r="F32" i="21"/>
  <c r="G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D36" i="21" s="1"/>
  <c r="AE32" i="21"/>
  <c r="AF32" i="21"/>
  <c r="AG32" i="21"/>
  <c r="AH32" i="21"/>
  <c r="AI32" i="21"/>
  <c r="AJ32" i="21"/>
  <c r="AK32" i="21"/>
  <c r="AL32" i="21"/>
  <c r="AM32" i="21"/>
  <c r="AN32" i="21"/>
  <c r="AO32" i="21"/>
  <c r="F33" i="21"/>
  <c r="G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Z33" i="24" s="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F34" i="33" s="1"/>
  <c r="F34" i="21"/>
  <c r="G34" i="21"/>
  <c r="N34" i="21"/>
  <c r="O34" i="21"/>
  <c r="P34" i="21"/>
  <c r="Q34" i="21"/>
  <c r="R34" i="21"/>
  <c r="R34" i="24" s="1"/>
  <c r="S34" i="21"/>
  <c r="E34" i="21" s="1"/>
  <c r="G34" i="33" s="1"/>
  <c r="I34" i="33" s="1"/>
  <c r="T34" i="21"/>
  <c r="U34" i="21"/>
  <c r="V34" i="21"/>
  <c r="W34" i="21"/>
  <c r="X34" i="21"/>
  <c r="Y34" i="21"/>
  <c r="Z34" i="21"/>
  <c r="Z34" i="24" s="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F35" i="33" s="1"/>
  <c r="H35" i="33" s="1"/>
  <c r="F35" i="21"/>
  <c r="G35" i="21"/>
  <c r="L35" i="21"/>
  <c r="L36" i="21" s="1"/>
  <c r="M35" i="21"/>
  <c r="N35" i="21"/>
  <c r="O35" i="21"/>
  <c r="P35" i="21"/>
  <c r="P36" i="21" s="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F36" i="21" s="1"/>
  <c r="AG35" i="21"/>
  <c r="AH35" i="21"/>
  <c r="AI35" i="21"/>
  <c r="AJ35" i="21"/>
  <c r="AK35" i="21"/>
  <c r="AL35" i="21"/>
  <c r="AM35" i="21"/>
  <c r="AN35" i="21"/>
  <c r="AN36" i="21" s="1"/>
  <c r="AO35" i="21"/>
  <c r="F36" i="21"/>
  <c r="G36" i="21"/>
  <c r="H36" i="21"/>
  <c r="I36" i="21"/>
  <c r="J36" i="21"/>
  <c r="K36" i="21"/>
  <c r="N36" i="21"/>
  <c r="O36" i="21"/>
  <c r="T36" i="21"/>
  <c r="V36" i="21"/>
  <c r="AA36" i="21"/>
  <c r="AB36" i="21"/>
  <c r="AJ36" i="21"/>
  <c r="AK36" i="21"/>
  <c r="AL36" i="21"/>
  <c r="F39" i="21"/>
  <c r="G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F40" i="21"/>
  <c r="G40" i="21"/>
  <c r="G42" i="21" s="1"/>
  <c r="G43" i="21" s="1"/>
  <c r="N40" i="21"/>
  <c r="O40" i="21"/>
  <c r="P40" i="21"/>
  <c r="Q40" i="21"/>
  <c r="Q42" i="21" s="1"/>
  <c r="Q43" i="21" s="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J42" i="21" s="1"/>
  <c r="AJ43" i="21" s="1"/>
  <c r="AK40" i="21"/>
  <c r="AK42" i="21" s="1"/>
  <c r="AL40" i="21"/>
  <c r="AM40" i="21"/>
  <c r="AM42" i="21" s="1"/>
  <c r="AN40" i="21"/>
  <c r="AO40" i="21"/>
  <c r="F41" i="21"/>
  <c r="G41" i="21"/>
  <c r="L41" i="21"/>
  <c r="M41" i="21"/>
  <c r="N41" i="21"/>
  <c r="O41" i="21"/>
  <c r="P41" i="21"/>
  <c r="P42" i="21" s="1"/>
  <c r="Q41" i="21"/>
  <c r="R41" i="21"/>
  <c r="S41" i="21"/>
  <c r="T41" i="21"/>
  <c r="U41" i="21"/>
  <c r="V41" i="21"/>
  <c r="W41" i="21"/>
  <c r="X41" i="21"/>
  <c r="X42" i="21" s="1"/>
  <c r="X43" i="21" s="1"/>
  <c r="Y41" i="21"/>
  <c r="Z41" i="21"/>
  <c r="Z41" i="24" s="1"/>
  <c r="AA41" i="21"/>
  <c r="AB41" i="21"/>
  <c r="AC41" i="21"/>
  <c r="AD41" i="21"/>
  <c r="AE41" i="21"/>
  <c r="AF41" i="21"/>
  <c r="AF42" i="21" s="1"/>
  <c r="AG41" i="21"/>
  <c r="AH41" i="21"/>
  <c r="AH42" i="21" s="1"/>
  <c r="AH43" i="21" s="1"/>
  <c r="AI41" i="21"/>
  <c r="AJ41" i="21"/>
  <c r="AK41" i="21"/>
  <c r="AL41" i="21"/>
  <c r="AM41" i="21"/>
  <c r="AN41" i="21"/>
  <c r="AN42" i="21" s="1"/>
  <c r="AO41" i="21"/>
  <c r="H42" i="21"/>
  <c r="I42" i="21"/>
  <c r="J42" i="21"/>
  <c r="J43" i="21" s="1"/>
  <c r="K42" i="21"/>
  <c r="K43" i="21" s="1"/>
  <c r="L42" i="21"/>
  <c r="L43" i="21" s="1"/>
  <c r="M42" i="21"/>
  <c r="M43" i="21" s="1"/>
  <c r="N42" i="21"/>
  <c r="U42" i="21"/>
  <c r="V42" i="21"/>
  <c r="V43" i="21" s="1"/>
  <c r="Y42" i="21"/>
  <c r="Y43" i="21" s="1"/>
  <c r="AC42" i="21"/>
  <c r="AD42" i="21"/>
  <c r="AG42" i="21"/>
  <c r="AG43" i="21" s="1"/>
  <c r="AL42" i="21"/>
  <c r="AL43" i="21" s="1"/>
  <c r="AO42" i="21"/>
  <c r="H43" i="21"/>
  <c r="H82" i="21" s="1"/>
  <c r="I43" i="21"/>
  <c r="N43" i="21"/>
  <c r="P43" i="21"/>
  <c r="U43" i="21"/>
  <c r="AC43" i="21"/>
  <c r="AD43" i="21"/>
  <c r="AF43" i="21"/>
  <c r="AK43" i="21"/>
  <c r="AM43" i="21"/>
  <c r="AN43" i="21"/>
  <c r="AO43" i="21"/>
  <c r="F45" i="21"/>
  <c r="G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L47" i="21"/>
  <c r="M47" i="21"/>
  <c r="M47" i="24" s="1"/>
  <c r="N47" i="21"/>
  <c r="O47" i="21"/>
  <c r="P47" i="21"/>
  <c r="Q47" i="21"/>
  <c r="Q47" i="24" s="1"/>
  <c r="R47" i="21"/>
  <c r="S47" i="21"/>
  <c r="T47" i="21"/>
  <c r="U47" i="21"/>
  <c r="U47" i="24" s="1"/>
  <c r="V47" i="21"/>
  <c r="W47" i="21"/>
  <c r="X47" i="21"/>
  <c r="Y47" i="21"/>
  <c r="Z47" i="21"/>
  <c r="AA47" i="21"/>
  <c r="AB47" i="21"/>
  <c r="AC47" i="21"/>
  <c r="AC47" i="24" s="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M49" i="21"/>
  <c r="N49" i="21"/>
  <c r="O49" i="21"/>
  <c r="P49" i="21"/>
  <c r="Q49" i="21"/>
  <c r="Q49" i="24" s="1"/>
  <c r="R49" i="21"/>
  <c r="S49" i="21"/>
  <c r="T49" i="21"/>
  <c r="U49" i="21"/>
  <c r="V49" i="21"/>
  <c r="W49" i="21"/>
  <c r="X49" i="21"/>
  <c r="Y49" i="21"/>
  <c r="Y49" i="24" s="1"/>
  <c r="Z49" i="21"/>
  <c r="AA49" i="21"/>
  <c r="AA49" i="24" s="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G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G56" i="21" s="1"/>
  <c r="AH54" i="21"/>
  <c r="AI54" i="21"/>
  <c r="AJ54" i="21"/>
  <c r="AJ56" i="21" s="1"/>
  <c r="AK54" i="21"/>
  <c r="AL54" i="21"/>
  <c r="AM54" i="21"/>
  <c r="AN54" i="21"/>
  <c r="AO54" i="21"/>
  <c r="AO56" i="21" s="1"/>
  <c r="F55" i="21"/>
  <c r="G55" i="21"/>
  <c r="L55" i="21"/>
  <c r="N55" i="21"/>
  <c r="O55" i="21"/>
  <c r="P55" i="21"/>
  <c r="Q55" i="21"/>
  <c r="E55" i="21" s="1"/>
  <c r="G55" i="33" s="1"/>
  <c r="R55" i="21"/>
  <c r="S55" i="21"/>
  <c r="T55" i="21"/>
  <c r="U55" i="21"/>
  <c r="V55" i="21"/>
  <c r="W55" i="21"/>
  <c r="X55" i="21"/>
  <c r="X55" i="24" s="1"/>
  <c r="Y55" i="21"/>
  <c r="Z55" i="21"/>
  <c r="AA55" i="21"/>
  <c r="AB55" i="21"/>
  <c r="AC55" i="21"/>
  <c r="AD55" i="21"/>
  <c r="AE55" i="21"/>
  <c r="AF55" i="21"/>
  <c r="AF56" i="21" s="1"/>
  <c r="AG55" i="21"/>
  <c r="AH55" i="21"/>
  <c r="AI55" i="21"/>
  <c r="AJ55" i="21"/>
  <c r="AK55" i="21"/>
  <c r="AL55" i="21"/>
  <c r="AM55" i="21"/>
  <c r="AN55" i="21"/>
  <c r="AN56" i="21" s="1"/>
  <c r="AO55" i="21"/>
  <c r="G56" i="21"/>
  <c r="H56" i="21"/>
  <c r="I56" i="21"/>
  <c r="J56" i="21"/>
  <c r="K56" i="21"/>
  <c r="L56" i="21"/>
  <c r="M56" i="21"/>
  <c r="O56" i="21"/>
  <c r="T56" i="21"/>
  <c r="U56" i="21"/>
  <c r="W56" i="21"/>
  <c r="X56" i="21"/>
  <c r="AC56" i="21"/>
  <c r="AE56" i="21"/>
  <c r="AH56" i="21"/>
  <c r="AK56" i="21"/>
  <c r="AM56" i="21"/>
  <c r="F59" i="21"/>
  <c r="G59" i="21"/>
  <c r="L59" i="21"/>
  <c r="M59" i="21"/>
  <c r="N59" i="21"/>
  <c r="O59" i="21"/>
  <c r="P59" i="21"/>
  <c r="D59" i="21" s="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F61" i="21" s="1"/>
  <c r="AG59" i="21"/>
  <c r="AH59" i="21"/>
  <c r="AI59" i="21"/>
  <c r="AJ59" i="21"/>
  <c r="AK59" i="21"/>
  <c r="AK61" i="21" s="1"/>
  <c r="AL59" i="21"/>
  <c r="AM59" i="21"/>
  <c r="AN59" i="21"/>
  <c r="AN61" i="21" s="1"/>
  <c r="AO59" i="21"/>
  <c r="AO61" i="21" s="1"/>
  <c r="F60" i="21"/>
  <c r="G60" i="21"/>
  <c r="L60" i="21"/>
  <c r="M60" i="21"/>
  <c r="M60" i="24" s="1"/>
  <c r="N60" i="21"/>
  <c r="N60" i="24" s="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D60" i="24" s="1"/>
  <c r="AE60" i="21"/>
  <c r="AF60" i="21"/>
  <c r="AG60" i="21"/>
  <c r="AH60" i="21"/>
  <c r="AI60" i="21"/>
  <c r="AJ60" i="21"/>
  <c r="AJ61" i="21" s="1"/>
  <c r="AK60" i="21"/>
  <c r="AL60" i="21"/>
  <c r="AM60" i="21"/>
  <c r="AN60" i="21"/>
  <c r="AO60" i="21"/>
  <c r="F61" i="21"/>
  <c r="G61" i="21"/>
  <c r="H61" i="21"/>
  <c r="I61" i="21"/>
  <c r="J61" i="21"/>
  <c r="K61" i="21"/>
  <c r="O61" i="21"/>
  <c r="Q61" i="21"/>
  <c r="R61" i="21"/>
  <c r="S61" i="21"/>
  <c r="X61" i="21"/>
  <c r="Y61" i="21"/>
  <c r="Z61" i="21"/>
  <c r="AA61" i="21"/>
  <c r="AG61" i="21"/>
  <c r="AH61" i="21"/>
  <c r="AI61" i="21"/>
  <c r="AL61" i="21"/>
  <c r="F64" i="21"/>
  <c r="G64" i="21"/>
  <c r="G66" i="21" s="1"/>
  <c r="L64" i="21"/>
  <c r="M64" i="21"/>
  <c r="N64" i="21"/>
  <c r="N66" i="21" s="1"/>
  <c r="O64" i="21"/>
  <c r="P64" i="21"/>
  <c r="P66" i="21" s="1"/>
  <c r="Q64" i="21"/>
  <c r="R64" i="21"/>
  <c r="S64" i="21"/>
  <c r="T64" i="21"/>
  <c r="U64" i="21"/>
  <c r="V64" i="21"/>
  <c r="W64" i="21"/>
  <c r="W66" i="21" s="1"/>
  <c r="X64" i="21"/>
  <c r="X66" i="21" s="1"/>
  <c r="Y64" i="21"/>
  <c r="Y66" i="21" s="1"/>
  <c r="Z64" i="21"/>
  <c r="AA64" i="21"/>
  <c r="AB64" i="21"/>
  <c r="AC64" i="21"/>
  <c r="AD64" i="21"/>
  <c r="AE64" i="21"/>
  <c r="AF64" i="21"/>
  <c r="AF66" i="21" s="1"/>
  <c r="AG64" i="21"/>
  <c r="AG66" i="21" s="1"/>
  <c r="AH64" i="21"/>
  <c r="AI64" i="21"/>
  <c r="AI66" i="21" s="1"/>
  <c r="AJ64" i="21"/>
  <c r="AK64" i="21"/>
  <c r="AL64" i="21"/>
  <c r="AM64" i="21"/>
  <c r="AN64" i="21"/>
  <c r="AO64" i="21"/>
  <c r="AO66" i="21" s="1"/>
  <c r="F65" i="21"/>
  <c r="G65" i="21"/>
  <c r="E65" i="21" s="1"/>
  <c r="G65" i="33" s="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H66" i="21" s="1"/>
  <c r="AI65" i="21"/>
  <c r="AJ65" i="21"/>
  <c r="AK65" i="21"/>
  <c r="AL65" i="21"/>
  <c r="AM65" i="21"/>
  <c r="AN65" i="21"/>
  <c r="AO65" i="21"/>
  <c r="H66" i="21"/>
  <c r="I66" i="21"/>
  <c r="J66" i="21"/>
  <c r="K66" i="21"/>
  <c r="L66" i="21"/>
  <c r="M66" i="21"/>
  <c r="Q66" i="21"/>
  <c r="T66" i="21"/>
  <c r="U66" i="21"/>
  <c r="V66" i="21"/>
  <c r="AB66" i="21"/>
  <c r="AC66" i="21"/>
  <c r="AD66" i="21"/>
  <c r="AE66" i="21"/>
  <c r="AJ66" i="21"/>
  <c r="AK66" i="21"/>
  <c r="AL66" i="21"/>
  <c r="AM66" i="21"/>
  <c r="AN66" i="21"/>
  <c r="F70" i="21"/>
  <c r="G70" i="21"/>
  <c r="L70" i="21"/>
  <c r="L70" i="24" s="1"/>
  <c r="M70" i="21"/>
  <c r="N70" i="21"/>
  <c r="O70" i="21"/>
  <c r="P70" i="21"/>
  <c r="Q70" i="21"/>
  <c r="Q72" i="21" s="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D70" i="24" s="1"/>
  <c r="AD72" i="24" s="1"/>
  <c r="AE70" i="21"/>
  <c r="AF70" i="21"/>
  <c r="AG70" i="21"/>
  <c r="AH70" i="21"/>
  <c r="AI70" i="21"/>
  <c r="AJ70" i="21"/>
  <c r="AK70" i="21"/>
  <c r="AL70" i="21"/>
  <c r="AL72" i="21" s="1"/>
  <c r="AM70" i="21"/>
  <c r="AN70" i="21"/>
  <c r="AO70" i="21"/>
  <c r="F71" i="21"/>
  <c r="G71" i="21"/>
  <c r="L71" i="21"/>
  <c r="L71" i="24" s="1"/>
  <c r="M71" i="21"/>
  <c r="N71" i="21"/>
  <c r="O71" i="21"/>
  <c r="P71" i="21"/>
  <c r="P72" i="21" s="1"/>
  <c r="Q71" i="21"/>
  <c r="R71" i="21"/>
  <c r="S71" i="21"/>
  <c r="T71" i="21"/>
  <c r="T71" i="24" s="1"/>
  <c r="U71" i="21"/>
  <c r="V71" i="21"/>
  <c r="W71" i="21"/>
  <c r="X71" i="21"/>
  <c r="X72" i="21" s="1"/>
  <c r="Y71" i="21"/>
  <c r="Z71" i="21"/>
  <c r="Z71" i="24" s="1"/>
  <c r="AA71" i="21"/>
  <c r="AB71" i="21"/>
  <c r="AB71" i="24" s="1"/>
  <c r="AC71" i="21"/>
  <c r="AD71" i="21"/>
  <c r="AE71" i="21"/>
  <c r="AF71" i="21"/>
  <c r="AF72" i="21" s="1"/>
  <c r="AG71" i="21"/>
  <c r="AH71" i="21"/>
  <c r="AH72" i="21" s="1"/>
  <c r="AI71" i="21"/>
  <c r="AJ71" i="21"/>
  <c r="AK71" i="21"/>
  <c r="AL71" i="21"/>
  <c r="AM71" i="21"/>
  <c r="AN71" i="21"/>
  <c r="AN72" i="21" s="1"/>
  <c r="AO71" i="21"/>
  <c r="F72" i="21"/>
  <c r="G72" i="21"/>
  <c r="H72" i="21"/>
  <c r="I72" i="21"/>
  <c r="J72" i="21"/>
  <c r="K72" i="21"/>
  <c r="L72" i="21"/>
  <c r="O72" i="21"/>
  <c r="W72" i="21"/>
  <c r="Y72" i="21"/>
  <c r="AD72" i="21"/>
  <c r="AE72" i="21"/>
  <c r="AG72" i="21"/>
  <c r="AM72" i="21"/>
  <c r="AO72" i="21"/>
  <c r="F73" i="21"/>
  <c r="G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D74" i="21" s="1"/>
  <c r="F74" i="33" s="1"/>
  <c r="H74" i="33" s="1"/>
  <c r="G74" i="21"/>
  <c r="L74" i="21"/>
  <c r="M74" i="21"/>
  <c r="N74" i="21"/>
  <c r="O74" i="21"/>
  <c r="O74" i="24" s="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L76" i="21"/>
  <c r="M76" i="21"/>
  <c r="N76" i="21"/>
  <c r="O76" i="21"/>
  <c r="P76" i="21"/>
  <c r="Q76" i="21"/>
  <c r="R76" i="21"/>
  <c r="S76" i="21"/>
  <c r="S76" i="24" s="1"/>
  <c r="T76" i="21"/>
  <c r="U76" i="21"/>
  <c r="V76" i="21"/>
  <c r="W76" i="21"/>
  <c r="X76" i="21"/>
  <c r="Y76" i="21"/>
  <c r="Z76" i="21"/>
  <c r="AA76" i="21"/>
  <c r="AA76" i="24" s="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D77" i="21" s="1"/>
  <c r="F77" i="33" s="1"/>
  <c r="G77" i="21"/>
  <c r="L77" i="21"/>
  <c r="L77" i="24" s="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E78" i="21" s="1"/>
  <c r="G78" i="33" s="1"/>
  <c r="I78" i="33" s="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X78" i="24" s="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L79" i="21"/>
  <c r="M79" i="21"/>
  <c r="N79" i="21"/>
  <c r="O79" i="21"/>
  <c r="P79" i="21"/>
  <c r="Q79" i="21"/>
  <c r="R79" i="21"/>
  <c r="R79" i="24" s="1"/>
  <c r="S79" i="21"/>
  <c r="T79" i="21"/>
  <c r="T79" i="24" s="1"/>
  <c r="U79" i="21"/>
  <c r="V79" i="21"/>
  <c r="W79" i="21"/>
  <c r="X79" i="21"/>
  <c r="X79" i="24" s="1"/>
  <c r="Y79" i="21"/>
  <c r="Z79" i="21"/>
  <c r="Z79" i="24" s="1"/>
  <c r="AA79" i="21"/>
  <c r="AB79" i="21"/>
  <c r="AB79" i="24" s="1"/>
  <c r="AC79" i="21"/>
  <c r="AC79" i="24" s="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L80" i="21"/>
  <c r="M80" i="21"/>
  <c r="N80" i="21"/>
  <c r="O80" i="21"/>
  <c r="P80" i="21"/>
  <c r="Q80" i="21"/>
  <c r="Q80" i="24" s="1"/>
  <c r="R80" i="21"/>
  <c r="S80" i="21"/>
  <c r="S80" i="24" s="1"/>
  <c r="T80" i="21"/>
  <c r="U80" i="21"/>
  <c r="V80" i="21"/>
  <c r="W80" i="21"/>
  <c r="X80" i="21"/>
  <c r="Y80" i="21"/>
  <c r="Y80" i="24" s="1"/>
  <c r="Z80" i="21"/>
  <c r="Z80" i="24" s="1"/>
  <c r="AA80" i="21"/>
  <c r="AA80" i="24" s="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L81" i="21"/>
  <c r="M81" i="21"/>
  <c r="N81" i="21"/>
  <c r="O81" i="21"/>
  <c r="O81" i="24" s="1"/>
  <c r="P81" i="21"/>
  <c r="P81" i="24" s="1"/>
  <c r="Q81" i="21"/>
  <c r="R81" i="21"/>
  <c r="S81" i="21"/>
  <c r="T81" i="21"/>
  <c r="U81" i="21"/>
  <c r="V81" i="21"/>
  <c r="W81" i="21"/>
  <c r="W81" i="24" s="1"/>
  <c r="X81" i="21"/>
  <c r="X81" i="24" s="1"/>
  <c r="Y81" i="21"/>
  <c r="Z81" i="21"/>
  <c r="AA81" i="21"/>
  <c r="AB81" i="21"/>
  <c r="AC81" i="21"/>
  <c r="AD81" i="21"/>
  <c r="AE81" i="21"/>
  <c r="AE81" i="24" s="1"/>
  <c r="AF81" i="21"/>
  <c r="AG81" i="21"/>
  <c r="AH81" i="21"/>
  <c r="AI81" i="21"/>
  <c r="AJ81" i="21"/>
  <c r="AK81" i="21"/>
  <c r="AL81" i="21"/>
  <c r="AM81" i="21"/>
  <c r="AN81" i="21"/>
  <c r="AO81" i="21"/>
  <c r="K82" i="21"/>
  <c r="I640" i="44" s="1"/>
  <c r="N82" i="21"/>
  <c r="AD82" i="21"/>
  <c r="AB640" i="44" s="1"/>
  <c r="D86" i="21"/>
  <c r="F86" i="33" s="1"/>
  <c r="H86" i="33" s="1"/>
  <c r="F86" i="21"/>
  <c r="D87" i="21"/>
  <c r="F87" i="33" s="1"/>
  <c r="E87" i="21"/>
  <c r="G87" i="33" s="1"/>
  <c r="F87" i="21"/>
  <c r="G87" i="21"/>
  <c r="G87" i="24" s="1"/>
  <c r="E87" i="24" s="1"/>
  <c r="G87" i="36" s="1"/>
  <c r="I87" i="36" s="1"/>
  <c r="D88" i="21"/>
  <c r="F88" i="21"/>
  <c r="F88" i="24" s="1"/>
  <c r="G88" i="21"/>
  <c r="E88" i="21" s="1"/>
  <c r="G88" i="33" s="1"/>
  <c r="I88" i="33" s="1"/>
  <c r="D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D91" i="21"/>
  <c r="A5" i="33"/>
  <c r="D11" i="33"/>
  <c r="E12" i="33"/>
  <c r="F12" i="33"/>
  <c r="D13" i="33"/>
  <c r="E13" i="33"/>
  <c r="E15" i="33"/>
  <c r="I15" i="33"/>
  <c r="D19" i="33"/>
  <c r="E19" i="33"/>
  <c r="H20" i="33"/>
  <c r="D21" i="33"/>
  <c r="E21" i="33"/>
  <c r="E23" i="33"/>
  <c r="F23" i="33"/>
  <c r="H23" i="33"/>
  <c r="D28" i="33"/>
  <c r="D33" i="33"/>
  <c r="E34" i="33"/>
  <c r="E35" i="33"/>
  <c r="D39" i="33"/>
  <c r="E39" i="33"/>
  <c r="E41" i="33"/>
  <c r="E45" i="33"/>
  <c r="E47" i="33"/>
  <c r="E51" i="33"/>
  <c r="E54" i="33"/>
  <c r="E55" i="33"/>
  <c r="I55" i="33" s="1"/>
  <c r="D60" i="33"/>
  <c r="E60" i="33"/>
  <c r="D65" i="33"/>
  <c r="E65" i="33"/>
  <c r="I65" i="33"/>
  <c r="D70" i="33"/>
  <c r="E70" i="33"/>
  <c r="E73" i="33"/>
  <c r="E74" i="33"/>
  <c r="E76" i="33"/>
  <c r="E78" i="33"/>
  <c r="E80" i="33"/>
  <c r="E81" i="33"/>
  <c r="E87" i="33"/>
  <c r="E88" i="33"/>
  <c r="F88" i="33"/>
  <c r="F89" i="33"/>
  <c r="A4" i="11"/>
  <c r="A5" i="11"/>
  <c r="H11" i="11"/>
  <c r="F11" i="11" s="1"/>
  <c r="F16" i="11" s="1"/>
  <c r="I11" i="11"/>
  <c r="M11" i="11" s="1"/>
  <c r="E11" i="35" s="1"/>
  <c r="L11" i="11"/>
  <c r="F12" i="11"/>
  <c r="G12" i="11"/>
  <c r="H12" i="11"/>
  <c r="I12" i="11"/>
  <c r="L12" i="11"/>
  <c r="M12" i="11"/>
  <c r="F13" i="11"/>
  <c r="G13" i="11"/>
  <c r="H13" i="11"/>
  <c r="L13" i="11" s="1"/>
  <c r="I13" i="11"/>
  <c r="M13" i="11" s="1"/>
  <c r="H14" i="11"/>
  <c r="F14" i="11" s="1"/>
  <c r="I14" i="11"/>
  <c r="L14" i="11"/>
  <c r="H15" i="11"/>
  <c r="F15" i="11" s="1"/>
  <c r="I15" i="11"/>
  <c r="G15" i="11" s="1"/>
  <c r="L15" i="11"/>
  <c r="M15" i="11"/>
  <c r="J16" i="11"/>
  <c r="K16" i="11"/>
  <c r="H18" i="11"/>
  <c r="I18" i="11"/>
  <c r="H19" i="11"/>
  <c r="F19" i="11" s="1"/>
  <c r="I19" i="11"/>
  <c r="L19" i="11"/>
  <c r="M19" i="11"/>
  <c r="F20" i="11"/>
  <c r="G20" i="11"/>
  <c r="H20" i="11"/>
  <c r="I20" i="11"/>
  <c r="L20" i="11"/>
  <c r="M20" i="11"/>
  <c r="F21" i="11"/>
  <c r="F24" i="11" s="1"/>
  <c r="G21" i="11"/>
  <c r="H21" i="11"/>
  <c r="L21" i="11" s="1"/>
  <c r="I21" i="11"/>
  <c r="H22" i="11"/>
  <c r="F22" i="11" s="1"/>
  <c r="I22" i="11"/>
  <c r="L22" i="11"/>
  <c r="H23" i="11"/>
  <c r="F23" i="11" s="1"/>
  <c r="I23" i="11"/>
  <c r="L23" i="11"/>
  <c r="J24" i="11"/>
  <c r="K24" i="11"/>
  <c r="L24" i="11"/>
  <c r="F27" i="11"/>
  <c r="G27" i="11"/>
  <c r="H27" i="11"/>
  <c r="I27" i="11"/>
  <c r="L27" i="11"/>
  <c r="M27" i="11"/>
  <c r="M29" i="11" s="1"/>
  <c r="F28" i="11"/>
  <c r="G28" i="11"/>
  <c r="G29" i="11" s="1"/>
  <c r="H28" i="11"/>
  <c r="I28" i="11"/>
  <c r="M28" i="11" s="1"/>
  <c r="I29" i="11"/>
  <c r="J29" i="11"/>
  <c r="K29" i="11"/>
  <c r="G32" i="11"/>
  <c r="G36" i="11" s="1"/>
  <c r="H32" i="11"/>
  <c r="I32" i="11"/>
  <c r="M32" i="11"/>
  <c r="H33" i="11"/>
  <c r="F33" i="11" s="1"/>
  <c r="I33" i="11"/>
  <c r="G33" i="11" s="1"/>
  <c r="L33" i="11"/>
  <c r="D33" i="35" s="1"/>
  <c r="M33" i="11"/>
  <c r="F34" i="11"/>
  <c r="G34" i="11"/>
  <c r="H34" i="11"/>
  <c r="I34" i="11"/>
  <c r="L34" i="11"/>
  <c r="M34" i="11"/>
  <c r="G35" i="11"/>
  <c r="H35" i="11"/>
  <c r="I35" i="11"/>
  <c r="M35" i="11" s="1"/>
  <c r="I36" i="11"/>
  <c r="J36" i="11"/>
  <c r="K36" i="11"/>
  <c r="L37" i="11"/>
  <c r="M37" i="11"/>
  <c r="H38" i="11"/>
  <c r="I38" i="11"/>
  <c r="F39" i="11"/>
  <c r="G39" i="11"/>
  <c r="H39" i="11"/>
  <c r="H39" i="12" s="1"/>
  <c r="I39" i="11"/>
  <c r="L39" i="11"/>
  <c r="M39" i="11"/>
  <c r="G40" i="11"/>
  <c r="H40" i="11"/>
  <c r="I40" i="11"/>
  <c r="M40" i="11" s="1"/>
  <c r="G41" i="11"/>
  <c r="H41" i="11"/>
  <c r="F41" i="11" s="1"/>
  <c r="I41" i="11"/>
  <c r="M41" i="11" s="1"/>
  <c r="E41" i="35" s="1"/>
  <c r="L41" i="11"/>
  <c r="I42" i="11"/>
  <c r="I43" i="11" s="1"/>
  <c r="J42" i="11"/>
  <c r="K42" i="11"/>
  <c r="K43" i="11" s="1"/>
  <c r="M42" i="11"/>
  <c r="M43" i="11" s="1"/>
  <c r="J43" i="11"/>
  <c r="H45" i="11"/>
  <c r="F45" i="11" s="1"/>
  <c r="I45" i="11"/>
  <c r="G45" i="11" s="1"/>
  <c r="L45" i="11"/>
  <c r="M45" i="11"/>
  <c r="E45" i="35" s="1"/>
  <c r="F47" i="11"/>
  <c r="G47" i="11"/>
  <c r="H47" i="11"/>
  <c r="I47" i="11"/>
  <c r="L47" i="11"/>
  <c r="M47" i="11"/>
  <c r="G49" i="11"/>
  <c r="H49" i="11"/>
  <c r="L49" i="11" s="1"/>
  <c r="I49" i="11"/>
  <c r="M49" i="11" s="1"/>
  <c r="G51" i="11"/>
  <c r="H51" i="11"/>
  <c r="I51" i="11"/>
  <c r="M51" i="11" s="1"/>
  <c r="H54" i="11"/>
  <c r="F54" i="11" s="1"/>
  <c r="I54" i="11"/>
  <c r="G54" i="11" s="1"/>
  <c r="L54" i="11"/>
  <c r="L56" i="11" s="1"/>
  <c r="M54" i="11"/>
  <c r="M56" i="11" s="1"/>
  <c r="F55" i="11"/>
  <c r="G55" i="11"/>
  <c r="H55" i="11"/>
  <c r="H55" i="12" s="1"/>
  <c r="I55" i="11"/>
  <c r="L55" i="11"/>
  <c r="M55" i="11"/>
  <c r="G56" i="11"/>
  <c r="H56" i="11"/>
  <c r="I56" i="11"/>
  <c r="J56" i="11"/>
  <c r="K56" i="11"/>
  <c r="F59" i="11"/>
  <c r="H59" i="11"/>
  <c r="I59" i="11"/>
  <c r="G60" i="11"/>
  <c r="H60" i="11"/>
  <c r="I60" i="11"/>
  <c r="M60" i="11" s="1"/>
  <c r="J61" i="11"/>
  <c r="K61" i="11"/>
  <c r="G64" i="11"/>
  <c r="H64" i="11"/>
  <c r="I64" i="11"/>
  <c r="M64" i="11" s="1"/>
  <c r="F65" i="11"/>
  <c r="H65" i="11"/>
  <c r="I65" i="11"/>
  <c r="G65" i="11" s="1"/>
  <c r="L65" i="11"/>
  <c r="D65" i="35" s="1"/>
  <c r="I66" i="11"/>
  <c r="J66" i="11"/>
  <c r="K66" i="11"/>
  <c r="G70" i="11"/>
  <c r="G72" i="11" s="1"/>
  <c r="H70" i="11"/>
  <c r="I70" i="11"/>
  <c r="M70" i="11"/>
  <c r="G71" i="11"/>
  <c r="H71" i="11"/>
  <c r="F71" i="11" s="1"/>
  <c r="I71" i="11"/>
  <c r="M71" i="11"/>
  <c r="H72" i="11"/>
  <c r="I72" i="11"/>
  <c r="J72" i="11"/>
  <c r="K72" i="11"/>
  <c r="G73" i="11"/>
  <c r="H73" i="11"/>
  <c r="F73" i="11" s="1"/>
  <c r="I73" i="11"/>
  <c r="L73" i="11"/>
  <c r="D73" i="35" s="1"/>
  <c r="M73" i="11"/>
  <c r="F74" i="11"/>
  <c r="H74" i="11"/>
  <c r="I74" i="11"/>
  <c r="L74" i="11"/>
  <c r="G75" i="11"/>
  <c r="H75" i="11"/>
  <c r="L75" i="11" s="1"/>
  <c r="I75" i="11"/>
  <c r="M75" i="11"/>
  <c r="F76" i="11"/>
  <c r="G76" i="11"/>
  <c r="H76" i="11"/>
  <c r="I76" i="11"/>
  <c r="L76" i="11"/>
  <c r="D76" i="35" s="1"/>
  <c r="M76" i="11"/>
  <c r="H77" i="11"/>
  <c r="I77" i="11"/>
  <c r="G77" i="11" s="1"/>
  <c r="F78" i="11"/>
  <c r="G78" i="11"/>
  <c r="H78" i="11"/>
  <c r="H78" i="12" s="1"/>
  <c r="I78" i="11"/>
  <c r="I78" i="12" s="1"/>
  <c r="L78" i="11"/>
  <c r="D78" i="35" s="1"/>
  <c r="M78" i="11"/>
  <c r="F79" i="11"/>
  <c r="G79" i="11"/>
  <c r="H79" i="11"/>
  <c r="L79" i="11" s="1"/>
  <c r="I79" i="11"/>
  <c r="M79" i="11"/>
  <c r="H80" i="11"/>
  <c r="F80" i="11" s="1"/>
  <c r="I80" i="11"/>
  <c r="G80" i="11" s="1"/>
  <c r="L80" i="11"/>
  <c r="D80" i="35" s="1"/>
  <c r="G81" i="11"/>
  <c r="H81" i="11"/>
  <c r="F81" i="11" s="1"/>
  <c r="I81" i="11"/>
  <c r="L81" i="11"/>
  <c r="M81" i="11"/>
  <c r="D82" i="11"/>
  <c r="E82" i="11"/>
  <c r="E84" i="12" s="1"/>
  <c r="K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F11" i="23"/>
  <c r="G11" i="23"/>
  <c r="L11" i="23"/>
  <c r="L11" i="24" s="1"/>
  <c r="M11" i="23"/>
  <c r="M11" i="24" s="1"/>
  <c r="N11" i="23"/>
  <c r="O11" i="23"/>
  <c r="O16" i="23" s="1"/>
  <c r="P11" i="23"/>
  <c r="Q11" i="23"/>
  <c r="R11" i="23"/>
  <c r="R16" i="23" s="1"/>
  <c r="S11" i="23"/>
  <c r="S16" i="23" s="1"/>
  <c r="T11" i="23"/>
  <c r="U11" i="23"/>
  <c r="V11" i="23"/>
  <c r="W11" i="23"/>
  <c r="W16" i="23" s="1"/>
  <c r="X11" i="23"/>
  <c r="Y11" i="23"/>
  <c r="Z11" i="23"/>
  <c r="AA11" i="23"/>
  <c r="AA16" i="23" s="1"/>
  <c r="AB11" i="23"/>
  <c r="AC11" i="23"/>
  <c r="AC11" i="24" s="1"/>
  <c r="AD11" i="23"/>
  <c r="AD11" i="24" s="1"/>
  <c r="AE11" i="23"/>
  <c r="AF11" i="23"/>
  <c r="AG11" i="23"/>
  <c r="AH11" i="23"/>
  <c r="AI11" i="23"/>
  <c r="AI16" i="23" s="1"/>
  <c r="AJ11" i="23"/>
  <c r="AK11" i="23"/>
  <c r="AL11" i="23"/>
  <c r="AM11" i="23"/>
  <c r="AN11" i="23"/>
  <c r="AN16" i="23" s="1"/>
  <c r="AO11" i="23"/>
  <c r="D12" i="23"/>
  <c r="E12" i="23"/>
  <c r="F12" i="23"/>
  <c r="G12" i="23"/>
  <c r="L12" i="23"/>
  <c r="M12" i="23"/>
  <c r="N12" i="23"/>
  <c r="O12" i="23"/>
  <c r="P12" i="23"/>
  <c r="P16" i="23" s="1"/>
  <c r="Q12" i="23"/>
  <c r="Q16" i="23" s="1"/>
  <c r="R12" i="23"/>
  <c r="R12" i="24" s="1"/>
  <c r="S12" i="23"/>
  <c r="T12" i="23"/>
  <c r="U12" i="23"/>
  <c r="U16" i="23" s="1"/>
  <c r="V12" i="23"/>
  <c r="W12" i="23"/>
  <c r="X12" i="23"/>
  <c r="Y12" i="23"/>
  <c r="Z12" i="23"/>
  <c r="Z12" i="24" s="1"/>
  <c r="AA12" i="23"/>
  <c r="AB12" i="23"/>
  <c r="AC12" i="23"/>
  <c r="AD12" i="23"/>
  <c r="AD12" i="24" s="1"/>
  <c r="AE12" i="23"/>
  <c r="AF12" i="23"/>
  <c r="AF16" i="23" s="1"/>
  <c r="AG12" i="23"/>
  <c r="AG16" i="23" s="1"/>
  <c r="AH12" i="23"/>
  <c r="AI12" i="23"/>
  <c r="AJ12" i="23"/>
  <c r="AK12" i="23"/>
  <c r="AL12" i="23"/>
  <c r="AM12" i="23"/>
  <c r="AN12" i="23"/>
  <c r="AO12" i="23"/>
  <c r="AO16" i="23" s="1"/>
  <c r="F13" i="23"/>
  <c r="G13" i="23"/>
  <c r="L13" i="23"/>
  <c r="L13" i="24" s="1"/>
  <c r="M13" i="23"/>
  <c r="M13" i="24" s="1"/>
  <c r="N13" i="23"/>
  <c r="D13" i="23" s="1"/>
  <c r="F13" i="35" s="1"/>
  <c r="H13" i="35" s="1"/>
  <c r="O13" i="23"/>
  <c r="P13" i="23"/>
  <c r="Q13" i="23"/>
  <c r="R13" i="23"/>
  <c r="S13" i="23"/>
  <c r="T13" i="23"/>
  <c r="U13" i="23"/>
  <c r="V13" i="23"/>
  <c r="W13" i="23"/>
  <c r="W13" i="24" s="1"/>
  <c r="X13" i="23"/>
  <c r="Y13" i="23"/>
  <c r="Y13" i="24" s="1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F14" i="23"/>
  <c r="G14" i="23"/>
  <c r="L14" i="23"/>
  <c r="M14" i="23"/>
  <c r="E14" i="23" s="1"/>
  <c r="G14" i="35" s="1"/>
  <c r="N14" i="23"/>
  <c r="N16" i="23" s="1"/>
  <c r="O14" i="23"/>
  <c r="P14" i="23"/>
  <c r="Q14" i="23"/>
  <c r="R14" i="23"/>
  <c r="S14" i="23"/>
  <c r="T14" i="23"/>
  <c r="T14" i="24" s="1"/>
  <c r="U14" i="23"/>
  <c r="V14" i="23"/>
  <c r="W14" i="23"/>
  <c r="X14" i="23"/>
  <c r="Y14" i="23"/>
  <c r="Z14" i="23"/>
  <c r="AA14" i="23"/>
  <c r="AB14" i="23"/>
  <c r="AC14" i="23"/>
  <c r="AD14" i="23"/>
  <c r="AD14" i="24" s="1"/>
  <c r="AE14" i="23"/>
  <c r="AE14" i="24" s="1"/>
  <c r="AF14" i="23"/>
  <c r="AG14" i="23"/>
  <c r="AH14" i="23"/>
  <c r="AH16" i="23" s="1"/>
  <c r="AI14" i="23"/>
  <c r="AJ14" i="23"/>
  <c r="AK14" i="23"/>
  <c r="AL14" i="23"/>
  <c r="AM14" i="23"/>
  <c r="AN14" i="23"/>
  <c r="AO14" i="23"/>
  <c r="D15" i="23"/>
  <c r="F15" i="35" s="1"/>
  <c r="H15" i="35" s="1"/>
  <c r="F15" i="23"/>
  <c r="G15" i="23"/>
  <c r="L15" i="23"/>
  <c r="M15" i="23"/>
  <c r="M15" i="24" s="1"/>
  <c r="N15" i="23"/>
  <c r="N15" i="24" s="1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A15" i="24" s="1"/>
  <c r="AB15" i="23"/>
  <c r="AB15" i="24" s="1"/>
  <c r="AC15" i="23"/>
  <c r="AD15" i="23"/>
  <c r="AE15" i="23"/>
  <c r="AF15" i="23"/>
  <c r="AG15" i="23"/>
  <c r="AH15" i="23"/>
  <c r="AI15" i="23"/>
  <c r="AJ15" i="23"/>
  <c r="AK15" i="23"/>
  <c r="AK16" i="23" s="1"/>
  <c r="AK82" i="23" s="1"/>
  <c r="AL15" i="23"/>
  <c r="AM15" i="23"/>
  <c r="AN15" i="23"/>
  <c r="AO15" i="23"/>
  <c r="H16" i="23"/>
  <c r="I16" i="23"/>
  <c r="J16" i="23"/>
  <c r="K16" i="23"/>
  <c r="X16" i="23"/>
  <c r="Y16" i="23"/>
  <c r="AE16" i="23"/>
  <c r="F19" i="23"/>
  <c r="G19" i="23"/>
  <c r="L19" i="23"/>
  <c r="M19" i="23"/>
  <c r="M19" i="24" s="1"/>
  <c r="N19" i="23"/>
  <c r="O19" i="23"/>
  <c r="P19" i="23"/>
  <c r="P24" i="23" s="1"/>
  <c r="Q19" i="23"/>
  <c r="R19" i="23"/>
  <c r="S19" i="23"/>
  <c r="T19" i="23"/>
  <c r="U19" i="23"/>
  <c r="U19" i="24" s="1"/>
  <c r="V19" i="23"/>
  <c r="W19" i="23"/>
  <c r="X19" i="23"/>
  <c r="X24" i="23" s="1"/>
  <c r="Y19" i="23"/>
  <c r="Z19" i="23"/>
  <c r="AA19" i="23"/>
  <c r="AB19" i="23"/>
  <c r="AC19" i="23"/>
  <c r="AD19" i="23"/>
  <c r="AD24" i="23" s="1"/>
  <c r="AE19" i="23"/>
  <c r="AF19" i="23"/>
  <c r="AF24" i="23" s="1"/>
  <c r="AG19" i="23"/>
  <c r="AH19" i="23"/>
  <c r="AI19" i="23"/>
  <c r="AJ19" i="23"/>
  <c r="AK19" i="23"/>
  <c r="AL19" i="23"/>
  <c r="AL24" i="23" s="1"/>
  <c r="AM19" i="23"/>
  <c r="AN19" i="23"/>
  <c r="AN24" i="23" s="1"/>
  <c r="AO19" i="23"/>
  <c r="E20" i="23"/>
  <c r="F20" i="23"/>
  <c r="D20" i="23" s="1"/>
  <c r="F20" i="35" s="1"/>
  <c r="H20" i="35" s="1"/>
  <c r="G20" i="23"/>
  <c r="L20" i="23"/>
  <c r="M20" i="23"/>
  <c r="M20" i="24" s="1"/>
  <c r="N20" i="23"/>
  <c r="N24" i="23" s="1"/>
  <c r="O20" i="23"/>
  <c r="P20" i="23"/>
  <c r="P20" i="24" s="1"/>
  <c r="Q20" i="23"/>
  <c r="Q24" i="23" s="1"/>
  <c r="R20" i="23"/>
  <c r="S20" i="23"/>
  <c r="T20" i="23"/>
  <c r="T20" i="24" s="1"/>
  <c r="U20" i="23"/>
  <c r="V20" i="23"/>
  <c r="V24" i="23" s="1"/>
  <c r="W20" i="23"/>
  <c r="X20" i="23"/>
  <c r="Y20" i="23"/>
  <c r="Y24" i="23" s="1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F21" i="23"/>
  <c r="G21" i="23"/>
  <c r="L21" i="23"/>
  <c r="L21" i="24" s="1"/>
  <c r="M21" i="23"/>
  <c r="M21" i="24" s="1"/>
  <c r="N21" i="23"/>
  <c r="O21" i="23"/>
  <c r="E21" i="23" s="1"/>
  <c r="P21" i="23"/>
  <c r="P21" i="24" s="1"/>
  <c r="Q21" i="23"/>
  <c r="R21" i="23"/>
  <c r="S21" i="23"/>
  <c r="T21" i="23"/>
  <c r="U21" i="23"/>
  <c r="V21" i="23"/>
  <c r="W21" i="23"/>
  <c r="X21" i="23"/>
  <c r="X21" i="24" s="1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F22" i="23"/>
  <c r="D22" i="23" s="1"/>
  <c r="F22" i="35" s="1"/>
  <c r="H22" i="35" s="1"/>
  <c r="G22" i="23"/>
  <c r="L22" i="23"/>
  <c r="L22" i="24" s="1"/>
  <c r="M22" i="23"/>
  <c r="M22" i="24" s="1"/>
  <c r="N22" i="23"/>
  <c r="O22" i="23"/>
  <c r="P22" i="23"/>
  <c r="Q22" i="23"/>
  <c r="R22" i="23"/>
  <c r="R22" i="24" s="1"/>
  <c r="S22" i="23"/>
  <c r="T22" i="23"/>
  <c r="U22" i="23"/>
  <c r="V22" i="23"/>
  <c r="V22" i="24" s="1"/>
  <c r="W22" i="23"/>
  <c r="X22" i="23"/>
  <c r="Y22" i="23"/>
  <c r="Z22" i="23"/>
  <c r="AA22" i="23"/>
  <c r="AB22" i="23"/>
  <c r="AC22" i="23"/>
  <c r="AC22" i="24" s="1"/>
  <c r="AD22" i="23"/>
  <c r="AD22" i="24" s="1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F23" i="35" s="1"/>
  <c r="H23" i="35" s="1"/>
  <c r="F23" i="23"/>
  <c r="G23" i="23"/>
  <c r="E23" i="23" s="1"/>
  <c r="L23" i="23"/>
  <c r="L23" i="24" s="1"/>
  <c r="M23" i="23"/>
  <c r="M23" i="24" s="1"/>
  <c r="N23" i="23"/>
  <c r="N23" i="24" s="1"/>
  <c r="O23" i="23"/>
  <c r="O23" i="24" s="1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G24" i="23"/>
  <c r="H24" i="23"/>
  <c r="I24" i="23"/>
  <c r="J24" i="23"/>
  <c r="K24" i="23"/>
  <c r="M24" i="23"/>
  <c r="O24" i="23"/>
  <c r="T24" i="23"/>
  <c r="W24" i="23"/>
  <c r="AC24" i="23"/>
  <c r="AE24" i="23"/>
  <c r="AG24" i="23"/>
  <c r="AK24" i="23"/>
  <c r="AM24" i="23"/>
  <c r="AO24" i="23"/>
  <c r="F27" i="23"/>
  <c r="G27" i="23"/>
  <c r="L27" i="23"/>
  <c r="L27" i="24" s="1"/>
  <c r="M27" i="23"/>
  <c r="M27" i="24" s="1"/>
  <c r="N27" i="23"/>
  <c r="D27" i="23" s="1"/>
  <c r="O27" i="23"/>
  <c r="O29" i="23" s="1"/>
  <c r="P27" i="23"/>
  <c r="Q27" i="23"/>
  <c r="R27" i="23"/>
  <c r="S27" i="23"/>
  <c r="T27" i="23"/>
  <c r="U27" i="23"/>
  <c r="U27" i="24" s="1"/>
  <c r="V27" i="23"/>
  <c r="W27" i="23"/>
  <c r="W29" i="23" s="1"/>
  <c r="X27" i="23"/>
  <c r="Y27" i="23"/>
  <c r="Z27" i="23"/>
  <c r="AA27" i="23"/>
  <c r="AB27" i="23"/>
  <c r="AC27" i="23"/>
  <c r="AC27" i="24" s="1"/>
  <c r="AD27" i="23"/>
  <c r="AE27" i="23"/>
  <c r="AE29" i="23" s="1"/>
  <c r="AF27" i="23"/>
  <c r="AG27" i="23"/>
  <c r="AH27" i="23"/>
  <c r="AI27" i="23"/>
  <c r="AJ27" i="23"/>
  <c r="AK27" i="23"/>
  <c r="AL27" i="23"/>
  <c r="AM27" i="23"/>
  <c r="AM29" i="23" s="1"/>
  <c r="AN27" i="23"/>
  <c r="AO27" i="23"/>
  <c r="E28" i="23"/>
  <c r="F28" i="23"/>
  <c r="D28" i="23" s="1"/>
  <c r="F28" i="35" s="1"/>
  <c r="G28" i="23"/>
  <c r="G29" i="23" s="1"/>
  <c r="L28" i="23"/>
  <c r="L28" i="24" s="1"/>
  <c r="M28" i="23"/>
  <c r="N28" i="23"/>
  <c r="O28" i="23"/>
  <c r="P28" i="23"/>
  <c r="Q28" i="23"/>
  <c r="Q29" i="23" s="1"/>
  <c r="R28" i="23"/>
  <c r="R29" i="23" s="1"/>
  <c r="S28" i="23"/>
  <c r="T28" i="23"/>
  <c r="T29" i="23" s="1"/>
  <c r="U28" i="23"/>
  <c r="U28" i="24" s="1"/>
  <c r="V28" i="23"/>
  <c r="V28" i="24" s="1"/>
  <c r="W28" i="23"/>
  <c r="X28" i="23"/>
  <c r="Y28" i="23"/>
  <c r="Y29" i="23" s="1"/>
  <c r="Z28" i="23"/>
  <c r="Z29" i="23" s="1"/>
  <c r="AA28" i="23"/>
  <c r="AA29" i="23" s="1"/>
  <c r="AB28" i="23"/>
  <c r="AB29" i="23" s="1"/>
  <c r="AC28" i="23"/>
  <c r="AC29" i="23" s="1"/>
  <c r="AD28" i="23"/>
  <c r="AD28" i="24" s="1"/>
  <c r="AE28" i="23"/>
  <c r="AF28" i="23"/>
  <c r="AG28" i="23"/>
  <c r="AG29" i="23" s="1"/>
  <c r="AH28" i="23"/>
  <c r="AH29" i="23" s="1"/>
  <c r="AI28" i="23"/>
  <c r="AJ28" i="23"/>
  <c r="AJ29" i="23" s="1"/>
  <c r="AK28" i="23"/>
  <c r="AL28" i="23"/>
  <c r="AM28" i="23"/>
  <c r="AN28" i="23"/>
  <c r="AO28" i="23"/>
  <c r="AO29" i="23" s="1"/>
  <c r="F29" i="23"/>
  <c r="H29" i="23"/>
  <c r="I29" i="23"/>
  <c r="J29" i="23"/>
  <c r="K29" i="23"/>
  <c r="K82" i="23" s="1"/>
  <c r="I641" i="44" s="1"/>
  <c r="M29" i="23"/>
  <c r="N29" i="23"/>
  <c r="P29" i="23"/>
  <c r="S29" i="23"/>
  <c r="U29" i="23"/>
  <c r="V29" i="23"/>
  <c r="X29" i="23"/>
  <c r="AD29" i="23"/>
  <c r="AF29" i="23"/>
  <c r="AI29" i="23"/>
  <c r="AK29" i="23"/>
  <c r="AL29" i="23"/>
  <c r="AN29" i="23"/>
  <c r="F32" i="23"/>
  <c r="D32" i="23" s="1"/>
  <c r="G32" i="23"/>
  <c r="L32" i="23"/>
  <c r="L32" i="24" s="1"/>
  <c r="M32" i="23"/>
  <c r="M32" i="24" s="1"/>
  <c r="N32" i="23"/>
  <c r="N36" i="23" s="1"/>
  <c r="O32" i="23"/>
  <c r="P32" i="23"/>
  <c r="P32" i="24" s="1"/>
  <c r="Q32" i="23"/>
  <c r="R32" i="23"/>
  <c r="S32" i="23"/>
  <c r="T32" i="23"/>
  <c r="T36" i="23" s="1"/>
  <c r="U32" i="23"/>
  <c r="U36" i="23" s="1"/>
  <c r="V32" i="23"/>
  <c r="V36" i="23" s="1"/>
  <c r="W32" i="23"/>
  <c r="X32" i="23"/>
  <c r="X32" i="24" s="1"/>
  <c r="Y32" i="23"/>
  <c r="Z32" i="23"/>
  <c r="AA32" i="23"/>
  <c r="AB32" i="23"/>
  <c r="AB36" i="23" s="1"/>
  <c r="AC32" i="23"/>
  <c r="AD32" i="23"/>
  <c r="AE32" i="23"/>
  <c r="AF32" i="23"/>
  <c r="AG32" i="23"/>
  <c r="AH32" i="23"/>
  <c r="AI32" i="23"/>
  <c r="AJ32" i="23"/>
  <c r="AJ36" i="23" s="1"/>
  <c r="AK32" i="23"/>
  <c r="AK36" i="23" s="1"/>
  <c r="AL32" i="23"/>
  <c r="AM32" i="23"/>
  <c r="AN32" i="23"/>
  <c r="AO32" i="23"/>
  <c r="F33" i="23"/>
  <c r="D33" i="23" s="1"/>
  <c r="F33" i="35" s="1"/>
  <c r="H33" i="35" s="1"/>
  <c r="G33" i="23"/>
  <c r="E33" i="23" s="1"/>
  <c r="G33" i="35" s="1"/>
  <c r="I33" i="35" s="1"/>
  <c r="L33" i="23"/>
  <c r="L33" i="24" s="1"/>
  <c r="M33" i="23"/>
  <c r="N33" i="23"/>
  <c r="O33" i="23"/>
  <c r="P33" i="23"/>
  <c r="Q33" i="23"/>
  <c r="Q33" i="24" s="1"/>
  <c r="R33" i="23"/>
  <c r="R36" i="23" s="1"/>
  <c r="S33" i="23"/>
  <c r="T33" i="23"/>
  <c r="U33" i="23"/>
  <c r="V33" i="23"/>
  <c r="W33" i="23"/>
  <c r="X33" i="23"/>
  <c r="Y33" i="23"/>
  <c r="Z33" i="23"/>
  <c r="Z36" i="23" s="1"/>
  <c r="AA33" i="23"/>
  <c r="AB33" i="23"/>
  <c r="AC33" i="23"/>
  <c r="AD33" i="23"/>
  <c r="AE33" i="23"/>
  <c r="AF33" i="23"/>
  <c r="AG33" i="23"/>
  <c r="AH33" i="23"/>
  <c r="AH36" i="23" s="1"/>
  <c r="AI33" i="23"/>
  <c r="AJ33" i="23"/>
  <c r="AK33" i="23"/>
  <c r="AL33" i="23"/>
  <c r="AM33" i="23"/>
  <c r="AN33" i="23"/>
  <c r="AO33" i="23"/>
  <c r="D34" i="23"/>
  <c r="F34" i="35" s="1"/>
  <c r="H34" i="35" s="1"/>
  <c r="E34" i="23"/>
  <c r="G34" i="35" s="1"/>
  <c r="I34" i="35" s="1"/>
  <c r="F34" i="23"/>
  <c r="G34" i="23"/>
  <c r="L34" i="23"/>
  <c r="L34" i="24" s="1"/>
  <c r="M34" i="23"/>
  <c r="M34" i="24" s="1"/>
  <c r="N34" i="23"/>
  <c r="N34" i="24" s="1"/>
  <c r="O34" i="23"/>
  <c r="P34" i="23"/>
  <c r="Q34" i="23"/>
  <c r="Q36" i="23" s="1"/>
  <c r="R34" i="23"/>
  <c r="S34" i="23"/>
  <c r="T34" i="23"/>
  <c r="T34" i="24" s="1"/>
  <c r="U34" i="23"/>
  <c r="U34" i="24" s="1"/>
  <c r="V34" i="23"/>
  <c r="W34" i="23"/>
  <c r="W36" i="23" s="1"/>
  <c r="X34" i="23"/>
  <c r="Y34" i="23"/>
  <c r="Y36" i="23" s="1"/>
  <c r="Z34" i="23"/>
  <c r="AA34" i="23"/>
  <c r="AB34" i="23"/>
  <c r="AC34" i="23"/>
  <c r="AD34" i="23"/>
  <c r="AE34" i="23"/>
  <c r="AE34" i="24" s="1"/>
  <c r="AF34" i="23"/>
  <c r="AG34" i="23"/>
  <c r="AG36" i="23" s="1"/>
  <c r="AH34" i="23"/>
  <c r="AI34" i="23"/>
  <c r="AJ34" i="23"/>
  <c r="AK34" i="23"/>
  <c r="AL34" i="23"/>
  <c r="AM34" i="23"/>
  <c r="AM36" i="23" s="1"/>
  <c r="AN34" i="23"/>
  <c r="AO34" i="23"/>
  <c r="AO36" i="23" s="1"/>
  <c r="F35" i="23"/>
  <c r="G35" i="23"/>
  <c r="E35" i="23" s="1"/>
  <c r="G35" i="35" s="1"/>
  <c r="I35" i="35" s="1"/>
  <c r="L35" i="23"/>
  <c r="M35" i="23"/>
  <c r="N35" i="23"/>
  <c r="D35" i="23" s="1"/>
  <c r="F35" i="35" s="1"/>
  <c r="O35" i="23"/>
  <c r="P35" i="23"/>
  <c r="Q35" i="23"/>
  <c r="R35" i="23"/>
  <c r="S35" i="23"/>
  <c r="T35" i="23"/>
  <c r="U35" i="23"/>
  <c r="V35" i="23"/>
  <c r="V35" i="24" s="1"/>
  <c r="W35" i="23"/>
  <c r="X35" i="23"/>
  <c r="Y35" i="23"/>
  <c r="Z35" i="23"/>
  <c r="AA35" i="23"/>
  <c r="AB35" i="23"/>
  <c r="AC35" i="23"/>
  <c r="AD35" i="23"/>
  <c r="AD35" i="24" s="1"/>
  <c r="AE35" i="23"/>
  <c r="AF35" i="23"/>
  <c r="AG35" i="23"/>
  <c r="AH35" i="23"/>
  <c r="AI35" i="23"/>
  <c r="AJ35" i="23"/>
  <c r="AK35" i="23"/>
  <c r="AL35" i="23"/>
  <c r="AL36" i="23" s="1"/>
  <c r="AM35" i="23"/>
  <c r="AN35" i="23"/>
  <c r="AO35" i="23"/>
  <c r="H36" i="23"/>
  <c r="H82" i="23" s="1"/>
  <c r="F641" i="44" s="1"/>
  <c r="I36" i="23"/>
  <c r="J36" i="23"/>
  <c r="K36" i="23"/>
  <c r="M36" i="23"/>
  <c r="O36" i="23"/>
  <c r="P36" i="23"/>
  <c r="X36" i="23"/>
  <c r="AC36" i="23"/>
  <c r="AE36" i="23"/>
  <c r="AF36" i="23"/>
  <c r="AN36" i="23"/>
  <c r="F39" i="23"/>
  <c r="G39" i="23"/>
  <c r="L39" i="23"/>
  <c r="L39" i="24" s="1"/>
  <c r="M39" i="23"/>
  <c r="M39" i="24" s="1"/>
  <c r="N39" i="23"/>
  <c r="D39" i="23" s="1"/>
  <c r="F39" i="35" s="1"/>
  <c r="H39" i="35" s="1"/>
  <c r="O39" i="23"/>
  <c r="P39" i="23"/>
  <c r="Q39" i="23"/>
  <c r="R39" i="23"/>
  <c r="S39" i="23"/>
  <c r="T39" i="23"/>
  <c r="U39" i="23"/>
  <c r="U43" i="23" s="1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K43" i="23" s="1"/>
  <c r="AL39" i="23"/>
  <c r="AM39" i="23"/>
  <c r="AN39" i="23"/>
  <c r="AO39" i="23"/>
  <c r="E40" i="23"/>
  <c r="F40" i="23"/>
  <c r="D40" i="23" s="1"/>
  <c r="G40" i="23"/>
  <c r="L40" i="23"/>
  <c r="L40" i="24" s="1"/>
  <c r="M40" i="23"/>
  <c r="M40" i="24" s="1"/>
  <c r="N40" i="23"/>
  <c r="O40" i="23"/>
  <c r="P40" i="23"/>
  <c r="Q40" i="23"/>
  <c r="Q42" i="23" s="1"/>
  <c r="Q43" i="23" s="1"/>
  <c r="R40" i="23"/>
  <c r="S40" i="23"/>
  <c r="T40" i="23"/>
  <c r="U40" i="23"/>
  <c r="V40" i="23"/>
  <c r="W40" i="23"/>
  <c r="X40" i="23"/>
  <c r="Y40" i="23"/>
  <c r="Y42" i="23" s="1"/>
  <c r="Y43" i="23" s="1"/>
  <c r="Z40" i="23"/>
  <c r="AA40" i="23"/>
  <c r="AB40" i="23"/>
  <c r="AC40" i="23"/>
  <c r="AD40" i="23"/>
  <c r="AE40" i="23"/>
  <c r="AF40" i="23"/>
  <c r="AG40" i="23"/>
  <c r="AG42" i="23" s="1"/>
  <c r="AG43" i="23" s="1"/>
  <c r="AH40" i="23"/>
  <c r="AI40" i="23"/>
  <c r="AJ40" i="23"/>
  <c r="AK40" i="23"/>
  <c r="AL40" i="23"/>
  <c r="AM40" i="23"/>
  <c r="AN40" i="23"/>
  <c r="AO40" i="23"/>
  <c r="AO42" i="23" s="1"/>
  <c r="AO43" i="23" s="1"/>
  <c r="F41" i="23"/>
  <c r="D41" i="23" s="1"/>
  <c r="F41" i="35" s="1"/>
  <c r="H41" i="35" s="1"/>
  <c r="G41" i="23"/>
  <c r="E41" i="23" s="1"/>
  <c r="G41" i="35" s="1"/>
  <c r="I41" i="35" s="1"/>
  <c r="L41" i="23"/>
  <c r="M41" i="23"/>
  <c r="N41" i="23"/>
  <c r="N41" i="24" s="1"/>
  <c r="O41" i="23"/>
  <c r="O42" i="23" s="1"/>
  <c r="P41" i="23"/>
  <c r="P42" i="23" s="1"/>
  <c r="P43" i="23" s="1"/>
  <c r="Q41" i="23"/>
  <c r="R41" i="23"/>
  <c r="R42" i="23" s="1"/>
  <c r="R43" i="23" s="1"/>
  <c r="S41" i="23"/>
  <c r="S42" i="23" s="1"/>
  <c r="S43" i="23" s="1"/>
  <c r="T41" i="23"/>
  <c r="U41" i="23"/>
  <c r="V41" i="23"/>
  <c r="W41" i="23"/>
  <c r="W42" i="23" s="1"/>
  <c r="W43" i="23" s="1"/>
  <c r="X41" i="23"/>
  <c r="X41" i="24" s="1"/>
  <c r="Y41" i="23"/>
  <c r="Z41" i="23"/>
  <c r="Z42" i="23" s="1"/>
  <c r="Z43" i="23" s="1"/>
  <c r="AA41" i="23"/>
  <c r="AA42" i="23" s="1"/>
  <c r="AA43" i="23" s="1"/>
  <c r="AB41" i="23"/>
  <c r="AC41" i="23"/>
  <c r="AD41" i="23"/>
  <c r="AD41" i="24" s="1"/>
  <c r="AE41" i="23"/>
  <c r="AF41" i="23"/>
  <c r="AF42" i="23" s="1"/>
  <c r="AF43" i="23" s="1"/>
  <c r="AG41" i="23"/>
  <c r="AH41" i="23"/>
  <c r="AH42" i="23" s="1"/>
  <c r="AH43" i="23" s="1"/>
  <c r="AI41" i="23"/>
  <c r="AJ41" i="23"/>
  <c r="AK41" i="23"/>
  <c r="AL41" i="23"/>
  <c r="AM41" i="23"/>
  <c r="AM42" i="23" s="1"/>
  <c r="AM43" i="23" s="1"/>
  <c r="AN41" i="23"/>
  <c r="AN42" i="23" s="1"/>
  <c r="AN43" i="23" s="1"/>
  <c r="AO41" i="23"/>
  <c r="H42" i="23"/>
  <c r="I42" i="23"/>
  <c r="I43" i="23" s="1"/>
  <c r="J42" i="23"/>
  <c r="J43" i="23" s="1"/>
  <c r="K42" i="23"/>
  <c r="L42" i="23"/>
  <c r="L43" i="23" s="1"/>
  <c r="M42" i="23"/>
  <c r="N42" i="23"/>
  <c r="T42" i="23"/>
  <c r="T43" i="23" s="1"/>
  <c r="U42" i="23"/>
  <c r="V42" i="23"/>
  <c r="AB42" i="23"/>
  <c r="AB43" i="23" s="1"/>
  <c r="AC42" i="23"/>
  <c r="AD42" i="23"/>
  <c r="AJ42" i="23"/>
  <c r="AJ43" i="23" s="1"/>
  <c r="AK42" i="23"/>
  <c r="AL42" i="23"/>
  <c r="H43" i="23"/>
  <c r="K43" i="23"/>
  <c r="N43" i="23"/>
  <c r="O43" i="23"/>
  <c r="V43" i="23"/>
  <c r="AD43" i="23"/>
  <c r="AL43" i="23"/>
  <c r="F45" i="23"/>
  <c r="D45" i="23" s="1"/>
  <c r="F45" i="35" s="1"/>
  <c r="H45" i="35" s="1"/>
  <c r="G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D47" i="23" s="1"/>
  <c r="F47" i="35" s="1"/>
  <c r="H47" i="35" s="1"/>
  <c r="G47" i="23"/>
  <c r="E47" i="23" s="1"/>
  <c r="G47" i="35" s="1"/>
  <c r="I47" i="35" s="1"/>
  <c r="L47" i="23"/>
  <c r="M47" i="23"/>
  <c r="N47" i="23"/>
  <c r="O47" i="23"/>
  <c r="P47" i="23"/>
  <c r="Q47" i="23"/>
  <c r="R47" i="23"/>
  <c r="S47" i="23"/>
  <c r="T47" i="23"/>
  <c r="U47" i="23"/>
  <c r="V47" i="23"/>
  <c r="V47" i="24" s="1"/>
  <c r="W47" i="23"/>
  <c r="W47" i="24" s="1"/>
  <c r="X47" i="23"/>
  <c r="X47" i="24" s="1"/>
  <c r="Y47" i="23"/>
  <c r="Z47" i="23"/>
  <c r="AA47" i="23"/>
  <c r="AB47" i="23"/>
  <c r="AC47" i="23"/>
  <c r="AD47" i="23"/>
  <c r="AD47" i="24" s="1"/>
  <c r="AE47" i="23"/>
  <c r="AE47" i="24" s="1"/>
  <c r="AF47" i="23"/>
  <c r="AG47" i="23"/>
  <c r="AH47" i="23"/>
  <c r="AI47" i="23"/>
  <c r="AJ47" i="23"/>
  <c r="AK47" i="23"/>
  <c r="AL47" i="23"/>
  <c r="AM47" i="23"/>
  <c r="AN47" i="23"/>
  <c r="AO47" i="23"/>
  <c r="D49" i="23"/>
  <c r="F49" i="35" s="1"/>
  <c r="H49" i="35" s="1"/>
  <c r="E49" i="23"/>
  <c r="G49" i="35" s="1"/>
  <c r="F49" i="23"/>
  <c r="G49" i="23"/>
  <c r="L49" i="23"/>
  <c r="L49" i="24" s="1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E51" i="23" s="1"/>
  <c r="L51" i="23"/>
  <c r="L51" i="24" s="1"/>
  <c r="M51" i="23"/>
  <c r="M51" i="24" s="1"/>
  <c r="N51" i="23"/>
  <c r="D51" i="23" s="1"/>
  <c r="F51" i="35" s="1"/>
  <c r="O51" i="23"/>
  <c r="P51" i="23"/>
  <c r="Q51" i="23"/>
  <c r="R51" i="23"/>
  <c r="S51" i="23"/>
  <c r="T51" i="23"/>
  <c r="U51" i="23"/>
  <c r="U51" i="24" s="1"/>
  <c r="V51" i="23"/>
  <c r="W51" i="23"/>
  <c r="X51" i="23"/>
  <c r="Y51" i="23"/>
  <c r="Z51" i="23"/>
  <c r="AA51" i="23"/>
  <c r="AB51" i="23"/>
  <c r="AC51" i="23"/>
  <c r="AC51" i="24" s="1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D54" i="23" s="1"/>
  <c r="G54" i="23"/>
  <c r="G56" i="23" s="1"/>
  <c r="L54" i="23"/>
  <c r="L54" i="24" s="1"/>
  <c r="M54" i="23"/>
  <c r="M54" i="24" s="1"/>
  <c r="M56" i="24" s="1"/>
  <c r="N54" i="23"/>
  <c r="O54" i="23"/>
  <c r="P54" i="23"/>
  <c r="Q54" i="23"/>
  <c r="R54" i="23"/>
  <c r="S54" i="23"/>
  <c r="S56" i="23" s="1"/>
  <c r="T54" i="23"/>
  <c r="U54" i="23"/>
  <c r="U54" i="24" s="1"/>
  <c r="V54" i="23"/>
  <c r="V54" i="24" s="1"/>
  <c r="V56" i="24" s="1"/>
  <c r="W54" i="23"/>
  <c r="W54" i="24" s="1"/>
  <c r="X54" i="23"/>
  <c r="Y54" i="23"/>
  <c r="Z54" i="23"/>
  <c r="AA54" i="23"/>
  <c r="AA56" i="23" s="1"/>
  <c r="AB54" i="23"/>
  <c r="AC54" i="23"/>
  <c r="AC54" i="24" s="1"/>
  <c r="AD54" i="23"/>
  <c r="AD54" i="24" s="1"/>
  <c r="AE54" i="23"/>
  <c r="AF54" i="23"/>
  <c r="AG54" i="23"/>
  <c r="AG56" i="23" s="1"/>
  <c r="AH54" i="23"/>
  <c r="AI54" i="23"/>
  <c r="AI56" i="23" s="1"/>
  <c r="AJ54" i="23"/>
  <c r="AK54" i="23"/>
  <c r="AL54" i="23"/>
  <c r="AM54" i="23"/>
  <c r="AN54" i="23"/>
  <c r="AO54" i="23"/>
  <c r="AO56" i="23" s="1"/>
  <c r="F55" i="23"/>
  <c r="D55" i="23" s="1"/>
  <c r="F55" i="35" s="1"/>
  <c r="H55" i="35" s="1"/>
  <c r="G55" i="23"/>
  <c r="L55" i="23"/>
  <c r="M55" i="23"/>
  <c r="M55" i="24" s="1"/>
  <c r="N55" i="23"/>
  <c r="O55" i="23"/>
  <c r="P55" i="23"/>
  <c r="P56" i="23" s="1"/>
  <c r="Q55" i="23"/>
  <c r="R55" i="23"/>
  <c r="R56" i="23" s="1"/>
  <c r="S55" i="23"/>
  <c r="T55" i="23"/>
  <c r="U55" i="23"/>
  <c r="V55" i="23"/>
  <c r="V55" i="24" s="1"/>
  <c r="W55" i="23"/>
  <c r="X55" i="23"/>
  <c r="X56" i="23" s="1"/>
  <c r="Y55" i="23"/>
  <c r="Z55" i="23"/>
  <c r="Z56" i="23" s="1"/>
  <c r="AA55" i="23"/>
  <c r="AB55" i="23"/>
  <c r="AC55" i="23"/>
  <c r="AD55" i="23"/>
  <c r="AE55" i="23"/>
  <c r="AE56" i="23" s="1"/>
  <c r="AF55" i="23"/>
  <c r="AF56" i="23" s="1"/>
  <c r="AG55" i="23"/>
  <c r="AH55" i="23"/>
  <c r="AH56" i="23" s="1"/>
  <c r="AI55" i="23"/>
  <c r="AJ55" i="23"/>
  <c r="AK55" i="23"/>
  <c r="AL55" i="23"/>
  <c r="AM55" i="23"/>
  <c r="AM56" i="23" s="1"/>
  <c r="AN55" i="23"/>
  <c r="AN56" i="23" s="1"/>
  <c r="AO55" i="23"/>
  <c r="H56" i="23"/>
  <c r="I56" i="23"/>
  <c r="J56" i="23"/>
  <c r="K56" i="23"/>
  <c r="L56" i="23"/>
  <c r="M56" i="23"/>
  <c r="N56" i="23"/>
  <c r="Q56" i="23"/>
  <c r="T56" i="23"/>
  <c r="V56" i="23"/>
  <c r="Y56" i="23"/>
  <c r="AB56" i="23"/>
  <c r="AC56" i="23"/>
  <c r="AD56" i="23"/>
  <c r="AJ56" i="23"/>
  <c r="AK56" i="23"/>
  <c r="AL56" i="23"/>
  <c r="E59" i="23"/>
  <c r="F59" i="23"/>
  <c r="F61" i="23" s="1"/>
  <c r="G59" i="23"/>
  <c r="G61" i="23" s="1"/>
  <c r="L59" i="23"/>
  <c r="L59" i="24" s="1"/>
  <c r="M59" i="23"/>
  <c r="N59" i="23"/>
  <c r="O59" i="23"/>
  <c r="O61" i="23" s="1"/>
  <c r="P59" i="23"/>
  <c r="Q59" i="23"/>
  <c r="Q61" i="23" s="1"/>
  <c r="R59" i="23"/>
  <c r="R59" i="24" s="1"/>
  <c r="S59" i="23"/>
  <c r="T59" i="23"/>
  <c r="U59" i="23"/>
  <c r="V59" i="23"/>
  <c r="W59" i="23"/>
  <c r="X59" i="23"/>
  <c r="Y59" i="23"/>
  <c r="Z59" i="23"/>
  <c r="Z59" i="24" s="1"/>
  <c r="AA59" i="23"/>
  <c r="AA59" i="24" s="1"/>
  <c r="AB59" i="23"/>
  <c r="AB59" i="24" s="1"/>
  <c r="AC59" i="23"/>
  <c r="AD59" i="23"/>
  <c r="AE59" i="23"/>
  <c r="AE61" i="23" s="1"/>
  <c r="AF59" i="23"/>
  <c r="AG59" i="23"/>
  <c r="AG61" i="23" s="1"/>
  <c r="AH59" i="23"/>
  <c r="AI59" i="23"/>
  <c r="AJ59" i="23"/>
  <c r="AK59" i="23"/>
  <c r="AL59" i="23"/>
  <c r="AM59" i="23"/>
  <c r="AN59" i="23"/>
  <c r="AO59" i="23"/>
  <c r="AO61" i="23" s="1"/>
  <c r="D60" i="23"/>
  <c r="F60" i="35" s="1"/>
  <c r="F60" i="23"/>
  <c r="G60" i="23"/>
  <c r="L60" i="23"/>
  <c r="M60" i="23"/>
  <c r="N60" i="23"/>
  <c r="N61" i="23" s="1"/>
  <c r="O60" i="23"/>
  <c r="P60" i="23"/>
  <c r="P61" i="23" s="1"/>
  <c r="Q60" i="23"/>
  <c r="R60" i="23"/>
  <c r="S60" i="23"/>
  <c r="T60" i="23"/>
  <c r="U60" i="23"/>
  <c r="U61" i="23" s="1"/>
  <c r="V60" i="23"/>
  <c r="V61" i="23" s="1"/>
  <c r="W60" i="23"/>
  <c r="X60" i="23"/>
  <c r="X61" i="23" s="1"/>
  <c r="Y60" i="23"/>
  <c r="Z60" i="23"/>
  <c r="AA60" i="23"/>
  <c r="AB60" i="23"/>
  <c r="AC60" i="23"/>
  <c r="AC61" i="23" s="1"/>
  <c r="AD60" i="23"/>
  <c r="AD61" i="23" s="1"/>
  <c r="AE60" i="23"/>
  <c r="AE60" i="24" s="1"/>
  <c r="AF60" i="23"/>
  <c r="AF61" i="23" s="1"/>
  <c r="AG60" i="23"/>
  <c r="AH60" i="23"/>
  <c r="AI60" i="23"/>
  <c r="AJ60" i="23"/>
  <c r="AK60" i="23"/>
  <c r="AK61" i="23" s="1"/>
  <c r="AL60" i="23"/>
  <c r="AL61" i="23" s="1"/>
  <c r="AM60" i="23"/>
  <c r="AN60" i="23"/>
  <c r="AN61" i="23" s="1"/>
  <c r="AO60" i="23"/>
  <c r="H61" i="23"/>
  <c r="I61" i="23"/>
  <c r="J61" i="23"/>
  <c r="K61" i="23"/>
  <c r="L61" i="23"/>
  <c r="R61" i="23"/>
  <c r="S61" i="23"/>
  <c r="T61" i="23"/>
  <c r="W61" i="23"/>
  <c r="Z61" i="23"/>
  <c r="AB61" i="23"/>
  <c r="AH61" i="23"/>
  <c r="AI61" i="23"/>
  <c r="AJ61" i="23"/>
  <c r="AM61" i="23"/>
  <c r="D64" i="23"/>
  <c r="F64" i="23"/>
  <c r="F66" i="23" s="1"/>
  <c r="G64" i="23"/>
  <c r="L64" i="23"/>
  <c r="M64" i="23"/>
  <c r="M66" i="23" s="1"/>
  <c r="N64" i="23"/>
  <c r="O64" i="23"/>
  <c r="P64" i="23"/>
  <c r="Q64" i="23"/>
  <c r="R64" i="23"/>
  <c r="R64" i="24" s="1"/>
  <c r="S64" i="23"/>
  <c r="T64" i="23"/>
  <c r="U64" i="23"/>
  <c r="V64" i="23"/>
  <c r="W64" i="23"/>
  <c r="X64" i="23"/>
  <c r="Y64" i="23"/>
  <c r="Z64" i="23"/>
  <c r="Z64" i="24" s="1"/>
  <c r="AA64" i="23"/>
  <c r="AB64" i="23"/>
  <c r="AC64" i="23"/>
  <c r="AC66" i="23" s="1"/>
  <c r="AD64" i="23"/>
  <c r="AE64" i="23"/>
  <c r="AF64" i="23"/>
  <c r="AG64" i="23"/>
  <c r="AH64" i="23"/>
  <c r="AI64" i="23"/>
  <c r="AJ64" i="23"/>
  <c r="AK64" i="23"/>
  <c r="AK66" i="23" s="1"/>
  <c r="AL64" i="23"/>
  <c r="AM64" i="23"/>
  <c r="AN64" i="23"/>
  <c r="AO64" i="23"/>
  <c r="F65" i="23"/>
  <c r="G65" i="23"/>
  <c r="E65" i="23" s="1"/>
  <c r="L65" i="23"/>
  <c r="L66" i="23" s="1"/>
  <c r="M65" i="23"/>
  <c r="M65" i="24" s="1"/>
  <c r="N65" i="23"/>
  <c r="N65" i="24" s="1"/>
  <c r="O65" i="23"/>
  <c r="P65" i="23"/>
  <c r="P65" i="24" s="1"/>
  <c r="Q65" i="23"/>
  <c r="R65" i="23"/>
  <c r="S65" i="23"/>
  <c r="S66" i="23" s="1"/>
  <c r="T65" i="23"/>
  <c r="T65" i="24" s="1"/>
  <c r="U65" i="23"/>
  <c r="U65" i="24" s="1"/>
  <c r="V65" i="23"/>
  <c r="V66" i="23" s="1"/>
  <c r="W65" i="23"/>
  <c r="X65" i="23"/>
  <c r="X65" i="24" s="1"/>
  <c r="Y65" i="23"/>
  <c r="Z65" i="23"/>
  <c r="AA65" i="23"/>
  <c r="AA66" i="23" s="1"/>
  <c r="AB65" i="23"/>
  <c r="AB66" i="23" s="1"/>
  <c r="AC65" i="23"/>
  <c r="AC65" i="24" s="1"/>
  <c r="AD65" i="23"/>
  <c r="AD65" i="24" s="1"/>
  <c r="AE65" i="23"/>
  <c r="AF65" i="23"/>
  <c r="AG65" i="23"/>
  <c r="AH65" i="23"/>
  <c r="AI65" i="23"/>
  <c r="AI66" i="23" s="1"/>
  <c r="AJ65" i="23"/>
  <c r="AJ66" i="23" s="1"/>
  <c r="AK65" i="23"/>
  <c r="AL65" i="23"/>
  <c r="AL66" i="23" s="1"/>
  <c r="AM65" i="23"/>
  <c r="AN65" i="23"/>
  <c r="AO65" i="23"/>
  <c r="G66" i="23"/>
  <c r="H66" i="23"/>
  <c r="I66" i="23"/>
  <c r="J66" i="23"/>
  <c r="K66" i="23"/>
  <c r="O66" i="23"/>
  <c r="P66" i="23"/>
  <c r="Q66" i="23"/>
  <c r="R66" i="23"/>
  <c r="U66" i="23"/>
  <c r="W66" i="23"/>
  <c r="X66" i="23"/>
  <c r="Y66" i="23"/>
  <c r="Z66" i="23"/>
  <c r="AE66" i="23"/>
  <c r="AF66" i="23"/>
  <c r="AG66" i="23"/>
  <c r="AH66" i="23"/>
  <c r="AM66" i="23"/>
  <c r="AN66" i="23"/>
  <c r="AO66" i="23"/>
  <c r="F70" i="23"/>
  <c r="G70" i="23"/>
  <c r="L70" i="23"/>
  <c r="M70" i="23"/>
  <c r="M72" i="23" s="1"/>
  <c r="N70" i="23"/>
  <c r="D70" i="23" s="1"/>
  <c r="O70" i="23"/>
  <c r="P70" i="23"/>
  <c r="Q70" i="23"/>
  <c r="R70" i="23"/>
  <c r="S70" i="23"/>
  <c r="S72" i="23" s="1"/>
  <c r="T70" i="23"/>
  <c r="U70" i="23"/>
  <c r="U72" i="23" s="1"/>
  <c r="V70" i="23"/>
  <c r="W70" i="23"/>
  <c r="X70" i="23"/>
  <c r="Y70" i="23"/>
  <c r="Z70" i="23"/>
  <c r="AA70" i="23"/>
  <c r="AB70" i="23"/>
  <c r="AC70" i="23"/>
  <c r="AC72" i="23" s="1"/>
  <c r="AD70" i="23"/>
  <c r="AE70" i="23"/>
  <c r="AE72" i="23" s="1"/>
  <c r="AF70" i="23"/>
  <c r="AG70" i="23"/>
  <c r="AH70" i="23"/>
  <c r="AI70" i="23"/>
  <c r="AI72" i="23" s="1"/>
  <c r="AJ70" i="23"/>
  <c r="AK70" i="23"/>
  <c r="AK72" i="23" s="1"/>
  <c r="AL70" i="23"/>
  <c r="AM70" i="23"/>
  <c r="AN70" i="23"/>
  <c r="AO70" i="23"/>
  <c r="E71" i="23"/>
  <c r="G71" i="35" s="1"/>
  <c r="F71" i="23"/>
  <c r="D71" i="23" s="1"/>
  <c r="F71" i="35" s="1"/>
  <c r="G71" i="23"/>
  <c r="L71" i="23"/>
  <c r="L72" i="23" s="1"/>
  <c r="M71" i="23"/>
  <c r="N71" i="23"/>
  <c r="N71" i="24" s="1"/>
  <c r="O71" i="23"/>
  <c r="O71" i="24" s="1"/>
  <c r="P71" i="23"/>
  <c r="Q71" i="23"/>
  <c r="Q72" i="23" s="1"/>
  <c r="R71" i="23"/>
  <c r="R72" i="23" s="1"/>
  <c r="S71" i="23"/>
  <c r="T71" i="23"/>
  <c r="T72" i="23" s="1"/>
  <c r="U71" i="23"/>
  <c r="V71" i="23"/>
  <c r="V71" i="24" s="1"/>
  <c r="W71" i="23"/>
  <c r="W71" i="24" s="1"/>
  <c r="X71" i="23"/>
  <c r="X71" i="24" s="1"/>
  <c r="Y71" i="23"/>
  <c r="Y72" i="23" s="1"/>
  <c r="Z71" i="23"/>
  <c r="Z72" i="23" s="1"/>
  <c r="AA71" i="23"/>
  <c r="AB71" i="23"/>
  <c r="AB72" i="23" s="1"/>
  <c r="AC71" i="23"/>
  <c r="AD71" i="23"/>
  <c r="AD71" i="24" s="1"/>
  <c r="AE71" i="23"/>
  <c r="AF71" i="23"/>
  <c r="AG71" i="23"/>
  <c r="AG72" i="23" s="1"/>
  <c r="AH71" i="23"/>
  <c r="AH72" i="23" s="1"/>
  <c r="AI71" i="23"/>
  <c r="AJ71" i="23"/>
  <c r="AJ72" i="23" s="1"/>
  <c r="AK71" i="23"/>
  <c r="AL71" i="23"/>
  <c r="AM71" i="23"/>
  <c r="AN71" i="23"/>
  <c r="AO71" i="23"/>
  <c r="AO72" i="23" s="1"/>
  <c r="F72" i="23"/>
  <c r="G72" i="23"/>
  <c r="H72" i="23"/>
  <c r="I72" i="23"/>
  <c r="J72" i="23"/>
  <c r="K72" i="23"/>
  <c r="N72" i="23"/>
  <c r="O72" i="23"/>
  <c r="P72" i="23"/>
  <c r="V72" i="23"/>
  <c r="W72" i="23"/>
  <c r="X72" i="23"/>
  <c r="AD72" i="23"/>
  <c r="AF72" i="23"/>
  <c r="AL72" i="23"/>
  <c r="AM72" i="23"/>
  <c r="AN72" i="23"/>
  <c r="E73" i="23"/>
  <c r="G73" i="35" s="1"/>
  <c r="F73" i="23"/>
  <c r="D73" i="23" s="1"/>
  <c r="F73" i="35" s="1"/>
  <c r="G73" i="23"/>
  <c r="L73" i="23"/>
  <c r="L73" i="24" s="1"/>
  <c r="M73" i="23"/>
  <c r="N73" i="23"/>
  <c r="O73" i="23"/>
  <c r="P73" i="23"/>
  <c r="Q73" i="23"/>
  <c r="R73" i="23"/>
  <c r="R73" i="24" s="1"/>
  <c r="S73" i="23"/>
  <c r="S73" i="24" s="1"/>
  <c r="T73" i="23"/>
  <c r="U73" i="23"/>
  <c r="V73" i="23"/>
  <c r="W73" i="23"/>
  <c r="X73" i="23"/>
  <c r="Y73" i="23"/>
  <c r="Z73" i="23"/>
  <c r="Z73" i="24" s="1"/>
  <c r="AA73" i="23"/>
  <c r="AA73" i="24" s="1"/>
  <c r="AB73" i="23"/>
  <c r="AB73" i="24" s="1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D74" i="23" s="1"/>
  <c r="F74" i="35" s="1"/>
  <c r="H74" i="35" s="1"/>
  <c r="G74" i="23"/>
  <c r="E74" i="23" s="1"/>
  <c r="G74" i="35" s="1"/>
  <c r="L74" i="23"/>
  <c r="L74" i="24" s="1"/>
  <c r="M74" i="23"/>
  <c r="N74" i="23"/>
  <c r="O74" i="23"/>
  <c r="P74" i="23"/>
  <c r="Q74" i="23"/>
  <c r="R74" i="23"/>
  <c r="S74" i="23"/>
  <c r="T74" i="23"/>
  <c r="T74" i="24" s="1"/>
  <c r="U74" i="23"/>
  <c r="V74" i="23"/>
  <c r="W74" i="23"/>
  <c r="X74" i="23"/>
  <c r="Y74" i="23"/>
  <c r="Z74" i="23"/>
  <c r="AA74" i="23"/>
  <c r="AB74" i="23"/>
  <c r="AB74" i="24" s="1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F75" i="35" s="1"/>
  <c r="H75" i="35" s="1"/>
  <c r="F75" i="23"/>
  <c r="G75" i="23"/>
  <c r="L75" i="23"/>
  <c r="M75" i="23"/>
  <c r="E75" i="23" s="1"/>
  <c r="G75" i="35" s="1"/>
  <c r="N75" i="23"/>
  <c r="O75" i="23"/>
  <c r="P75" i="23"/>
  <c r="P75" i="24" s="1"/>
  <c r="Q75" i="23"/>
  <c r="R75" i="23"/>
  <c r="S75" i="23"/>
  <c r="T75" i="23"/>
  <c r="U75" i="23"/>
  <c r="U75" i="24" s="1"/>
  <c r="V75" i="23"/>
  <c r="V75" i="24" s="1"/>
  <c r="W75" i="23"/>
  <c r="W75" i="24" s="1"/>
  <c r="X75" i="23"/>
  <c r="Y75" i="23"/>
  <c r="Z75" i="23"/>
  <c r="AA75" i="23"/>
  <c r="AB75" i="23"/>
  <c r="AC75" i="23"/>
  <c r="AD75" i="23"/>
  <c r="AD75" i="24" s="1"/>
  <c r="AE75" i="23"/>
  <c r="AE75" i="24" s="1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E76" i="23" s="1"/>
  <c r="G76" i="35" s="1"/>
  <c r="I76" i="35" s="1"/>
  <c r="L76" i="23"/>
  <c r="M76" i="23"/>
  <c r="N76" i="23"/>
  <c r="D76" i="23" s="1"/>
  <c r="F76" i="35" s="1"/>
  <c r="H76" i="35" s="1"/>
  <c r="O76" i="23"/>
  <c r="O76" i="24" s="1"/>
  <c r="P76" i="23"/>
  <c r="P76" i="24" s="1"/>
  <c r="Q76" i="23"/>
  <c r="Q76" i="24" s="1"/>
  <c r="R76" i="23"/>
  <c r="S76" i="23"/>
  <c r="T76" i="23"/>
  <c r="U76" i="23"/>
  <c r="V76" i="23"/>
  <c r="W76" i="23"/>
  <c r="X76" i="23"/>
  <c r="X76" i="24" s="1"/>
  <c r="Y76" i="23"/>
  <c r="Y76" i="24" s="1"/>
  <c r="Z76" i="23"/>
  <c r="Z76" i="24" s="1"/>
  <c r="AA76" i="23"/>
  <c r="AB76" i="23"/>
  <c r="AC76" i="23"/>
  <c r="AD76" i="23"/>
  <c r="AE76" i="23"/>
  <c r="AE76" i="24" s="1"/>
  <c r="AF76" i="23"/>
  <c r="AG76" i="23"/>
  <c r="AH76" i="23"/>
  <c r="AI76" i="23"/>
  <c r="AJ76" i="23"/>
  <c r="AK76" i="23"/>
  <c r="AL76" i="23"/>
  <c r="AM76" i="23"/>
  <c r="AN76" i="23"/>
  <c r="AO76" i="23"/>
  <c r="F77" i="23"/>
  <c r="D77" i="23" s="1"/>
  <c r="F77" i="35" s="1"/>
  <c r="G77" i="23"/>
  <c r="E77" i="23" s="1"/>
  <c r="L77" i="23"/>
  <c r="M77" i="23"/>
  <c r="M77" i="24" s="1"/>
  <c r="N77" i="23"/>
  <c r="O77" i="23"/>
  <c r="P77" i="23"/>
  <c r="Q77" i="23"/>
  <c r="R77" i="23"/>
  <c r="S77" i="23"/>
  <c r="S77" i="24" s="1"/>
  <c r="T77" i="23"/>
  <c r="T77" i="24" s="1"/>
  <c r="U77" i="23"/>
  <c r="V77" i="23"/>
  <c r="W77" i="23"/>
  <c r="X77" i="23"/>
  <c r="Y77" i="23"/>
  <c r="Z77" i="23"/>
  <c r="AA77" i="23"/>
  <c r="AA77" i="24" s="1"/>
  <c r="AB77" i="23"/>
  <c r="AC77" i="23"/>
  <c r="AC77" i="24" s="1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E78" i="23"/>
  <c r="G78" i="35" s="1"/>
  <c r="I78" i="35" s="1"/>
  <c r="F78" i="23"/>
  <c r="D78" i="23" s="1"/>
  <c r="F78" i="35" s="1"/>
  <c r="H78" i="35" s="1"/>
  <c r="G78" i="23"/>
  <c r="L78" i="23"/>
  <c r="L78" i="24" s="1"/>
  <c r="M78" i="23"/>
  <c r="N78" i="23"/>
  <c r="O78" i="23"/>
  <c r="P78" i="23"/>
  <c r="Q78" i="23"/>
  <c r="R78" i="23"/>
  <c r="S78" i="23"/>
  <c r="S78" i="24" s="1"/>
  <c r="T78" i="23"/>
  <c r="T78" i="24" s="1"/>
  <c r="U78" i="23"/>
  <c r="V78" i="23"/>
  <c r="V78" i="24" s="1"/>
  <c r="W78" i="23"/>
  <c r="X78" i="23"/>
  <c r="Y78" i="23"/>
  <c r="Z78" i="23"/>
  <c r="AA78" i="23"/>
  <c r="AB78" i="23"/>
  <c r="AB78" i="24" s="1"/>
  <c r="AC78" i="23"/>
  <c r="AD78" i="23"/>
  <c r="AE78" i="23"/>
  <c r="AE78" i="24" s="1"/>
  <c r="AF78" i="23"/>
  <c r="AG78" i="23"/>
  <c r="AH78" i="23"/>
  <c r="AI78" i="23"/>
  <c r="AJ78" i="23"/>
  <c r="AK78" i="23"/>
  <c r="AL78" i="23"/>
  <c r="AM78" i="23"/>
  <c r="AN78" i="23"/>
  <c r="AO78" i="23"/>
  <c r="D79" i="23"/>
  <c r="F79" i="35" s="1"/>
  <c r="H79" i="35" s="1"/>
  <c r="F79" i="23"/>
  <c r="G79" i="23"/>
  <c r="L79" i="23"/>
  <c r="M79" i="23"/>
  <c r="N79" i="23"/>
  <c r="O79" i="23"/>
  <c r="P79" i="23"/>
  <c r="P79" i="24" s="1"/>
  <c r="Q79" i="23"/>
  <c r="Q79" i="24" s="1"/>
  <c r="R79" i="23"/>
  <c r="S79" i="23"/>
  <c r="T79" i="23"/>
  <c r="U79" i="23"/>
  <c r="V79" i="23"/>
  <c r="W79" i="23"/>
  <c r="X79" i="23"/>
  <c r="Y79" i="23"/>
  <c r="Y79" i="24" s="1"/>
  <c r="Z79" i="23"/>
  <c r="AA79" i="23"/>
  <c r="AB79" i="23"/>
  <c r="AC79" i="23"/>
  <c r="AD79" i="23"/>
  <c r="AE79" i="23"/>
  <c r="AE79" i="24" s="1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L80" i="23"/>
  <c r="M80" i="23"/>
  <c r="N80" i="23"/>
  <c r="D80" i="23" s="1"/>
  <c r="O80" i="23"/>
  <c r="P80" i="23"/>
  <c r="P80" i="24" s="1"/>
  <c r="Q80" i="23"/>
  <c r="R80" i="23"/>
  <c r="S80" i="23"/>
  <c r="T80" i="23"/>
  <c r="U80" i="23"/>
  <c r="V80" i="23"/>
  <c r="V80" i="24" s="1"/>
  <c r="W80" i="23"/>
  <c r="W80" i="24" s="1"/>
  <c r="X80" i="23"/>
  <c r="X80" i="24" s="1"/>
  <c r="Y80" i="23"/>
  <c r="Z80" i="23"/>
  <c r="AA80" i="23"/>
  <c r="AB80" i="23"/>
  <c r="AC80" i="23"/>
  <c r="AD80" i="23"/>
  <c r="AD80" i="24" s="1"/>
  <c r="AE80" i="23"/>
  <c r="AE80" i="24" s="1"/>
  <c r="AF80" i="23"/>
  <c r="AG80" i="23"/>
  <c r="AH80" i="23"/>
  <c r="AI80" i="23"/>
  <c r="AJ80" i="23"/>
  <c r="AK80" i="23"/>
  <c r="AL80" i="23"/>
  <c r="AM80" i="23"/>
  <c r="AN80" i="23"/>
  <c r="AO80" i="23"/>
  <c r="E81" i="23"/>
  <c r="G81" i="35" s="1"/>
  <c r="I81" i="35" s="1"/>
  <c r="F81" i="23"/>
  <c r="D81" i="23" s="1"/>
  <c r="F81" i="35" s="1"/>
  <c r="G81" i="23"/>
  <c r="L81" i="23"/>
  <c r="M81" i="23"/>
  <c r="N81" i="23"/>
  <c r="O81" i="23"/>
  <c r="P81" i="23"/>
  <c r="Q81" i="23"/>
  <c r="R81" i="23"/>
  <c r="S81" i="23"/>
  <c r="T81" i="23"/>
  <c r="T81" i="24" s="1"/>
  <c r="U81" i="23"/>
  <c r="U81" i="24" s="1"/>
  <c r="V81" i="23"/>
  <c r="W81" i="23"/>
  <c r="X81" i="23"/>
  <c r="Y81" i="23"/>
  <c r="Z81" i="23"/>
  <c r="AA81" i="23"/>
  <c r="AB81" i="23"/>
  <c r="AC81" i="23"/>
  <c r="AC81" i="24" s="1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2" i="35"/>
  <c r="E12" i="35"/>
  <c r="F12" i="35"/>
  <c r="G12" i="35"/>
  <c r="H12" i="35"/>
  <c r="I12" i="35"/>
  <c r="D13" i="35"/>
  <c r="E13" i="35"/>
  <c r="D14" i="35"/>
  <c r="D15" i="35"/>
  <c r="E15" i="35"/>
  <c r="D19" i="35"/>
  <c r="D20" i="35"/>
  <c r="E20" i="35"/>
  <c r="G20" i="35"/>
  <c r="I20" i="35"/>
  <c r="D21" i="35"/>
  <c r="G21" i="35"/>
  <c r="D22" i="35"/>
  <c r="D23" i="35"/>
  <c r="G23" i="35"/>
  <c r="D24" i="35"/>
  <c r="D27" i="35"/>
  <c r="E27" i="35"/>
  <c r="E28" i="35"/>
  <c r="G28" i="35"/>
  <c r="E32" i="35"/>
  <c r="E33" i="35"/>
  <c r="D34" i="35"/>
  <c r="E34" i="35"/>
  <c r="E35" i="35"/>
  <c r="E36" i="35"/>
  <c r="D39" i="35"/>
  <c r="E39" i="35"/>
  <c r="E40" i="35"/>
  <c r="D41" i="35"/>
  <c r="E42" i="35"/>
  <c r="E43" i="35" s="1"/>
  <c r="D45" i="35"/>
  <c r="D47" i="35"/>
  <c r="E47" i="35"/>
  <c r="D49" i="35"/>
  <c r="E49" i="35"/>
  <c r="I49" i="35" s="1"/>
  <c r="E51" i="35"/>
  <c r="G51" i="35"/>
  <c r="I51" i="35" s="1"/>
  <c r="D54" i="35"/>
  <c r="E54" i="35"/>
  <c r="D55" i="35"/>
  <c r="E55" i="35"/>
  <c r="D56" i="35"/>
  <c r="E56" i="35"/>
  <c r="E60" i="35"/>
  <c r="E64" i="35"/>
  <c r="G65" i="35"/>
  <c r="E71" i="35"/>
  <c r="I71" i="35"/>
  <c r="E73" i="35"/>
  <c r="D74" i="35"/>
  <c r="D75" i="35"/>
  <c r="E75" i="35"/>
  <c r="I75" i="35"/>
  <c r="E76" i="35"/>
  <c r="G77" i="35"/>
  <c r="E78" i="35"/>
  <c r="D79" i="35"/>
  <c r="E79" i="35"/>
  <c r="F80" i="35"/>
  <c r="D81" i="35"/>
  <c r="E81" i="35"/>
  <c r="H81" i="35"/>
  <c r="A4" i="58"/>
  <c r="A5" i="58"/>
  <c r="F11" i="58"/>
  <c r="H11" i="58"/>
  <c r="I11" i="58"/>
  <c r="L11" i="58"/>
  <c r="M11" i="58"/>
  <c r="E11" i="60" s="1"/>
  <c r="F12" i="58"/>
  <c r="G12" i="58"/>
  <c r="H12" i="58"/>
  <c r="L12" i="58" s="1"/>
  <c r="I12" i="58"/>
  <c r="M12" i="58"/>
  <c r="E12" i="60" s="1"/>
  <c r="H13" i="58"/>
  <c r="I13" i="58"/>
  <c r="G14" i="58"/>
  <c r="H14" i="58"/>
  <c r="F14" i="58" s="1"/>
  <c r="I14" i="58"/>
  <c r="L14" i="58"/>
  <c r="M14" i="58"/>
  <c r="F15" i="58"/>
  <c r="H15" i="58"/>
  <c r="I15" i="58"/>
  <c r="L15" i="58"/>
  <c r="J16" i="58"/>
  <c r="K16" i="58"/>
  <c r="H18" i="58"/>
  <c r="I18" i="58"/>
  <c r="F19" i="58"/>
  <c r="H19" i="58"/>
  <c r="I19" i="58"/>
  <c r="L19" i="58"/>
  <c r="M19" i="58"/>
  <c r="E19" i="60" s="1"/>
  <c r="F20" i="58"/>
  <c r="G20" i="58"/>
  <c r="H20" i="58"/>
  <c r="L20" i="58" s="1"/>
  <c r="I20" i="58"/>
  <c r="M20" i="58"/>
  <c r="H21" i="58"/>
  <c r="I21" i="58"/>
  <c r="M21" i="58" s="1"/>
  <c r="E21" i="60" s="1"/>
  <c r="G22" i="58"/>
  <c r="H22" i="58"/>
  <c r="F22" i="58" s="1"/>
  <c r="I22" i="58"/>
  <c r="M22" i="58" s="1"/>
  <c r="E22" i="60" s="1"/>
  <c r="L22" i="58"/>
  <c r="D22" i="60" s="1"/>
  <c r="F23" i="58"/>
  <c r="H23" i="58"/>
  <c r="I23" i="58"/>
  <c r="G23" i="58" s="1"/>
  <c r="L23" i="58"/>
  <c r="M23" i="58"/>
  <c r="E23" i="60" s="1"/>
  <c r="J24" i="58"/>
  <c r="K24" i="58"/>
  <c r="F27" i="58"/>
  <c r="G27" i="58"/>
  <c r="H27" i="58"/>
  <c r="L27" i="58" s="1"/>
  <c r="I27" i="58"/>
  <c r="M27" i="58"/>
  <c r="H28" i="58"/>
  <c r="I28" i="58"/>
  <c r="M28" i="58" s="1"/>
  <c r="E28" i="60" s="1"/>
  <c r="I29" i="58"/>
  <c r="J29" i="58"/>
  <c r="J82" i="58" s="1"/>
  <c r="K29" i="58"/>
  <c r="G32" i="58"/>
  <c r="G36" i="58" s="1"/>
  <c r="H32" i="58"/>
  <c r="F32" i="58" s="1"/>
  <c r="I32" i="58"/>
  <c r="I36" i="58" s="1"/>
  <c r="L32" i="58"/>
  <c r="M32" i="58"/>
  <c r="F33" i="58"/>
  <c r="H33" i="58"/>
  <c r="I33" i="58"/>
  <c r="G33" i="58" s="1"/>
  <c r="L33" i="58"/>
  <c r="F34" i="58"/>
  <c r="G34" i="58"/>
  <c r="H34" i="58"/>
  <c r="L34" i="58" s="1"/>
  <c r="I34" i="58"/>
  <c r="M34" i="58"/>
  <c r="E34" i="60" s="1"/>
  <c r="G35" i="58"/>
  <c r="H35" i="58"/>
  <c r="I35" i="58"/>
  <c r="M35" i="58" s="1"/>
  <c r="E35" i="60" s="1"/>
  <c r="J36" i="58"/>
  <c r="K36" i="58"/>
  <c r="L37" i="58"/>
  <c r="M37" i="58"/>
  <c r="H38" i="58"/>
  <c r="I38" i="58"/>
  <c r="F39" i="58"/>
  <c r="G39" i="58"/>
  <c r="H39" i="58"/>
  <c r="L39" i="58" s="1"/>
  <c r="I39" i="58"/>
  <c r="M39" i="58"/>
  <c r="E39" i="60" s="1"/>
  <c r="G40" i="58"/>
  <c r="H40" i="58"/>
  <c r="I40" i="58"/>
  <c r="M40" i="58" s="1"/>
  <c r="E40" i="60" s="1"/>
  <c r="H41" i="58"/>
  <c r="F41" i="58" s="1"/>
  <c r="I41" i="58"/>
  <c r="G41" i="58" s="1"/>
  <c r="L41" i="58"/>
  <c r="D41" i="60" s="1"/>
  <c r="M41" i="58"/>
  <c r="I42" i="58"/>
  <c r="I43" i="58" s="1"/>
  <c r="J42" i="58"/>
  <c r="K42" i="58"/>
  <c r="J43" i="58"/>
  <c r="K43" i="58"/>
  <c r="F45" i="58"/>
  <c r="H45" i="58"/>
  <c r="I45" i="58"/>
  <c r="G45" i="58" s="1"/>
  <c r="L45" i="58"/>
  <c r="M45" i="58"/>
  <c r="E45" i="60" s="1"/>
  <c r="I45" i="60" s="1"/>
  <c r="F47" i="58"/>
  <c r="G47" i="58"/>
  <c r="H47" i="58"/>
  <c r="L47" i="58" s="1"/>
  <c r="I47" i="58"/>
  <c r="M47" i="58"/>
  <c r="E47" i="60" s="1"/>
  <c r="H49" i="58"/>
  <c r="I49" i="58"/>
  <c r="H51" i="58"/>
  <c r="F51" i="58" s="1"/>
  <c r="I51" i="58"/>
  <c r="M51" i="58" s="1"/>
  <c r="E51" i="60" s="1"/>
  <c r="L51" i="58"/>
  <c r="F54" i="58"/>
  <c r="H54" i="58"/>
  <c r="I54" i="58"/>
  <c r="L54" i="58"/>
  <c r="L56" i="58" s="1"/>
  <c r="F55" i="58"/>
  <c r="G55" i="58"/>
  <c r="H55" i="58"/>
  <c r="L55" i="58" s="1"/>
  <c r="I55" i="58"/>
  <c r="M55" i="58"/>
  <c r="E55" i="60" s="1"/>
  <c r="H56" i="58"/>
  <c r="J56" i="58"/>
  <c r="K56" i="58"/>
  <c r="H59" i="58"/>
  <c r="I59" i="58"/>
  <c r="G60" i="58"/>
  <c r="H60" i="58"/>
  <c r="F60" i="58" s="1"/>
  <c r="I60" i="58"/>
  <c r="M60" i="58" s="1"/>
  <c r="E60" i="60" s="1"/>
  <c r="I60" i="60" s="1"/>
  <c r="L60" i="58"/>
  <c r="J61" i="58"/>
  <c r="K61" i="58"/>
  <c r="F64" i="58"/>
  <c r="F66" i="58" s="1"/>
  <c r="H64" i="58"/>
  <c r="I64" i="58"/>
  <c r="G64" i="58" s="1"/>
  <c r="L64" i="58"/>
  <c r="M64" i="58"/>
  <c r="E64" i="60" s="1"/>
  <c r="E66" i="60" s="1"/>
  <c r="F65" i="58"/>
  <c r="G65" i="58"/>
  <c r="G66" i="58" s="1"/>
  <c r="H65" i="58"/>
  <c r="L65" i="58" s="1"/>
  <c r="I65" i="58"/>
  <c r="M65" i="58"/>
  <c r="E65" i="60" s="1"/>
  <c r="H66" i="58"/>
  <c r="I66" i="58"/>
  <c r="J66" i="58"/>
  <c r="K66" i="58"/>
  <c r="M66" i="58"/>
  <c r="G70" i="58"/>
  <c r="H70" i="58"/>
  <c r="I70" i="58"/>
  <c r="M70" i="58" s="1"/>
  <c r="E70" i="60" s="1"/>
  <c r="H71" i="58"/>
  <c r="F71" i="58" s="1"/>
  <c r="I71" i="58"/>
  <c r="I72" i="58" s="1"/>
  <c r="L71" i="58"/>
  <c r="D71" i="60" s="1"/>
  <c r="J72" i="58"/>
  <c r="K72" i="58"/>
  <c r="F73" i="58"/>
  <c r="H73" i="58"/>
  <c r="I73" i="58"/>
  <c r="G73" i="58" s="1"/>
  <c r="L73" i="58"/>
  <c r="F74" i="58"/>
  <c r="G74" i="58"/>
  <c r="H74" i="58"/>
  <c r="L74" i="58" s="1"/>
  <c r="I74" i="58"/>
  <c r="M74" i="58"/>
  <c r="E74" i="60" s="1"/>
  <c r="G75" i="58"/>
  <c r="H75" i="58"/>
  <c r="I75" i="58"/>
  <c r="M75" i="58" s="1"/>
  <c r="H76" i="58"/>
  <c r="F76" i="58" s="1"/>
  <c r="I76" i="58"/>
  <c r="G76" i="58" s="1"/>
  <c r="L76" i="58"/>
  <c r="D76" i="60" s="1"/>
  <c r="M76" i="58"/>
  <c r="E76" i="60" s="1"/>
  <c r="F77" i="58"/>
  <c r="H77" i="58"/>
  <c r="I77" i="58"/>
  <c r="G77" i="58" s="1"/>
  <c r="L77" i="58"/>
  <c r="M77" i="58"/>
  <c r="E77" i="60" s="1"/>
  <c r="F78" i="58"/>
  <c r="G78" i="58"/>
  <c r="H78" i="58"/>
  <c r="L78" i="58" s="1"/>
  <c r="D78" i="60" s="1"/>
  <c r="I78" i="58"/>
  <c r="M78" i="58"/>
  <c r="E78" i="60" s="1"/>
  <c r="H79" i="58"/>
  <c r="I79" i="58"/>
  <c r="M79" i="58" s="1"/>
  <c r="H80" i="58"/>
  <c r="F80" i="58" s="1"/>
  <c r="I80" i="58"/>
  <c r="G80" i="58" s="1"/>
  <c r="L80" i="58"/>
  <c r="M80" i="58"/>
  <c r="E80" i="60" s="1"/>
  <c r="F81" i="58"/>
  <c r="H81" i="58"/>
  <c r="I81" i="58"/>
  <c r="G81" i="58" s="1"/>
  <c r="L81" i="58"/>
  <c r="M81" i="58"/>
  <c r="E81" i="60" s="1"/>
  <c r="I81" i="60" s="1"/>
  <c r="D82" i="58"/>
  <c r="E82" i="58"/>
  <c r="A5" i="59"/>
  <c r="N8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R11" i="59"/>
  <c r="S11" i="59"/>
  <c r="S16" i="59" s="1"/>
  <c r="T11" i="59"/>
  <c r="U11" i="59"/>
  <c r="V11" i="59"/>
  <c r="W11" i="59"/>
  <c r="X11" i="59"/>
  <c r="Y11" i="59"/>
  <c r="Z11" i="59"/>
  <c r="AA11" i="59"/>
  <c r="AA16" i="59" s="1"/>
  <c r="AB11" i="59"/>
  <c r="AC11" i="59"/>
  <c r="AD11" i="59"/>
  <c r="AE11" i="59"/>
  <c r="AF11" i="59"/>
  <c r="AG11" i="59"/>
  <c r="AH11" i="59"/>
  <c r="AI11" i="59"/>
  <c r="AI16" i="59" s="1"/>
  <c r="AJ11" i="59"/>
  <c r="AK11" i="59"/>
  <c r="AL11" i="59"/>
  <c r="AM11" i="59"/>
  <c r="AN11" i="59"/>
  <c r="AO11" i="59"/>
  <c r="F12" i="59"/>
  <c r="D12" i="59" s="1"/>
  <c r="G12" i="59"/>
  <c r="E12" i="59" s="1"/>
  <c r="G12" i="60" s="1"/>
  <c r="R12" i="59"/>
  <c r="S12" i="59"/>
  <c r="T12" i="59"/>
  <c r="U12" i="59"/>
  <c r="V12" i="59"/>
  <c r="W12" i="59"/>
  <c r="X12" i="59"/>
  <c r="X16" i="59" s="1"/>
  <c r="Y12" i="59"/>
  <c r="Z12" i="59"/>
  <c r="AA12" i="59"/>
  <c r="AB12" i="59"/>
  <c r="AC12" i="59"/>
  <c r="AD12" i="59"/>
  <c r="AE12" i="59"/>
  <c r="AF12" i="59"/>
  <c r="AF16" i="59" s="1"/>
  <c r="AG12" i="59"/>
  <c r="AH12" i="59"/>
  <c r="AI12" i="59"/>
  <c r="AJ12" i="59"/>
  <c r="AK12" i="59"/>
  <c r="AL12" i="59"/>
  <c r="AM12" i="59"/>
  <c r="AN12" i="59"/>
  <c r="AO12" i="59"/>
  <c r="D13" i="59"/>
  <c r="F13" i="60" s="1"/>
  <c r="E13" i="59"/>
  <c r="F13" i="59"/>
  <c r="G13" i="59"/>
  <c r="R13" i="59"/>
  <c r="S13" i="59"/>
  <c r="T13" i="59"/>
  <c r="T16" i="59" s="1"/>
  <c r="U13" i="59"/>
  <c r="V13" i="59"/>
  <c r="W13" i="59"/>
  <c r="X13" i="59"/>
  <c r="Y13" i="59"/>
  <c r="Z13" i="59"/>
  <c r="AA13" i="59"/>
  <c r="AB13" i="59"/>
  <c r="AB16" i="59" s="1"/>
  <c r="AC13" i="59"/>
  <c r="AD13" i="59"/>
  <c r="AE13" i="59"/>
  <c r="AF13" i="59"/>
  <c r="AG13" i="59"/>
  <c r="AH13" i="59"/>
  <c r="AI13" i="59"/>
  <c r="AJ13" i="59"/>
  <c r="AJ16" i="59" s="1"/>
  <c r="AK13" i="59"/>
  <c r="AL13" i="59"/>
  <c r="AM13" i="59"/>
  <c r="AN13" i="59"/>
  <c r="AO13" i="59"/>
  <c r="D14" i="59"/>
  <c r="F14" i="60" s="1"/>
  <c r="H14" i="60" s="1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F16" i="59"/>
  <c r="H16" i="59"/>
  <c r="H82" i="59" s="1"/>
  <c r="F654" i="44" s="1"/>
  <c r="I16" i="59"/>
  <c r="J16" i="59"/>
  <c r="K16" i="59"/>
  <c r="L16" i="59"/>
  <c r="M16" i="59"/>
  <c r="N16" i="59"/>
  <c r="O16" i="59"/>
  <c r="P16" i="59"/>
  <c r="P82" i="59" s="1"/>
  <c r="N654" i="44" s="1"/>
  <c r="Q16" i="59"/>
  <c r="W16" i="59"/>
  <c r="AE16" i="59"/>
  <c r="AM16" i="59"/>
  <c r="AN16" i="59"/>
  <c r="F19" i="59"/>
  <c r="G19" i="59"/>
  <c r="E19" i="59" s="1"/>
  <c r="G19" i="60" s="1"/>
  <c r="R19" i="59"/>
  <c r="R24" i="59" s="1"/>
  <c r="S19" i="59"/>
  <c r="T19" i="59"/>
  <c r="U19" i="59"/>
  <c r="V19" i="59"/>
  <c r="W19" i="59"/>
  <c r="X19" i="59"/>
  <c r="Y19" i="59"/>
  <c r="Y24" i="59" s="1"/>
  <c r="Z19" i="59"/>
  <c r="Z24" i="59" s="1"/>
  <c r="AA19" i="59"/>
  <c r="AB19" i="59"/>
  <c r="AC19" i="59"/>
  <c r="AD19" i="59"/>
  <c r="AE19" i="59"/>
  <c r="AF19" i="59"/>
  <c r="AG19" i="59"/>
  <c r="AG24" i="59" s="1"/>
  <c r="AH19" i="59"/>
  <c r="AH24" i="59" s="1"/>
  <c r="AI19" i="59"/>
  <c r="AJ19" i="59"/>
  <c r="AK19" i="59"/>
  <c r="AL19" i="59"/>
  <c r="AM19" i="59"/>
  <c r="AN19" i="59"/>
  <c r="AO19" i="59"/>
  <c r="AO24" i="59" s="1"/>
  <c r="D20" i="59"/>
  <c r="F20" i="60" s="1"/>
  <c r="E20" i="59"/>
  <c r="G20" i="60" s="1"/>
  <c r="F20" i="59"/>
  <c r="G20" i="59"/>
  <c r="R20" i="59"/>
  <c r="S20" i="59"/>
  <c r="T20" i="59"/>
  <c r="U20" i="59"/>
  <c r="V20" i="59"/>
  <c r="V24" i="59" s="1"/>
  <c r="W20" i="59"/>
  <c r="X20" i="59"/>
  <c r="Y20" i="59"/>
  <c r="Z20" i="59"/>
  <c r="AA20" i="59"/>
  <c r="AB20" i="59"/>
  <c r="AC20" i="59"/>
  <c r="AD20" i="59"/>
  <c r="AD24" i="59" s="1"/>
  <c r="AE20" i="59"/>
  <c r="AF20" i="59"/>
  <c r="AG20" i="59"/>
  <c r="AH20" i="59"/>
  <c r="AI20" i="59"/>
  <c r="AJ20" i="59"/>
  <c r="AK20" i="59"/>
  <c r="AL20" i="59"/>
  <c r="AL24" i="59" s="1"/>
  <c r="AM20" i="59"/>
  <c r="AN20" i="59"/>
  <c r="AO20" i="59"/>
  <c r="F21" i="59"/>
  <c r="D21" i="59" s="1"/>
  <c r="G21" i="59"/>
  <c r="E21" i="59" s="1"/>
  <c r="G21" i="60" s="1"/>
  <c r="I21" i="60" s="1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E22" i="59"/>
  <c r="G22" i="60" s="1"/>
  <c r="F22" i="59"/>
  <c r="D22" i="59" s="1"/>
  <c r="F22" i="60" s="1"/>
  <c r="H22" i="60" s="1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F23" i="59"/>
  <c r="D23" i="59" s="1"/>
  <c r="G23" i="59"/>
  <c r="E23" i="59" s="1"/>
  <c r="G23" i="60" s="1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E24" i="59"/>
  <c r="G24" i="59"/>
  <c r="H24" i="59"/>
  <c r="I24" i="59"/>
  <c r="J24" i="59"/>
  <c r="K24" i="59"/>
  <c r="L24" i="59"/>
  <c r="M24" i="59"/>
  <c r="N24" i="59"/>
  <c r="O24" i="59"/>
  <c r="P24" i="59"/>
  <c r="Q24" i="59"/>
  <c r="U24" i="59"/>
  <c r="AC24" i="59"/>
  <c r="AK24" i="59"/>
  <c r="D27" i="59"/>
  <c r="F27" i="60" s="1"/>
  <c r="F27" i="59"/>
  <c r="G27" i="59"/>
  <c r="R27" i="59"/>
  <c r="S27" i="59"/>
  <c r="S29" i="59" s="1"/>
  <c r="T27" i="59"/>
  <c r="U27" i="59"/>
  <c r="V27" i="59"/>
  <c r="V29" i="59" s="1"/>
  <c r="W27" i="59"/>
  <c r="X27" i="59"/>
  <c r="Y27" i="59"/>
  <c r="Y29" i="59" s="1"/>
  <c r="Z27" i="59"/>
  <c r="AA27" i="59"/>
  <c r="AA29" i="59" s="1"/>
  <c r="AB27" i="59"/>
  <c r="AC27" i="59"/>
  <c r="AD27" i="59"/>
  <c r="AD29" i="59" s="1"/>
  <c r="AE27" i="59"/>
  <c r="AF27" i="59"/>
  <c r="AF29" i="59" s="1"/>
  <c r="AG27" i="59"/>
  <c r="AG29" i="59" s="1"/>
  <c r="AH27" i="59"/>
  <c r="AI27" i="59"/>
  <c r="AI29" i="59" s="1"/>
  <c r="AJ27" i="59"/>
  <c r="AK27" i="59"/>
  <c r="AL27" i="59"/>
  <c r="AL29" i="59" s="1"/>
  <c r="AM27" i="59"/>
  <c r="AN27" i="59"/>
  <c r="AO27" i="59"/>
  <c r="AO29" i="59" s="1"/>
  <c r="D28" i="59"/>
  <c r="E28" i="59"/>
  <c r="F28" i="59"/>
  <c r="G28" i="59"/>
  <c r="R28" i="59"/>
  <c r="S28" i="59"/>
  <c r="T28" i="59"/>
  <c r="T29" i="59" s="1"/>
  <c r="U28" i="59"/>
  <c r="U29" i="59" s="1"/>
  <c r="V28" i="59"/>
  <c r="W28" i="59"/>
  <c r="X28" i="59"/>
  <c r="Y28" i="59"/>
  <c r="Z28" i="59"/>
  <c r="AA28" i="59"/>
  <c r="AB28" i="59"/>
  <c r="AC28" i="59"/>
  <c r="AC29" i="59" s="1"/>
  <c r="AD28" i="59"/>
  <c r="AE28" i="59"/>
  <c r="AF28" i="59"/>
  <c r="AG28" i="59"/>
  <c r="AH28" i="59"/>
  <c r="AI28" i="59"/>
  <c r="AJ28" i="59"/>
  <c r="AJ29" i="59" s="1"/>
  <c r="AK28" i="59"/>
  <c r="AK29" i="59" s="1"/>
  <c r="AL28" i="59"/>
  <c r="AM28" i="59"/>
  <c r="AN28" i="59"/>
  <c r="AO28" i="59"/>
  <c r="D29" i="59"/>
  <c r="F29" i="59"/>
  <c r="H29" i="59"/>
  <c r="I29" i="59"/>
  <c r="J29" i="59"/>
  <c r="K29" i="59"/>
  <c r="L29" i="59"/>
  <c r="M29" i="59"/>
  <c r="N29" i="59"/>
  <c r="O29" i="59"/>
  <c r="P29" i="59"/>
  <c r="Q29" i="59"/>
  <c r="W29" i="59"/>
  <c r="X29" i="59"/>
  <c r="AB29" i="59"/>
  <c r="AE29" i="59"/>
  <c r="AM29" i="59"/>
  <c r="AN29" i="59"/>
  <c r="F32" i="59"/>
  <c r="G32" i="59"/>
  <c r="E32" i="59" s="1"/>
  <c r="R32" i="59"/>
  <c r="S32" i="59"/>
  <c r="T32" i="59"/>
  <c r="U32" i="59"/>
  <c r="U36" i="59" s="1"/>
  <c r="V32" i="59"/>
  <c r="W32" i="59"/>
  <c r="X32" i="59"/>
  <c r="X36" i="59" s="1"/>
  <c r="Y32" i="59"/>
  <c r="Z32" i="59"/>
  <c r="AA32" i="59"/>
  <c r="AB32" i="59"/>
  <c r="AC32" i="59"/>
  <c r="AC36" i="59" s="1"/>
  <c r="AD32" i="59"/>
  <c r="AE32" i="59"/>
  <c r="AF32" i="59"/>
  <c r="AF36" i="59" s="1"/>
  <c r="AG32" i="59"/>
  <c r="AH32" i="59"/>
  <c r="AI32" i="59"/>
  <c r="AJ32" i="59"/>
  <c r="AK32" i="59"/>
  <c r="AK36" i="59" s="1"/>
  <c r="AL32" i="59"/>
  <c r="AM32" i="59"/>
  <c r="AN32" i="59"/>
  <c r="AN36" i="59" s="1"/>
  <c r="AO32" i="59"/>
  <c r="D33" i="59"/>
  <c r="F33" i="60" s="1"/>
  <c r="E33" i="59"/>
  <c r="F33" i="59"/>
  <c r="G33" i="59"/>
  <c r="G36" i="59" s="1"/>
  <c r="R33" i="59"/>
  <c r="S33" i="59"/>
  <c r="T33" i="59"/>
  <c r="T36" i="59" s="1"/>
  <c r="U33" i="59"/>
  <c r="V33" i="59"/>
  <c r="W33" i="59"/>
  <c r="X33" i="59"/>
  <c r="Y33" i="59"/>
  <c r="Z33" i="59"/>
  <c r="AA33" i="59"/>
  <c r="AB33" i="59"/>
  <c r="AB36" i="59" s="1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F34" i="59"/>
  <c r="D34" i="59" s="1"/>
  <c r="F34" i="60" s="1"/>
  <c r="H34" i="60" s="1"/>
  <c r="G34" i="59"/>
  <c r="E34" i="59" s="1"/>
  <c r="G34" i="60" s="1"/>
  <c r="R34" i="59"/>
  <c r="R36" i="59" s="1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H36" i="59" s="1"/>
  <c r="AI34" i="59"/>
  <c r="AJ34" i="59"/>
  <c r="AK34" i="59"/>
  <c r="AL34" i="59"/>
  <c r="AM34" i="59"/>
  <c r="AN34" i="59"/>
  <c r="AO34" i="59"/>
  <c r="D35" i="59"/>
  <c r="F35" i="60" s="1"/>
  <c r="E35" i="59"/>
  <c r="G35" i="60" s="1"/>
  <c r="I35" i="60" s="1"/>
  <c r="F35" i="59"/>
  <c r="G35" i="59"/>
  <c r="R35" i="59"/>
  <c r="S35" i="59"/>
  <c r="T35" i="59"/>
  <c r="U35" i="59"/>
  <c r="V35" i="59"/>
  <c r="V36" i="59" s="1"/>
  <c r="W35" i="59"/>
  <c r="X35" i="59"/>
  <c r="Y35" i="59"/>
  <c r="Z35" i="59"/>
  <c r="AA35" i="59"/>
  <c r="AB35" i="59"/>
  <c r="AC35" i="59"/>
  <c r="AD35" i="59"/>
  <c r="AD36" i="59" s="1"/>
  <c r="AE35" i="59"/>
  <c r="AF35" i="59"/>
  <c r="AG35" i="59"/>
  <c r="AH35" i="59"/>
  <c r="AI35" i="59"/>
  <c r="AJ35" i="59"/>
  <c r="AK35" i="59"/>
  <c r="AL35" i="59"/>
  <c r="AM35" i="59"/>
  <c r="AN35" i="59"/>
  <c r="AO35" i="59"/>
  <c r="H36" i="59"/>
  <c r="I36" i="59"/>
  <c r="I82" i="59" s="1"/>
  <c r="G654" i="44" s="1"/>
  <c r="J36" i="59"/>
  <c r="K36" i="59"/>
  <c r="L36" i="59"/>
  <c r="M36" i="59"/>
  <c r="N36" i="59"/>
  <c r="O36" i="59"/>
  <c r="P36" i="59"/>
  <c r="Q36" i="59"/>
  <c r="Q82" i="59" s="1"/>
  <c r="O654" i="44" s="1"/>
  <c r="Y36" i="59"/>
  <c r="AG36" i="59"/>
  <c r="AO36" i="59"/>
  <c r="D39" i="59"/>
  <c r="F39" i="60" s="1"/>
  <c r="H39" i="60" s="1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F40" i="59"/>
  <c r="D40" i="59" s="1"/>
  <c r="F40" i="60" s="1"/>
  <c r="G40" i="59"/>
  <c r="E40" i="59" s="1"/>
  <c r="R40" i="59"/>
  <c r="S40" i="59"/>
  <c r="S42" i="59" s="1"/>
  <c r="S43" i="59" s="1"/>
  <c r="T40" i="59"/>
  <c r="T42" i="59" s="1"/>
  <c r="T43" i="59" s="1"/>
  <c r="U40" i="59"/>
  <c r="V40" i="59"/>
  <c r="V42" i="59" s="1"/>
  <c r="W40" i="59"/>
  <c r="X40" i="59"/>
  <c r="Y40" i="59"/>
  <c r="Y42" i="59" s="1"/>
  <c r="Z40" i="59"/>
  <c r="Z42" i="59" s="1"/>
  <c r="Z43" i="59" s="1"/>
  <c r="AA40" i="59"/>
  <c r="AA42" i="59" s="1"/>
  <c r="AA43" i="59" s="1"/>
  <c r="AB40" i="59"/>
  <c r="AB42" i="59" s="1"/>
  <c r="AB43" i="59" s="1"/>
  <c r="AC40" i="59"/>
  <c r="AD40" i="59"/>
  <c r="AD42" i="59" s="1"/>
  <c r="AE40" i="59"/>
  <c r="AF40" i="59"/>
  <c r="AG40" i="59"/>
  <c r="AG42" i="59" s="1"/>
  <c r="AH40" i="59"/>
  <c r="AI40" i="59"/>
  <c r="AI42" i="59" s="1"/>
  <c r="AI43" i="59" s="1"/>
  <c r="AJ40" i="59"/>
  <c r="AJ42" i="59" s="1"/>
  <c r="AJ43" i="59" s="1"/>
  <c r="AK40" i="59"/>
  <c r="AL40" i="59"/>
  <c r="AL42" i="59" s="1"/>
  <c r="AM40" i="59"/>
  <c r="AN40" i="59"/>
  <c r="AO40" i="59"/>
  <c r="AO42" i="59" s="1"/>
  <c r="E41" i="59"/>
  <c r="G41" i="60" s="1"/>
  <c r="F41" i="59"/>
  <c r="D41" i="59" s="1"/>
  <c r="D42" i="59" s="1"/>
  <c r="G41" i="59"/>
  <c r="R41" i="59"/>
  <c r="S41" i="59"/>
  <c r="T41" i="59"/>
  <c r="U41" i="59"/>
  <c r="U42" i="59" s="1"/>
  <c r="V41" i="59"/>
  <c r="W41" i="59"/>
  <c r="X41" i="59"/>
  <c r="Y41" i="59"/>
  <c r="Z41" i="59"/>
  <c r="AA41" i="59"/>
  <c r="AB41" i="59"/>
  <c r="AC41" i="59"/>
  <c r="AC42" i="59" s="1"/>
  <c r="AD41" i="59"/>
  <c r="AE41" i="59"/>
  <c r="AF41" i="59"/>
  <c r="AF42" i="59" s="1"/>
  <c r="AG41" i="59"/>
  <c r="AH41" i="59"/>
  <c r="AH42" i="59" s="1"/>
  <c r="AI41" i="59"/>
  <c r="AJ41" i="59"/>
  <c r="AK41" i="59"/>
  <c r="AK42" i="59" s="1"/>
  <c r="AL41" i="59"/>
  <c r="AM41" i="59"/>
  <c r="AN41" i="59"/>
  <c r="AO41" i="59"/>
  <c r="G42" i="59"/>
  <c r="G43" i="59" s="1"/>
  <c r="H42" i="59"/>
  <c r="I42" i="59"/>
  <c r="J42" i="59"/>
  <c r="J43" i="59" s="1"/>
  <c r="K42" i="59"/>
  <c r="L42" i="59"/>
  <c r="L43" i="59" s="1"/>
  <c r="M42" i="59"/>
  <c r="M43" i="59" s="1"/>
  <c r="N42" i="59"/>
  <c r="O42" i="59"/>
  <c r="O43" i="59" s="1"/>
  <c r="P42" i="59"/>
  <c r="Q42" i="59"/>
  <c r="R42" i="59"/>
  <c r="R43" i="59" s="1"/>
  <c r="W42" i="59"/>
  <c r="W43" i="59" s="1"/>
  <c r="AE42" i="59"/>
  <c r="AE43" i="59" s="1"/>
  <c r="AM42" i="59"/>
  <c r="AM43" i="59" s="1"/>
  <c r="H43" i="59"/>
  <c r="I43" i="59"/>
  <c r="K43" i="59"/>
  <c r="N43" i="59"/>
  <c r="P43" i="59"/>
  <c r="Q43" i="59"/>
  <c r="Y43" i="59"/>
  <c r="AF43" i="59"/>
  <c r="AG43" i="59"/>
  <c r="AH43" i="59"/>
  <c r="AO43" i="59"/>
  <c r="D45" i="59"/>
  <c r="F45" i="60" s="1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F47" i="59"/>
  <c r="D47" i="59" s="1"/>
  <c r="F47" i="60" s="1"/>
  <c r="H47" i="60" s="1"/>
  <c r="G47" i="59"/>
  <c r="E47" i="59" s="1"/>
  <c r="G47" i="60" s="1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E49" i="59"/>
  <c r="F49" i="59"/>
  <c r="D49" i="59" s="1"/>
  <c r="F49" i="60" s="1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F51" i="60" s="1"/>
  <c r="F51" i="59"/>
  <c r="G51" i="59"/>
  <c r="E51" i="59" s="1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E54" i="59"/>
  <c r="F54" i="59"/>
  <c r="G54" i="59"/>
  <c r="R54" i="59"/>
  <c r="S54" i="59"/>
  <c r="T54" i="59"/>
  <c r="U54" i="59"/>
  <c r="U56" i="59" s="1"/>
  <c r="V54" i="59"/>
  <c r="V56" i="59" s="1"/>
  <c r="W54" i="59"/>
  <c r="W56" i="59" s="1"/>
  <c r="X54" i="59"/>
  <c r="X56" i="59" s="1"/>
  <c r="Y54" i="59"/>
  <c r="Z54" i="59"/>
  <c r="Z56" i="59" s="1"/>
  <c r="AA54" i="59"/>
  <c r="AB54" i="59"/>
  <c r="AC54" i="59"/>
  <c r="AC56" i="59" s="1"/>
  <c r="AD54" i="59"/>
  <c r="AE54" i="59"/>
  <c r="AE56" i="59" s="1"/>
  <c r="AF54" i="59"/>
  <c r="AF56" i="59" s="1"/>
  <c r="AG54" i="59"/>
  <c r="AH54" i="59"/>
  <c r="AI54" i="59"/>
  <c r="AJ54" i="59"/>
  <c r="AK54" i="59"/>
  <c r="AK56" i="59" s="1"/>
  <c r="AL54" i="59"/>
  <c r="AM54" i="59"/>
  <c r="AM56" i="59" s="1"/>
  <c r="AN54" i="59"/>
  <c r="AN56" i="59" s="1"/>
  <c r="AO54" i="59"/>
  <c r="F55" i="59"/>
  <c r="D55" i="59" s="1"/>
  <c r="F55" i="60" s="1"/>
  <c r="G55" i="59"/>
  <c r="R55" i="59"/>
  <c r="S55" i="59"/>
  <c r="T55" i="59"/>
  <c r="U55" i="59"/>
  <c r="V55" i="59"/>
  <c r="W55" i="59"/>
  <c r="X55" i="59"/>
  <c r="Y55" i="59"/>
  <c r="Y56" i="59" s="1"/>
  <c r="Z55" i="59"/>
  <c r="AA55" i="59"/>
  <c r="AB55" i="59"/>
  <c r="AC55" i="59"/>
  <c r="AD55" i="59"/>
  <c r="AD56" i="59" s="1"/>
  <c r="AE55" i="59"/>
  <c r="AF55" i="59"/>
  <c r="AG55" i="59"/>
  <c r="AG56" i="59" s="1"/>
  <c r="AH55" i="59"/>
  <c r="AI55" i="59"/>
  <c r="AJ55" i="59"/>
  <c r="AJ56" i="59" s="1"/>
  <c r="AK55" i="59"/>
  <c r="AL55" i="59"/>
  <c r="AL56" i="59" s="1"/>
  <c r="AM55" i="59"/>
  <c r="AN55" i="59"/>
  <c r="AO55" i="59"/>
  <c r="AO56" i="59" s="1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AA56" i="59"/>
  <c r="AB56" i="59"/>
  <c r="AH56" i="59"/>
  <c r="AI56" i="59"/>
  <c r="D59" i="59"/>
  <c r="D61" i="59" s="1"/>
  <c r="E59" i="59"/>
  <c r="G59" i="60" s="1"/>
  <c r="F59" i="59"/>
  <c r="G59" i="59"/>
  <c r="R59" i="59"/>
  <c r="S59" i="59"/>
  <c r="T59" i="59"/>
  <c r="U59" i="59"/>
  <c r="V59" i="59"/>
  <c r="V61" i="59" s="1"/>
  <c r="W59" i="59"/>
  <c r="W61" i="59" s="1"/>
  <c r="X59" i="59"/>
  <c r="Y59" i="59"/>
  <c r="Y61" i="59" s="1"/>
  <c r="Z59" i="59"/>
  <c r="AA59" i="59"/>
  <c r="AB59" i="59"/>
  <c r="AC59" i="59"/>
  <c r="AD59" i="59"/>
  <c r="AD61" i="59" s="1"/>
  <c r="AE59" i="59"/>
  <c r="AE61" i="59" s="1"/>
  <c r="AF59" i="59"/>
  <c r="AF61" i="59" s="1"/>
  <c r="AG59" i="59"/>
  <c r="AG61" i="59" s="1"/>
  <c r="AH59" i="59"/>
  <c r="AI59" i="59"/>
  <c r="AJ59" i="59"/>
  <c r="AK59" i="59"/>
  <c r="AL59" i="59"/>
  <c r="AL61" i="59" s="1"/>
  <c r="AM59" i="59"/>
  <c r="AM61" i="59" s="1"/>
  <c r="AN59" i="59"/>
  <c r="AO59" i="59"/>
  <c r="AO61" i="59" s="1"/>
  <c r="F60" i="59"/>
  <c r="D60" i="59" s="1"/>
  <c r="F60" i="60" s="1"/>
  <c r="H60" i="60" s="1"/>
  <c r="G60" i="59"/>
  <c r="E60" i="59" s="1"/>
  <c r="G60" i="60" s="1"/>
  <c r="R60" i="59"/>
  <c r="R61" i="59" s="1"/>
  <c r="S60" i="59"/>
  <c r="S61" i="59" s="1"/>
  <c r="T60" i="59"/>
  <c r="T61" i="59" s="1"/>
  <c r="U60" i="59"/>
  <c r="V60" i="59"/>
  <c r="W60" i="59"/>
  <c r="X60" i="59"/>
  <c r="Y60" i="59"/>
  <c r="Z60" i="59"/>
  <c r="AA60" i="59"/>
  <c r="AA61" i="59" s="1"/>
  <c r="AB60" i="59"/>
  <c r="AC60" i="59"/>
  <c r="AD60" i="59"/>
  <c r="AE60" i="59"/>
  <c r="AF60" i="59"/>
  <c r="AG60" i="59"/>
  <c r="AH60" i="59"/>
  <c r="AI60" i="59"/>
  <c r="AI61" i="59" s="1"/>
  <c r="AJ60" i="59"/>
  <c r="AJ61" i="59" s="1"/>
  <c r="AK60" i="59"/>
  <c r="AL60" i="59"/>
  <c r="AM60" i="59"/>
  <c r="AN60" i="59"/>
  <c r="AO60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U61" i="59"/>
  <c r="X61" i="59"/>
  <c r="Z61" i="59"/>
  <c r="AB61" i="59"/>
  <c r="AC61" i="59"/>
  <c r="AH61" i="59"/>
  <c r="AK61" i="59"/>
  <c r="AN61" i="59"/>
  <c r="F64" i="59"/>
  <c r="D64" i="59" s="1"/>
  <c r="F64" i="60" s="1"/>
  <c r="G64" i="59"/>
  <c r="E64" i="59" s="1"/>
  <c r="R64" i="59"/>
  <c r="S64" i="59"/>
  <c r="S66" i="59" s="1"/>
  <c r="T64" i="59"/>
  <c r="T66" i="59" s="1"/>
  <c r="U64" i="59"/>
  <c r="V64" i="59"/>
  <c r="V66" i="59" s="1"/>
  <c r="W64" i="59"/>
  <c r="X64" i="59"/>
  <c r="Y64" i="59"/>
  <c r="Y66" i="59" s="1"/>
  <c r="Z64" i="59"/>
  <c r="Z66" i="59" s="1"/>
  <c r="AA64" i="59"/>
  <c r="AA66" i="59" s="1"/>
  <c r="AB64" i="59"/>
  <c r="AB66" i="59" s="1"/>
  <c r="AC64" i="59"/>
  <c r="AD64" i="59"/>
  <c r="AD66" i="59" s="1"/>
  <c r="AE64" i="59"/>
  <c r="AF64" i="59"/>
  <c r="AG64" i="59"/>
  <c r="AG66" i="59" s="1"/>
  <c r="AH64" i="59"/>
  <c r="AI64" i="59"/>
  <c r="AI66" i="59" s="1"/>
  <c r="AJ64" i="59"/>
  <c r="AJ66" i="59" s="1"/>
  <c r="AK64" i="59"/>
  <c r="AL64" i="59"/>
  <c r="AL66" i="59" s="1"/>
  <c r="AM64" i="59"/>
  <c r="AN64" i="59"/>
  <c r="AO64" i="59"/>
  <c r="AO66" i="59" s="1"/>
  <c r="E65" i="59"/>
  <c r="F65" i="59"/>
  <c r="D65" i="59" s="1"/>
  <c r="D66" i="59" s="1"/>
  <c r="G65" i="59"/>
  <c r="R65" i="59"/>
  <c r="S65" i="59"/>
  <c r="T65" i="59"/>
  <c r="U65" i="59"/>
  <c r="U66" i="59" s="1"/>
  <c r="V65" i="59"/>
  <c r="W65" i="59"/>
  <c r="X65" i="59"/>
  <c r="Y65" i="59"/>
  <c r="Z65" i="59"/>
  <c r="AA65" i="59"/>
  <c r="AB65" i="59"/>
  <c r="AC65" i="59"/>
  <c r="AC66" i="59" s="1"/>
  <c r="AD65" i="59"/>
  <c r="AE65" i="59"/>
  <c r="AF65" i="59"/>
  <c r="AF66" i="59" s="1"/>
  <c r="AG65" i="59"/>
  <c r="AH65" i="59"/>
  <c r="AH66" i="59" s="1"/>
  <c r="AI65" i="59"/>
  <c r="AJ65" i="59"/>
  <c r="AK65" i="59"/>
  <c r="AK66" i="59" s="1"/>
  <c r="AL65" i="59"/>
  <c r="AM65" i="59"/>
  <c r="AN65" i="59"/>
  <c r="AO65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W66" i="59"/>
  <c r="AE66" i="59"/>
  <c r="AM66" i="59"/>
  <c r="F70" i="59"/>
  <c r="G70" i="59"/>
  <c r="E70" i="59" s="1"/>
  <c r="R70" i="59"/>
  <c r="S70" i="59"/>
  <c r="S72" i="59" s="1"/>
  <c r="T70" i="59"/>
  <c r="U70" i="59"/>
  <c r="U72" i="59" s="1"/>
  <c r="V70" i="59"/>
  <c r="V72" i="59" s="1"/>
  <c r="W70" i="59"/>
  <c r="X70" i="59"/>
  <c r="X72" i="59" s="1"/>
  <c r="Y70" i="59"/>
  <c r="Z70" i="59"/>
  <c r="Z72" i="59" s="1"/>
  <c r="AA70" i="59"/>
  <c r="AA72" i="59" s="1"/>
  <c r="AB70" i="59"/>
  <c r="AC70" i="59"/>
  <c r="AC72" i="59" s="1"/>
  <c r="AD70" i="59"/>
  <c r="AE70" i="59"/>
  <c r="AF70" i="59"/>
  <c r="AF72" i="59" s="1"/>
  <c r="AG70" i="59"/>
  <c r="AH70" i="59"/>
  <c r="AH72" i="59" s="1"/>
  <c r="AI70" i="59"/>
  <c r="AI72" i="59" s="1"/>
  <c r="AJ70" i="59"/>
  <c r="AK70" i="59"/>
  <c r="AK72" i="59" s="1"/>
  <c r="AL70" i="59"/>
  <c r="AM70" i="59"/>
  <c r="AN70" i="59"/>
  <c r="AN72" i="59" s="1"/>
  <c r="AO70" i="59"/>
  <c r="D71" i="59"/>
  <c r="F71" i="60" s="1"/>
  <c r="E71" i="59"/>
  <c r="G71" i="60" s="1"/>
  <c r="F71" i="59"/>
  <c r="G71" i="59"/>
  <c r="G72" i="59" s="1"/>
  <c r="R71" i="59"/>
  <c r="S71" i="59"/>
  <c r="T71" i="59"/>
  <c r="U71" i="59"/>
  <c r="V71" i="59"/>
  <c r="W71" i="59"/>
  <c r="W72" i="59" s="1"/>
  <c r="X71" i="59"/>
  <c r="Y71" i="59"/>
  <c r="Z71" i="59"/>
  <c r="AA71" i="59"/>
  <c r="AB71" i="59"/>
  <c r="AC71" i="59"/>
  <c r="AD71" i="59"/>
  <c r="AE71" i="59"/>
  <c r="AE72" i="59" s="1"/>
  <c r="AF71" i="59"/>
  <c r="AG71" i="59"/>
  <c r="AH71" i="59"/>
  <c r="AI71" i="59"/>
  <c r="AJ71" i="59"/>
  <c r="AJ72" i="59" s="1"/>
  <c r="AK71" i="59"/>
  <c r="AL71" i="59"/>
  <c r="AL72" i="59" s="1"/>
  <c r="AM71" i="59"/>
  <c r="AM72" i="59" s="1"/>
  <c r="AN71" i="59"/>
  <c r="AO71" i="59"/>
  <c r="H72" i="59"/>
  <c r="I72" i="59"/>
  <c r="J72" i="59"/>
  <c r="K72" i="59"/>
  <c r="L72" i="59"/>
  <c r="M72" i="59"/>
  <c r="N72" i="59"/>
  <c r="O72" i="59"/>
  <c r="P72" i="59"/>
  <c r="Q72" i="59"/>
  <c r="R72" i="59"/>
  <c r="T72" i="59"/>
  <c r="Y72" i="59"/>
  <c r="AB72" i="59"/>
  <c r="AD72" i="59"/>
  <c r="AG72" i="59"/>
  <c r="AO72" i="59"/>
  <c r="E73" i="59"/>
  <c r="F73" i="59"/>
  <c r="D73" i="59" s="1"/>
  <c r="F73" i="60" s="1"/>
  <c r="H73" i="60" s="1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F74" i="59"/>
  <c r="G74" i="59"/>
  <c r="E74" i="59" s="1"/>
  <c r="G74" i="60" s="1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F75" i="60" s="1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F76" i="59"/>
  <c r="D76" i="59" s="1"/>
  <c r="F76" i="60" s="1"/>
  <c r="H76" i="60" s="1"/>
  <c r="G76" i="59"/>
  <c r="E76" i="59" s="1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E77" i="59"/>
  <c r="F77" i="59"/>
  <c r="D77" i="59" s="1"/>
  <c r="F77" i="60" s="1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F78" i="59"/>
  <c r="G78" i="59"/>
  <c r="E78" i="59" s="1"/>
  <c r="G78" i="60" s="1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E79" i="59"/>
  <c r="F79" i="59"/>
  <c r="D79" i="59" s="1"/>
  <c r="F79" i="60" s="1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F80" i="59"/>
  <c r="D80" i="59" s="1"/>
  <c r="G80" i="59"/>
  <c r="E80" i="59" s="1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E81" i="59"/>
  <c r="F81" i="59"/>
  <c r="D81" i="59" s="1"/>
  <c r="F81" i="60" s="1"/>
  <c r="H81" i="60" s="1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O82" i="59"/>
  <c r="M654" i="44" s="1"/>
  <c r="E84" i="59"/>
  <c r="A5" i="60"/>
  <c r="D11" i="60"/>
  <c r="F11" i="60"/>
  <c r="G11" i="60"/>
  <c r="D12" i="60"/>
  <c r="F12" i="60"/>
  <c r="H12" i="60" s="1"/>
  <c r="I12" i="60"/>
  <c r="G13" i="60"/>
  <c r="D14" i="60"/>
  <c r="E14" i="60"/>
  <c r="D15" i="60"/>
  <c r="H15" i="60" s="1"/>
  <c r="F15" i="60"/>
  <c r="G15" i="60"/>
  <c r="F16" i="60"/>
  <c r="D19" i="60"/>
  <c r="E20" i="60"/>
  <c r="F21" i="60"/>
  <c r="I22" i="60"/>
  <c r="D23" i="60"/>
  <c r="F23" i="60"/>
  <c r="H23" i="60" s="1"/>
  <c r="F28" i="60"/>
  <c r="G28" i="60"/>
  <c r="I28" i="60"/>
  <c r="F29" i="60"/>
  <c r="D32" i="60"/>
  <c r="D33" i="60"/>
  <c r="G33" i="60"/>
  <c r="D34" i="60"/>
  <c r="I34" i="60"/>
  <c r="D39" i="60"/>
  <c r="G39" i="60"/>
  <c r="F41" i="60"/>
  <c r="H41" i="60" s="1"/>
  <c r="D45" i="60"/>
  <c r="G45" i="60"/>
  <c r="D47" i="60"/>
  <c r="G49" i="60"/>
  <c r="D51" i="60"/>
  <c r="G51" i="60"/>
  <c r="H51" i="60"/>
  <c r="D54" i="60"/>
  <c r="G54" i="60"/>
  <c r="D55" i="60"/>
  <c r="D56" i="60" s="1"/>
  <c r="H55" i="60"/>
  <c r="D60" i="60"/>
  <c r="D64" i="60"/>
  <c r="D65" i="60"/>
  <c r="G65" i="60"/>
  <c r="I65" i="60" s="1"/>
  <c r="D66" i="60"/>
  <c r="D73" i="60"/>
  <c r="G73" i="60"/>
  <c r="D74" i="60"/>
  <c r="F74" i="60"/>
  <c r="H74" i="60"/>
  <c r="E75" i="60"/>
  <c r="G75" i="60"/>
  <c r="G76" i="60"/>
  <c r="D77" i="60"/>
  <c r="G77" i="60"/>
  <c r="I77" i="60"/>
  <c r="F78" i="60"/>
  <c r="E79" i="60"/>
  <c r="G79" i="60"/>
  <c r="I79" i="60" s="1"/>
  <c r="D80" i="60"/>
  <c r="H80" i="60" s="1"/>
  <c r="F80" i="60"/>
  <c r="G80" i="60"/>
  <c r="D81" i="60"/>
  <c r="G81" i="60"/>
  <c r="A4" i="64"/>
  <c r="A5" i="64"/>
  <c r="G11" i="64"/>
  <c r="H11" i="64"/>
  <c r="I11" i="64"/>
  <c r="M11" i="64"/>
  <c r="G12" i="64"/>
  <c r="H12" i="64"/>
  <c r="F12" i="64" s="1"/>
  <c r="I12" i="64"/>
  <c r="M12" i="64" s="1"/>
  <c r="L12" i="64"/>
  <c r="F13" i="64"/>
  <c r="H13" i="64"/>
  <c r="L13" i="64" s="1"/>
  <c r="I13" i="64"/>
  <c r="F14" i="64"/>
  <c r="H14" i="64"/>
  <c r="I14" i="64"/>
  <c r="G14" i="64" s="1"/>
  <c r="L14" i="64"/>
  <c r="M14" i="64"/>
  <c r="F15" i="64"/>
  <c r="G15" i="64"/>
  <c r="H15" i="64"/>
  <c r="I15" i="64"/>
  <c r="L15" i="64"/>
  <c r="M15" i="64"/>
  <c r="J16" i="64"/>
  <c r="K16" i="64"/>
  <c r="H18" i="64"/>
  <c r="I18" i="64"/>
  <c r="F19" i="64"/>
  <c r="G19" i="64"/>
  <c r="H19" i="64"/>
  <c r="L19" i="64" s="1"/>
  <c r="I19" i="64"/>
  <c r="M19" i="64"/>
  <c r="G20" i="64"/>
  <c r="H20" i="64"/>
  <c r="I20" i="64"/>
  <c r="M20" i="64" s="1"/>
  <c r="F21" i="64"/>
  <c r="H21" i="64"/>
  <c r="I21" i="64"/>
  <c r="L21" i="64"/>
  <c r="H22" i="64"/>
  <c r="I22" i="64"/>
  <c r="G22" i="64" s="1"/>
  <c r="M22" i="64"/>
  <c r="G23" i="64"/>
  <c r="H23" i="64"/>
  <c r="F23" i="64" s="1"/>
  <c r="I23" i="64"/>
  <c r="L23" i="64"/>
  <c r="M23" i="64"/>
  <c r="J24" i="64"/>
  <c r="K24" i="64"/>
  <c r="F27" i="64"/>
  <c r="G27" i="64"/>
  <c r="H27" i="64"/>
  <c r="L27" i="64" s="1"/>
  <c r="I27" i="64"/>
  <c r="M27" i="64" s="1"/>
  <c r="F28" i="64"/>
  <c r="H28" i="64"/>
  <c r="I28" i="64"/>
  <c r="L28" i="64"/>
  <c r="F29" i="64"/>
  <c r="H29" i="64"/>
  <c r="J29" i="64"/>
  <c r="K29" i="64"/>
  <c r="H32" i="64"/>
  <c r="F32" i="64" s="1"/>
  <c r="I32" i="64"/>
  <c r="G32" i="64" s="1"/>
  <c r="L32" i="64"/>
  <c r="M32" i="64"/>
  <c r="F33" i="64"/>
  <c r="G33" i="64"/>
  <c r="H33" i="64"/>
  <c r="I33" i="64"/>
  <c r="L33" i="64"/>
  <c r="M33" i="64"/>
  <c r="F34" i="64"/>
  <c r="G34" i="64"/>
  <c r="H34" i="64"/>
  <c r="L34" i="64" s="1"/>
  <c r="I34" i="64"/>
  <c r="M34" i="64" s="1"/>
  <c r="H35" i="64"/>
  <c r="F35" i="64" s="1"/>
  <c r="I35" i="64"/>
  <c r="L35" i="64"/>
  <c r="H36" i="64"/>
  <c r="J36" i="64"/>
  <c r="K36" i="64"/>
  <c r="K82" i="64" s="1"/>
  <c r="L37" i="64"/>
  <c r="M37" i="64"/>
  <c r="H38" i="64"/>
  <c r="I38" i="64"/>
  <c r="F39" i="64"/>
  <c r="G39" i="64"/>
  <c r="H39" i="64"/>
  <c r="I39" i="64"/>
  <c r="M39" i="64" s="1"/>
  <c r="L39" i="64"/>
  <c r="H40" i="64"/>
  <c r="I40" i="64"/>
  <c r="H41" i="64"/>
  <c r="F41" i="64" s="1"/>
  <c r="I41" i="64"/>
  <c r="G41" i="64" s="1"/>
  <c r="L41" i="64"/>
  <c r="M41" i="64"/>
  <c r="J42" i="64"/>
  <c r="J43" i="64" s="1"/>
  <c r="J82" i="64" s="1"/>
  <c r="K42" i="64"/>
  <c r="K43" i="64"/>
  <c r="G45" i="64"/>
  <c r="H45" i="64"/>
  <c r="F45" i="64" s="1"/>
  <c r="I45" i="64"/>
  <c r="L45" i="64"/>
  <c r="M45" i="64"/>
  <c r="F47" i="64"/>
  <c r="G47" i="64"/>
  <c r="H47" i="64"/>
  <c r="I47" i="64"/>
  <c r="M47" i="64" s="1"/>
  <c r="L47" i="64"/>
  <c r="F49" i="64"/>
  <c r="H49" i="64"/>
  <c r="I49" i="64"/>
  <c r="L49" i="64"/>
  <c r="H51" i="64"/>
  <c r="F51" i="64" s="1"/>
  <c r="I51" i="64"/>
  <c r="G51" i="64" s="1"/>
  <c r="L51" i="64"/>
  <c r="M51" i="64"/>
  <c r="F54" i="64"/>
  <c r="F56" i="64" s="1"/>
  <c r="G54" i="64"/>
  <c r="H54" i="64"/>
  <c r="I54" i="64"/>
  <c r="M54" i="64"/>
  <c r="G55" i="64"/>
  <c r="H55" i="64"/>
  <c r="F55" i="64" s="1"/>
  <c r="I55" i="64"/>
  <c r="M55" i="64" s="1"/>
  <c r="L55" i="64"/>
  <c r="I56" i="64"/>
  <c r="J56" i="64"/>
  <c r="K56" i="64"/>
  <c r="H59" i="64"/>
  <c r="I59" i="64"/>
  <c r="H60" i="64"/>
  <c r="F60" i="64" s="1"/>
  <c r="I60" i="64"/>
  <c r="G60" i="64" s="1"/>
  <c r="L60" i="64"/>
  <c r="M60" i="64"/>
  <c r="J61" i="64"/>
  <c r="K61" i="64"/>
  <c r="G64" i="64"/>
  <c r="H64" i="64"/>
  <c r="I64" i="64"/>
  <c r="M64" i="64"/>
  <c r="G65" i="64"/>
  <c r="H65" i="64"/>
  <c r="I65" i="64"/>
  <c r="M65" i="64" s="1"/>
  <c r="I66" i="64"/>
  <c r="J66" i="64"/>
  <c r="K66" i="64"/>
  <c r="L69" i="64"/>
  <c r="M69" i="64"/>
  <c r="G70" i="64"/>
  <c r="H70" i="64"/>
  <c r="F70" i="64" s="1"/>
  <c r="I70" i="64"/>
  <c r="M70" i="64" s="1"/>
  <c r="L70" i="64"/>
  <c r="F71" i="64"/>
  <c r="H71" i="64"/>
  <c r="H72" i="64" s="1"/>
  <c r="I71" i="64"/>
  <c r="J72" i="64"/>
  <c r="K72" i="64"/>
  <c r="H73" i="64"/>
  <c r="I73" i="64"/>
  <c r="G73" i="64" s="1"/>
  <c r="M73" i="64"/>
  <c r="G74" i="64"/>
  <c r="H74" i="64"/>
  <c r="F74" i="64" s="1"/>
  <c r="I74" i="64"/>
  <c r="M74" i="64"/>
  <c r="G75" i="64"/>
  <c r="H75" i="64"/>
  <c r="F75" i="64" s="1"/>
  <c r="I75" i="64"/>
  <c r="M75" i="64" s="1"/>
  <c r="L75" i="64"/>
  <c r="H76" i="64"/>
  <c r="I76" i="64"/>
  <c r="H77" i="64"/>
  <c r="F77" i="64" s="1"/>
  <c r="I77" i="64"/>
  <c r="G77" i="64" s="1"/>
  <c r="L77" i="64"/>
  <c r="M77" i="64"/>
  <c r="F78" i="64"/>
  <c r="G78" i="64"/>
  <c r="H78" i="64"/>
  <c r="I78" i="64"/>
  <c r="L78" i="64"/>
  <c r="M78" i="64"/>
  <c r="F79" i="64"/>
  <c r="G79" i="64"/>
  <c r="H79" i="64"/>
  <c r="L79" i="64" s="1"/>
  <c r="I79" i="64"/>
  <c r="M79" i="64" s="1"/>
  <c r="H80" i="64"/>
  <c r="F80" i="64" s="1"/>
  <c r="I80" i="64"/>
  <c r="L80" i="64"/>
  <c r="H81" i="64"/>
  <c r="I81" i="64"/>
  <c r="G81" i="64" s="1"/>
  <c r="M81" i="64"/>
  <c r="D82" i="64"/>
  <c r="E82" i="64"/>
  <c r="A5" i="62"/>
  <c r="F11" i="62"/>
  <c r="G11" i="62"/>
  <c r="M11" i="62"/>
  <c r="M16" i="62" s="1"/>
  <c r="N11" i="62"/>
  <c r="O11" i="62"/>
  <c r="P11" i="62"/>
  <c r="P16" i="62" s="1"/>
  <c r="Q11" i="62"/>
  <c r="R11" i="62"/>
  <c r="S11" i="62"/>
  <c r="T11" i="62"/>
  <c r="T16" i="62" s="1"/>
  <c r="U11" i="62"/>
  <c r="U16" i="62" s="1"/>
  <c r="V11" i="62"/>
  <c r="W11" i="62"/>
  <c r="X11" i="62"/>
  <c r="Y11" i="62"/>
  <c r="Z11" i="62"/>
  <c r="AA11" i="62"/>
  <c r="AB11" i="62"/>
  <c r="AB16" i="62" s="1"/>
  <c r="AC11" i="62"/>
  <c r="AC16" i="62" s="1"/>
  <c r="AD11" i="62"/>
  <c r="AE11" i="62"/>
  <c r="AF11" i="62"/>
  <c r="AG11" i="62"/>
  <c r="AH11" i="62"/>
  <c r="AI11" i="62"/>
  <c r="AJ11" i="62"/>
  <c r="AJ16" i="62" s="1"/>
  <c r="AK11" i="62"/>
  <c r="AK16" i="62" s="1"/>
  <c r="AL11" i="62"/>
  <c r="AM11" i="62"/>
  <c r="AN11" i="62"/>
  <c r="AO11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F13" i="62"/>
  <c r="G13" i="62"/>
  <c r="L13" i="62"/>
  <c r="M13" i="62"/>
  <c r="N13" i="62"/>
  <c r="O13" i="62"/>
  <c r="P13" i="62"/>
  <c r="D13" i="62" s="1"/>
  <c r="F13" i="63" s="1"/>
  <c r="H13" i="63" s="1"/>
  <c r="Q13" i="62"/>
  <c r="Q16" i="62" s="1"/>
  <c r="R13" i="62"/>
  <c r="S13" i="62"/>
  <c r="T13" i="62"/>
  <c r="U13" i="62"/>
  <c r="V13" i="62"/>
  <c r="W13" i="62"/>
  <c r="X13" i="62"/>
  <c r="Y13" i="62"/>
  <c r="Y16" i="62" s="1"/>
  <c r="Z13" i="62"/>
  <c r="AA13" i="62"/>
  <c r="AB13" i="62"/>
  <c r="AC13" i="62"/>
  <c r="AD13" i="62"/>
  <c r="AE13" i="62"/>
  <c r="AF13" i="62"/>
  <c r="AG13" i="62"/>
  <c r="AG16" i="62" s="1"/>
  <c r="AH13" i="62"/>
  <c r="AI13" i="62"/>
  <c r="AJ13" i="62"/>
  <c r="AK13" i="62"/>
  <c r="AL13" i="62"/>
  <c r="AM13" i="62"/>
  <c r="AN13" i="62"/>
  <c r="AO13" i="62"/>
  <c r="AO16" i="62" s="1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W16" i="62" s="1"/>
  <c r="X14" i="62"/>
  <c r="Y14" i="62"/>
  <c r="Z14" i="62"/>
  <c r="AA14" i="62"/>
  <c r="AB14" i="62"/>
  <c r="AC14" i="62"/>
  <c r="AD14" i="62"/>
  <c r="AE14" i="62"/>
  <c r="AE16" i="62" s="1"/>
  <c r="AF14" i="62"/>
  <c r="AG14" i="62"/>
  <c r="AH14" i="62"/>
  <c r="AH16" i="62" s="1"/>
  <c r="AI14" i="62"/>
  <c r="AJ14" i="62"/>
  <c r="AK14" i="62"/>
  <c r="AL14" i="62"/>
  <c r="AM14" i="62"/>
  <c r="AM16" i="62" s="1"/>
  <c r="AN14" i="62"/>
  <c r="AO14" i="62"/>
  <c r="F15" i="62"/>
  <c r="G15" i="62"/>
  <c r="L15" i="62"/>
  <c r="M15" i="62"/>
  <c r="N15" i="62"/>
  <c r="D15" i="62" s="1"/>
  <c r="F15" i="63" s="1"/>
  <c r="H15" i="63" s="1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L16" i="62" s="1"/>
  <c r="AM15" i="62"/>
  <c r="AN15" i="62"/>
  <c r="AO15" i="62"/>
  <c r="H16" i="62"/>
  <c r="I16" i="62"/>
  <c r="J16" i="62"/>
  <c r="J82" i="62" s="1"/>
  <c r="K16" i="62"/>
  <c r="L16" i="62"/>
  <c r="X16" i="62"/>
  <c r="AF16" i="62"/>
  <c r="F19" i="62"/>
  <c r="D19" i="62" s="1"/>
  <c r="G19" i="62"/>
  <c r="E19" i="62" s="1"/>
  <c r="I19" i="62"/>
  <c r="L19" i="62"/>
  <c r="M19" i="62"/>
  <c r="N19" i="62"/>
  <c r="O19" i="62"/>
  <c r="P19" i="62"/>
  <c r="Q19" i="62"/>
  <c r="R19" i="62"/>
  <c r="R24" i="62" s="1"/>
  <c r="S19" i="62"/>
  <c r="S24" i="62" s="1"/>
  <c r="T19" i="62"/>
  <c r="U19" i="62"/>
  <c r="V19" i="62"/>
  <c r="W19" i="62"/>
  <c r="X19" i="62"/>
  <c r="Y19" i="62"/>
  <c r="Z19" i="62"/>
  <c r="Z24" i="62" s="1"/>
  <c r="AA19" i="62"/>
  <c r="AB19" i="62"/>
  <c r="AC19" i="62"/>
  <c r="AD19" i="62"/>
  <c r="AE19" i="62"/>
  <c r="AF19" i="62"/>
  <c r="AG19" i="62"/>
  <c r="AH19" i="62"/>
  <c r="AH24" i="62" s="1"/>
  <c r="AI19" i="62"/>
  <c r="AJ19" i="62"/>
  <c r="AK19" i="62"/>
  <c r="AL19" i="62"/>
  <c r="AM19" i="62"/>
  <c r="AN19" i="62"/>
  <c r="AO19" i="62"/>
  <c r="F20" i="62"/>
  <c r="G20" i="62"/>
  <c r="L20" i="62"/>
  <c r="M20" i="62"/>
  <c r="N20" i="62"/>
  <c r="O20" i="62"/>
  <c r="P20" i="62"/>
  <c r="Q20" i="62"/>
  <c r="Q24" i="62" s="1"/>
  <c r="R20" i="62"/>
  <c r="S20" i="62"/>
  <c r="T20" i="62"/>
  <c r="U20" i="62"/>
  <c r="V20" i="62"/>
  <c r="W20" i="62"/>
  <c r="X20" i="62"/>
  <c r="Y20" i="62"/>
  <c r="Y24" i="62" s="1"/>
  <c r="Z20" i="62"/>
  <c r="AA20" i="62"/>
  <c r="AB20" i="62"/>
  <c r="AC20" i="62"/>
  <c r="AD20" i="62"/>
  <c r="AE20" i="62"/>
  <c r="AF20" i="62"/>
  <c r="AG20" i="62"/>
  <c r="AG24" i="62" s="1"/>
  <c r="AH20" i="62"/>
  <c r="AI20" i="62"/>
  <c r="AJ20" i="62"/>
  <c r="AK20" i="62"/>
  <c r="AL20" i="62"/>
  <c r="AM20" i="62"/>
  <c r="AN20" i="62"/>
  <c r="AO20" i="62"/>
  <c r="AO24" i="62" s="1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D24" i="62" s="1"/>
  <c r="AE21" i="62"/>
  <c r="AF21" i="62"/>
  <c r="AF24" i="62" s="1"/>
  <c r="AG21" i="62"/>
  <c r="AH21" i="62"/>
  <c r="AI21" i="62"/>
  <c r="AJ21" i="62"/>
  <c r="AK21" i="62"/>
  <c r="AL21" i="62"/>
  <c r="AL24" i="62" s="1"/>
  <c r="AM21" i="62"/>
  <c r="AN21" i="62"/>
  <c r="AN24" i="62" s="1"/>
  <c r="AO21" i="62"/>
  <c r="F22" i="62"/>
  <c r="G22" i="62"/>
  <c r="L22" i="62"/>
  <c r="M22" i="62"/>
  <c r="N22" i="62"/>
  <c r="D22" i="62" s="1"/>
  <c r="F22" i="63" s="1"/>
  <c r="H22" i="63" s="1"/>
  <c r="O22" i="62"/>
  <c r="P22" i="62"/>
  <c r="Q22" i="62"/>
  <c r="R22" i="62"/>
  <c r="S22" i="62"/>
  <c r="T22" i="62"/>
  <c r="U22" i="62"/>
  <c r="V22" i="62"/>
  <c r="V24" i="62" s="1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W24" i="62" s="1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F24" i="62"/>
  <c r="G24" i="62"/>
  <c r="H24" i="62"/>
  <c r="I24" i="62"/>
  <c r="J24" i="62"/>
  <c r="K24" i="62"/>
  <c r="P24" i="62"/>
  <c r="X24" i="62"/>
  <c r="AA24" i="62"/>
  <c r="AI24" i="62"/>
  <c r="AJ24" i="62"/>
  <c r="F27" i="62"/>
  <c r="G27" i="62"/>
  <c r="G29" i="62" s="1"/>
  <c r="L27" i="62"/>
  <c r="M27" i="62"/>
  <c r="N27" i="62"/>
  <c r="O27" i="62"/>
  <c r="P27" i="62"/>
  <c r="Q27" i="62"/>
  <c r="Q29" i="62" s="1"/>
  <c r="R27" i="62"/>
  <c r="S27" i="62"/>
  <c r="T27" i="62"/>
  <c r="U27" i="62"/>
  <c r="U29" i="62" s="1"/>
  <c r="V27" i="62"/>
  <c r="W27" i="62"/>
  <c r="X27" i="62"/>
  <c r="Y27" i="62"/>
  <c r="Y29" i="62" s="1"/>
  <c r="Z27" i="62"/>
  <c r="AA27" i="62"/>
  <c r="AA29" i="62" s="1"/>
  <c r="AB27" i="62"/>
  <c r="AC27" i="62"/>
  <c r="AD27" i="62"/>
  <c r="AD29" i="62" s="1"/>
  <c r="AE27" i="62"/>
  <c r="AF27" i="62"/>
  <c r="AG27" i="62"/>
  <c r="AG29" i="62" s="1"/>
  <c r="AH27" i="62"/>
  <c r="AH29" i="62" s="1"/>
  <c r="AI27" i="62"/>
  <c r="AI29" i="62" s="1"/>
  <c r="AJ27" i="62"/>
  <c r="AK27" i="62"/>
  <c r="AL27" i="62"/>
  <c r="AM27" i="62"/>
  <c r="AN27" i="62"/>
  <c r="AO27" i="62"/>
  <c r="AO29" i="62" s="1"/>
  <c r="F28" i="62"/>
  <c r="G28" i="62"/>
  <c r="L28" i="62"/>
  <c r="L29" i="62" s="1"/>
  <c r="M28" i="62"/>
  <c r="M29" i="62" s="1"/>
  <c r="N28" i="62"/>
  <c r="O28" i="62"/>
  <c r="O29" i="62" s="1"/>
  <c r="P28" i="62"/>
  <c r="P29" i="62" s="1"/>
  <c r="Q28" i="62"/>
  <c r="E28" i="62" s="1"/>
  <c r="G28" i="63" s="1"/>
  <c r="R28" i="62"/>
  <c r="S28" i="62"/>
  <c r="T28" i="62"/>
  <c r="U28" i="62"/>
  <c r="V28" i="62"/>
  <c r="W28" i="62"/>
  <c r="X28" i="62"/>
  <c r="X29" i="62" s="1"/>
  <c r="Y28" i="62"/>
  <c r="Z28" i="62"/>
  <c r="AA28" i="62"/>
  <c r="AB28" i="62"/>
  <c r="AC28" i="62"/>
  <c r="AD28" i="62"/>
  <c r="AE28" i="62"/>
  <c r="AF28" i="62"/>
  <c r="AF29" i="62" s="1"/>
  <c r="AG28" i="62"/>
  <c r="AH28" i="62"/>
  <c r="AI28" i="62"/>
  <c r="AJ28" i="62"/>
  <c r="AK28" i="62"/>
  <c r="AL28" i="62"/>
  <c r="AM28" i="62"/>
  <c r="AN28" i="62"/>
  <c r="AN29" i="62" s="1"/>
  <c r="AO28" i="62"/>
  <c r="H29" i="62"/>
  <c r="I29" i="62"/>
  <c r="J29" i="62"/>
  <c r="K29" i="62"/>
  <c r="N29" i="62"/>
  <c r="R29" i="62"/>
  <c r="S29" i="62"/>
  <c r="T29" i="62"/>
  <c r="V29" i="62"/>
  <c r="Z29" i="62"/>
  <c r="AB29" i="62"/>
  <c r="AC29" i="62"/>
  <c r="AJ29" i="62"/>
  <c r="AK29" i="62"/>
  <c r="AL29" i="62"/>
  <c r="F32" i="62"/>
  <c r="G32" i="62"/>
  <c r="L32" i="62"/>
  <c r="L36" i="62" s="1"/>
  <c r="M32" i="62"/>
  <c r="M36" i="62" s="1"/>
  <c r="N32" i="62"/>
  <c r="O32" i="62"/>
  <c r="P32" i="62"/>
  <c r="Q32" i="62"/>
  <c r="R32" i="62"/>
  <c r="R36" i="62" s="1"/>
  <c r="S32" i="62"/>
  <c r="T32" i="62"/>
  <c r="T36" i="62" s="1"/>
  <c r="U32" i="62"/>
  <c r="U36" i="62" s="1"/>
  <c r="V32" i="62"/>
  <c r="W32" i="62"/>
  <c r="X32" i="62"/>
  <c r="Y32" i="62"/>
  <c r="Z32" i="62"/>
  <c r="Z36" i="62" s="1"/>
  <c r="AA32" i="62"/>
  <c r="AB32" i="62"/>
  <c r="AC32" i="62"/>
  <c r="AC36" i="62" s="1"/>
  <c r="AD32" i="62"/>
  <c r="AE32" i="62"/>
  <c r="AE36" i="62" s="1"/>
  <c r="AF32" i="62"/>
  <c r="AG32" i="62"/>
  <c r="AH32" i="62"/>
  <c r="AH36" i="62" s="1"/>
  <c r="AI32" i="62"/>
  <c r="AJ32" i="62"/>
  <c r="AK32" i="62"/>
  <c r="AK36" i="62" s="1"/>
  <c r="AL32" i="62"/>
  <c r="AM32" i="62"/>
  <c r="AN32" i="62"/>
  <c r="AO32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X36" i="62" s="1"/>
  <c r="Y33" i="62"/>
  <c r="Z33" i="62"/>
  <c r="AA33" i="62"/>
  <c r="AB33" i="62"/>
  <c r="AC33" i="62"/>
  <c r="AD33" i="62"/>
  <c r="AE33" i="62"/>
  <c r="AF33" i="62"/>
  <c r="AF36" i="62" s="1"/>
  <c r="AG33" i="62"/>
  <c r="AH33" i="62"/>
  <c r="AI33" i="62"/>
  <c r="AJ33" i="62"/>
  <c r="AK33" i="62"/>
  <c r="AL33" i="62"/>
  <c r="AM33" i="62"/>
  <c r="AN33" i="62"/>
  <c r="AN36" i="62" s="1"/>
  <c r="AO33" i="62"/>
  <c r="F34" i="62"/>
  <c r="G34" i="62"/>
  <c r="L34" i="62"/>
  <c r="M34" i="62"/>
  <c r="N34" i="62"/>
  <c r="O34" i="62"/>
  <c r="P34" i="62"/>
  <c r="Q34" i="62"/>
  <c r="E34" i="62" s="1"/>
  <c r="G34" i="63" s="1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G36" i="62" s="1"/>
  <c r="AH34" i="62"/>
  <c r="AI34" i="62"/>
  <c r="AJ34" i="62"/>
  <c r="AK34" i="62"/>
  <c r="AL34" i="62"/>
  <c r="AM34" i="62"/>
  <c r="AN34" i="62"/>
  <c r="AO34" i="62"/>
  <c r="F35" i="62"/>
  <c r="G35" i="62"/>
  <c r="E35" i="62" s="1"/>
  <c r="G35" i="63" s="1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H36" i="62"/>
  <c r="I36" i="62"/>
  <c r="J36" i="62"/>
  <c r="K36" i="62"/>
  <c r="O36" i="62"/>
  <c r="Q36" i="62"/>
  <c r="AB36" i="62"/>
  <c r="AJ36" i="62"/>
  <c r="F39" i="62"/>
  <c r="G39" i="62"/>
  <c r="L39" i="62"/>
  <c r="M39" i="62"/>
  <c r="N39" i="62"/>
  <c r="O39" i="62"/>
  <c r="P39" i="62"/>
  <c r="Q39" i="62"/>
  <c r="E39" i="62" s="1"/>
  <c r="G39" i="63" s="1"/>
  <c r="I39" i="63" s="1"/>
  <c r="R39" i="62"/>
  <c r="S39" i="62"/>
  <c r="T39" i="62"/>
  <c r="U39" i="62"/>
  <c r="V39" i="62"/>
  <c r="W39" i="62"/>
  <c r="X39" i="62"/>
  <c r="Y39" i="62"/>
  <c r="Y43" i="62" s="1"/>
  <c r="Z39" i="62"/>
  <c r="AA39" i="62"/>
  <c r="AB39" i="62"/>
  <c r="AC39" i="62"/>
  <c r="AD39" i="62"/>
  <c r="AE39" i="62"/>
  <c r="AF39" i="62"/>
  <c r="AG39" i="62"/>
  <c r="AH39" i="62"/>
  <c r="AI39" i="62"/>
  <c r="AJ39" i="62"/>
  <c r="AJ43" i="62" s="1"/>
  <c r="AJ82" i="62" s="1"/>
  <c r="AK39" i="62"/>
  <c r="AL39" i="62"/>
  <c r="AM39" i="62"/>
  <c r="AN39" i="62"/>
  <c r="AO39" i="62"/>
  <c r="F40" i="62"/>
  <c r="G40" i="62"/>
  <c r="L40" i="62"/>
  <c r="L42" i="62" s="1"/>
  <c r="M40" i="62"/>
  <c r="N40" i="62"/>
  <c r="O40" i="62"/>
  <c r="P40" i="62"/>
  <c r="P42" i="62" s="1"/>
  <c r="P43" i="62" s="1"/>
  <c r="Q40" i="62"/>
  <c r="R40" i="62"/>
  <c r="R42" i="62" s="1"/>
  <c r="S40" i="62"/>
  <c r="T40" i="62"/>
  <c r="U40" i="62"/>
  <c r="U42" i="62" s="1"/>
  <c r="U43" i="62" s="1"/>
  <c r="V40" i="62"/>
  <c r="W40" i="62"/>
  <c r="W42" i="62" s="1"/>
  <c r="W43" i="62" s="1"/>
  <c r="X40" i="62"/>
  <c r="X42" i="62" s="1"/>
  <c r="X43" i="62" s="1"/>
  <c r="Y40" i="62"/>
  <c r="Y42" i="62" s="1"/>
  <c r="Z40" i="62"/>
  <c r="Z42" i="62" s="1"/>
  <c r="AA40" i="62"/>
  <c r="AB40" i="62"/>
  <c r="AC40" i="62"/>
  <c r="AD40" i="62"/>
  <c r="AE40" i="62"/>
  <c r="AE42" i="62" s="1"/>
  <c r="AE43" i="62" s="1"/>
  <c r="AF40" i="62"/>
  <c r="AF42" i="62" s="1"/>
  <c r="AF43" i="62" s="1"/>
  <c r="AG40" i="62"/>
  <c r="AG42" i="62" s="1"/>
  <c r="AH40" i="62"/>
  <c r="AH42" i="62" s="1"/>
  <c r="AH43" i="62" s="1"/>
  <c r="AI40" i="62"/>
  <c r="AJ40" i="62"/>
  <c r="AK40" i="62"/>
  <c r="AL40" i="62"/>
  <c r="AM40" i="62"/>
  <c r="AM42" i="62" s="1"/>
  <c r="AM43" i="62" s="1"/>
  <c r="AN40" i="62"/>
  <c r="AN42" i="62" s="1"/>
  <c r="AN43" i="62" s="1"/>
  <c r="AO40" i="62"/>
  <c r="AO42" i="62" s="1"/>
  <c r="F41" i="62"/>
  <c r="G41" i="62"/>
  <c r="L41" i="62"/>
  <c r="M41" i="62"/>
  <c r="M42" i="62" s="1"/>
  <c r="M43" i="62" s="1"/>
  <c r="N41" i="62"/>
  <c r="O41" i="62"/>
  <c r="P41" i="62"/>
  <c r="Q41" i="62"/>
  <c r="R41" i="62"/>
  <c r="S41" i="62"/>
  <c r="T41" i="62"/>
  <c r="U41" i="62"/>
  <c r="V41" i="62"/>
  <c r="V42" i="62" s="1"/>
  <c r="V43" i="62" s="1"/>
  <c r="W41" i="62"/>
  <c r="X41" i="62"/>
  <c r="Y41" i="62"/>
  <c r="Z41" i="62"/>
  <c r="AA41" i="62"/>
  <c r="AB41" i="62"/>
  <c r="AC41" i="62"/>
  <c r="AD41" i="62"/>
  <c r="AD42" i="62" s="1"/>
  <c r="AD43" i="62" s="1"/>
  <c r="AE41" i="62"/>
  <c r="AF41" i="62"/>
  <c r="AG41" i="62"/>
  <c r="AH41" i="62"/>
  <c r="AI41" i="62"/>
  <c r="AJ41" i="62"/>
  <c r="AK41" i="62"/>
  <c r="AL41" i="62"/>
  <c r="AL42" i="62" s="1"/>
  <c r="AL43" i="62" s="1"/>
  <c r="AM41" i="62"/>
  <c r="AN41" i="62"/>
  <c r="AO41" i="62"/>
  <c r="G42" i="62"/>
  <c r="H42" i="62"/>
  <c r="H43" i="62" s="1"/>
  <c r="I42" i="62"/>
  <c r="I43" i="62" s="1"/>
  <c r="J42" i="62"/>
  <c r="K42" i="62"/>
  <c r="K43" i="62" s="1"/>
  <c r="K82" i="62" s="1"/>
  <c r="Q42" i="62"/>
  <c r="Q43" i="62" s="1"/>
  <c r="S42" i="62"/>
  <c r="S43" i="62" s="1"/>
  <c r="T42" i="62"/>
  <c r="AA42" i="62"/>
  <c r="AA43" i="62" s="1"/>
  <c r="AB42" i="62"/>
  <c r="AC42" i="62"/>
  <c r="AC43" i="62" s="1"/>
  <c r="AI42" i="62"/>
  <c r="AI43" i="62" s="1"/>
  <c r="AJ42" i="62"/>
  <c r="AK42" i="62"/>
  <c r="AK43" i="62" s="1"/>
  <c r="G43" i="62"/>
  <c r="J43" i="62"/>
  <c r="R43" i="62"/>
  <c r="Z43" i="62"/>
  <c r="AB43" i="62"/>
  <c r="F45" i="62"/>
  <c r="G45" i="62"/>
  <c r="E45" i="62" s="1"/>
  <c r="G45" i="63" s="1"/>
  <c r="I45" i="63" s="1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F47" i="62"/>
  <c r="G47" i="62"/>
  <c r="L47" i="62"/>
  <c r="M47" i="62"/>
  <c r="N47" i="62"/>
  <c r="O47" i="62"/>
  <c r="P47" i="62"/>
  <c r="Q47" i="62"/>
  <c r="E47" i="62" s="1"/>
  <c r="G47" i="63" s="1"/>
  <c r="I47" i="63" s="1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F49" i="63" s="1"/>
  <c r="H49" i="63" s="1"/>
  <c r="F49" i="62"/>
  <c r="G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F54" i="62"/>
  <c r="G54" i="62"/>
  <c r="L54" i="62"/>
  <c r="M54" i="62"/>
  <c r="N54" i="62"/>
  <c r="N56" i="62" s="1"/>
  <c r="O54" i="62"/>
  <c r="P54" i="62"/>
  <c r="Q54" i="62"/>
  <c r="Q56" i="62" s="1"/>
  <c r="R54" i="62"/>
  <c r="S54" i="62"/>
  <c r="T54" i="62"/>
  <c r="U54" i="62"/>
  <c r="V54" i="62"/>
  <c r="V56" i="62" s="1"/>
  <c r="W54" i="62"/>
  <c r="X54" i="62"/>
  <c r="Y54" i="62"/>
  <c r="Z54" i="62"/>
  <c r="AA54" i="62"/>
  <c r="AB54" i="62"/>
  <c r="AC54" i="62"/>
  <c r="AD54" i="62"/>
  <c r="AE54" i="62"/>
  <c r="AE56" i="62" s="1"/>
  <c r="AF54" i="62"/>
  <c r="AG54" i="62"/>
  <c r="AH54" i="62"/>
  <c r="AI54" i="62"/>
  <c r="AJ54" i="62"/>
  <c r="AK54" i="62"/>
  <c r="AL54" i="62"/>
  <c r="AM54" i="62"/>
  <c r="AN54" i="62"/>
  <c r="AO54" i="62"/>
  <c r="F55" i="62"/>
  <c r="G55" i="62"/>
  <c r="L55" i="62"/>
  <c r="M55" i="62"/>
  <c r="N55" i="62"/>
  <c r="O55" i="62"/>
  <c r="P55" i="62"/>
  <c r="P56" i="62" s="1"/>
  <c r="Q55" i="62"/>
  <c r="R55" i="62"/>
  <c r="R56" i="62" s="1"/>
  <c r="S55" i="62"/>
  <c r="T55" i="62"/>
  <c r="U55" i="62"/>
  <c r="V55" i="62"/>
  <c r="W55" i="62"/>
  <c r="X55" i="62"/>
  <c r="X56" i="62" s="1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G56" i="62"/>
  <c r="H56" i="62"/>
  <c r="I56" i="62"/>
  <c r="J56" i="62"/>
  <c r="K56" i="62"/>
  <c r="L56" i="62"/>
  <c r="O56" i="62"/>
  <c r="W56" i="62"/>
  <c r="Y56" i="62"/>
  <c r="AD56" i="62"/>
  <c r="AF56" i="62"/>
  <c r="AG56" i="62"/>
  <c r="AL56" i="62"/>
  <c r="AM56" i="62"/>
  <c r="AN56" i="62"/>
  <c r="AO56" i="62"/>
  <c r="F59" i="62"/>
  <c r="D59" i="62" s="1"/>
  <c r="F59" i="63" s="1"/>
  <c r="H59" i="63" s="1"/>
  <c r="G59" i="62"/>
  <c r="L59" i="62"/>
  <c r="M59" i="62"/>
  <c r="N59" i="62"/>
  <c r="N61" i="62" s="1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D61" i="62" s="1"/>
  <c r="AE59" i="62"/>
  <c r="AF59" i="62"/>
  <c r="AG59" i="62"/>
  <c r="AH59" i="62"/>
  <c r="AI59" i="62"/>
  <c r="AJ59" i="62"/>
  <c r="AK59" i="62"/>
  <c r="AL59" i="62"/>
  <c r="AM59" i="62"/>
  <c r="AN59" i="62"/>
  <c r="AO59" i="62"/>
  <c r="F60" i="62"/>
  <c r="G60" i="62"/>
  <c r="L60" i="62"/>
  <c r="M60" i="62"/>
  <c r="N60" i="62"/>
  <c r="O60" i="62"/>
  <c r="P60" i="62"/>
  <c r="P61" i="62" s="1"/>
  <c r="Q60" i="62"/>
  <c r="Q61" i="62" s="1"/>
  <c r="R60" i="62"/>
  <c r="R61" i="62" s="1"/>
  <c r="S60" i="62"/>
  <c r="S61" i="62" s="1"/>
  <c r="T60" i="62"/>
  <c r="U60" i="62"/>
  <c r="V60" i="62"/>
  <c r="W60" i="62"/>
  <c r="X60" i="62"/>
  <c r="X61" i="62" s="1"/>
  <c r="Y60" i="62"/>
  <c r="Y61" i="62" s="1"/>
  <c r="Z60" i="62"/>
  <c r="Z61" i="62" s="1"/>
  <c r="AA60" i="62"/>
  <c r="AA61" i="62" s="1"/>
  <c r="AB60" i="62"/>
  <c r="AC60" i="62"/>
  <c r="AD60" i="62"/>
  <c r="AE60" i="62"/>
  <c r="AF60" i="62"/>
  <c r="AF61" i="62" s="1"/>
  <c r="AG60" i="62"/>
  <c r="AG61" i="62" s="1"/>
  <c r="AH60" i="62"/>
  <c r="AH61" i="62" s="1"/>
  <c r="AI60" i="62"/>
  <c r="AI61" i="62" s="1"/>
  <c r="AJ60" i="62"/>
  <c r="AK60" i="62"/>
  <c r="AL60" i="62"/>
  <c r="AM60" i="62"/>
  <c r="AN60" i="62"/>
  <c r="AN61" i="62" s="1"/>
  <c r="AO60" i="62"/>
  <c r="AO61" i="62" s="1"/>
  <c r="G61" i="62"/>
  <c r="H61" i="62"/>
  <c r="I61" i="62"/>
  <c r="J61" i="62"/>
  <c r="K61" i="62"/>
  <c r="L61" i="62"/>
  <c r="O61" i="62"/>
  <c r="T61" i="62"/>
  <c r="V61" i="62"/>
  <c r="W61" i="62"/>
  <c r="AB61" i="62"/>
  <c r="AE61" i="62"/>
  <c r="AJ61" i="62"/>
  <c r="AL61" i="62"/>
  <c r="AM61" i="62"/>
  <c r="F64" i="62"/>
  <c r="G64" i="62"/>
  <c r="M64" i="62"/>
  <c r="O64" i="62"/>
  <c r="P64" i="62"/>
  <c r="Q64" i="62"/>
  <c r="R64" i="62"/>
  <c r="R66" i="62" s="1"/>
  <c r="S64" i="62"/>
  <c r="S66" i="62" s="1"/>
  <c r="T64" i="62"/>
  <c r="U64" i="62"/>
  <c r="V64" i="62"/>
  <c r="W64" i="62"/>
  <c r="X64" i="62"/>
  <c r="Y64" i="62"/>
  <c r="Z64" i="62"/>
  <c r="Z66" i="62" s="1"/>
  <c r="AA64" i="62"/>
  <c r="AA66" i="62" s="1"/>
  <c r="AB64" i="62"/>
  <c r="AC64" i="62"/>
  <c r="AD64" i="62"/>
  <c r="AE64" i="62"/>
  <c r="AF64" i="62"/>
  <c r="AG64" i="62"/>
  <c r="AH64" i="62"/>
  <c r="AH66" i="62" s="1"/>
  <c r="AI64" i="62"/>
  <c r="AI66" i="62" s="1"/>
  <c r="AJ64" i="62"/>
  <c r="AK64" i="62"/>
  <c r="AL64" i="62"/>
  <c r="AM64" i="62"/>
  <c r="AN64" i="62"/>
  <c r="AO64" i="62"/>
  <c r="F65" i="62"/>
  <c r="G65" i="62"/>
  <c r="L65" i="62"/>
  <c r="M65" i="62"/>
  <c r="N65" i="62"/>
  <c r="O65" i="62"/>
  <c r="O66" i="62" s="1"/>
  <c r="P65" i="62"/>
  <c r="P66" i="62" s="1"/>
  <c r="Q65" i="62"/>
  <c r="Q66" i="62" s="1"/>
  <c r="R65" i="62"/>
  <c r="S65" i="62"/>
  <c r="T65" i="62"/>
  <c r="U65" i="62"/>
  <c r="V65" i="62"/>
  <c r="V66" i="62" s="1"/>
  <c r="W65" i="62"/>
  <c r="W66" i="62" s="1"/>
  <c r="X65" i="62"/>
  <c r="X66" i="62" s="1"/>
  <c r="Y65" i="62"/>
  <c r="Y66" i="62" s="1"/>
  <c r="Z65" i="62"/>
  <c r="AA65" i="62"/>
  <c r="AB65" i="62"/>
  <c r="AC65" i="62"/>
  <c r="AD65" i="62"/>
  <c r="AD66" i="62" s="1"/>
  <c r="AE65" i="62"/>
  <c r="AE66" i="62" s="1"/>
  <c r="AF65" i="62"/>
  <c r="AF66" i="62" s="1"/>
  <c r="AG65" i="62"/>
  <c r="AG66" i="62" s="1"/>
  <c r="AH65" i="62"/>
  <c r="AI65" i="62"/>
  <c r="AJ65" i="62"/>
  <c r="AK65" i="62"/>
  <c r="AL65" i="62"/>
  <c r="AL66" i="62" s="1"/>
  <c r="AM65" i="62"/>
  <c r="AM66" i="62" s="1"/>
  <c r="AN65" i="62"/>
  <c r="AN66" i="62" s="1"/>
  <c r="AO65" i="62"/>
  <c r="AO66" i="62" s="1"/>
  <c r="H66" i="62"/>
  <c r="I66" i="62"/>
  <c r="J66" i="62"/>
  <c r="K66" i="62"/>
  <c r="M66" i="62"/>
  <c r="T66" i="62"/>
  <c r="U66" i="62"/>
  <c r="AB66" i="62"/>
  <c r="AC66" i="62"/>
  <c r="AJ66" i="62"/>
  <c r="AK66" i="62"/>
  <c r="F70" i="62"/>
  <c r="F72" i="62" s="1"/>
  <c r="G70" i="62"/>
  <c r="L70" i="62"/>
  <c r="M70" i="62"/>
  <c r="N70" i="62"/>
  <c r="O70" i="62"/>
  <c r="P70" i="62"/>
  <c r="Q70" i="62"/>
  <c r="R70" i="62"/>
  <c r="S70" i="62"/>
  <c r="S72" i="62" s="1"/>
  <c r="T70" i="62"/>
  <c r="U70" i="62"/>
  <c r="V70" i="62"/>
  <c r="W70" i="62"/>
  <c r="X70" i="62"/>
  <c r="X72" i="62" s="1"/>
  <c r="Y70" i="62"/>
  <c r="Z70" i="62"/>
  <c r="AA70" i="62"/>
  <c r="AA72" i="62" s="1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N72" i="62" s="1"/>
  <c r="AO70" i="62"/>
  <c r="F71" i="62"/>
  <c r="G71" i="62"/>
  <c r="L71" i="62"/>
  <c r="L72" i="62" s="1"/>
  <c r="M71" i="62"/>
  <c r="M72" i="62" s="1"/>
  <c r="N71" i="62"/>
  <c r="N72" i="62" s="1"/>
  <c r="O71" i="62"/>
  <c r="O72" i="62" s="1"/>
  <c r="P71" i="62"/>
  <c r="P72" i="62" s="1"/>
  <c r="Q71" i="62"/>
  <c r="Q72" i="62" s="1"/>
  <c r="R71" i="62"/>
  <c r="S71" i="62"/>
  <c r="T71" i="62"/>
  <c r="T72" i="62" s="1"/>
  <c r="U71" i="62"/>
  <c r="U72" i="62" s="1"/>
  <c r="V71" i="62"/>
  <c r="V72" i="62" s="1"/>
  <c r="W71" i="62"/>
  <c r="W72" i="62" s="1"/>
  <c r="X71" i="62"/>
  <c r="Y71" i="62"/>
  <c r="Z71" i="62"/>
  <c r="AA71" i="62"/>
  <c r="AB71" i="62"/>
  <c r="AB72" i="62" s="1"/>
  <c r="AC71" i="62"/>
  <c r="AC72" i="62" s="1"/>
  <c r="AD71" i="62"/>
  <c r="AD72" i="62" s="1"/>
  <c r="AE71" i="62"/>
  <c r="AE72" i="62" s="1"/>
  <c r="AF71" i="62"/>
  <c r="AF72" i="62" s="1"/>
  <c r="AG71" i="62"/>
  <c r="AH71" i="62"/>
  <c r="AI71" i="62"/>
  <c r="AJ71" i="62"/>
  <c r="AJ72" i="62" s="1"/>
  <c r="AK71" i="62"/>
  <c r="AK72" i="62" s="1"/>
  <c r="AL71" i="62"/>
  <c r="AL72" i="62" s="1"/>
  <c r="AM71" i="62"/>
  <c r="AM72" i="62" s="1"/>
  <c r="AN71" i="62"/>
  <c r="AO71" i="62"/>
  <c r="H72" i="62"/>
  <c r="I72" i="62"/>
  <c r="J72" i="62"/>
  <c r="K72" i="62"/>
  <c r="R72" i="62"/>
  <c r="Z72" i="62"/>
  <c r="AG72" i="62"/>
  <c r="AH72" i="62"/>
  <c r="AI72" i="62"/>
  <c r="F73" i="62"/>
  <c r="G73" i="62"/>
  <c r="L73" i="62"/>
  <c r="M73" i="62"/>
  <c r="N73" i="62"/>
  <c r="O73" i="62"/>
  <c r="P73" i="62"/>
  <c r="D73" i="62" s="1"/>
  <c r="F73" i="63" s="1"/>
  <c r="H73" i="63" s="1"/>
  <c r="Q73" i="62"/>
  <c r="E73" i="62" s="1"/>
  <c r="G73" i="63" s="1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F76" i="62"/>
  <c r="D76" i="62" s="1"/>
  <c r="F76" i="63" s="1"/>
  <c r="G76" i="62"/>
  <c r="L76" i="62"/>
  <c r="M76" i="62"/>
  <c r="N76" i="62"/>
  <c r="O76" i="62"/>
  <c r="P76" i="62"/>
  <c r="Q76" i="62"/>
  <c r="E76" i="62" s="1"/>
  <c r="G76" i="63" s="1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F77" i="62"/>
  <c r="G77" i="62"/>
  <c r="L77" i="62"/>
  <c r="M77" i="62"/>
  <c r="N77" i="62"/>
  <c r="O77" i="62"/>
  <c r="P77" i="62"/>
  <c r="D77" i="62" s="1"/>
  <c r="F77" i="63" s="1"/>
  <c r="H77" i="63" s="1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F80" i="62"/>
  <c r="D80" i="62" s="1"/>
  <c r="G80" i="62"/>
  <c r="E80" i="62" s="1"/>
  <c r="G80" i="63" s="1"/>
  <c r="I80" i="63" s="1"/>
  <c r="L80" i="62"/>
  <c r="N80" i="62"/>
  <c r="O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E81" i="62"/>
  <c r="G81" i="63" s="1"/>
  <c r="F81" i="62"/>
  <c r="D81" i="62" s="1"/>
  <c r="F81" i="63" s="1"/>
  <c r="H81" i="63" s="1"/>
  <c r="G81" i="62"/>
  <c r="L81" i="62"/>
  <c r="N81" i="62"/>
  <c r="O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A4" i="61"/>
  <c r="A5" i="61"/>
  <c r="F11" i="61"/>
  <c r="G11" i="61"/>
  <c r="G16" i="61" s="1"/>
  <c r="H11" i="61"/>
  <c r="I11" i="61"/>
  <c r="L11" i="61"/>
  <c r="M11" i="61"/>
  <c r="E11" i="63" s="1"/>
  <c r="G12" i="61"/>
  <c r="H12" i="61"/>
  <c r="L12" i="61" s="1"/>
  <c r="I12" i="61"/>
  <c r="H13" i="61"/>
  <c r="F13" i="61" s="1"/>
  <c r="I13" i="61"/>
  <c r="G13" i="61" s="1"/>
  <c r="L13" i="61"/>
  <c r="D13" i="63" s="1"/>
  <c r="M13" i="61"/>
  <c r="E13" i="63" s="1"/>
  <c r="H14" i="61"/>
  <c r="F14" i="61" s="1"/>
  <c r="I14" i="61"/>
  <c r="G14" i="61" s="1"/>
  <c r="L14" i="61"/>
  <c r="M14" i="61"/>
  <c r="E14" i="63" s="1"/>
  <c r="F15" i="61"/>
  <c r="G15" i="61"/>
  <c r="H15" i="61"/>
  <c r="I15" i="61"/>
  <c r="L15" i="61"/>
  <c r="M15" i="61"/>
  <c r="E15" i="63" s="1"/>
  <c r="J16" i="61"/>
  <c r="K16" i="61"/>
  <c r="H18" i="61"/>
  <c r="I18" i="61"/>
  <c r="F19" i="61"/>
  <c r="G19" i="61"/>
  <c r="H19" i="61"/>
  <c r="I19" i="61"/>
  <c r="L19" i="61"/>
  <c r="M19" i="61"/>
  <c r="H20" i="61"/>
  <c r="L20" i="61" s="1"/>
  <c r="I20" i="61"/>
  <c r="H21" i="61"/>
  <c r="F21" i="61" s="1"/>
  <c r="I21" i="61"/>
  <c r="G21" i="61" s="1"/>
  <c r="L21" i="61"/>
  <c r="D21" i="63" s="1"/>
  <c r="M21" i="61"/>
  <c r="E21" i="63" s="1"/>
  <c r="H22" i="61"/>
  <c r="F22" i="61" s="1"/>
  <c r="I22" i="61"/>
  <c r="G22" i="61" s="1"/>
  <c r="L22" i="61"/>
  <c r="D22" i="63" s="1"/>
  <c r="M22" i="61"/>
  <c r="E22" i="63" s="1"/>
  <c r="F23" i="61"/>
  <c r="G23" i="61"/>
  <c r="H23" i="61"/>
  <c r="I23" i="61"/>
  <c r="L23" i="61"/>
  <c r="M23" i="61"/>
  <c r="J24" i="61"/>
  <c r="K24" i="61"/>
  <c r="G27" i="61"/>
  <c r="G29" i="61" s="1"/>
  <c r="H27" i="61"/>
  <c r="I27" i="61"/>
  <c r="H28" i="61"/>
  <c r="F28" i="61" s="1"/>
  <c r="I28" i="61"/>
  <c r="G28" i="61" s="1"/>
  <c r="L28" i="61"/>
  <c r="D28" i="63" s="1"/>
  <c r="M28" i="61"/>
  <c r="E28" i="63" s="1"/>
  <c r="J29" i="61"/>
  <c r="J82" i="61" s="1"/>
  <c r="K29" i="61"/>
  <c r="H32" i="61"/>
  <c r="F32" i="61" s="1"/>
  <c r="I32" i="61"/>
  <c r="L32" i="61"/>
  <c r="D32" i="63" s="1"/>
  <c r="F33" i="61"/>
  <c r="G33" i="61"/>
  <c r="H33" i="61"/>
  <c r="I33" i="61"/>
  <c r="L33" i="61"/>
  <c r="M33" i="61"/>
  <c r="E33" i="63" s="1"/>
  <c r="H34" i="61"/>
  <c r="I34" i="61"/>
  <c r="M34" i="61" s="1"/>
  <c r="E34" i="63" s="1"/>
  <c r="G35" i="61"/>
  <c r="H35" i="61"/>
  <c r="F35" i="61" s="1"/>
  <c r="I35" i="61"/>
  <c r="L35" i="61"/>
  <c r="D35" i="63" s="1"/>
  <c r="M35" i="61"/>
  <c r="J36" i="61"/>
  <c r="K36" i="61"/>
  <c r="L37" i="61"/>
  <c r="M37" i="61"/>
  <c r="H38" i="61"/>
  <c r="I38" i="61"/>
  <c r="G39" i="61"/>
  <c r="H39" i="61"/>
  <c r="I39" i="61"/>
  <c r="M39" i="61" s="1"/>
  <c r="E39" i="63" s="1"/>
  <c r="H40" i="61"/>
  <c r="I40" i="61"/>
  <c r="M40" i="61"/>
  <c r="E40" i="63" s="1"/>
  <c r="H41" i="61"/>
  <c r="F41" i="61" s="1"/>
  <c r="I41" i="61"/>
  <c r="L41" i="61"/>
  <c r="J42" i="61"/>
  <c r="K42" i="61"/>
  <c r="K43" i="61" s="1"/>
  <c r="J43" i="61"/>
  <c r="F45" i="61"/>
  <c r="G45" i="61"/>
  <c r="H45" i="61"/>
  <c r="I45" i="61"/>
  <c r="L45" i="61"/>
  <c r="M45" i="61"/>
  <c r="E45" i="63" s="1"/>
  <c r="G47" i="61"/>
  <c r="H47" i="61"/>
  <c r="L47" i="61" s="1"/>
  <c r="D47" i="63" s="1"/>
  <c r="I47" i="61"/>
  <c r="M47" i="61" s="1"/>
  <c r="H49" i="61"/>
  <c r="F49" i="61" s="1"/>
  <c r="I49" i="61"/>
  <c r="L49" i="61"/>
  <c r="H51" i="61"/>
  <c r="F51" i="61" s="1"/>
  <c r="I51" i="61"/>
  <c r="G51" i="61" s="1"/>
  <c r="L51" i="61"/>
  <c r="D51" i="63" s="1"/>
  <c r="F54" i="61"/>
  <c r="G54" i="61"/>
  <c r="H54" i="61"/>
  <c r="I54" i="61"/>
  <c r="L54" i="61"/>
  <c r="L56" i="61" s="1"/>
  <c r="M54" i="61"/>
  <c r="F55" i="61"/>
  <c r="H55" i="61"/>
  <c r="L55" i="61" s="1"/>
  <c r="I55" i="61"/>
  <c r="H56" i="61"/>
  <c r="J56" i="61"/>
  <c r="K56" i="61"/>
  <c r="H59" i="61"/>
  <c r="I59" i="61"/>
  <c r="L59" i="61"/>
  <c r="D59" i="63" s="1"/>
  <c r="H60" i="61"/>
  <c r="F60" i="61" s="1"/>
  <c r="I60" i="61"/>
  <c r="G60" i="61" s="1"/>
  <c r="L60" i="61"/>
  <c r="J61" i="61"/>
  <c r="K61" i="61"/>
  <c r="L61" i="61"/>
  <c r="F64" i="61"/>
  <c r="G64" i="61"/>
  <c r="G66" i="61" s="1"/>
  <c r="H64" i="61"/>
  <c r="I64" i="61"/>
  <c r="L64" i="61"/>
  <c r="M64" i="61"/>
  <c r="M66" i="61" s="1"/>
  <c r="G65" i="61"/>
  <c r="H65" i="61"/>
  <c r="I65" i="61"/>
  <c r="M65" i="61" s="1"/>
  <c r="E65" i="63" s="1"/>
  <c r="I66" i="61"/>
  <c r="J66" i="61"/>
  <c r="K66" i="61"/>
  <c r="L69" i="61"/>
  <c r="M69" i="61"/>
  <c r="H70" i="61"/>
  <c r="I70" i="61"/>
  <c r="M70" i="61" s="1"/>
  <c r="H71" i="61"/>
  <c r="F71" i="61" s="1"/>
  <c r="I71" i="61"/>
  <c r="G71" i="61" s="1"/>
  <c r="L71" i="61"/>
  <c r="D71" i="63" s="1"/>
  <c r="J72" i="61"/>
  <c r="K72" i="61"/>
  <c r="H73" i="61"/>
  <c r="F73" i="61" s="1"/>
  <c r="I73" i="61"/>
  <c r="L73" i="61"/>
  <c r="F74" i="61"/>
  <c r="G74" i="61"/>
  <c r="H74" i="61"/>
  <c r="I74" i="61"/>
  <c r="L74" i="61"/>
  <c r="M74" i="61"/>
  <c r="E74" i="63" s="1"/>
  <c r="H75" i="61"/>
  <c r="I75" i="61"/>
  <c r="M75" i="61" s="1"/>
  <c r="E75" i="63" s="1"/>
  <c r="H76" i="61"/>
  <c r="F76" i="61" s="1"/>
  <c r="I76" i="61"/>
  <c r="G76" i="61" s="1"/>
  <c r="L76" i="61"/>
  <c r="D76" i="63" s="1"/>
  <c r="H76" i="63" s="1"/>
  <c r="H77" i="61"/>
  <c r="F77" i="61" s="1"/>
  <c r="I77" i="61"/>
  <c r="L77" i="61"/>
  <c r="D77" i="63" s="1"/>
  <c r="F78" i="61"/>
  <c r="G78" i="61"/>
  <c r="H78" i="61"/>
  <c r="I78" i="61"/>
  <c r="L78" i="61"/>
  <c r="M78" i="61"/>
  <c r="E78" i="63" s="1"/>
  <c r="H79" i="61"/>
  <c r="I79" i="61"/>
  <c r="M79" i="61" s="1"/>
  <c r="G80" i="61"/>
  <c r="H80" i="61"/>
  <c r="F80" i="61" s="1"/>
  <c r="I80" i="61"/>
  <c r="L80" i="61"/>
  <c r="D80" i="63" s="1"/>
  <c r="M80" i="61"/>
  <c r="E80" i="63" s="1"/>
  <c r="H81" i="61"/>
  <c r="F81" i="61" s="1"/>
  <c r="I81" i="61"/>
  <c r="L81" i="61"/>
  <c r="D82" i="61"/>
  <c r="E82" i="61"/>
  <c r="A5" i="63"/>
  <c r="D11" i="63"/>
  <c r="D12" i="63"/>
  <c r="D14" i="63"/>
  <c r="D15" i="63"/>
  <c r="D16" i="63"/>
  <c r="D19" i="63"/>
  <c r="E19" i="63"/>
  <c r="F19" i="63"/>
  <c r="D20" i="63"/>
  <c r="D23" i="63"/>
  <c r="E23" i="63"/>
  <c r="D24" i="63"/>
  <c r="I28" i="63"/>
  <c r="D33" i="63"/>
  <c r="I34" i="63"/>
  <c r="E35" i="63"/>
  <c r="D41" i="63"/>
  <c r="D45" i="63"/>
  <c r="E47" i="63"/>
  <c r="D49" i="63"/>
  <c r="D54" i="63"/>
  <c r="D55" i="63"/>
  <c r="D56" i="63" s="1"/>
  <c r="D60" i="63"/>
  <c r="D61" i="63" s="1"/>
  <c r="D64" i="63"/>
  <c r="E64" i="63"/>
  <c r="E66" i="63" s="1"/>
  <c r="E70" i="63"/>
  <c r="D73" i="63"/>
  <c r="D74" i="63"/>
  <c r="D78" i="63"/>
  <c r="E79" i="63"/>
  <c r="F80" i="63"/>
  <c r="H80" i="63" s="1"/>
  <c r="D81" i="63"/>
  <c r="A5" i="19"/>
  <c r="F11" i="19"/>
  <c r="H11" i="19"/>
  <c r="L11" i="19" s="1"/>
  <c r="I11" i="19"/>
  <c r="G12" i="19"/>
  <c r="H12" i="19"/>
  <c r="I12" i="19"/>
  <c r="M12" i="19"/>
  <c r="H13" i="19"/>
  <c r="F13" i="19" s="1"/>
  <c r="I13" i="19"/>
  <c r="G13" i="19" s="1"/>
  <c r="L13" i="19"/>
  <c r="D13" i="43" s="1"/>
  <c r="M13" i="19"/>
  <c r="E13" i="43" s="1"/>
  <c r="F14" i="19"/>
  <c r="G14" i="19"/>
  <c r="H14" i="19"/>
  <c r="I14" i="19"/>
  <c r="L14" i="19"/>
  <c r="M14" i="19"/>
  <c r="E14" i="43" s="1"/>
  <c r="F15" i="19"/>
  <c r="G15" i="19"/>
  <c r="H15" i="19"/>
  <c r="L15" i="19" s="1"/>
  <c r="I15" i="19"/>
  <c r="M15" i="19" s="1"/>
  <c r="H16" i="19"/>
  <c r="J16" i="19"/>
  <c r="K16" i="19"/>
  <c r="H18" i="19"/>
  <c r="I18" i="19"/>
  <c r="H19" i="19"/>
  <c r="I19" i="19"/>
  <c r="M19" i="19" s="1"/>
  <c r="H20" i="19"/>
  <c r="F20" i="19" s="1"/>
  <c r="I20" i="19"/>
  <c r="G20" i="19" s="1"/>
  <c r="L20" i="19"/>
  <c r="D20" i="43" s="1"/>
  <c r="H21" i="19"/>
  <c r="F21" i="19" s="1"/>
  <c r="I21" i="19"/>
  <c r="L21" i="19"/>
  <c r="D21" i="43" s="1"/>
  <c r="F22" i="19"/>
  <c r="G22" i="19"/>
  <c r="H22" i="19"/>
  <c r="I22" i="19"/>
  <c r="L22" i="19"/>
  <c r="M22" i="19"/>
  <c r="E22" i="43" s="1"/>
  <c r="H23" i="19"/>
  <c r="I23" i="19"/>
  <c r="M23" i="19" s="1"/>
  <c r="E23" i="43" s="1"/>
  <c r="J24" i="19"/>
  <c r="K24" i="19"/>
  <c r="H27" i="19"/>
  <c r="I27" i="19"/>
  <c r="M27" i="19" s="1"/>
  <c r="E27" i="43" s="1"/>
  <c r="H28" i="19"/>
  <c r="F28" i="19" s="1"/>
  <c r="I28" i="19"/>
  <c r="L28" i="19"/>
  <c r="J29" i="19"/>
  <c r="K29" i="19"/>
  <c r="F32" i="19"/>
  <c r="G32" i="19"/>
  <c r="H32" i="19"/>
  <c r="I32" i="19"/>
  <c r="L32" i="19"/>
  <c r="M32" i="19"/>
  <c r="E32" i="43" s="1"/>
  <c r="G33" i="19"/>
  <c r="H33" i="19"/>
  <c r="I33" i="19"/>
  <c r="H34" i="19"/>
  <c r="F34" i="19" s="1"/>
  <c r="I34" i="19"/>
  <c r="H35" i="19"/>
  <c r="F35" i="19" s="1"/>
  <c r="I35" i="19"/>
  <c r="G35" i="19" s="1"/>
  <c r="L35" i="19"/>
  <c r="M35" i="19"/>
  <c r="E35" i="43" s="1"/>
  <c r="J36" i="19"/>
  <c r="K36" i="19"/>
  <c r="L37" i="19"/>
  <c r="M37" i="19"/>
  <c r="H38" i="19"/>
  <c r="I38" i="19"/>
  <c r="H39" i="19"/>
  <c r="F39" i="19" s="1"/>
  <c r="I39" i="19"/>
  <c r="L39" i="19"/>
  <c r="H40" i="19"/>
  <c r="F40" i="19" s="1"/>
  <c r="F42" i="19" s="1"/>
  <c r="F43" i="19" s="1"/>
  <c r="I40" i="19"/>
  <c r="G40" i="19" s="1"/>
  <c r="L40" i="19"/>
  <c r="F41" i="19"/>
  <c r="G41" i="19"/>
  <c r="H41" i="19"/>
  <c r="I41" i="19"/>
  <c r="L41" i="19"/>
  <c r="M41" i="19"/>
  <c r="E41" i="43" s="1"/>
  <c r="H42" i="19"/>
  <c r="I42" i="19"/>
  <c r="J42" i="19"/>
  <c r="K42" i="19"/>
  <c r="H43" i="19"/>
  <c r="J43" i="19"/>
  <c r="K43" i="19"/>
  <c r="F45" i="19"/>
  <c r="G45" i="19"/>
  <c r="H45" i="19"/>
  <c r="L45" i="19" s="1"/>
  <c r="I45" i="19"/>
  <c r="M45" i="19" s="1"/>
  <c r="H47" i="19"/>
  <c r="I47" i="19"/>
  <c r="G47" i="19" s="1"/>
  <c r="M47" i="19"/>
  <c r="E47" i="43" s="1"/>
  <c r="H49" i="19"/>
  <c r="F49" i="19" s="1"/>
  <c r="I49" i="19"/>
  <c r="L49" i="19"/>
  <c r="F51" i="19"/>
  <c r="G51" i="19"/>
  <c r="H51" i="19"/>
  <c r="I51" i="19"/>
  <c r="L51" i="19"/>
  <c r="M51" i="19"/>
  <c r="E51" i="43" s="1"/>
  <c r="H54" i="19"/>
  <c r="I54" i="19"/>
  <c r="M54" i="19" s="1"/>
  <c r="E54" i="43" s="1"/>
  <c r="H55" i="19"/>
  <c r="F55" i="19" s="1"/>
  <c r="I55" i="19"/>
  <c r="G55" i="19" s="1"/>
  <c r="L55" i="19"/>
  <c r="D55" i="43" s="1"/>
  <c r="J56" i="19"/>
  <c r="K56" i="19"/>
  <c r="H59" i="19"/>
  <c r="F59" i="19" s="1"/>
  <c r="F61" i="19" s="1"/>
  <c r="I59" i="19"/>
  <c r="L59" i="19"/>
  <c r="L61" i="19" s="1"/>
  <c r="F60" i="19"/>
  <c r="G60" i="19"/>
  <c r="H60" i="19"/>
  <c r="I60" i="19"/>
  <c r="L60" i="19"/>
  <c r="M60" i="19"/>
  <c r="E60" i="43" s="1"/>
  <c r="H61" i="19"/>
  <c r="J61" i="19"/>
  <c r="K61" i="19"/>
  <c r="F64" i="19"/>
  <c r="F66" i="19" s="1"/>
  <c r="H64" i="19"/>
  <c r="I64" i="19"/>
  <c r="H65" i="19"/>
  <c r="F65" i="19" s="1"/>
  <c r="I65" i="19"/>
  <c r="L65" i="19"/>
  <c r="J66" i="19"/>
  <c r="K66" i="19"/>
  <c r="L69" i="19"/>
  <c r="M69" i="19"/>
  <c r="D70" i="19"/>
  <c r="E70" i="19"/>
  <c r="E72" i="19" s="1"/>
  <c r="G70" i="19"/>
  <c r="G72" i="19" s="1"/>
  <c r="H70" i="19"/>
  <c r="L70" i="19" s="1"/>
  <c r="D70" i="43" s="1"/>
  <c r="I70" i="19"/>
  <c r="M70" i="19" s="1"/>
  <c r="E71" i="19"/>
  <c r="F71" i="19"/>
  <c r="G71" i="19"/>
  <c r="H71" i="19"/>
  <c r="I71" i="19"/>
  <c r="M71" i="19" s="1"/>
  <c r="E71" i="43" s="1"/>
  <c r="L71" i="19"/>
  <c r="I72" i="19"/>
  <c r="J72" i="19"/>
  <c r="K72" i="19"/>
  <c r="H73" i="19"/>
  <c r="F73" i="19" s="1"/>
  <c r="I73" i="19"/>
  <c r="L73" i="19"/>
  <c r="E74" i="19"/>
  <c r="H74" i="19"/>
  <c r="F74" i="19" s="1"/>
  <c r="I74" i="19"/>
  <c r="F75" i="19"/>
  <c r="H75" i="19"/>
  <c r="I75" i="19"/>
  <c r="G75" i="19" s="1"/>
  <c r="L75" i="19"/>
  <c r="M75" i="19"/>
  <c r="E75" i="43" s="1"/>
  <c r="F76" i="19"/>
  <c r="G76" i="19"/>
  <c r="H76" i="19"/>
  <c r="L76" i="19" s="1"/>
  <c r="I76" i="19"/>
  <c r="M76" i="19"/>
  <c r="G77" i="19"/>
  <c r="H77" i="19"/>
  <c r="F77" i="19" s="1"/>
  <c r="I77" i="19"/>
  <c r="M77" i="19" s="1"/>
  <c r="E77" i="43" s="1"/>
  <c r="H78" i="19"/>
  <c r="F78" i="19" s="1"/>
  <c r="I78" i="19"/>
  <c r="L78" i="19"/>
  <c r="F79" i="19"/>
  <c r="H79" i="19"/>
  <c r="I79" i="19"/>
  <c r="G79" i="19" s="1"/>
  <c r="L79" i="19"/>
  <c r="M79" i="19"/>
  <c r="E79" i="43" s="1"/>
  <c r="D80" i="19"/>
  <c r="H80" i="19" s="1"/>
  <c r="E80" i="19"/>
  <c r="I80" i="19" s="1"/>
  <c r="G80" i="19" s="1"/>
  <c r="F81" i="19"/>
  <c r="G81" i="19"/>
  <c r="H81" i="19"/>
  <c r="L81" i="19" s="1"/>
  <c r="I81" i="19"/>
  <c r="M81" i="19"/>
  <c r="D82" i="19"/>
  <c r="D91" i="19" s="1"/>
  <c r="E82" i="19"/>
  <c r="E91" i="19" s="1"/>
  <c r="G86" i="19"/>
  <c r="H86" i="19"/>
  <c r="I86" i="19"/>
  <c r="M86" i="19"/>
  <c r="H87" i="19"/>
  <c r="I87" i="19"/>
  <c r="M87" i="19" s="1"/>
  <c r="E87" i="43" s="1"/>
  <c r="H88" i="19"/>
  <c r="F88" i="19" s="1"/>
  <c r="I88" i="19"/>
  <c r="G88" i="19" s="1"/>
  <c r="L88" i="19"/>
  <c r="D88" i="43" s="1"/>
  <c r="D89" i="19"/>
  <c r="E89" i="19"/>
  <c r="J89" i="19"/>
  <c r="K89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N11" i="31"/>
  <c r="O11" i="31"/>
  <c r="P11" i="31"/>
  <c r="Q11" i="31"/>
  <c r="R11" i="31"/>
  <c r="S11" i="31"/>
  <c r="S16" i="31" s="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F12" i="31"/>
  <c r="G12" i="31"/>
  <c r="E12" i="31" s="1"/>
  <c r="G12" i="43" s="1"/>
  <c r="L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F13" i="31"/>
  <c r="G13" i="31"/>
  <c r="E13" i="31" s="1"/>
  <c r="G13" i="43" s="1"/>
  <c r="I13" i="43" s="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F14" i="31"/>
  <c r="G14" i="31"/>
  <c r="E14" i="31" s="1"/>
  <c r="G14" i="43" s="1"/>
  <c r="I14" i="43" s="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G16" i="31" s="1"/>
  <c r="AH14" i="31"/>
  <c r="AI14" i="31"/>
  <c r="AJ14" i="31"/>
  <c r="AK14" i="31"/>
  <c r="AL14" i="31"/>
  <c r="AM14" i="31"/>
  <c r="AN14" i="31"/>
  <c r="AO14" i="31"/>
  <c r="F15" i="31"/>
  <c r="G15" i="31"/>
  <c r="L15" i="31"/>
  <c r="M15" i="31"/>
  <c r="M16" i="31" s="1"/>
  <c r="N15" i="31"/>
  <c r="O15" i="31"/>
  <c r="P15" i="31"/>
  <c r="Q15" i="31"/>
  <c r="E15" i="31" s="1"/>
  <c r="G15" i="43" s="1"/>
  <c r="I15" i="43" s="1"/>
  <c r="R15" i="31"/>
  <c r="S15" i="31"/>
  <c r="T15" i="31"/>
  <c r="U15" i="31"/>
  <c r="V15" i="31"/>
  <c r="W15" i="31"/>
  <c r="X15" i="31"/>
  <c r="X16" i="31" s="1"/>
  <c r="Y15" i="31"/>
  <c r="Y16" i="31" s="1"/>
  <c r="Z15" i="31"/>
  <c r="AA15" i="31"/>
  <c r="AB15" i="31"/>
  <c r="AC15" i="31"/>
  <c r="AD15" i="31"/>
  <c r="AE15" i="31"/>
  <c r="AF15" i="31"/>
  <c r="AF16" i="31" s="1"/>
  <c r="AG15" i="31"/>
  <c r="AH15" i="31"/>
  <c r="AI15" i="31"/>
  <c r="AJ15" i="31"/>
  <c r="AK15" i="31"/>
  <c r="AL15" i="31"/>
  <c r="AM15" i="31"/>
  <c r="AN15" i="31"/>
  <c r="AO15" i="31"/>
  <c r="H16" i="31"/>
  <c r="I16" i="31"/>
  <c r="J16" i="31"/>
  <c r="K16" i="31"/>
  <c r="Q16" i="31"/>
  <c r="R16" i="31"/>
  <c r="AA16" i="31"/>
  <c r="AI16" i="31"/>
  <c r="AO16" i="31"/>
  <c r="F19" i="31"/>
  <c r="G19" i="31"/>
  <c r="N19" i="31"/>
  <c r="O19" i="31"/>
  <c r="P19" i="31"/>
  <c r="Q19" i="31"/>
  <c r="R19" i="31"/>
  <c r="S19" i="31"/>
  <c r="S24" i="31" s="1"/>
  <c r="T19" i="31"/>
  <c r="U19" i="31"/>
  <c r="V19" i="31"/>
  <c r="W19" i="31"/>
  <c r="X19" i="31"/>
  <c r="X24" i="31" s="1"/>
  <c r="Y19" i="31"/>
  <c r="Y24" i="31" s="1"/>
  <c r="Z19" i="31"/>
  <c r="AA19" i="31"/>
  <c r="AA24" i="31" s="1"/>
  <c r="AB19" i="31"/>
  <c r="AC19" i="31"/>
  <c r="AD19" i="31"/>
  <c r="AE19" i="31"/>
  <c r="AF19" i="31"/>
  <c r="AG19" i="31"/>
  <c r="AG24" i="31" s="1"/>
  <c r="AH19" i="31"/>
  <c r="AI19" i="31"/>
  <c r="AI24" i="31" s="1"/>
  <c r="AJ19" i="31"/>
  <c r="AK19" i="31"/>
  <c r="AL19" i="31"/>
  <c r="AM19" i="31"/>
  <c r="AN19" i="31"/>
  <c r="AO19" i="31"/>
  <c r="AO24" i="31" s="1"/>
  <c r="F20" i="31"/>
  <c r="G20" i="31"/>
  <c r="L20" i="31"/>
  <c r="M20" i="31"/>
  <c r="N20" i="31"/>
  <c r="O20" i="31"/>
  <c r="P20" i="31"/>
  <c r="P24" i="31" s="1"/>
  <c r="Q20" i="31"/>
  <c r="R20" i="31"/>
  <c r="S20" i="31"/>
  <c r="T20" i="31"/>
  <c r="U20" i="31"/>
  <c r="V20" i="31"/>
  <c r="W20" i="31"/>
  <c r="W24" i="31" s="1"/>
  <c r="X20" i="31"/>
  <c r="Y20" i="31"/>
  <c r="Z20" i="31"/>
  <c r="AA20" i="31"/>
  <c r="AB20" i="31"/>
  <c r="AC20" i="31"/>
  <c r="AD20" i="31"/>
  <c r="AE20" i="31"/>
  <c r="AE24" i="31" s="1"/>
  <c r="AF20" i="31"/>
  <c r="AG20" i="31"/>
  <c r="AH20" i="31"/>
  <c r="AI20" i="31"/>
  <c r="AJ20" i="31"/>
  <c r="AK20" i="31"/>
  <c r="AL20" i="31"/>
  <c r="AL24" i="31" s="1"/>
  <c r="AM20" i="31"/>
  <c r="AN20" i="31"/>
  <c r="AN24" i="31" s="1"/>
  <c r="AO20" i="31"/>
  <c r="F21" i="31"/>
  <c r="G21" i="31"/>
  <c r="E21" i="31" s="1"/>
  <c r="G21" i="43" s="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D24" i="31" s="1"/>
  <c r="AE21" i="31"/>
  <c r="AF21" i="31"/>
  <c r="AF24" i="31" s="1"/>
  <c r="AG21" i="31"/>
  <c r="AH21" i="31"/>
  <c r="AI21" i="31"/>
  <c r="AJ21" i="31"/>
  <c r="AK21" i="31"/>
  <c r="AL21" i="31"/>
  <c r="AM21" i="31"/>
  <c r="AN21" i="31"/>
  <c r="AO21" i="31"/>
  <c r="D22" i="31"/>
  <c r="F22" i="43" s="1"/>
  <c r="H22" i="43" s="1"/>
  <c r="F22" i="31"/>
  <c r="G22" i="31"/>
  <c r="L22" i="31"/>
  <c r="M22" i="31"/>
  <c r="M24" i="31" s="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K24" i="31" s="1"/>
  <c r="AL22" i="31"/>
  <c r="AM22" i="31"/>
  <c r="AN22" i="31"/>
  <c r="AO22" i="31"/>
  <c r="F23" i="31"/>
  <c r="G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F24" i="31"/>
  <c r="G24" i="31"/>
  <c r="H24" i="31"/>
  <c r="I24" i="31"/>
  <c r="J24" i="31"/>
  <c r="K24" i="31"/>
  <c r="N24" i="31"/>
  <c r="T24" i="31"/>
  <c r="U24" i="31"/>
  <c r="V24" i="31"/>
  <c r="AB24" i="31"/>
  <c r="AC24" i="31"/>
  <c r="AM24" i="31"/>
  <c r="F27" i="31"/>
  <c r="F29" i="31" s="1"/>
  <c r="G27" i="31"/>
  <c r="L27" i="31"/>
  <c r="M27" i="31"/>
  <c r="M29" i="31" s="1"/>
  <c r="N27" i="31"/>
  <c r="O27" i="31"/>
  <c r="P27" i="31"/>
  <c r="Q27" i="31"/>
  <c r="R27" i="31"/>
  <c r="R29" i="31" s="1"/>
  <c r="S27" i="31"/>
  <c r="T27" i="31"/>
  <c r="U27" i="31"/>
  <c r="U29" i="31" s="1"/>
  <c r="V27" i="31"/>
  <c r="W27" i="31"/>
  <c r="X27" i="31"/>
  <c r="Y27" i="31"/>
  <c r="Z27" i="31"/>
  <c r="AA27" i="31"/>
  <c r="AB27" i="31"/>
  <c r="AC27" i="31"/>
  <c r="AC29" i="31" s="1"/>
  <c r="AD27" i="31"/>
  <c r="AD29" i="31" s="1"/>
  <c r="AE27" i="31"/>
  <c r="AF27" i="31"/>
  <c r="AG27" i="31"/>
  <c r="AH27" i="31"/>
  <c r="AI27" i="31"/>
  <c r="AJ27" i="31"/>
  <c r="AJ29" i="31" s="1"/>
  <c r="AK27" i="31"/>
  <c r="AK29" i="31" s="1"/>
  <c r="AL27" i="31"/>
  <c r="AM27" i="31"/>
  <c r="AN27" i="31"/>
  <c r="AO27" i="31"/>
  <c r="F28" i="31"/>
  <c r="D28" i="31" s="1"/>
  <c r="F28" i="43" s="1"/>
  <c r="G28" i="31"/>
  <c r="L28" i="31"/>
  <c r="M28" i="31"/>
  <c r="N28" i="31"/>
  <c r="O28" i="31"/>
  <c r="O29" i="31" s="1"/>
  <c r="P28" i="31"/>
  <c r="P29" i="31" s="1"/>
  <c r="Q28" i="31"/>
  <c r="Q29" i="31" s="1"/>
  <c r="R28" i="31"/>
  <c r="S28" i="31"/>
  <c r="T28" i="31"/>
  <c r="U28" i="31"/>
  <c r="V28" i="31"/>
  <c r="W28" i="31"/>
  <c r="W29" i="31" s="1"/>
  <c r="X28" i="31"/>
  <c r="X29" i="31" s="1"/>
  <c r="Y28" i="31"/>
  <c r="Y29" i="31" s="1"/>
  <c r="Z28" i="31"/>
  <c r="AA28" i="31"/>
  <c r="AB28" i="31"/>
  <c r="AC28" i="31"/>
  <c r="AD28" i="31"/>
  <c r="AE28" i="31"/>
  <c r="AE29" i="31" s="1"/>
  <c r="AF28" i="31"/>
  <c r="AF29" i="31" s="1"/>
  <c r="AG28" i="31"/>
  <c r="AG29" i="31" s="1"/>
  <c r="AH28" i="31"/>
  <c r="AI28" i="31"/>
  <c r="AJ28" i="31"/>
  <c r="AK28" i="31"/>
  <c r="AL28" i="31"/>
  <c r="AM28" i="31"/>
  <c r="AM29" i="31" s="1"/>
  <c r="AN28" i="31"/>
  <c r="AN29" i="31" s="1"/>
  <c r="AO28" i="31"/>
  <c r="AO29" i="31" s="1"/>
  <c r="H29" i="31"/>
  <c r="I29" i="31"/>
  <c r="J29" i="31"/>
  <c r="K29" i="31"/>
  <c r="L29" i="31"/>
  <c r="N29" i="31"/>
  <c r="T29" i="31"/>
  <c r="V29" i="31"/>
  <c r="Z29" i="31"/>
  <c r="AB29" i="31"/>
  <c r="AH29" i="31"/>
  <c r="AL29" i="31"/>
  <c r="D32" i="31"/>
  <c r="F32" i="31"/>
  <c r="G32" i="31"/>
  <c r="N32" i="31"/>
  <c r="O32" i="31"/>
  <c r="P32" i="31"/>
  <c r="Q32" i="31"/>
  <c r="R32" i="31"/>
  <c r="R36" i="31" s="1"/>
  <c r="S32" i="31"/>
  <c r="T32" i="31"/>
  <c r="U32" i="31"/>
  <c r="V32" i="31"/>
  <c r="W32" i="31"/>
  <c r="X32" i="31"/>
  <c r="Y32" i="31"/>
  <c r="Z32" i="31"/>
  <c r="Z36" i="31" s="1"/>
  <c r="AA32" i="31"/>
  <c r="AB32" i="31"/>
  <c r="AC32" i="31"/>
  <c r="AD32" i="31"/>
  <c r="AD36" i="31" s="1"/>
  <c r="AE32" i="31"/>
  <c r="AF32" i="31"/>
  <c r="AG32" i="31"/>
  <c r="AH32" i="31"/>
  <c r="AH36" i="31" s="1"/>
  <c r="AI32" i="31"/>
  <c r="AJ32" i="31"/>
  <c r="AK32" i="31"/>
  <c r="AL32" i="31"/>
  <c r="AL36" i="31" s="1"/>
  <c r="AM32" i="31"/>
  <c r="AN32" i="31"/>
  <c r="AO32" i="31"/>
  <c r="D33" i="31"/>
  <c r="F33" i="31"/>
  <c r="G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F34" i="31"/>
  <c r="G34" i="31"/>
  <c r="L34" i="31"/>
  <c r="M34" i="31"/>
  <c r="N34" i="31"/>
  <c r="N36" i="31" s="1"/>
  <c r="O34" i="31"/>
  <c r="P34" i="31"/>
  <c r="Q34" i="31"/>
  <c r="Q36" i="31" s="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G36" i="31" s="1"/>
  <c r="AH34" i="31"/>
  <c r="AI34" i="31"/>
  <c r="AJ34" i="31"/>
  <c r="AK34" i="31"/>
  <c r="AL34" i="31"/>
  <c r="AM34" i="31"/>
  <c r="AN34" i="31"/>
  <c r="AO34" i="31"/>
  <c r="AO36" i="31" s="1"/>
  <c r="F35" i="31"/>
  <c r="G35" i="31"/>
  <c r="L35" i="31"/>
  <c r="D35" i="31" s="1"/>
  <c r="F35" i="43" s="1"/>
  <c r="H35" i="43" s="1"/>
  <c r="M35" i="31"/>
  <c r="M36" i="31" s="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G36" i="31"/>
  <c r="H36" i="31"/>
  <c r="I36" i="31"/>
  <c r="J36" i="31"/>
  <c r="K36" i="31"/>
  <c r="O36" i="31"/>
  <c r="V36" i="31"/>
  <c r="W36" i="31"/>
  <c r="Y36" i="31"/>
  <c r="AE36" i="31"/>
  <c r="AM36" i="31"/>
  <c r="F39" i="31"/>
  <c r="G39" i="31"/>
  <c r="E39" i="31" s="1"/>
  <c r="G39" i="43" s="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L40" i="31"/>
  <c r="M40" i="31"/>
  <c r="N40" i="31"/>
  <c r="N42" i="31" s="1"/>
  <c r="N43" i="31" s="1"/>
  <c r="O40" i="31"/>
  <c r="P40" i="31"/>
  <c r="Q40" i="31"/>
  <c r="R40" i="31"/>
  <c r="S40" i="31"/>
  <c r="S42" i="31" s="1"/>
  <c r="S43" i="31" s="1"/>
  <c r="T40" i="31"/>
  <c r="U40" i="31"/>
  <c r="V40" i="31"/>
  <c r="V42" i="31" s="1"/>
  <c r="V43" i="31" s="1"/>
  <c r="W40" i="31"/>
  <c r="X40" i="31"/>
  <c r="Y40" i="31"/>
  <c r="Z40" i="31"/>
  <c r="AA40" i="31"/>
  <c r="AA42" i="31" s="1"/>
  <c r="AA43" i="31" s="1"/>
  <c r="AB40" i="31"/>
  <c r="AC40" i="31"/>
  <c r="AD40" i="31"/>
  <c r="AD42" i="31" s="1"/>
  <c r="AD43" i="31" s="1"/>
  <c r="AE40" i="31"/>
  <c r="AF40" i="31"/>
  <c r="AG40" i="31"/>
  <c r="AH40" i="31"/>
  <c r="AH42" i="31" s="1"/>
  <c r="AH43" i="31" s="1"/>
  <c r="AI40" i="31"/>
  <c r="AJ40" i="31"/>
  <c r="AK40" i="31"/>
  <c r="AL40" i="31"/>
  <c r="AL42" i="31" s="1"/>
  <c r="AL43" i="31" s="1"/>
  <c r="AM40" i="31"/>
  <c r="AN40" i="31"/>
  <c r="AO40" i="31"/>
  <c r="F41" i="31"/>
  <c r="G41" i="31"/>
  <c r="L41" i="31"/>
  <c r="M41" i="31"/>
  <c r="N41" i="31"/>
  <c r="O41" i="31"/>
  <c r="O42" i="31" s="1"/>
  <c r="O43" i="31" s="1"/>
  <c r="P41" i="31"/>
  <c r="P42" i="31" s="1"/>
  <c r="Q41" i="31"/>
  <c r="Q42" i="31" s="1"/>
  <c r="Q43" i="31" s="1"/>
  <c r="R41" i="31"/>
  <c r="S41" i="31"/>
  <c r="T41" i="31"/>
  <c r="T42" i="31" s="1"/>
  <c r="T43" i="31" s="1"/>
  <c r="U41" i="31"/>
  <c r="V41" i="31"/>
  <c r="W41" i="31"/>
  <c r="W42" i="31" s="1"/>
  <c r="W43" i="31" s="1"/>
  <c r="X41" i="31"/>
  <c r="X42" i="31" s="1"/>
  <c r="Y41" i="31"/>
  <c r="Y42" i="31" s="1"/>
  <c r="Y43" i="31" s="1"/>
  <c r="Z41" i="31"/>
  <c r="AA41" i="31"/>
  <c r="AB41" i="31"/>
  <c r="AC41" i="31"/>
  <c r="AD41" i="31"/>
  <c r="AE41" i="31"/>
  <c r="AE42" i="31" s="1"/>
  <c r="AE43" i="31" s="1"/>
  <c r="AF41" i="31"/>
  <c r="AF42" i="31" s="1"/>
  <c r="AF43" i="31" s="1"/>
  <c r="AG41" i="31"/>
  <c r="AG42" i="31" s="1"/>
  <c r="AG43" i="31" s="1"/>
  <c r="AH41" i="31"/>
  <c r="AI41" i="31"/>
  <c r="AJ41" i="31"/>
  <c r="AJ42" i="31" s="1"/>
  <c r="AK41" i="31"/>
  <c r="AL41" i="31"/>
  <c r="AM41" i="31"/>
  <c r="AM42" i="31" s="1"/>
  <c r="AM43" i="31" s="1"/>
  <c r="AN41" i="31"/>
  <c r="AN42" i="31" s="1"/>
  <c r="AN43" i="31" s="1"/>
  <c r="AO41" i="31"/>
  <c r="AO42" i="31" s="1"/>
  <c r="AO43" i="31" s="1"/>
  <c r="F42" i="31"/>
  <c r="F43" i="31" s="1"/>
  <c r="H42" i="31"/>
  <c r="I42" i="31"/>
  <c r="I43" i="31" s="1"/>
  <c r="J42" i="31"/>
  <c r="J43" i="31" s="1"/>
  <c r="K42" i="31"/>
  <c r="K43" i="31" s="1"/>
  <c r="M42" i="31"/>
  <c r="R42" i="31"/>
  <c r="R43" i="31" s="1"/>
  <c r="U42" i="31"/>
  <c r="U43" i="31" s="1"/>
  <c r="Z42" i="31"/>
  <c r="Z43" i="31" s="1"/>
  <c r="AC42" i="31"/>
  <c r="AC43" i="31" s="1"/>
  <c r="AI42" i="31"/>
  <c r="AI43" i="31" s="1"/>
  <c r="AK42" i="31"/>
  <c r="AK43" i="31" s="1"/>
  <c r="H43" i="31"/>
  <c r="M43" i="31"/>
  <c r="P43" i="31"/>
  <c r="X43" i="31"/>
  <c r="AJ43" i="31"/>
  <c r="F45" i="31"/>
  <c r="G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F47" i="43" s="1"/>
  <c r="F47" i="31"/>
  <c r="G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D49" i="31" s="1"/>
  <c r="F49" i="43" s="1"/>
  <c r="G49" i="31"/>
  <c r="N49" i="31"/>
  <c r="O49" i="31"/>
  <c r="P49" i="31"/>
  <c r="Q49" i="31"/>
  <c r="R49" i="31"/>
  <c r="S49" i="31"/>
  <c r="E49" i="31" s="1"/>
  <c r="G49" i="43" s="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L51" i="31"/>
  <c r="M51" i="31"/>
  <c r="N51" i="31"/>
  <c r="O51" i="31"/>
  <c r="P51" i="31"/>
  <c r="Q51" i="31"/>
  <c r="E51" i="31" s="1"/>
  <c r="G51" i="43" s="1"/>
  <c r="I51" i="43" s="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F56" i="31" s="1"/>
  <c r="AG54" i="31"/>
  <c r="AG56" i="31" s="1"/>
  <c r="AH54" i="31"/>
  <c r="AI54" i="31"/>
  <c r="AJ54" i="31"/>
  <c r="AK54" i="31"/>
  <c r="AL54" i="31"/>
  <c r="AM54" i="31"/>
  <c r="AM56" i="31" s="1"/>
  <c r="AN54" i="31"/>
  <c r="AO54" i="31"/>
  <c r="F55" i="31"/>
  <c r="G55" i="31"/>
  <c r="E55" i="31" s="1"/>
  <c r="G55" i="43" s="1"/>
  <c r="L55" i="31"/>
  <c r="L56" i="31" s="1"/>
  <c r="M55" i="31"/>
  <c r="M56" i="31" s="1"/>
  <c r="N55" i="31"/>
  <c r="O55" i="31"/>
  <c r="P55" i="31"/>
  <c r="Q55" i="31"/>
  <c r="R55" i="31"/>
  <c r="S55" i="31"/>
  <c r="S56" i="31" s="1"/>
  <c r="T55" i="31"/>
  <c r="T56" i="31" s="1"/>
  <c r="U55" i="31"/>
  <c r="U56" i="31" s="1"/>
  <c r="V55" i="31"/>
  <c r="V56" i="31" s="1"/>
  <c r="W55" i="31"/>
  <c r="X55" i="31"/>
  <c r="Y55" i="31"/>
  <c r="Z55" i="31"/>
  <c r="AA55" i="31"/>
  <c r="AA56" i="31" s="1"/>
  <c r="AB55" i="31"/>
  <c r="AB56" i="31" s="1"/>
  <c r="AC55" i="31"/>
  <c r="AC56" i="31" s="1"/>
  <c r="AD55" i="31"/>
  <c r="AD56" i="31" s="1"/>
  <c r="AE55" i="31"/>
  <c r="AF55" i="31"/>
  <c r="AG55" i="31"/>
  <c r="AH55" i="31"/>
  <c r="AI55" i="31"/>
  <c r="AI56" i="31" s="1"/>
  <c r="AJ55" i="31"/>
  <c r="AJ56" i="31" s="1"/>
  <c r="AK55" i="31"/>
  <c r="AK56" i="31" s="1"/>
  <c r="AL55" i="31"/>
  <c r="AL56" i="31" s="1"/>
  <c r="AM55" i="31"/>
  <c r="AN55" i="31"/>
  <c r="AO55" i="31"/>
  <c r="F56" i="31"/>
  <c r="G56" i="31"/>
  <c r="H56" i="31"/>
  <c r="I56" i="31"/>
  <c r="J56" i="31"/>
  <c r="K56" i="31"/>
  <c r="O56" i="31"/>
  <c r="P56" i="31"/>
  <c r="Q56" i="31"/>
  <c r="W56" i="31"/>
  <c r="X56" i="31"/>
  <c r="Y56" i="31"/>
  <c r="Z56" i="31"/>
  <c r="AE56" i="31"/>
  <c r="AH56" i="31"/>
  <c r="AN56" i="31"/>
  <c r="AO56" i="31"/>
  <c r="D59" i="31"/>
  <c r="F59" i="31"/>
  <c r="G59" i="31"/>
  <c r="L59" i="31"/>
  <c r="M59" i="31"/>
  <c r="M61" i="31" s="1"/>
  <c r="N59" i="31"/>
  <c r="O59" i="31"/>
  <c r="O61" i="31" s="1"/>
  <c r="P59" i="31"/>
  <c r="P61" i="31" s="1"/>
  <c r="Q59" i="31"/>
  <c r="R59" i="31"/>
  <c r="S59" i="31"/>
  <c r="T59" i="31"/>
  <c r="U59" i="31"/>
  <c r="V59" i="31"/>
  <c r="V61" i="31" s="1"/>
  <c r="W59" i="31"/>
  <c r="W61" i="31" s="1"/>
  <c r="X59" i="31"/>
  <c r="Y59" i="31"/>
  <c r="Z59" i="31"/>
  <c r="AA59" i="31"/>
  <c r="AB59" i="31"/>
  <c r="AC59" i="31"/>
  <c r="AD59" i="31"/>
  <c r="AE59" i="31"/>
  <c r="AF59" i="31"/>
  <c r="AF61" i="31" s="1"/>
  <c r="AG59" i="31"/>
  <c r="AH59" i="31"/>
  <c r="AI59" i="31"/>
  <c r="AJ59" i="31"/>
  <c r="AK59" i="31"/>
  <c r="AL59" i="31"/>
  <c r="AM59" i="31"/>
  <c r="AM61" i="31" s="1"/>
  <c r="AN59" i="31"/>
  <c r="AO59" i="31"/>
  <c r="F60" i="31"/>
  <c r="G60" i="31"/>
  <c r="L60" i="31"/>
  <c r="M60" i="31"/>
  <c r="N60" i="31"/>
  <c r="O60" i="31"/>
  <c r="P60" i="31"/>
  <c r="Q60" i="31"/>
  <c r="Q61" i="31" s="1"/>
  <c r="R60" i="31"/>
  <c r="S60" i="31"/>
  <c r="S61" i="31" s="1"/>
  <c r="T60" i="31"/>
  <c r="U60" i="31"/>
  <c r="V60" i="31"/>
  <c r="W60" i="31"/>
  <c r="X60" i="31"/>
  <c r="Y60" i="31"/>
  <c r="Y61" i="31" s="1"/>
  <c r="Z60" i="31"/>
  <c r="AA60" i="31"/>
  <c r="AA61" i="31" s="1"/>
  <c r="AB60" i="31"/>
  <c r="AC60" i="31"/>
  <c r="AD60" i="31"/>
  <c r="AE60" i="31"/>
  <c r="AF60" i="31"/>
  <c r="AG60" i="31"/>
  <c r="AG61" i="31" s="1"/>
  <c r="AH60" i="31"/>
  <c r="AH61" i="31" s="1"/>
  <c r="AI60" i="31"/>
  <c r="AI61" i="31" s="1"/>
  <c r="AJ60" i="31"/>
  <c r="AK60" i="31"/>
  <c r="AL60" i="31"/>
  <c r="AM60" i="31"/>
  <c r="AN60" i="31"/>
  <c r="AO60" i="31"/>
  <c r="AO61" i="31" s="1"/>
  <c r="F61" i="31"/>
  <c r="G61" i="31"/>
  <c r="H61" i="31"/>
  <c r="I61" i="31"/>
  <c r="J61" i="31"/>
  <c r="K61" i="31"/>
  <c r="N61" i="31"/>
  <c r="R61" i="31"/>
  <c r="U61" i="31"/>
  <c r="X61" i="31"/>
  <c r="Z61" i="31"/>
  <c r="AC61" i="31"/>
  <c r="AD61" i="31"/>
  <c r="AE61" i="31"/>
  <c r="AK61" i="31"/>
  <c r="AL61" i="31"/>
  <c r="AN61" i="31"/>
  <c r="D64" i="31"/>
  <c r="F64" i="31"/>
  <c r="G64" i="31"/>
  <c r="L64" i="31"/>
  <c r="L66" i="31" s="1"/>
  <c r="M64" i="31"/>
  <c r="N64" i="31"/>
  <c r="O64" i="31"/>
  <c r="P64" i="31"/>
  <c r="P66" i="31" s="1"/>
  <c r="Q64" i="31"/>
  <c r="R64" i="31"/>
  <c r="S64" i="31"/>
  <c r="T64" i="31"/>
  <c r="U64" i="31"/>
  <c r="U66" i="31" s="1"/>
  <c r="V64" i="31"/>
  <c r="V66" i="31" s="1"/>
  <c r="W64" i="31"/>
  <c r="X64" i="31"/>
  <c r="Y64" i="31"/>
  <c r="Z64" i="31"/>
  <c r="AA64" i="31"/>
  <c r="AB64" i="31"/>
  <c r="AC64" i="31"/>
  <c r="AD64" i="31"/>
  <c r="AE64" i="31"/>
  <c r="AF64" i="31"/>
  <c r="AF66" i="31" s="1"/>
  <c r="AG64" i="31"/>
  <c r="AH64" i="31"/>
  <c r="AI64" i="31"/>
  <c r="AJ64" i="31"/>
  <c r="AJ66" i="31" s="1"/>
  <c r="AK64" i="31"/>
  <c r="AK66" i="31" s="1"/>
  <c r="AL64" i="31"/>
  <c r="AM64" i="31"/>
  <c r="AN64" i="31"/>
  <c r="AO64" i="31"/>
  <c r="F65" i="31"/>
  <c r="G65" i="31"/>
  <c r="E65" i="31" s="1"/>
  <c r="G65" i="43" s="1"/>
  <c r="L65" i="31"/>
  <c r="M65" i="31"/>
  <c r="N65" i="31"/>
  <c r="N66" i="31" s="1"/>
  <c r="O65" i="31"/>
  <c r="O66" i="31" s="1"/>
  <c r="P65" i="31"/>
  <c r="Q65" i="31"/>
  <c r="Q66" i="31" s="1"/>
  <c r="R65" i="31"/>
  <c r="R66" i="31" s="1"/>
  <c r="S65" i="31"/>
  <c r="T65" i="31"/>
  <c r="U65" i="31"/>
  <c r="V65" i="31"/>
  <c r="W65" i="31"/>
  <c r="W66" i="31" s="1"/>
  <c r="X65" i="31"/>
  <c r="Y65" i="31"/>
  <c r="Y66" i="31" s="1"/>
  <c r="Z65" i="31"/>
  <c r="Z66" i="31" s="1"/>
  <c r="AA65" i="31"/>
  <c r="AA66" i="31" s="1"/>
  <c r="AB65" i="31"/>
  <c r="AC65" i="31"/>
  <c r="AD65" i="31"/>
  <c r="AE65" i="31"/>
  <c r="AE66" i="31" s="1"/>
  <c r="AF65" i="31"/>
  <c r="AG65" i="31"/>
  <c r="AG66" i="31" s="1"/>
  <c r="AH65" i="31"/>
  <c r="AI65" i="31"/>
  <c r="AJ65" i="31"/>
  <c r="AK65" i="31"/>
  <c r="AL65" i="31"/>
  <c r="AM65" i="31"/>
  <c r="AM66" i="31" s="1"/>
  <c r="AN65" i="31"/>
  <c r="AO65" i="31"/>
  <c r="AO66" i="31" s="1"/>
  <c r="H66" i="31"/>
  <c r="I66" i="31"/>
  <c r="J66" i="31"/>
  <c r="K66" i="31"/>
  <c r="M66" i="31"/>
  <c r="S66" i="31"/>
  <c r="T66" i="31"/>
  <c r="X66" i="31"/>
  <c r="AB66" i="31"/>
  <c r="AC66" i="31"/>
  <c r="AD66" i="31"/>
  <c r="AI66" i="31"/>
  <c r="AL66" i="31"/>
  <c r="AN66" i="31"/>
  <c r="D70" i="31"/>
  <c r="F70" i="31"/>
  <c r="G70" i="31"/>
  <c r="L70" i="31"/>
  <c r="L72" i="31" s="1"/>
  <c r="N70" i="31"/>
  <c r="O70" i="31"/>
  <c r="O72" i="31" s="1"/>
  <c r="P70" i="31"/>
  <c r="Q70" i="31"/>
  <c r="Q72" i="31" s="1"/>
  <c r="R70" i="31"/>
  <c r="S70" i="31"/>
  <c r="T70" i="31"/>
  <c r="T72" i="31" s="1"/>
  <c r="U70" i="31"/>
  <c r="V70" i="31"/>
  <c r="W70" i="31"/>
  <c r="W72" i="31" s="1"/>
  <c r="X70" i="31"/>
  <c r="Y70" i="31"/>
  <c r="Y72" i="31" s="1"/>
  <c r="Z70" i="31"/>
  <c r="AA70" i="31"/>
  <c r="AB70" i="31"/>
  <c r="AB72" i="31" s="1"/>
  <c r="AC70" i="31"/>
  <c r="AD70" i="31"/>
  <c r="AE70" i="31"/>
  <c r="AE72" i="31" s="1"/>
  <c r="AF70" i="31"/>
  <c r="AG70" i="31"/>
  <c r="AG72" i="31" s="1"/>
  <c r="AH70" i="31"/>
  <c r="AI70" i="31"/>
  <c r="AJ70" i="31"/>
  <c r="AJ72" i="31" s="1"/>
  <c r="AK70" i="31"/>
  <c r="AL70" i="31"/>
  <c r="AM70" i="31"/>
  <c r="AM72" i="31" s="1"/>
  <c r="AN70" i="31"/>
  <c r="AO70" i="31"/>
  <c r="AO72" i="31" s="1"/>
  <c r="F71" i="31"/>
  <c r="G71" i="31"/>
  <c r="L71" i="31"/>
  <c r="N71" i="31"/>
  <c r="N72" i="31" s="1"/>
  <c r="O71" i="31"/>
  <c r="P71" i="31"/>
  <c r="P72" i="31" s="1"/>
  <c r="Q71" i="31"/>
  <c r="R71" i="31"/>
  <c r="S71" i="31"/>
  <c r="S72" i="31" s="1"/>
  <c r="T71" i="31"/>
  <c r="U71" i="31"/>
  <c r="V71" i="31"/>
  <c r="V72" i="31" s="1"/>
  <c r="W71" i="31"/>
  <c r="X71" i="31"/>
  <c r="X72" i="31" s="1"/>
  <c r="Y71" i="31"/>
  <c r="Z71" i="31"/>
  <c r="AA71" i="31"/>
  <c r="AA72" i="31" s="1"/>
  <c r="AB71" i="31"/>
  <c r="AC71" i="31"/>
  <c r="AD71" i="31"/>
  <c r="AD72" i="31" s="1"/>
  <c r="AE71" i="31"/>
  <c r="AF71" i="31"/>
  <c r="AG71" i="31"/>
  <c r="AH71" i="31"/>
  <c r="AI71" i="31"/>
  <c r="AI72" i="31" s="1"/>
  <c r="AJ71" i="31"/>
  <c r="AK71" i="31"/>
  <c r="AL71" i="31"/>
  <c r="AL72" i="31" s="1"/>
  <c r="AM71" i="31"/>
  <c r="AN71" i="31"/>
  <c r="AO71" i="31"/>
  <c r="H72" i="31"/>
  <c r="I72" i="31"/>
  <c r="J72" i="31"/>
  <c r="K72" i="31"/>
  <c r="M72" i="31"/>
  <c r="R72" i="31"/>
  <c r="U72" i="31"/>
  <c r="Z72" i="31"/>
  <c r="AC72" i="31"/>
  <c r="AF72" i="31"/>
  <c r="AH72" i="31"/>
  <c r="AK72" i="31"/>
  <c r="AN72" i="31"/>
  <c r="F73" i="31"/>
  <c r="G73" i="31"/>
  <c r="L73" i="31"/>
  <c r="M73" i="31"/>
  <c r="N73" i="31"/>
  <c r="O73" i="31"/>
  <c r="P73" i="31"/>
  <c r="Q73" i="31"/>
  <c r="E73" i="31" s="1"/>
  <c r="G73" i="43" s="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G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D77" i="31" s="1"/>
  <c r="F77" i="43" s="1"/>
  <c r="G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L78" i="31"/>
  <c r="M78" i="31"/>
  <c r="N78" i="31"/>
  <c r="O78" i="31"/>
  <c r="P78" i="31"/>
  <c r="Q78" i="31"/>
  <c r="E78" i="31" s="1"/>
  <c r="G78" i="43" s="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E79" i="31" s="1"/>
  <c r="G79" i="43" s="1"/>
  <c r="I79" i="43" s="1"/>
  <c r="L79" i="31"/>
  <c r="D79" i="31" s="1"/>
  <c r="F79" i="43" s="1"/>
  <c r="H79" i="43" s="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H82" i="31"/>
  <c r="F86" i="31"/>
  <c r="K86" i="31"/>
  <c r="K89" i="31" s="1"/>
  <c r="F87" i="31"/>
  <c r="D87" i="31" s="1"/>
  <c r="G87" i="31"/>
  <c r="F88" i="31"/>
  <c r="D88" i="31" s="1"/>
  <c r="F88" i="43" s="1"/>
  <c r="G88" i="31"/>
  <c r="E88" i="31" s="1"/>
  <c r="G88" i="43" s="1"/>
  <c r="H89" i="31"/>
  <c r="I89" i="31"/>
  <c r="J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D11" i="43"/>
  <c r="E12" i="43"/>
  <c r="D14" i="43"/>
  <c r="D15" i="43"/>
  <c r="E15" i="43"/>
  <c r="D22" i="43"/>
  <c r="D28" i="43"/>
  <c r="D32" i="43"/>
  <c r="F33" i="43"/>
  <c r="D35" i="43"/>
  <c r="D39" i="43"/>
  <c r="D41" i="43"/>
  <c r="D45" i="43"/>
  <c r="E45" i="43"/>
  <c r="D49" i="43"/>
  <c r="D51" i="43"/>
  <c r="D59" i="43"/>
  <c r="D61" i="43" s="1"/>
  <c r="D60" i="43"/>
  <c r="D65" i="43"/>
  <c r="D71" i="43"/>
  <c r="D73" i="43"/>
  <c r="D75" i="43"/>
  <c r="D76" i="43"/>
  <c r="E76" i="43"/>
  <c r="D78" i="43"/>
  <c r="D79" i="43"/>
  <c r="D81" i="43"/>
  <c r="E81" i="43"/>
  <c r="E86" i="43"/>
  <c r="F87" i="43"/>
  <c r="A5" i="6"/>
  <c r="D11" i="6"/>
  <c r="E11" i="6"/>
  <c r="D12" i="6"/>
  <c r="E12" i="6"/>
  <c r="D13" i="6"/>
  <c r="E13" i="6"/>
  <c r="D14" i="6"/>
  <c r="E14" i="6"/>
  <c r="D15" i="6"/>
  <c r="E15" i="6"/>
  <c r="E16" i="6"/>
  <c r="F16" i="6"/>
  <c r="G16" i="6"/>
  <c r="H16" i="6"/>
  <c r="I16" i="6"/>
  <c r="J16" i="6"/>
  <c r="K16" i="6"/>
  <c r="L16" i="6"/>
  <c r="M16" i="6"/>
  <c r="M82" i="6" s="1"/>
  <c r="N16" i="6"/>
  <c r="O16" i="6"/>
  <c r="P16" i="6"/>
  <c r="Q16" i="6"/>
  <c r="R16" i="6"/>
  <c r="S16" i="6"/>
  <c r="T16" i="6"/>
  <c r="U16" i="6"/>
  <c r="U82" i="6" s="1"/>
  <c r="V16" i="6"/>
  <c r="W16" i="6"/>
  <c r="X16" i="6"/>
  <c r="Y16" i="6"/>
  <c r="Z16" i="6"/>
  <c r="AA16" i="6"/>
  <c r="AB16" i="6"/>
  <c r="AC16" i="6"/>
  <c r="AC82" i="6" s="1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F24" i="6"/>
  <c r="F82" i="6" s="1"/>
  <c r="G24" i="6"/>
  <c r="H24" i="6"/>
  <c r="I24" i="6"/>
  <c r="J24" i="6"/>
  <c r="K24" i="6"/>
  <c r="L24" i="6"/>
  <c r="M24" i="6"/>
  <c r="N24" i="6"/>
  <c r="N82" i="6" s="1"/>
  <c r="O24" i="6"/>
  <c r="P24" i="6"/>
  <c r="Q24" i="6"/>
  <c r="R24" i="6"/>
  <c r="S24" i="6"/>
  <c r="T24" i="6"/>
  <c r="U24" i="6"/>
  <c r="V24" i="6"/>
  <c r="V82" i="6" s="1"/>
  <c r="W24" i="6"/>
  <c r="X24" i="6"/>
  <c r="Y24" i="6"/>
  <c r="Z24" i="6"/>
  <c r="AA24" i="6"/>
  <c r="AB24" i="6"/>
  <c r="AC24" i="6"/>
  <c r="AD24" i="6"/>
  <c r="AD82" i="6" s="1"/>
  <c r="AE24" i="6"/>
  <c r="AF24" i="6"/>
  <c r="AG24" i="6"/>
  <c r="AH24" i="6"/>
  <c r="AI24" i="6"/>
  <c r="D27" i="6"/>
  <c r="E27" i="6"/>
  <c r="D28" i="6"/>
  <c r="D29" i="6" s="1"/>
  <c r="E28" i="6"/>
  <c r="E29" i="6"/>
  <c r="F29" i="6"/>
  <c r="G29" i="6"/>
  <c r="H29" i="6"/>
  <c r="I29" i="6"/>
  <c r="J29" i="6"/>
  <c r="J82" i="6" s="1"/>
  <c r="K29" i="6"/>
  <c r="L29" i="6"/>
  <c r="M29" i="6"/>
  <c r="N29" i="6"/>
  <c r="O29" i="6"/>
  <c r="P29" i="6"/>
  <c r="Q29" i="6"/>
  <c r="R29" i="6"/>
  <c r="R82" i="6" s="1"/>
  <c r="S29" i="6"/>
  <c r="T29" i="6"/>
  <c r="U29" i="6"/>
  <c r="V29" i="6"/>
  <c r="W29" i="6"/>
  <c r="X29" i="6"/>
  <c r="Y29" i="6"/>
  <c r="Z29" i="6"/>
  <c r="Z82" i="6" s="1"/>
  <c r="AA29" i="6"/>
  <c r="AB29" i="6"/>
  <c r="AC29" i="6"/>
  <c r="AD29" i="6"/>
  <c r="AE29" i="6"/>
  <c r="AF29" i="6"/>
  <c r="AG29" i="6"/>
  <c r="AH29" i="6"/>
  <c r="AH82" i="6" s="1"/>
  <c r="AI29" i="6"/>
  <c r="D32" i="6"/>
  <c r="E32" i="6"/>
  <c r="E36" i="6" s="1"/>
  <c r="D33" i="6"/>
  <c r="E33" i="6"/>
  <c r="D34" i="6"/>
  <c r="E34" i="6"/>
  <c r="D35" i="6"/>
  <c r="D36" i="6" s="1"/>
  <c r="E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E42" i="6" s="1"/>
  <c r="E43" i="6" s="1"/>
  <c r="D41" i="6"/>
  <c r="E41" i="6"/>
  <c r="D42" i="6"/>
  <c r="D43" i="6" s="1"/>
  <c r="F42" i="6"/>
  <c r="G42" i="6"/>
  <c r="H42" i="6"/>
  <c r="I42" i="6"/>
  <c r="J42" i="6"/>
  <c r="K42" i="6"/>
  <c r="L42" i="6"/>
  <c r="L43" i="6" s="1"/>
  <c r="L82" i="6" s="1"/>
  <c r="M42" i="6"/>
  <c r="N42" i="6"/>
  <c r="O42" i="6"/>
  <c r="P42" i="6"/>
  <c r="Q42" i="6"/>
  <c r="R42" i="6"/>
  <c r="S42" i="6"/>
  <c r="T42" i="6"/>
  <c r="T43" i="6" s="1"/>
  <c r="T82" i="6" s="1"/>
  <c r="U42" i="6"/>
  <c r="V42" i="6"/>
  <c r="W42" i="6"/>
  <c r="X42" i="6"/>
  <c r="Y42" i="6"/>
  <c r="Z42" i="6"/>
  <c r="AA42" i="6"/>
  <c r="AB42" i="6"/>
  <c r="AB43" i="6" s="1"/>
  <c r="AB82" i="6" s="1"/>
  <c r="AC42" i="6"/>
  <c r="AD42" i="6"/>
  <c r="AE42" i="6"/>
  <c r="AF42" i="6"/>
  <c r="AG42" i="6"/>
  <c r="AH42" i="6"/>
  <c r="AI42" i="6"/>
  <c r="F43" i="6"/>
  <c r="G43" i="6"/>
  <c r="H43" i="6"/>
  <c r="I43" i="6"/>
  <c r="J43" i="6"/>
  <c r="K43" i="6"/>
  <c r="M43" i="6"/>
  <c r="N43" i="6"/>
  <c r="O43" i="6"/>
  <c r="P43" i="6"/>
  <c r="Q43" i="6"/>
  <c r="R43" i="6"/>
  <c r="S43" i="6"/>
  <c r="U43" i="6"/>
  <c r="V43" i="6"/>
  <c r="W43" i="6"/>
  <c r="X43" i="6"/>
  <c r="Y43" i="6"/>
  <c r="Z43" i="6"/>
  <c r="AA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D56" i="6" s="1"/>
  <c r="E54" i="6"/>
  <c r="D55" i="6"/>
  <c r="E55" i="6"/>
  <c r="E56" i="6" s="1"/>
  <c r="F56" i="6"/>
  <c r="G56" i="6"/>
  <c r="G82" i="6" s="1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W82" i="6" s="1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E61" i="6" s="1"/>
  <c r="D61" i="6"/>
  <c r="F61" i="6"/>
  <c r="G61" i="6"/>
  <c r="H61" i="6"/>
  <c r="I61" i="6"/>
  <c r="J61" i="6"/>
  <c r="K61" i="6"/>
  <c r="K82" i="6" s="1"/>
  <c r="L61" i="6"/>
  <c r="M61" i="6"/>
  <c r="N61" i="6"/>
  <c r="O61" i="6"/>
  <c r="P61" i="6"/>
  <c r="Q61" i="6"/>
  <c r="R61" i="6"/>
  <c r="S61" i="6"/>
  <c r="S82" i="6" s="1"/>
  <c r="T61" i="6"/>
  <c r="U61" i="6"/>
  <c r="V61" i="6"/>
  <c r="W61" i="6"/>
  <c r="X61" i="6"/>
  <c r="Y61" i="6"/>
  <c r="Z61" i="6"/>
  <c r="AA61" i="6"/>
  <c r="AA82" i="6" s="1"/>
  <c r="AB61" i="6"/>
  <c r="AC61" i="6"/>
  <c r="AD61" i="6"/>
  <c r="AE61" i="6"/>
  <c r="AF61" i="6"/>
  <c r="AG61" i="6"/>
  <c r="AH61" i="6"/>
  <c r="AI61" i="6"/>
  <c r="AI82" i="6" s="1"/>
  <c r="D64" i="6"/>
  <c r="D66" i="6" s="1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E72" i="6" s="1"/>
  <c r="D71" i="6"/>
  <c r="E71" i="6"/>
  <c r="D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H82" i="6"/>
  <c r="O82" i="6"/>
  <c r="P82" i="6"/>
  <c r="X82" i="6"/>
  <c r="AF82" i="6"/>
  <c r="A5" i="54"/>
  <c r="F11" i="54"/>
  <c r="G11" i="54"/>
  <c r="L11" i="54"/>
  <c r="M11" i="54"/>
  <c r="M16" i="54" s="1"/>
  <c r="N11" i="54"/>
  <c r="O11" i="54"/>
  <c r="P11" i="54"/>
  <c r="Q11" i="54"/>
  <c r="R11" i="54"/>
  <c r="S11" i="54"/>
  <c r="T11" i="54"/>
  <c r="U11" i="54"/>
  <c r="U16" i="54" s="1"/>
  <c r="V11" i="54"/>
  <c r="W11" i="54"/>
  <c r="X11" i="54"/>
  <c r="Y11" i="54"/>
  <c r="Z11" i="54"/>
  <c r="AA11" i="54"/>
  <c r="AB11" i="54"/>
  <c r="AC11" i="54"/>
  <c r="AC16" i="54" s="1"/>
  <c r="AD11" i="54"/>
  <c r="AE11" i="54"/>
  <c r="AF11" i="54"/>
  <c r="AG11" i="54"/>
  <c r="AH11" i="54"/>
  <c r="AI11" i="54"/>
  <c r="AJ11" i="54"/>
  <c r="AK11" i="54"/>
  <c r="AK16" i="54" s="1"/>
  <c r="AL11" i="54"/>
  <c r="AM11" i="54"/>
  <c r="AN11" i="54"/>
  <c r="AO11" i="54"/>
  <c r="D12" i="54"/>
  <c r="F12" i="52" s="1"/>
  <c r="F12" i="54"/>
  <c r="G12" i="54"/>
  <c r="L12" i="54"/>
  <c r="N12" i="54"/>
  <c r="O12" i="54"/>
  <c r="P12" i="54"/>
  <c r="Q12" i="54"/>
  <c r="Q16" i="54" s="1"/>
  <c r="R12" i="54"/>
  <c r="S12" i="54"/>
  <c r="T12" i="54"/>
  <c r="U12" i="54"/>
  <c r="V12" i="54"/>
  <c r="W12" i="54"/>
  <c r="X12" i="54"/>
  <c r="Y12" i="54"/>
  <c r="Y16" i="54" s="1"/>
  <c r="Z12" i="54"/>
  <c r="AA12" i="54"/>
  <c r="AB12" i="54"/>
  <c r="AC12" i="54"/>
  <c r="AD12" i="54"/>
  <c r="AE12" i="54"/>
  <c r="AF12" i="54"/>
  <c r="AG12" i="54"/>
  <c r="AG16" i="54" s="1"/>
  <c r="AH12" i="54"/>
  <c r="AI12" i="54"/>
  <c r="AJ12" i="54"/>
  <c r="AK12" i="54"/>
  <c r="AL12" i="54"/>
  <c r="AM12" i="54"/>
  <c r="AN12" i="54"/>
  <c r="AO12" i="54"/>
  <c r="AO16" i="54" s="1"/>
  <c r="F13" i="54"/>
  <c r="G13" i="54"/>
  <c r="E13" i="54" s="1"/>
  <c r="G13" i="52" s="1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F14" i="54"/>
  <c r="G14" i="54"/>
  <c r="L14" i="54"/>
  <c r="L16" i="54" s="1"/>
  <c r="M14" i="54"/>
  <c r="N14" i="54"/>
  <c r="O14" i="54"/>
  <c r="O16" i="54" s="1"/>
  <c r="P14" i="54"/>
  <c r="Q14" i="54"/>
  <c r="R14" i="54"/>
  <c r="S14" i="54"/>
  <c r="T14" i="54"/>
  <c r="U14" i="54"/>
  <c r="V14" i="54"/>
  <c r="W14" i="54"/>
  <c r="W16" i="54" s="1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M16" i="54" s="1"/>
  <c r="AN14" i="54"/>
  <c r="AO14" i="54"/>
  <c r="D15" i="54"/>
  <c r="F15" i="52" s="1"/>
  <c r="H15" i="52" s="1"/>
  <c r="F15" i="54"/>
  <c r="G15" i="54"/>
  <c r="L15" i="54"/>
  <c r="M15" i="54"/>
  <c r="N15" i="54"/>
  <c r="O15" i="54"/>
  <c r="P15" i="54"/>
  <c r="P16" i="54" s="1"/>
  <c r="Q15" i="54"/>
  <c r="R15" i="54"/>
  <c r="S15" i="54"/>
  <c r="T15" i="54"/>
  <c r="U15" i="54"/>
  <c r="V15" i="54"/>
  <c r="W15" i="54"/>
  <c r="X15" i="54"/>
  <c r="X16" i="54" s="1"/>
  <c r="Y15" i="54"/>
  <c r="Z15" i="54"/>
  <c r="AA15" i="54"/>
  <c r="AB15" i="54"/>
  <c r="AC15" i="54"/>
  <c r="AD15" i="54"/>
  <c r="AE15" i="54"/>
  <c r="AF15" i="54"/>
  <c r="AF16" i="54" s="1"/>
  <c r="AG15" i="54"/>
  <c r="AH15" i="54"/>
  <c r="AI15" i="54"/>
  <c r="AJ15" i="54"/>
  <c r="AK15" i="54"/>
  <c r="AL15" i="54"/>
  <c r="AM15" i="54"/>
  <c r="AN15" i="54"/>
  <c r="AN16" i="54" s="1"/>
  <c r="AO15" i="54"/>
  <c r="G16" i="54"/>
  <c r="H16" i="54"/>
  <c r="I16" i="54"/>
  <c r="J16" i="54"/>
  <c r="J82" i="54" s="1"/>
  <c r="H653" i="44" s="1"/>
  <c r="K16" i="54"/>
  <c r="R16" i="54"/>
  <c r="R82" i="54" s="1"/>
  <c r="P653" i="44" s="1"/>
  <c r="S16" i="54"/>
  <c r="AA16" i="54"/>
  <c r="AE16" i="54"/>
  <c r="AI16" i="54"/>
  <c r="F19" i="54"/>
  <c r="G19" i="54"/>
  <c r="L19" i="54"/>
  <c r="M19" i="54"/>
  <c r="N19" i="54"/>
  <c r="O19" i="54"/>
  <c r="P19" i="54"/>
  <c r="P24" i="54" s="1"/>
  <c r="Q19" i="54"/>
  <c r="R19" i="54"/>
  <c r="R24" i="54" s="1"/>
  <c r="S19" i="54"/>
  <c r="T19" i="54"/>
  <c r="U19" i="54"/>
  <c r="V19" i="54"/>
  <c r="W19" i="54"/>
  <c r="X19" i="54"/>
  <c r="X24" i="54" s="1"/>
  <c r="Y19" i="54"/>
  <c r="Z19" i="54"/>
  <c r="Z24" i="54" s="1"/>
  <c r="AA19" i="54"/>
  <c r="AB19" i="54"/>
  <c r="AC19" i="54"/>
  <c r="AD19" i="54"/>
  <c r="AE19" i="54"/>
  <c r="AF19" i="54"/>
  <c r="AF24" i="54" s="1"/>
  <c r="AG19" i="54"/>
  <c r="AH19" i="54"/>
  <c r="AH24" i="54" s="1"/>
  <c r="AI19" i="54"/>
  <c r="AJ19" i="54"/>
  <c r="AK19" i="54"/>
  <c r="AL19" i="54"/>
  <c r="AM19" i="54"/>
  <c r="AN19" i="54"/>
  <c r="AN24" i="54" s="1"/>
  <c r="AO19" i="54"/>
  <c r="D20" i="54"/>
  <c r="F20" i="52" s="1"/>
  <c r="F20" i="54"/>
  <c r="G20" i="54"/>
  <c r="E20" i="54" s="1"/>
  <c r="G20" i="52" s="1"/>
  <c r="L20" i="54"/>
  <c r="L24" i="54" s="1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F21" i="54"/>
  <c r="G21" i="54"/>
  <c r="N21" i="54"/>
  <c r="O21" i="54"/>
  <c r="O24" i="54" s="1"/>
  <c r="P21" i="54"/>
  <c r="Q21" i="54"/>
  <c r="R21" i="54"/>
  <c r="S21" i="54"/>
  <c r="T21" i="54"/>
  <c r="U21" i="54"/>
  <c r="V21" i="54"/>
  <c r="W21" i="54"/>
  <c r="W24" i="54" s="1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F22" i="54"/>
  <c r="G22" i="54"/>
  <c r="E22" i="54" s="1"/>
  <c r="G22" i="52" s="1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F23" i="54"/>
  <c r="G23" i="54"/>
  <c r="L23" i="54"/>
  <c r="M23" i="54"/>
  <c r="N23" i="54"/>
  <c r="O23" i="54"/>
  <c r="P23" i="54"/>
  <c r="Q23" i="54"/>
  <c r="R23" i="54"/>
  <c r="S23" i="54"/>
  <c r="S24" i="54" s="1"/>
  <c r="T23" i="54"/>
  <c r="U23" i="54"/>
  <c r="V23" i="54"/>
  <c r="W23" i="54"/>
  <c r="X23" i="54"/>
  <c r="Y23" i="54"/>
  <c r="Z23" i="54"/>
  <c r="AA23" i="54"/>
  <c r="AA24" i="54" s="1"/>
  <c r="AB23" i="54"/>
  <c r="AC23" i="54"/>
  <c r="AD23" i="54"/>
  <c r="AE23" i="54"/>
  <c r="AF23" i="54"/>
  <c r="AG23" i="54"/>
  <c r="AH23" i="54"/>
  <c r="AI23" i="54"/>
  <c r="AI24" i="54" s="1"/>
  <c r="AJ23" i="54"/>
  <c r="AK23" i="54"/>
  <c r="AL23" i="54"/>
  <c r="AM23" i="54"/>
  <c r="AN23" i="54"/>
  <c r="AO23" i="54"/>
  <c r="H24" i="54"/>
  <c r="I24" i="54"/>
  <c r="J24" i="54"/>
  <c r="K24" i="54"/>
  <c r="N24" i="54"/>
  <c r="V24" i="54"/>
  <c r="AD24" i="54"/>
  <c r="AE24" i="54"/>
  <c r="AL24" i="54"/>
  <c r="AM24" i="54"/>
  <c r="D27" i="54"/>
  <c r="F27" i="54"/>
  <c r="G27" i="54"/>
  <c r="L27" i="54"/>
  <c r="L29" i="54" s="1"/>
  <c r="M27" i="54"/>
  <c r="M29" i="54" s="1"/>
  <c r="N27" i="54"/>
  <c r="O27" i="54"/>
  <c r="P27" i="54"/>
  <c r="P29" i="54" s="1"/>
  <c r="Q27" i="54"/>
  <c r="R27" i="54"/>
  <c r="S27" i="54"/>
  <c r="T27" i="54"/>
  <c r="U27" i="54"/>
  <c r="U29" i="54" s="1"/>
  <c r="V27" i="54"/>
  <c r="W27" i="54"/>
  <c r="X27" i="54"/>
  <c r="X29" i="54" s="1"/>
  <c r="Y27" i="54"/>
  <c r="Z27" i="54"/>
  <c r="AA27" i="54"/>
  <c r="AB27" i="54"/>
  <c r="AC27" i="54"/>
  <c r="AC29" i="54" s="1"/>
  <c r="AD27" i="54"/>
  <c r="AE27" i="54"/>
  <c r="AF27" i="54"/>
  <c r="AF29" i="54" s="1"/>
  <c r="AG27" i="54"/>
  <c r="AH27" i="54"/>
  <c r="AI27" i="54"/>
  <c r="AJ27" i="54"/>
  <c r="AK27" i="54"/>
  <c r="AK29" i="54" s="1"/>
  <c r="AL27" i="54"/>
  <c r="AM27" i="54"/>
  <c r="AN27" i="54"/>
  <c r="AN29" i="54" s="1"/>
  <c r="AO27" i="54"/>
  <c r="F28" i="54"/>
  <c r="G28" i="54"/>
  <c r="L28" i="54"/>
  <c r="M28" i="54"/>
  <c r="N28" i="54"/>
  <c r="N29" i="54" s="1"/>
  <c r="O28" i="54"/>
  <c r="O29" i="54" s="1"/>
  <c r="P28" i="54"/>
  <c r="Q28" i="54"/>
  <c r="Q29" i="54" s="1"/>
  <c r="R28" i="54"/>
  <c r="R29" i="54" s="1"/>
  <c r="S28" i="54"/>
  <c r="T28" i="54"/>
  <c r="U28" i="54"/>
  <c r="V28" i="54"/>
  <c r="V29" i="54" s="1"/>
  <c r="W28" i="54"/>
  <c r="W29" i="54" s="1"/>
  <c r="X28" i="54"/>
  <c r="Y28" i="54"/>
  <c r="Y29" i="54" s="1"/>
  <c r="Z28" i="54"/>
  <c r="Z29" i="54" s="1"/>
  <c r="AA28" i="54"/>
  <c r="AA29" i="54" s="1"/>
  <c r="AB28" i="54"/>
  <c r="AC28" i="54"/>
  <c r="AD28" i="54"/>
  <c r="AD29" i="54" s="1"/>
  <c r="AE28" i="54"/>
  <c r="AE29" i="54" s="1"/>
  <c r="AF28" i="54"/>
  <c r="AG28" i="54"/>
  <c r="AG29" i="54" s="1"/>
  <c r="AH28" i="54"/>
  <c r="AH29" i="54" s="1"/>
  <c r="AI28" i="54"/>
  <c r="AI29" i="54" s="1"/>
  <c r="AJ28" i="54"/>
  <c r="AK28" i="54"/>
  <c r="AL28" i="54"/>
  <c r="AL29" i="54" s="1"/>
  <c r="AM28" i="54"/>
  <c r="AM29" i="54" s="1"/>
  <c r="AN28" i="54"/>
  <c r="AO28" i="54"/>
  <c r="H29" i="54"/>
  <c r="H82" i="54" s="1"/>
  <c r="F653" i="44" s="1"/>
  <c r="I29" i="54"/>
  <c r="J29" i="54"/>
  <c r="K29" i="54"/>
  <c r="S29" i="54"/>
  <c r="T29" i="54"/>
  <c r="AB29" i="54"/>
  <c r="AJ29" i="54"/>
  <c r="AO29" i="54"/>
  <c r="F32" i="54"/>
  <c r="G32" i="54"/>
  <c r="L32" i="54"/>
  <c r="M32" i="54"/>
  <c r="N32" i="54"/>
  <c r="O32" i="54"/>
  <c r="P32" i="54"/>
  <c r="P36" i="54" s="1"/>
  <c r="Q32" i="54"/>
  <c r="R32" i="54"/>
  <c r="S32" i="54"/>
  <c r="T32" i="54"/>
  <c r="U32" i="54"/>
  <c r="V32" i="54"/>
  <c r="W32" i="54"/>
  <c r="X32" i="54"/>
  <c r="X36" i="54" s="1"/>
  <c r="Y32" i="54"/>
  <c r="Z32" i="54"/>
  <c r="AA32" i="54"/>
  <c r="AB32" i="54"/>
  <c r="AC32" i="54"/>
  <c r="AD32" i="54"/>
  <c r="AE32" i="54"/>
  <c r="AE36" i="54" s="1"/>
  <c r="AF32" i="54"/>
  <c r="AF36" i="54" s="1"/>
  <c r="AG32" i="54"/>
  <c r="AH32" i="54"/>
  <c r="AI32" i="54"/>
  <c r="AJ32" i="54"/>
  <c r="AK32" i="54"/>
  <c r="AL32" i="54"/>
  <c r="AM32" i="54"/>
  <c r="AN32" i="54"/>
  <c r="AN36" i="54" s="1"/>
  <c r="AN82" i="54" s="1"/>
  <c r="AO32" i="54"/>
  <c r="F33" i="54"/>
  <c r="G33" i="54"/>
  <c r="L33" i="54"/>
  <c r="M33" i="54"/>
  <c r="N33" i="54"/>
  <c r="O33" i="54"/>
  <c r="P33" i="54"/>
  <c r="D33" i="54" s="1"/>
  <c r="F33" i="52" s="1"/>
  <c r="H33" i="52" s="1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C36" i="54" s="1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F34" i="54"/>
  <c r="G34" i="54"/>
  <c r="L34" i="54"/>
  <c r="M34" i="54"/>
  <c r="N34" i="54"/>
  <c r="N36" i="54" s="1"/>
  <c r="O34" i="54"/>
  <c r="P34" i="54"/>
  <c r="Q34" i="54"/>
  <c r="R34" i="54"/>
  <c r="S34" i="54"/>
  <c r="T34" i="54"/>
  <c r="U34" i="54"/>
  <c r="V34" i="54"/>
  <c r="V36" i="54" s="1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H36" i="54" s="1"/>
  <c r="AI34" i="54"/>
  <c r="AI36" i="54" s="1"/>
  <c r="AJ34" i="54"/>
  <c r="AK34" i="54"/>
  <c r="AL34" i="54"/>
  <c r="AL36" i="54" s="1"/>
  <c r="AM34" i="54"/>
  <c r="AN34" i="54"/>
  <c r="AO34" i="54"/>
  <c r="F35" i="54"/>
  <c r="G35" i="54"/>
  <c r="L35" i="54"/>
  <c r="M35" i="54"/>
  <c r="N35" i="54"/>
  <c r="O35" i="54"/>
  <c r="P35" i="54"/>
  <c r="Q35" i="54"/>
  <c r="E35" i="54" s="1"/>
  <c r="G35" i="52" s="1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F36" i="54"/>
  <c r="H36" i="54"/>
  <c r="I36" i="54"/>
  <c r="J36" i="54"/>
  <c r="K36" i="54"/>
  <c r="K82" i="54" s="1"/>
  <c r="I653" i="44" s="1"/>
  <c r="O36" i="54"/>
  <c r="R36" i="54"/>
  <c r="S36" i="54"/>
  <c r="W36" i="54"/>
  <c r="Z36" i="54"/>
  <c r="AD36" i="54"/>
  <c r="AK36" i="54"/>
  <c r="E39" i="54"/>
  <c r="G39" i="52" s="1"/>
  <c r="F39" i="54"/>
  <c r="G39" i="54"/>
  <c r="L39" i="54"/>
  <c r="M39" i="54"/>
  <c r="N39" i="54"/>
  <c r="O39" i="54"/>
  <c r="P39" i="54"/>
  <c r="D39" i="54" s="1"/>
  <c r="F39" i="52" s="1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F40" i="54"/>
  <c r="G40" i="54"/>
  <c r="G42" i="54" s="1"/>
  <c r="N40" i="54"/>
  <c r="O40" i="54"/>
  <c r="P40" i="54"/>
  <c r="Q40" i="54"/>
  <c r="R40" i="54"/>
  <c r="S40" i="54"/>
  <c r="S42" i="54" s="1"/>
  <c r="S43" i="54" s="1"/>
  <c r="T40" i="54"/>
  <c r="U40" i="54"/>
  <c r="V40" i="54"/>
  <c r="W40" i="54"/>
  <c r="X40" i="54"/>
  <c r="Y40" i="54"/>
  <c r="Y42" i="54" s="1"/>
  <c r="Z40" i="54"/>
  <c r="AA40" i="54"/>
  <c r="AB40" i="54"/>
  <c r="AC40" i="54"/>
  <c r="AC42" i="54" s="1"/>
  <c r="AD40" i="54"/>
  <c r="AE40" i="54"/>
  <c r="AF40" i="54"/>
  <c r="AG40" i="54"/>
  <c r="AG42" i="54" s="1"/>
  <c r="AH40" i="54"/>
  <c r="AI40" i="54"/>
  <c r="AJ40" i="54"/>
  <c r="AJ42" i="54" s="1"/>
  <c r="AJ43" i="54" s="1"/>
  <c r="AK40" i="54"/>
  <c r="AL40" i="54"/>
  <c r="AM40" i="54"/>
  <c r="AN40" i="54"/>
  <c r="AO40" i="54"/>
  <c r="AO42" i="54" s="1"/>
  <c r="F41" i="54"/>
  <c r="G41" i="54"/>
  <c r="L41" i="54"/>
  <c r="M41" i="54"/>
  <c r="N41" i="54"/>
  <c r="N42" i="54" s="1"/>
  <c r="N43" i="54" s="1"/>
  <c r="O41" i="54"/>
  <c r="O42" i="54" s="1"/>
  <c r="P41" i="54"/>
  <c r="Q41" i="54"/>
  <c r="E41" i="54" s="1"/>
  <c r="G41" i="52" s="1"/>
  <c r="I41" i="52" s="1"/>
  <c r="R41" i="54"/>
  <c r="R42" i="54" s="1"/>
  <c r="R43" i="54" s="1"/>
  <c r="S41" i="54"/>
  <c r="T41" i="54"/>
  <c r="U41" i="54"/>
  <c r="V41" i="54"/>
  <c r="V42" i="54" s="1"/>
  <c r="V43" i="54" s="1"/>
  <c r="W41" i="54"/>
  <c r="W42" i="54" s="1"/>
  <c r="X41" i="54"/>
  <c r="Y41" i="54"/>
  <c r="Z41" i="54"/>
  <c r="Z42" i="54" s="1"/>
  <c r="AA41" i="54"/>
  <c r="AB41" i="54"/>
  <c r="AC41" i="54"/>
  <c r="AD41" i="54"/>
  <c r="AD42" i="54" s="1"/>
  <c r="AD43" i="54" s="1"/>
  <c r="AE41" i="54"/>
  <c r="AE42" i="54" s="1"/>
  <c r="AF41" i="54"/>
  <c r="AG41" i="54"/>
  <c r="AH41" i="54"/>
  <c r="AH42" i="54" s="1"/>
  <c r="AI41" i="54"/>
  <c r="AJ41" i="54"/>
  <c r="AK41" i="54"/>
  <c r="AL41" i="54"/>
  <c r="AL42" i="54" s="1"/>
  <c r="AL43" i="54" s="1"/>
  <c r="AM41" i="54"/>
  <c r="AM42" i="54" s="1"/>
  <c r="AN41" i="54"/>
  <c r="AO41" i="54"/>
  <c r="H42" i="54"/>
  <c r="H43" i="54" s="1"/>
  <c r="I42" i="54"/>
  <c r="I43" i="54" s="1"/>
  <c r="I82" i="54" s="1"/>
  <c r="G653" i="44" s="1"/>
  <c r="J42" i="54"/>
  <c r="K42" i="54"/>
  <c r="L42" i="54"/>
  <c r="L43" i="54" s="1"/>
  <c r="M42" i="54"/>
  <c r="M43" i="54" s="1"/>
  <c r="P42" i="54"/>
  <c r="P43" i="54" s="1"/>
  <c r="T42" i="54"/>
  <c r="T43" i="54" s="1"/>
  <c r="U42" i="54"/>
  <c r="U43" i="54" s="1"/>
  <c r="X42" i="54"/>
  <c r="AA42" i="54"/>
  <c r="AB42" i="54"/>
  <c r="AF42" i="54"/>
  <c r="AI42" i="54"/>
  <c r="AK42" i="54"/>
  <c r="AK43" i="54" s="1"/>
  <c r="AN42" i="54"/>
  <c r="AN43" i="54" s="1"/>
  <c r="G43" i="54"/>
  <c r="J43" i="54"/>
  <c r="K43" i="54"/>
  <c r="O43" i="54"/>
  <c r="W43" i="54"/>
  <c r="Z43" i="54"/>
  <c r="AA43" i="54"/>
  <c r="AC43" i="54"/>
  <c r="AE43" i="54"/>
  <c r="AH43" i="54"/>
  <c r="AI43" i="54"/>
  <c r="AM43" i="54"/>
  <c r="F45" i="54"/>
  <c r="G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N49" i="54"/>
  <c r="D49" i="54" s="1"/>
  <c r="F49" i="52" s="1"/>
  <c r="H49" i="52" s="1"/>
  <c r="O49" i="54"/>
  <c r="P49" i="54"/>
  <c r="Q49" i="54"/>
  <c r="R49" i="54"/>
  <c r="S49" i="54"/>
  <c r="E49" i="54" s="1"/>
  <c r="G49" i="52" s="1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L51" i="54"/>
  <c r="D51" i="54" s="1"/>
  <c r="F51" i="52" s="1"/>
  <c r="M51" i="54"/>
  <c r="N51" i="54"/>
  <c r="O51" i="54"/>
  <c r="P51" i="54"/>
  <c r="Q51" i="54"/>
  <c r="E51" i="54" s="1"/>
  <c r="G51" i="52" s="1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N54" i="54"/>
  <c r="O54" i="54"/>
  <c r="P54" i="54"/>
  <c r="Q54" i="54"/>
  <c r="R54" i="54"/>
  <c r="S54" i="54"/>
  <c r="T54" i="54"/>
  <c r="U54" i="54"/>
  <c r="U56" i="54" s="1"/>
  <c r="V54" i="54"/>
  <c r="W54" i="54"/>
  <c r="X54" i="54"/>
  <c r="Y54" i="54"/>
  <c r="Z54" i="54"/>
  <c r="AA54" i="54"/>
  <c r="AB54" i="54"/>
  <c r="AC54" i="54"/>
  <c r="AC56" i="54" s="1"/>
  <c r="AD54" i="54"/>
  <c r="AE54" i="54"/>
  <c r="AF54" i="54"/>
  <c r="AG54" i="54"/>
  <c r="AG56" i="54" s="1"/>
  <c r="AH54" i="54"/>
  <c r="AI54" i="54"/>
  <c r="AJ54" i="54"/>
  <c r="AK54" i="54"/>
  <c r="AL54" i="54"/>
  <c r="AM54" i="54"/>
  <c r="AN54" i="54"/>
  <c r="AO54" i="54"/>
  <c r="F55" i="54"/>
  <c r="G55" i="54"/>
  <c r="E55" i="54" s="1"/>
  <c r="G55" i="52" s="1"/>
  <c r="L55" i="54"/>
  <c r="L56" i="54" s="1"/>
  <c r="N55" i="54"/>
  <c r="N56" i="54" s="1"/>
  <c r="O55" i="54"/>
  <c r="P55" i="54"/>
  <c r="P56" i="54" s="1"/>
  <c r="Q55" i="54"/>
  <c r="R55" i="54"/>
  <c r="S55" i="54"/>
  <c r="S56" i="54" s="1"/>
  <c r="T55" i="54"/>
  <c r="U55" i="54"/>
  <c r="V55" i="54"/>
  <c r="V56" i="54" s="1"/>
  <c r="W55" i="54"/>
  <c r="X55" i="54"/>
  <c r="Y55" i="54"/>
  <c r="Z55" i="54"/>
  <c r="AA55" i="54"/>
  <c r="AA56" i="54" s="1"/>
  <c r="AB55" i="54"/>
  <c r="AC55" i="54"/>
  <c r="AD55" i="54"/>
  <c r="AE55" i="54"/>
  <c r="AF55" i="54"/>
  <c r="AG55" i="54"/>
  <c r="AH55" i="54"/>
  <c r="AI55" i="54"/>
  <c r="AI56" i="54" s="1"/>
  <c r="AJ55" i="54"/>
  <c r="AK55" i="54"/>
  <c r="AL55" i="54"/>
  <c r="AL56" i="54" s="1"/>
  <c r="AM55" i="54"/>
  <c r="AN55" i="54"/>
  <c r="AN56" i="54" s="1"/>
  <c r="AO55" i="54"/>
  <c r="H56" i="54"/>
  <c r="I56" i="54"/>
  <c r="J56" i="54"/>
  <c r="K56" i="54"/>
  <c r="M56" i="54"/>
  <c r="Q56" i="54"/>
  <c r="R56" i="54"/>
  <c r="X56" i="54"/>
  <c r="Y56" i="54"/>
  <c r="Z56" i="54"/>
  <c r="AD56" i="54"/>
  <c r="AF56" i="54"/>
  <c r="AH56" i="54"/>
  <c r="AK56" i="54"/>
  <c r="AO56" i="54"/>
  <c r="D59" i="54"/>
  <c r="F59" i="54"/>
  <c r="G59" i="54"/>
  <c r="L59" i="54"/>
  <c r="L61" i="54" s="1"/>
  <c r="M59" i="54"/>
  <c r="N59" i="54"/>
  <c r="N61" i="54" s="1"/>
  <c r="O59" i="54"/>
  <c r="P59" i="54"/>
  <c r="Q59" i="54"/>
  <c r="R59" i="54"/>
  <c r="S59" i="54"/>
  <c r="T59" i="54"/>
  <c r="T61" i="54" s="1"/>
  <c r="U59" i="54"/>
  <c r="V59" i="54"/>
  <c r="V61" i="54" s="1"/>
  <c r="W59" i="54"/>
  <c r="X59" i="54"/>
  <c r="Y59" i="54"/>
  <c r="Z59" i="54"/>
  <c r="AA59" i="54"/>
  <c r="AB59" i="54"/>
  <c r="AB61" i="54" s="1"/>
  <c r="AC59" i="54"/>
  <c r="AD59" i="54"/>
  <c r="AE59" i="54"/>
  <c r="AF59" i="54"/>
  <c r="AF61" i="54" s="1"/>
  <c r="AG59" i="54"/>
  <c r="AH59" i="54"/>
  <c r="AI59" i="54"/>
  <c r="AJ59" i="54"/>
  <c r="AJ61" i="54" s="1"/>
  <c r="AK59" i="54"/>
  <c r="AL59" i="54"/>
  <c r="AL61" i="54" s="1"/>
  <c r="AM59" i="54"/>
  <c r="AM61" i="54" s="1"/>
  <c r="AN59" i="54"/>
  <c r="AO59" i="54"/>
  <c r="F60" i="54"/>
  <c r="G60" i="54"/>
  <c r="L60" i="54"/>
  <c r="M60" i="54"/>
  <c r="N60" i="54"/>
  <c r="O60" i="54"/>
  <c r="P60" i="54"/>
  <c r="Q60" i="54"/>
  <c r="Q61" i="54" s="1"/>
  <c r="R60" i="54"/>
  <c r="R61" i="54" s="1"/>
  <c r="S60" i="54"/>
  <c r="T60" i="54"/>
  <c r="U60" i="54"/>
  <c r="U61" i="54" s="1"/>
  <c r="V60" i="54"/>
  <c r="W60" i="54"/>
  <c r="X60" i="54"/>
  <c r="Y60" i="54"/>
  <c r="Y61" i="54" s="1"/>
  <c r="Z60" i="54"/>
  <c r="Z61" i="54" s="1"/>
  <c r="AA60" i="54"/>
  <c r="AB60" i="54"/>
  <c r="AC60" i="54"/>
  <c r="AC61" i="54" s="1"/>
  <c r="AD60" i="54"/>
  <c r="AE60" i="54"/>
  <c r="AF60" i="54"/>
  <c r="AG60" i="54"/>
  <c r="AG61" i="54" s="1"/>
  <c r="AH60" i="54"/>
  <c r="AH61" i="54" s="1"/>
  <c r="AI60" i="54"/>
  <c r="AJ60" i="54"/>
  <c r="AK60" i="54"/>
  <c r="AK61" i="54" s="1"/>
  <c r="AL60" i="54"/>
  <c r="AM60" i="54"/>
  <c r="AN60" i="54"/>
  <c r="AO60" i="54"/>
  <c r="AO61" i="54" s="1"/>
  <c r="F61" i="54"/>
  <c r="G61" i="54"/>
  <c r="H61" i="54"/>
  <c r="I61" i="54"/>
  <c r="J61" i="54"/>
  <c r="K61" i="54"/>
  <c r="O61" i="54"/>
  <c r="P61" i="54"/>
  <c r="S61" i="54"/>
  <c r="W61" i="54"/>
  <c r="X61" i="54"/>
  <c r="AA61" i="54"/>
  <c r="AD61" i="54"/>
  <c r="AE61" i="54"/>
  <c r="AI61" i="54"/>
  <c r="AN61" i="54"/>
  <c r="F64" i="54"/>
  <c r="G64" i="54"/>
  <c r="L64" i="54"/>
  <c r="M64" i="54"/>
  <c r="N64" i="54"/>
  <c r="N66" i="54" s="1"/>
  <c r="O64" i="54"/>
  <c r="P64" i="54"/>
  <c r="Q64" i="54"/>
  <c r="R64" i="54"/>
  <c r="S64" i="54"/>
  <c r="T64" i="54"/>
  <c r="U64" i="54"/>
  <c r="U66" i="54" s="1"/>
  <c r="V64" i="54"/>
  <c r="V66" i="54" s="1"/>
  <c r="W64" i="54"/>
  <c r="X64" i="54"/>
  <c r="Y64" i="54"/>
  <c r="Z64" i="54"/>
  <c r="Z66" i="54" s="1"/>
  <c r="AA64" i="54"/>
  <c r="AB64" i="54"/>
  <c r="AC64" i="54"/>
  <c r="AD64" i="54"/>
  <c r="AD66" i="54" s="1"/>
  <c r="AE64" i="54"/>
  <c r="AF64" i="54"/>
  <c r="AG64" i="54"/>
  <c r="AG66" i="54" s="1"/>
  <c r="AH64" i="54"/>
  <c r="AH66" i="54" s="1"/>
  <c r="AI64" i="54"/>
  <c r="AJ64" i="54"/>
  <c r="AK64" i="54"/>
  <c r="AL64" i="54"/>
  <c r="AL66" i="54" s="1"/>
  <c r="AM64" i="54"/>
  <c r="AN64" i="54"/>
  <c r="AO64" i="54"/>
  <c r="AO66" i="54" s="1"/>
  <c r="D65" i="54"/>
  <c r="F65" i="52" s="1"/>
  <c r="F65" i="54"/>
  <c r="G65" i="54"/>
  <c r="L65" i="54"/>
  <c r="M65" i="54"/>
  <c r="N65" i="54"/>
  <c r="O65" i="54"/>
  <c r="O66" i="54" s="1"/>
  <c r="P65" i="54"/>
  <c r="P66" i="54" s="1"/>
  <c r="Q65" i="54"/>
  <c r="R65" i="54"/>
  <c r="S65" i="54"/>
  <c r="S66" i="54" s="1"/>
  <c r="T65" i="54"/>
  <c r="U65" i="54"/>
  <c r="V65" i="54"/>
  <c r="W65" i="54"/>
  <c r="W66" i="54" s="1"/>
  <c r="X65" i="54"/>
  <c r="X66" i="54" s="1"/>
  <c r="Y65" i="54"/>
  <c r="Z65" i="54"/>
  <c r="AA65" i="54"/>
  <c r="AA66" i="54" s="1"/>
  <c r="AB65" i="54"/>
  <c r="AB66" i="54" s="1"/>
  <c r="AC65" i="54"/>
  <c r="AD65" i="54"/>
  <c r="AE65" i="54"/>
  <c r="AE66" i="54" s="1"/>
  <c r="AF65" i="54"/>
  <c r="AF66" i="54" s="1"/>
  <c r="AG65" i="54"/>
  <c r="AH65" i="54"/>
  <c r="AI65" i="54"/>
  <c r="AI66" i="54" s="1"/>
  <c r="AJ65" i="54"/>
  <c r="AJ66" i="54" s="1"/>
  <c r="AK65" i="54"/>
  <c r="AL65" i="54"/>
  <c r="AM65" i="54"/>
  <c r="AM66" i="54" s="1"/>
  <c r="AN65" i="54"/>
  <c r="AN66" i="54" s="1"/>
  <c r="AO65" i="54"/>
  <c r="H66" i="54"/>
  <c r="I66" i="54"/>
  <c r="J66" i="54"/>
  <c r="K66" i="54"/>
  <c r="L66" i="54"/>
  <c r="Q66" i="54"/>
  <c r="R66" i="54"/>
  <c r="Y66" i="54"/>
  <c r="AC66" i="54"/>
  <c r="AK66" i="54"/>
  <c r="D70" i="54"/>
  <c r="F70" i="54"/>
  <c r="G70" i="54"/>
  <c r="L70" i="54"/>
  <c r="M70" i="54"/>
  <c r="N70" i="54"/>
  <c r="O70" i="54"/>
  <c r="O72" i="54" s="1"/>
  <c r="P70" i="54"/>
  <c r="Q70" i="54"/>
  <c r="R70" i="54"/>
  <c r="S70" i="54"/>
  <c r="T70" i="54"/>
  <c r="T72" i="54" s="1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J72" i="54" s="1"/>
  <c r="AK70" i="54"/>
  <c r="AL70" i="54"/>
  <c r="AM70" i="54"/>
  <c r="AN70" i="54"/>
  <c r="AO70" i="54"/>
  <c r="F71" i="54"/>
  <c r="G71" i="54"/>
  <c r="L71" i="54"/>
  <c r="M71" i="54"/>
  <c r="M72" i="54" s="1"/>
  <c r="N71" i="54"/>
  <c r="N72" i="54" s="1"/>
  <c r="O71" i="54"/>
  <c r="P71" i="54"/>
  <c r="P72" i="54" s="1"/>
  <c r="Q71" i="54"/>
  <c r="Q72" i="54" s="1"/>
  <c r="R71" i="54"/>
  <c r="R72" i="54" s="1"/>
  <c r="S71" i="54"/>
  <c r="T71" i="54"/>
  <c r="U71" i="54"/>
  <c r="U72" i="54" s="1"/>
  <c r="V71" i="54"/>
  <c r="V72" i="54" s="1"/>
  <c r="W71" i="54"/>
  <c r="X71" i="54"/>
  <c r="X72" i="54" s="1"/>
  <c r="Y71" i="54"/>
  <c r="Y72" i="54" s="1"/>
  <c r="Z71" i="54"/>
  <c r="Z72" i="54" s="1"/>
  <c r="AA71" i="54"/>
  <c r="AB71" i="54"/>
  <c r="AC71" i="54"/>
  <c r="AC72" i="54" s="1"/>
  <c r="AD71" i="54"/>
  <c r="AD72" i="54" s="1"/>
  <c r="AE71" i="54"/>
  <c r="AF71" i="54"/>
  <c r="AF72" i="54" s="1"/>
  <c r="AG71" i="54"/>
  <c r="AG72" i="54" s="1"/>
  <c r="AH71" i="54"/>
  <c r="AI71" i="54"/>
  <c r="AJ71" i="54"/>
  <c r="AK71" i="54"/>
  <c r="AK72" i="54" s="1"/>
  <c r="AL71" i="54"/>
  <c r="AL72" i="54" s="1"/>
  <c r="AM71" i="54"/>
  <c r="AN71" i="54"/>
  <c r="AO71" i="54"/>
  <c r="AO72" i="54" s="1"/>
  <c r="G72" i="54"/>
  <c r="H72" i="54"/>
  <c r="I72" i="54"/>
  <c r="J72" i="54"/>
  <c r="K72" i="54"/>
  <c r="L72" i="54"/>
  <c r="S72" i="54"/>
  <c r="W72" i="54"/>
  <c r="AA72" i="54"/>
  <c r="AB72" i="54"/>
  <c r="AE72" i="54"/>
  <c r="AI72" i="54"/>
  <c r="AM72" i="54"/>
  <c r="F73" i="54"/>
  <c r="G73" i="54"/>
  <c r="L73" i="54"/>
  <c r="M73" i="54"/>
  <c r="E73" i="54" s="1"/>
  <c r="G73" i="52" s="1"/>
  <c r="I73" i="52" s="1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L74" i="54"/>
  <c r="D74" i="54" s="1"/>
  <c r="F74" i="52" s="1"/>
  <c r="H74" i="52" s="1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L78" i="54"/>
  <c r="M78" i="54"/>
  <c r="N78" i="54"/>
  <c r="O78" i="54"/>
  <c r="P78" i="54"/>
  <c r="Q78" i="54"/>
  <c r="E78" i="54" s="1"/>
  <c r="G78" i="52" s="1"/>
  <c r="I78" i="52" s="1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L80" i="54"/>
  <c r="D80" i="54" s="1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L81" i="54"/>
  <c r="M81" i="54"/>
  <c r="N81" i="54"/>
  <c r="O81" i="54"/>
  <c r="P81" i="54"/>
  <c r="Q81" i="54"/>
  <c r="E81" i="54" s="1"/>
  <c r="G81" i="52" s="1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F11" i="53"/>
  <c r="G11" i="53"/>
  <c r="H11" i="53"/>
  <c r="I11" i="53"/>
  <c r="L11" i="53"/>
  <c r="M11" i="53"/>
  <c r="E11" i="52" s="1"/>
  <c r="G12" i="53"/>
  <c r="H12" i="53"/>
  <c r="I12" i="53"/>
  <c r="M12" i="53" s="1"/>
  <c r="E12" i="52" s="1"/>
  <c r="F13" i="53"/>
  <c r="H13" i="53"/>
  <c r="I13" i="53"/>
  <c r="L13" i="53"/>
  <c r="D13" i="52" s="1"/>
  <c r="H14" i="53"/>
  <c r="I14" i="53"/>
  <c r="G14" i="53" s="1"/>
  <c r="M14" i="53"/>
  <c r="E14" i="52" s="1"/>
  <c r="F15" i="53"/>
  <c r="G15" i="53"/>
  <c r="H15" i="53"/>
  <c r="I15" i="53"/>
  <c r="L15" i="53"/>
  <c r="D15" i="52" s="1"/>
  <c r="M15" i="53"/>
  <c r="H16" i="53"/>
  <c r="J16" i="53"/>
  <c r="K16" i="53"/>
  <c r="H18" i="53"/>
  <c r="I18" i="53"/>
  <c r="F19" i="53"/>
  <c r="G19" i="53"/>
  <c r="H19" i="53"/>
  <c r="I19" i="53"/>
  <c r="L19" i="53"/>
  <c r="D19" i="52" s="1"/>
  <c r="M19" i="53"/>
  <c r="H20" i="53"/>
  <c r="I20" i="53"/>
  <c r="F21" i="53"/>
  <c r="H21" i="53"/>
  <c r="I21" i="53"/>
  <c r="L21" i="53"/>
  <c r="D21" i="52" s="1"/>
  <c r="H22" i="53"/>
  <c r="I22" i="53"/>
  <c r="F23" i="53"/>
  <c r="G23" i="53"/>
  <c r="H23" i="53"/>
  <c r="I23" i="53"/>
  <c r="L23" i="53"/>
  <c r="M23" i="53"/>
  <c r="E23" i="52" s="1"/>
  <c r="H24" i="53"/>
  <c r="J24" i="53"/>
  <c r="K24" i="53"/>
  <c r="H27" i="53"/>
  <c r="I27" i="53"/>
  <c r="F28" i="53"/>
  <c r="H28" i="53"/>
  <c r="I28" i="53"/>
  <c r="I29" i="53" s="1"/>
  <c r="L28" i="53"/>
  <c r="H29" i="53"/>
  <c r="J29" i="53"/>
  <c r="K29" i="53"/>
  <c r="H32" i="53"/>
  <c r="I32" i="53"/>
  <c r="G32" i="53" s="1"/>
  <c r="M32" i="53"/>
  <c r="E32" i="52" s="1"/>
  <c r="F33" i="53"/>
  <c r="G33" i="53"/>
  <c r="H33" i="53"/>
  <c r="I33" i="53"/>
  <c r="L33" i="53"/>
  <c r="D33" i="52" s="1"/>
  <c r="M33" i="53"/>
  <c r="H34" i="53"/>
  <c r="I34" i="53"/>
  <c r="F35" i="53"/>
  <c r="H35" i="53"/>
  <c r="I35" i="53"/>
  <c r="L35" i="53"/>
  <c r="H36" i="53"/>
  <c r="J36" i="53"/>
  <c r="K36" i="53"/>
  <c r="L37" i="53"/>
  <c r="M37" i="53"/>
  <c r="H38" i="53"/>
  <c r="I38" i="53"/>
  <c r="H39" i="53"/>
  <c r="I39" i="53"/>
  <c r="F40" i="53"/>
  <c r="H40" i="53"/>
  <c r="I40" i="53"/>
  <c r="L40" i="53"/>
  <c r="H41" i="53"/>
  <c r="I41" i="53"/>
  <c r="G41" i="53" s="1"/>
  <c r="M41" i="53"/>
  <c r="E41" i="52" s="1"/>
  <c r="J42" i="53"/>
  <c r="J43" i="53" s="1"/>
  <c r="J82" i="53" s="1"/>
  <c r="K42" i="53"/>
  <c r="K43" i="53" s="1"/>
  <c r="F45" i="53"/>
  <c r="G45" i="53"/>
  <c r="H45" i="53"/>
  <c r="I45" i="53"/>
  <c r="L45" i="53"/>
  <c r="D45" i="52" s="1"/>
  <c r="M45" i="53"/>
  <c r="E45" i="52" s="1"/>
  <c r="H47" i="53"/>
  <c r="I47" i="53"/>
  <c r="F49" i="53"/>
  <c r="H49" i="53"/>
  <c r="I49" i="53"/>
  <c r="L49" i="53"/>
  <c r="H51" i="53"/>
  <c r="I51" i="53"/>
  <c r="F54" i="53"/>
  <c r="G54" i="53"/>
  <c r="G56" i="53" s="1"/>
  <c r="H54" i="53"/>
  <c r="I54" i="53"/>
  <c r="L54" i="53"/>
  <c r="M54" i="53"/>
  <c r="G55" i="53"/>
  <c r="H55" i="53"/>
  <c r="I55" i="53"/>
  <c r="M55" i="53" s="1"/>
  <c r="I56" i="53"/>
  <c r="J56" i="53"/>
  <c r="K56" i="53"/>
  <c r="F59" i="53"/>
  <c r="H59" i="53"/>
  <c r="I59" i="53"/>
  <c r="L59" i="53"/>
  <c r="H60" i="53"/>
  <c r="I60" i="53"/>
  <c r="G60" i="53" s="1"/>
  <c r="M60" i="53"/>
  <c r="E60" i="52" s="1"/>
  <c r="J61" i="53"/>
  <c r="K61" i="53"/>
  <c r="F64" i="53"/>
  <c r="G64" i="53"/>
  <c r="H64" i="53"/>
  <c r="I64" i="53"/>
  <c r="L64" i="53"/>
  <c r="M64" i="53"/>
  <c r="G65" i="53"/>
  <c r="G66" i="53" s="1"/>
  <c r="H65" i="53"/>
  <c r="I65" i="53"/>
  <c r="M65" i="53" s="1"/>
  <c r="I66" i="53"/>
  <c r="J66" i="53"/>
  <c r="K66" i="53"/>
  <c r="L69" i="53"/>
  <c r="M69" i="53"/>
  <c r="H70" i="53"/>
  <c r="I70" i="53"/>
  <c r="F71" i="53"/>
  <c r="H71" i="53"/>
  <c r="I71" i="53"/>
  <c r="L71" i="53"/>
  <c r="D71" i="52" s="1"/>
  <c r="H72" i="53"/>
  <c r="J72" i="53"/>
  <c r="K72" i="53"/>
  <c r="H73" i="53"/>
  <c r="I73" i="53"/>
  <c r="G73" i="53" s="1"/>
  <c r="M73" i="53"/>
  <c r="E73" i="52" s="1"/>
  <c r="F74" i="53"/>
  <c r="G74" i="53"/>
  <c r="H74" i="53"/>
  <c r="I74" i="53"/>
  <c r="L74" i="53"/>
  <c r="M74" i="53"/>
  <c r="E74" i="52" s="1"/>
  <c r="H75" i="53"/>
  <c r="I75" i="53"/>
  <c r="F76" i="53"/>
  <c r="H76" i="53"/>
  <c r="I76" i="53"/>
  <c r="L76" i="53"/>
  <c r="D76" i="52" s="1"/>
  <c r="H77" i="53"/>
  <c r="I77" i="53"/>
  <c r="G77" i="53" s="1"/>
  <c r="F78" i="53"/>
  <c r="G78" i="53"/>
  <c r="H78" i="53"/>
  <c r="I78" i="53"/>
  <c r="L78" i="53"/>
  <c r="M78" i="53"/>
  <c r="G79" i="53"/>
  <c r="H79" i="53"/>
  <c r="I79" i="53"/>
  <c r="M79" i="53" s="1"/>
  <c r="E79" i="52" s="1"/>
  <c r="F80" i="53"/>
  <c r="G80" i="53"/>
  <c r="H80" i="53"/>
  <c r="I80" i="53"/>
  <c r="L80" i="53"/>
  <c r="D80" i="52" s="1"/>
  <c r="M80" i="53"/>
  <c r="H81" i="53"/>
  <c r="I81" i="53"/>
  <c r="G81" i="53" s="1"/>
  <c r="M81" i="53"/>
  <c r="E81" i="52" s="1"/>
  <c r="D82" i="53"/>
  <c r="E82" i="53"/>
  <c r="K82" i="53"/>
  <c r="A5" i="52"/>
  <c r="E15" i="52"/>
  <c r="D23" i="52"/>
  <c r="F23" i="52"/>
  <c r="H23" i="52" s="1"/>
  <c r="D28" i="52"/>
  <c r="E33" i="52"/>
  <c r="D35" i="52"/>
  <c r="D40" i="52"/>
  <c r="D49" i="52"/>
  <c r="D54" i="52"/>
  <c r="E55" i="52"/>
  <c r="D64" i="52"/>
  <c r="E65" i="52"/>
  <c r="F70" i="52"/>
  <c r="D74" i="52"/>
  <c r="D78" i="52"/>
  <c r="E78" i="52"/>
  <c r="E80" i="52"/>
  <c r="F80" i="52"/>
  <c r="H80" i="52" s="1"/>
  <c r="A5" i="18"/>
  <c r="G11" i="18"/>
  <c r="H11" i="18"/>
  <c r="I11" i="18"/>
  <c r="M11" i="18" s="1"/>
  <c r="F12" i="18"/>
  <c r="G12" i="18"/>
  <c r="H12" i="18"/>
  <c r="I12" i="18"/>
  <c r="L12" i="18"/>
  <c r="D12" i="42" s="1"/>
  <c r="M12" i="18"/>
  <c r="E12" i="42" s="1"/>
  <c r="H13" i="18"/>
  <c r="I13" i="18"/>
  <c r="G13" i="18" s="1"/>
  <c r="M13" i="18"/>
  <c r="F14" i="18"/>
  <c r="G14" i="18"/>
  <c r="H14" i="18"/>
  <c r="I14" i="18"/>
  <c r="L14" i="18"/>
  <c r="D14" i="42" s="1"/>
  <c r="M14" i="18"/>
  <c r="E14" i="42" s="1"/>
  <c r="H15" i="18"/>
  <c r="I15" i="18"/>
  <c r="I16" i="18"/>
  <c r="J16" i="18"/>
  <c r="K16" i="18"/>
  <c r="H18" i="18"/>
  <c r="I18" i="18"/>
  <c r="F19" i="18"/>
  <c r="H19" i="18"/>
  <c r="L19" i="18" s="1"/>
  <c r="I19" i="18"/>
  <c r="F20" i="18"/>
  <c r="G20" i="18"/>
  <c r="H20" i="18"/>
  <c r="H24" i="18" s="1"/>
  <c r="I20" i="18"/>
  <c r="L20" i="18"/>
  <c r="D20" i="42" s="1"/>
  <c r="M20" i="18"/>
  <c r="E20" i="42" s="1"/>
  <c r="H21" i="18"/>
  <c r="F21" i="18" s="1"/>
  <c r="I21" i="18"/>
  <c r="L21" i="18"/>
  <c r="D21" i="42" s="1"/>
  <c r="F22" i="18"/>
  <c r="G22" i="18"/>
  <c r="H22" i="18"/>
  <c r="I22" i="18"/>
  <c r="L22" i="18"/>
  <c r="M22" i="18"/>
  <c r="E22" i="42" s="1"/>
  <c r="F23" i="18"/>
  <c r="G23" i="18"/>
  <c r="H23" i="18"/>
  <c r="L23" i="18" s="1"/>
  <c r="I23" i="18"/>
  <c r="M23" i="18" s="1"/>
  <c r="E23" i="42" s="1"/>
  <c r="F24" i="18"/>
  <c r="J24" i="18"/>
  <c r="K24" i="18"/>
  <c r="H27" i="18"/>
  <c r="I27" i="18"/>
  <c r="H28" i="18"/>
  <c r="I28" i="18"/>
  <c r="J29" i="18"/>
  <c r="K29" i="18"/>
  <c r="F32" i="18"/>
  <c r="F36" i="18" s="1"/>
  <c r="G32" i="18"/>
  <c r="H32" i="18"/>
  <c r="I32" i="18"/>
  <c r="L32" i="18"/>
  <c r="M32" i="18"/>
  <c r="F33" i="18"/>
  <c r="G33" i="18"/>
  <c r="H33" i="18"/>
  <c r="I33" i="18"/>
  <c r="F34" i="18"/>
  <c r="G34" i="18"/>
  <c r="H34" i="18"/>
  <c r="I34" i="18"/>
  <c r="L34" i="18"/>
  <c r="D34" i="42" s="1"/>
  <c r="M34" i="18"/>
  <c r="H35" i="18"/>
  <c r="F35" i="18" s="1"/>
  <c r="I35" i="18"/>
  <c r="G35" i="18" s="1"/>
  <c r="L35" i="18"/>
  <c r="D35" i="42" s="1"/>
  <c r="M35" i="18"/>
  <c r="E35" i="42" s="1"/>
  <c r="G36" i="18"/>
  <c r="J36" i="18"/>
  <c r="K36" i="18"/>
  <c r="L37" i="18"/>
  <c r="M37" i="18"/>
  <c r="H38" i="18"/>
  <c r="I38" i="18"/>
  <c r="F39" i="18"/>
  <c r="G39" i="18"/>
  <c r="H39" i="18"/>
  <c r="I39" i="18"/>
  <c r="L39" i="18"/>
  <c r="D39" i="42" s="1"/>
  <c r="M39" i="18"/>
  <c r="E39" i="42" s="1"/>
  <c r="H40" i="18"/>
  <c r="F40" i="18" s="1"/>
  <c r="I40" i="18"/>
  <c r="L40" i="18"/>
  <c r="M40" i="18"/>
  <c r="F41" i="18"/>
  <c r="G41" i="18"/>
  <c r="H41" i="18"/>
  <c r="I41" i="18"/>
  <c r="L41" i="18"/>
  <c r="M41" i="18"/>
  <c r="E41" i="42" s="1"/>
  <c r="F42" i="18"/>
  <c r="F43" i="18" s="1"/>
  <c r="H42" i="18"/>
  <c r="J42" i="18"/>
  <c r="K42" i="18"/>
  <c r="H43" i="18"/>
  <c r="J43" i="18"/>
  <c r="K43" i="18"/>
  <c r="F45" i="18"/>
  <c r="G45" i="18"/>
  <c r="H45" i="18"/>
  <c r="L45" i="18" s="1"/>
  <c r="I45" i="18"/>
  <c r="M45" i="18" s="1"/>
  <c r="F47" i="18"/>
  <c r="H47" i="18"/>
  <c r="I47" i="18"/>
  <c r="G47" i="18" s="1"/>
  <c r="L47" i="18"/>
  <c r="M47" i="18"/>
  <c r="E47" i="42" s="1"/>
  <c r="H49" i="18"/>
  <c r="F49" i="18" s="1"/>
  <c r="I49" i="18"/>
  <c r="G49" i="18" s="1"/>
  <c r="L49" i="18"/>
  <c r="D49" i="42" s="1"/>
  <c r="M49" i="18"/>
  <c r="E49" i="42" s="1"/>
  <c r="F51" i="18"/>
  <c r="G51" i="18"/>
  <c r="H51" i="18"/>
  <c r="I51" i="18"/>
  <c r="L51" i="18"/>
  <c r="D51" i="42" s="1"/>
  <c r="M51" i="18"/>
  <c r="F54" i="18"/>
  <c r="F56" i="18" s="1"/>
  <c r="H54" i="18"/>
  <c r="L54" i="18" s="1"/>
  <c r="I54" i="18"/>
  <c r="F55" i="18"/>
  <c r="G55" i="18"/>
  <c r="H55" i="18"/>
  <c r="H56" i="18" s="1"/>
  <c r="I55" i="18"/>
  <c r="L55" i="18"/>
  <c r="M55" i="18"/>
  <c r="E55" i="42" s="1"/>
  <c r="J56" i="18"/>
  <c r="K56" i="18"/>
  <c r="H59" i="18"/>
  <c r="I59" i="18"/>
  <c r="F60" i="18"/>
  <c r="G60" i="18"/>
  <c r="H60" i="18"/>
  <c r="I60" i="18"/>
  <c r="L60" i="18"/>
  <c r="D60" i="42" s="1"/>
  <c r="M60" i="18"/>
  <c r="E60" i="42" s="1"/>
  <c r="J61" i="18"/>
  <c r="K61" i="18"/>
  <c r="G64" i="18"/>
  <c r="H64" i="18"/>
  <c r="I64" i="18"/>
  <c r="M64" i="18" s="1"/>
  <c r="H65" i="18"/>
  <c r="I65" i="18"/>
  <c r="H66" i="18"/>
  <c r="J66" i="18"/>
  <c r="K66" i="18"/>
  <c r="L69" i="18"/>
  <c r="M69" i="18"/>
  <c r="F70" i="18"/>
  <c r="F72" i="18" s="1"/>
  <c r="G70" i="18"/>
  <c r="G72" i="18" s="1"/>
  <c r="H70" i="18"/>
  <c r="H72" i="18" s="1"/>
  <c r="I70" i="18"/>
  <c r="L70" i="18"/>
  <c r="M70" i="18"/>
  <c r="H71" i="18"/>
  <c r="F71" i="18" s="1"/>
  <c r="I71" i="18"/>
  <c r="G71" i="18" s="1"/>
  <c r="L71" i="18"/>
  <c r="D71" i="42" s="1"/>
  <c r="M71" i="18"/>
  <c r="E71" i="42" s="1"/>
  <c r="J72" i="18"/>
  <c r="K72" i="18"/>
  <c r="F73" i="18"/>
  <c r="G73" i="18"/>
  <c r="H73" i="18"/>
  <c r="I73" i="18"/>
  <c r="L73" i="18"/>
  <c r="M73" i="18"/>
  <c r="G74" i="18"/>
  <c r="H74" i="18"/>
  <c r="I74" i="18"/>
  <c r="M74" i="18" s="1"/>
  <c r="E74" i="42" s="1"/>
  <c r="H75" i="18"/>
  <c r="I75" i="18"/>
  <c r="G75" i="18" s="1"/>
  <c r="M75" i="18"/>
  <c r="E75" i="42" s="1"/>
  <c r="H76" i="18"/>
  <c r="I76" i="18"/>
  <c r="F77" i="18"/>
  <c r="G77" i="18"/>
  <c r="H77" i="18"/>
  <c r="I77" i="18"/>
  <c r="L77" i="18"/>
  <c r="M77" i="18"/>
  <c r="E77" i="42" s="1"/>
  <c r="H78" i="18"/>
  <c r="I78" i="18"/>
  <c r="G79" i="18"/>
  <c r="H79" i="18"/>
  <c r="I79" i="18"/>
  <c r="M79" i="18" s="1"/>
  <c r="E79" i="42" s="1"/>
  <c r="H80" i="18"/>
  <c r="I80" i="18"/>
  <c r="G80" i="18" s="1"/>
  <c r="M80" i="18"/>
  <c r="E80" i="42" s="1"/>
  <c r="F81" i="18"/>
  <c r="G81" i="18"/>
  <c r="H81" i="18"/>
  <c r="I81" i="18"/>
  <c r="L81" i="18"/>
  <c r="D81" i="42" s="1"/>
  <c r="M81" i="18"/>
  <c r="D82" i="18"/>
  <c r="E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F11" i="30"/>
  <c r="G11" i="30"/>
  <c r="E11" i="30" s="1"/>
  <c r="G11" i="42" s="1"/>
  <c r="E12" i="30"/>
  <c r="F12" i="30"/>
  <c r="D12" i="30" s="1"/>
  <c r="F12" i="42" s="1"/>
  <c r="G12" i="30"/>
  <c r="D13" i="30"/>
  <c r="F13" i="42" s="1"/>
  <c r="E13" i="30"/>
  <c r="G13" i="42" s="1"/>
  <c r="F13" i="30"/>
  <c r="G13" i="30"/>
  <c r="E14" i="30"/>
  <c r="G14" i="42" s="1"/>
  <c r="F14" i="30"/>
  <c r="D14" i="30" s="1"/>
  <c r="F14" i="42" s="1"/>
  <c r="G14" i="30"/>
  <c r="E15" i="30"/>
  <c r="F15" i="30"/>
  <c r="D15" i="30" s="1"/>
  <c r="F15" i="42" s="1"/>
  <c r="G15" i="30"/>
  <c r="H16" i="30"/>
  <c r="I16" i="30"/>
  <c r="J16" i="30"/>
  <c r="K16" i="30"/>
  <c r="L16" i="30"/>
  <c r="M16" i="30"/>
  <c r="N16" i="30"/>
  <c r="N82" i="30" s="1"/>
  <c r="L650" i="44" s="1"/>
  <c r="O16" i="30"/>
  <c r="P16" i="30"/>
  <c r="Q16" i="30"/>
  <c r="R16" i="30"/>
  <c r="S16" i="30"/>
  <c r="T16" i="30"/>
  <c r="U16" i="30"/>
  <c r="V16" i="30"/>
  <c r="V82" i="30" s="1"/>
  <c r="T650" i="44" s="1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L82" i="30" s="1"/>
  <c r="AM16" i="30"/>
  <c r="AN16" i="30"/>
  <c r="AO16" i="30"/>
  <c r="D19" i="30"/>
  <c r="F19" i="42" s="1"/>
  <c r="E19" i="30"/>
  <c r="F19" i="30"/>
  <c r="G19" i="30"/>
  <c r="D20" i="30"/>
  <c r="F20" i="42" s="1"/>
  <c r="E20" i="30"/>
  <c r="F20" i="30"/>
  <c r="G20" i="30"/>
  <c r="D21" i="30"/>
  <c r="E21" i="30"/>
  <c r="G21" i="42" s="1"/>
  <c r="F21" i="30"/>
  <c r="G21" i="30"/>
  <c r="D22" i="30"/>
  <c r="F22" i="42" s="1"/>
  <c r="E22" i="30"/>
  <c r="G22" i="42" s="1"/>
  <c r="F22" i="30"/>
  <c r="G22" i="30"/>
  <c r="D23" i="30"/>
  <c r="F23" i="42" s="1"/>
  <c r="E23" i="30"/>
  <c r="G23" i="42" s="1"/>
  <c r="F23" i="30"/>
  <c r="G23" i="30"/>
  <c r="D24" i="30"/>
  <c r="E24" i="30"/>
  <c r="F24" i="30"/>
  <c r="H24" i="30"/>
  <c r="I24" i="30"/>
  <c r="J24" i="30"/>
  <c r="K24" i="30"/>
  <c r="K82" i="30" s="1"/>
  <c r="I650" i="44" s="1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I82" i="30" s="1"/>
  <c r="AJ24" i="30"/>
  <c r="AK24" i="30"/>
  <c r="AL24" i="30"/>
  <c r="AM24" i="30"/>
  <c r="AN24" i="30"/>
  <c r="AO24" i="30"/>
  <c r="F27" i="30"/>
  <c r="G27" i="30"/>
  <c r="D28" i="30"/>
  <c r="F28" i="42" s="1"/>
  <c r="F28" i="30"/>
  <c r="G28" i="30"/>
  <c r="E28" i="30" s="1"/>
  <c r="G28" i="42" s="1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F32" i="30"/>
  <c r="G32" i="30"/>
  <c r="F33" i="30"/>
  <c r="G33" i="30"/>
  <c r="E33" i="30" s="1"/>
  <c r="G33" i="42" s="1"/>
  <c r="D34" i="30"/>
  <c r="F34" i="42" s="1"/>
  <c r="F34" i="30"/>
  <c r="G34" i="30"/>
  <c r="E34" i="30" s="1"/>
  <c r="G34" i="42" s="1"/>
  <c r="F35" i="30"/>
  <c r="D35" i="30" s="1"/>
  <c r="F35" i="42" s="1"/>
  <c r="G35" i="30"/>
  <c r="E35" i="30" s="1"/>
  <c r="G35" i="42" s="1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F39" i="42" s="1"/>
  <c r="H39" i="42" s="1"/>
  <c r="E39" i="30"/>
  <c r="G39" i="42" s="1"/>
  <c r="F39" i="30"/>
  <c r="G39" i="30"/>
  <c r="F40" i="30"/>
  <c r="G40" i="30"/>
  <c r="E40" i="30" s="1"/>
  <c r="F41" i="30"/>
  <c r="D41" i="30" s="1"/>
  <c r="F41" i="42" s="1"/>
  <c r="G41" i="30"/>
  <c r="H42" i="30"/>
  <c r="H43" i="30" s="1"/>
  <c r="I42" i="30"/>
  <c r="J42" i="30"/>
  <c r="K42" i="30"/>
  <c r="L42" i="30"/>
  <c r="M42" i="30"/>
  <c r="N42" i="30"/>
  <c r="N43" i="30" s="1"/>
  <c r="O42" i="30"/>
  <c r="P42" i="30"/>
  <c r="P43" i="30" s="1"/>
  <c r="P82" i="30" s="1"/>
  <c r="N650" i="44" s="1"/>
  <c r="Q42" i="30"/>
  <c r="R42" i="30"/>
  <c r="R43" i="30" s="1"/>
  <c r="S42" i="30"/>
  <c r="T42" i="30"/>
  <c r="U42" i="30"/>
  <c r="U43" i="30" s="1"/>
  <c r="V42" i="30"/>
  <c r="V43" i="30" s="1"/>
  <c r="W42" i="30"/>
  <c r="X42" i="30"/>
  <c r="Y42" i="30"/>
  <c r="Z42" i="30"/>
  <c r="Z43" i="30" s="1"/>
  <c r="AA42" i="30"/>
  <c r="AA43" i="30" s="1"/>
  <c r="AB42" i="30"/>
  <c r="AC42" i="30"/>
  <c r="AD42" i="30"/>
  <c r="AD43" i="30" s="1"/>
  <c r="AE42" i="30"/>
  <c r="AE43" i="30" s="1"/>
  <c r="AF42" i="30"/>
  <c r="AG42" i="30"/>
  <c r="AH42" i="30"/>
  <c r="AH43" i="30" s="1"/>
  <c r="AI42" i="30"/>
  <c r="AI43" i="30" s="1"/>
  <c r="AJ42" i="30"/>
  <c r="AK42" i="30"/>
  <c r="AL42" i="30"/>
  <c r="AL43" i="30" s="1"/>
  <c r="AM42" i="30"/>
  <c r="AN42" i="30"/>
  <c r="AN43" i="30" s="1"/>
  <c r="AO42" i="30"/>
  <c r="I43" i="30"/>
  <c r="J43" i="30"/>
  <c r="K43" i="30"/>
  <c r="L43" i="30"/>
  <c r="M43" i="30"/>
  <c r="O43" i="30"/>
  <c r="Q43" i="30"/>
  <c r="S43" i="30"/>
  <c r="T43" i="30"/>
  <c r="W43" i="30"/>
  <c r="X43" i="30"/>
  <c r="Y43" i="30"/>
  <c r="AB43" i="30"/>
  <c r="AC43" i="30"/>
  <c r="AF43" i="30"/>
  <c r="AG43" i="30"/>
  <c r="AJ43" i="30"/>
  <c r="AK43" i="30"/>
  <c r="AM43" i="30"/>
  <c r="AO43" i="30"/>
  <c r="D45" i="30"/>
  <c r="F45" i="42" s="1"/>
  <c r="E45" i="30"/>
  <c r="G45" i="42" s="1"/>
  <c r="F45" i="30"/>
  <c r="G45" i="30"/>
  <c r="E47" i="30"/>
  <c r="G47" i="42" s="1"/>
  <c r="F47" i="30"/>
  <c r="D47" i="30" s="1"/>
  <c r="G47" i="30"/>
  <c r="E49" i="30"/>
  <c r="F49" i="30"/>
  <c r="D49" i="30" s="1"/>
  <c r="F49" i="42" s="1"/>
  <c r="H49" i="42" s="1"/>
  <c r="G49" i="30"/>
  <c r="F51" i="30"/>
  <c r="D51" i="30" s="1"/>
  <c r="G51" i="30"/>
  <c r="E51" i="30" s="1"/>
  <c r="G51" i="42" s="1"/>
  <c r="F54" i="30"/>
  <c r="D54" i="30" s="1"/>
  <c r="G54" i="30"/>
  <c r="E54" i="30" s="1"/>
  <c r="F55" i="30"/>
  <c r="D55" i="30" s="1"/>
  <c r="G55" i="30"/>
  <c r="E55" i="30" s="1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E59" i="30"/>
  <c r="E61" i="30" s="1"/>
  <c r="F59" i="30"/>
  <c r="D59" i="30" s="1"/>
  <c r="G59" i="30"/>
  <c r="D60" i="30"/>
  <c r="F60" i="42" s="1"/>
  <c r="H60" i="42" s="1"/>
  <c r="E60" i="30"/>
  <c r="G60" i="42" s="1"/>
  <c r="I60" i="42" s="1"/>
  <c r="F60" i="30"/>
  <c r="G60" i="30"/>
  <c r="G61" i="30" s="1"/>
  <c r="F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E64" i="30"/>
  <c r="F64" i="30"/>
  <c r="D64" i="30" s="1"/>
  <c r="G64" i="30"/>
  <c r="G66" i="30" s="1"/>
  <c r="D65" i="30"/>
  <c r="F65" i="42" s="1"/>
  <c r="E65" i="30"/>
  <c r="F65" i="30"/>
  <c r="G65" i="30"/>
  <c r="F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F70" i="42" s="1"/>
  <c r="F70" i="30"/>
  <c r="G70" i="30"/>
  <c r="E70" i="30" s="1"/>
  <c r="D71" i="30"/>
  <c r="F71" i="42" s="1"/>
  <c r="F71" i="30"/>
  <c r="F72" i="30" s="1"/>
  <c r="D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F73" i="30"/>
  <c r="D73" i="30" s="1"/>
  <c r="F73" i="42" s="1"/>
  <c r="G73" i="30"/>
  <c r="E73" i="30" s="1"/>
  <c r="G73" i="42" s="1"/>
  <c r="F74" i="30"/>
  <c r="D74" i="30" s="1"/>
  <c r="F74" i="42" s="1"/>
  <c r="G74" i="30"/>
  <c r="E74" i="30" s="1"/>
  <c r="D75" i="30"/>
  <c r="F75" i="30"/>
  <c r="G75" i="30"/>
  <c r="E75" i="30" s="1"/>
  <c r="E76" i="30"/>
  <c r="G76" i="42" s="1"/>
  <c r="F76" i="30"/>
  <c r="D76" i="30" s="1"/>
  <c r="G76" i="30"/>
  <c r="D77" i="30"/>
  <c r="F77" i="42" s="1"/>
  <c r="E77" i="30"/>
  <c r="G77" i="42" s="1"/>
  <c r="F77" i="30"/>
  <c r="G77" i="30"/>
  <c r="E78" i="30"/>
  <c r="F78" i="30"/>
  <c r="D78" i="30" s="1"/>
  <c r="F78" i="42" s="1"/>
  <c r="G78" i="30"/>
  <c r="E79" i="30"/>
  <c r="G79" i="42" s="1"/>
  <c r="F79" i="30"/>
  <c r="D79" i="30" s="1"/>
  <c r="G79" i="30"/>
  <c r="F80" i="30"/>
  <c r="D80" i="30" s="1"/>
  <c r="F80" i="42" s="1"/>
  <c r="G80" i="30"/>
  <c r="E80" i="30" s="1"/>
  <c r="G80" i="42" s="1"/>
  <c r="E81" i="30"/>
  <c r="G81" i="42" s="1"/>
  <c r="F81" i="30"/>
  <c r="D81" i="30" s="1"/>
  <c r="F81" i="42" s="1"/>
  <c r="G81" i="30"/>
  <c r="Q82" i="30"/>
  <c r="O650" i="44" s="1"/>
  <c r="U82" i="30"/>
  <c r="S650" i="44" s="1"/>
  <c r="Z82" i="30"/>
  <c r="X650" i="44" s="1"/>
  <c r="AD82" i="30"/>
  <c r="AB650" i="44" s="1"/>
  <c r="AN82" i="30"/>
  <c r="A5" i="42"/>
  <c r="E11" i="42"/>
  <c r="G12" i="42"/>
  <c r="H12" i="42"/>
  <c r="E13" i="42"/>
  <c r="G15" i="42"/>
  <c r="D19" i="42"/>
  <c r="G19" i="42"/>
  <c r="G20" i="42"/>
  <c r="F21" i="42"/>
  <c r="D22" i="42"/>
  <c r="I22" i="42"/>
  <c r="D23" i="42"/>
  <c r="I23" i="42"/>
  <c r="F24" i="42"/>
  <c r="D32" i="42"/>
  <c r="E32" i="42"/>
  <c r="F32" i="42"/>
  <c r="E34" i="42"/>
  <c r="H34" i="42"/>
  <c r="G40" i="42"/>
  <c r="D41" i="42"/>
  <c r="D45" i="42"/>
  <c r="E45" i="42"/>
  <c r="I45" i="42"/>
  <c r="D47" i="42"/>
  <c r="F47" i="42"/>
  <c r="I47" i="42"/>
  <c r="G49" i="42"/>
  <c r="E51" i="42"/>
  <c r="F51" i="42"/>
  <c r="D54" i="42"/>
  <c r="G54" i="42"/>
  <c r="F55" i="42"/>
  <c r="G55" i="42"/>
  <c r="E64" i="42"/>
  <c r="F64" i="42"/>
  <c r="G64" i="42"/>
  <c r="D70" i="42"/>
  <c r="F72" i="42"/>
  <c r="D73" i="42"/>
  <c r="E73" i="42"/>
  <c r="I73" i="42"/>
  <c r="G74" i="42"/>
  <c r="I74" i="42"/>
  <c r="F75" i="42"/>
  <c r="G75" i="42"/>
  <c r="F76" i="42"/>
  <c r="D77" i="42"/>
  <c r="I77" i="42"/>
  <c r="G78" i="42"/>
  <c r="F79" i="42"/>
  <c r="E81" i="42"/>
  <c r="H81" i="42"/>
  <c r="A5" i="7"/>
  <c r="D11" i="7"/>
  <c r="E11" i="7"/>
  <c r="D12" i="7"/>
  <c r="E12" i="7"/>
  <c r="E16" i="7" s="1"/>
  <c r="D13" i="7"/>
  <c r="E13" i="7"/>
  <c r="D14" i="7"/>
  <c r="E14" i="7"/>
  <c r="D15" i="7"/>
  <c r="E15" i="7"/>
  <c r="F16" i="7"/>
  <c r="G16" i="7"/>
  <c r="H16" i="7"/>
  <c r="H82" i="7" s="1"/>
  <c r="H91" i="7" s="1"/>
  <c r="I16" i="7"/>
  <c r="J16" i="7"/>
  <c r="J82" i="7" s="1"/>
  <c r="J91" i="7" s="1"/>
  <c r="K16" i="7"/>
  <c r="L16" i="7"/>
  <c r="M16" i="7"/>
  <c r="N16" i="7"/>
  <c r="O16" i="7"/>
  <c r="P16" i="7"/>
  <c r="Q16" i="7"/>
  <c r="R16" i="7"/>
  <c r="R82" i="7" s="1"/>
  <c r="R91" i="7" s="1"/>
  <c r="S16" i="7"/>
  <c r="T16" i="7"/>
  <c r="U16" i="7"/>
  <c r="V16" i="7"/>
  <c r="W16" i="7"/>
  <c r="X16" i="7"/>
  <c r="Y16" i="7"/>
  <c r="Z16" i="7"/>
  <c r="Z82" i="7" s="1"/>
  <c r="AA16" i="7"/>
  <c r="AB16" i="7"/>
  <c r="AC16" i="7"/>
  <c r="AD16" i="7"/>
  <c r="AE16" i="7"/>
  <c r="AF16" i="7"/>
  <c r="AG16" i="7"/>
  <c r="AH16" i="7"/>
  <c r="AH82" i="7" s="1"/>
  <c r="AH91" i="7" s="1"/>
  <c r="AI16" i="7"/>
  <c r="D19" i="7"/>
  <c r="E19" i="7"/>
  <c r="D20" i="7"/>
  <c r="E20" i="7"/>
  <c r="D21" i="7"/>
  <c r="E21" i="7"/>
  <c r="D22" i="7"/>
  <c r="D24" i="7" s="1"/>
  <c r="E22" i="7"/>
  <c r="D23" i="7"/>
  <c r="E23" i="7"/>
  <c r="F24" i="7"/>
  <c r="G24" i="7"/>
  <c r="H24" i="7"/>
  <c r="I24" i="7"/>
  <c r="I82" i="7" s="1"/>
  <c r="I91" i="7" s="1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T82" i="7" s="1"/>
  <c r="T91" i="7" s="1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E42" i="7"/>
  <c r="E43" i="7" s="1"/>
  <c r="F42" i="7"/>
  <c r="G42" i="7"/>
  <c r="G43" i="7" s="1"/>
  <c r="H42" i="7"/>
  <c r="I42" i="7"/>
  <c r="J42" i="7"/>
  <c r="J43" i="7" s="1"/>
  <c r="K42" i="7"/>
  <c r="L42" i="7"/>
  <c r="M42" i="7"/>
  <c r="M43" i="7" s="1"/>
  <c r="N42" i="7"/>
  <c r="O42" i="7"/>
  <c r="O43" i="7" s="1"/>
  <c r="P42" i="7"/>
  <c r="Q42" i="7"/>
  <c r="R42" i="7"/>
  <c r="R43" i="7" s="1"/>
  <c r="S42" i="7"/>
  <c r="T42" i="7"/>
  <c r="U42" i="7"/>
  <c r="V42" i="7"/>
  <c r="W42" i="7"/>
  <c r="W43" i="7" s="1"/>
  <c r="X42" i="7"/>
  <c r="Y42" i="7"/>
  <c r="Z42" i="7"/>
  <c r="Z43" i="7" s="1"/>
  <c r="AA42" i="7"/>
  <c r="AB42" i="7"/>
  <c r="AC42" i="7"/>
  <c r="AC43" i="7" s="1"/>
  <c r="AD42" i="7"/>
  <c r="AE42" i="7"/>
  <c r="AE43" i="7" s="1"/>
  <c r="AF42" i="7"/>
  <c r="AG42" i="7"/>
  <c r="AH42" i="7"/>
  <c r="AH43" i="7" s="1"/>
  <c r="AI42" i="7"/>
  <c r="F43" i="7"/>
  <c r="H43" i="7"/>
  <c r="I43" i="7"/>
  <c r="K43" i="7"/>
  <c r="L43" i="7"/>
  <c r="N43" i="7"/>
  <c r="P43" i="7"/>
  <c r="Q43" i="7"/>
  <c r="S43" i="7"/>
  <c r="T43" i="7"/>
  <c r="U43" i="7"/>
  <c r="V43" i="7"/>
  <c r="V82" i="7" s="1"/>
  <c r="V91" i="7" s="1"/>
  <c r="X43" i="7"/>
  <c r="Y43" i="7"/>
  <c r="AA43" i="7"/>
  <c r="AB43" i="7"/>
  <c r="AD43" i="7"/>
  <c r="AF43" i="7"/>
  <c r="AG43" i="7"/>
  <c r="AI43" i="7"/>
  <c r="D45" i="7"/>
  <c r="E45" i="7"/>
  <c r="D47" i="7"/>
  <c r="E47" i="7"/>
  <c r="D49" i="7"/>
  <c r="E49" i="7"/>
  <c r="D51" i="7"/>
  <c r="E51" i="7"/>
  <c r="D54" i="7"/>
  <c r="E54" i="7"/>
  <c r="E56" i="7" s="1"/>
  <c r="D55" i="7"/>
  <c r="D56" i="7" s="1"/>
  <c r="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D61" i="7" s="1"/>
  <c r="E59" i="7"/>
  <c r="D60" i="7"/>
  <c r="E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D66" i="7" s="1"/>
  <c r="E65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D71" i="7"/>
  <c r="AA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B72" i="7"/>
  <c r="AC72" i="7"/>
  <c r="AD72" i="7"/>
  <c r="AE72" i="7"/>
  <c r="AF72" i="7"/>
  <c r="AG72" i="7"/>
  <c r="AH72" i="7"/>
  <c r="AI72" i="7"/>
  <c r="D73" i="7"/>
  <c r="E73" i="7"/>
  <c r="D74" i="7"/>
  <c r="E74" i="7"/>
  <c r="I74" i="7"/>
  <c r="G74" i="48" s="1"/>
  <c r="E74" i="48" s="1"/>
  <c r="G74" i="50" s="1"/>
  <c r="I74" i="50" s="1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L82" i="7"/>
  <c r="L91" i="7" s="1"/>
  <c r="AF82" i="7"/>
  <c r="AF91" i="7" s="1"/>
  <c r="AI82" i="7"/>
  <c r="D86" i="7"/>
  <c r="K86" i="7"/>
  <c r="Q86" i="7"/>
  <c r="S86" i="7"/>
  <c r="Y86" i="7"/>
  <c r="AC86" i="7"/>
  <c r="G86" i="31" s="1"/>
  <c r="E86" i="31" s="1"/>
  <c r="D87" i="7"/>
  <c r="E87" i="7"/>
  <c r="Z87" i="7"/>
  <c r="E88" i="7"/>
  <c r="Z88" i="7"/>
  <c r="D88" i="7" s="1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T89" i="7"/>
  <c r="U89" i="7"/>
  <c r="V89" i="7"/>
  <c r="W89" i="7"/>
  <c r="X89" i="7"/>
  <c r="Y89" i="7"/>
  <c r="AA89" i="7"/>
  <c r="AB89" i="7"/>
  <c r="AD89" i="7"/>
  <c r="AE89" i="7"/>
  <c r="AF89" i="7"/>
  <c r="AG89" i="7"/>
  <c r="AH89" i="7"/>
  <c r="AI89" i="7"/>
  <c r="G94" i="7"/>
  <c r="I94" i="7"/>
  <c r="K94" i="7"/>
  <c r="K96" i="7" s="1"/>
  <c r="M94" i="7"/>
  <c r="O94" i="7"/>
  <c r="Q94" i="7"/>
  <c r="S94" i="7"/>
  <c r="U94" i="7"/>
  <c r="W94" i="7"/>
  <c r="Y94" i="7"/>
  <c r="AA94" i="7"/>
  <c r="AC94" i="7"/>
  <c r="AE94" i="7"/>
  <c r="AG94" i="7"/>
  <c r="AI94" i="7"/>
  <c r="A5" i="5"/>
  <c r="A4" i="15"/>
  <c r="A5" i="15"/>
  <c r="D11" i="15"/>
  <c r="E11" i="15"/>
  <c r="J11" i="15"/>
  <c r="J16" i="15" s="1"/>
  <c r="K11" i="15"/>
  <c r="D12" i="15"/>
  <c r="D16" i="15" s="1"/>
  <c r="E12" i="15"/>
  <c r="J12" i="15"/>
  <c r="K12" i="15"/>
  <c r="D13" i="15"/>
  <c r="E13" i="15"/>
  <c r="J13" i="15"/>
  <c r="K13" i="15"/>
  <c r="D14" i="15"/>
  <c r="E14" i="15"/>
  <c r="J14" i="15"/>
  <c r="K14" i="15"/>
  <c r="D15" i="15"/>
  <c r="E15" i="15"/>
  <c r="J15" i="15"/>
  <c r="K15" i="15"/>
  <c r="E16" i="15"/>
  <c r="K16" i="15"/>
  <c r="D19" i="15"/>
  <c r="E19" i="15"/>
  <c r="J19" i="15"/>
  <c r="K19" i="15"/>
  <c r="D20" i="15"/>
  <c r="D24" i="15" s="1"/>
  <c r="E20" i="15"/>
  <c r="E24" i="15" s="1"/>
  <c r="J20" i="15"/>
  <c r="K20" i="15"/>
  <c r="D21" i="15"/>
  <c r="E21" i="15"/>
  <c r="J21" i="15"/>
  <c r="K21" i="15"/>
  <c r="D22" i="15"/>
  <c r="E22" i="15"/>
  <c r="J22" i="15"/>
  <c r="K22" i="15"/>
  <c r="D23" i="15"/>
  <c r="E23" i="15"/>
  <c r="J23" i="15"/>
  <c r="K23" i="15"/>
  <c r="D27" i="15"/>
  <c r="E27" i="15"/>
  <c r="J27" i="15"/>
  <c r="K27" i="15"/>
  <c r="D28" i="15"/>
  <c r="D29" i="15" s="1"/>
  <c r="E28" i="15"/>
  <c r="J28" i="15"/>
  <c r="K28" i="15"/>
  <c r="J29" i="15"/>
  <c r="K29" i="15"/>
  <c r="D32" i="15"/>
  <c r="E32" i="15"/>
  <c r="J32" i="15"/>
  <c r="K32" i="15"/>
  <c r="D33" i="15"/>
  <c r="E33" i="15"/>
  <c r="J33" i="15"/>
  <c r="J36" i="15" s="1"/>
  <c r="K33" i="15"/>
  <c r="K36" i="15" s="1"/>
  <c r="D34" i="15"/>
  <c r="E34" i="15"/>
  <c r="J34" i="15"/>
  <c r="K34" i="15"/>
  <c r="D35" i="15"/>
  <c r="E35" i="15"/>
  <c r="J35" i="15"/>
  <c r="K35" i="15"/>
  <c r="D36" i="15"/>
  <c r="L37" i="15"/>
  <c r="M37" i="15"/>
  <c r="D39" i="15"/>
  <c r="E39" i="15"/>
  <c r="E43" i="15" s="1"/>
  <c r="I39" i="15"/>
  <c r="G39" i="15" s="1"/>
  <c r="J39" i="15"/>
  <c r="K39" i="15"/>
  <c r="D40" i="15"/>
  <c r="E40" i="15"/>
  <c r="J40" i="15"/>
  <c r="K40" i="15"/>
  <c r="K42" i="15" s="1"/>
  <c r="K43" i="15" s="1"/>
  <c r="D41" i="15"/>
  <c r="E41" i="15"/>
  <c r="J41" i="15"/>
  <c r="K41" i="15"/>
  <c r="E42" i="15"/>
  <c r="J42" i="15"/>
  <c r="J43" i="15" s="1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I51" i="15"/>
  <c r="J51" i="15"/>
  <c r="K51" i="15"/>
  <c r="D54" i="15"/>
  <c r="D56" i="15" s="1"/>
  <c r="E54" i="15"/>
  <c r="J54" i="15"/>
  <c r="K54" i="15"/>
  <c r="K56" i="15" s="1"/>
  <c r="D55" i="15"/>
  <c r="E55" i="15"/>
  <c r="J55" i="15"/>
  <c r="K55" i="15"/>
  <c r="E56" i="15"/>
  <c r="J56" i="15"/>
  <c r="D59" i="15"/>
  <c r="D61" i="15" s="1"/>
  <c r="E59" i="15"/>
  <c r="E61" i="15" s="1"/>
  <c r="J59" i="15"/>
  <c r="K59" i="15"/>
  <c r="K61" i="15" s="1"/>
  <c r="D60" i="15"/>
  <c r="E60" i="15"/>
  <c r="J60" i="15"/>
  <c r="J61" i="15" s="1"/>
  <c r="K60" i="15"/>
  <c r="D64" i="15"/>
  <c r="E64" i="15"/>
  <c r="E66" i="15" s="1"/>
  <c r="J64" i="15"/>
  <c r="K64" i="15"/>
  <c r="D65" i="15"/>
  <c r="D66" i="15" s="1"/>
  <c r="E65" i="15"/>
  <c r="J65" i="15"/>
  <c r="K65" i="15"/>
  <c r="K66" i="15" s="1"/>
  <c r="J66" i="15"/>
  <c r="D70" i="15"/>
  <c r="D72" i="15" s="1"/>
  <c r="E70" i="15"/>
  <c r="J70" i="15"/>
  <c r="K70" i="15"/>
  <c r="L70" i="15"/>
  <c r="D71" i="15"/>
  <c r="E71" i="15"/>
  <c r="J71" i="15"/>
  <c r="K71" i="15"/>
  <c r="K72" i="15" s="1"/>
  <c r="D73" i="15"/>
  <c r="E73" i="15"/>
  <c r="J73" i="15"/>
  <c r="K73" i="15"/>
  <c r="D74" i="15"/>
  <c r="E74" i="15"/>
  <c r="H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I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D89" i="15" s="1"/>
  <c r="H86" i="15"/>
  <c r="J86" i="15"/>
  <c r="K86" i="15"/>
  <c r="D87" i="15"/>
  <c r="E87" i="15"/>
  <c r="J87" i="15"/>
  <c r="K87" i="15"/>
  <c r="K89" i="15" s="1"/>
  <c r="D88" i="15"/>
  <c r="E88" i="15"/>
  <c r="H88" i="15"/>
  <c r="I88" i="15"/>
  <c r="J88" i="15"/>
  <c r="K88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H11" i="27"/>
  <c r="I11" i="27"/>
  <c r="J11" i="27"/>
  <c r="K11" i="27"/>
  <c r="S11" i="27"/>
  <c r="U11" i="27"/>
  <c r="AF11" i="27"/>
  <c r="AG11" i="27"/>
  <c r="AH11" i="27"/>
  <c r="AI11" i="27"/>
  <c r="AJ11" i="27"/>
  <c r="AK11" i="27"/>
  <c r="AK16" i="27" s="1"/>
  <c r="AL11" i="27"/>
  <c r="AM11" i="27"/>
  <c r="AN11" i="27"/>
  <c r="AO11" i="27"/>
  <c r="F12" i="27"/>
  <c r="G12" i="27"/>
  <c r="G16" i="27" s="1"/>
  <c r="H12" i="27"/>
  <c r="I12" i="27"/>
  <c r="J12" i="27"/>
  <c r="K12" i="27"/>
  <c r="AC12" i="27"/>
  <c r="AF12" i="27"/>
  <c r="AG12" i="27"/>
  <c r="AH12" i="27"/>
  <c r="AI12" i="27"/>
  <c r="AJ12" i="27"/>
  <c r="AK12" i="27"/>
  <c r="AL12" i="27"/>
  <c r="AL16" i="27" s="1"/>
  <c r="AM12" i="27"/>
  <c r="AN12" i="27"/>
  <c r="AO12" i="27"/>
  <c r="F13" i="27"/>
  <c r="G13" i="27"/>
  <c r="H13" i="27"/>
  <c r="I13" i="27"/>
  <c r="J13" i="27"/>
  <c r="K13" i="27"/>
  <c r="P13" i="27"/>
  <c r="AC13" i="27"/>
  <c r="AE13" i="27"/>
  <c r="AF13" i="27"/>
  <c r="AG13" i="27"/>
  <c r="AH13" i="27"/>
  <c r="AI13" i="27"/>
  <c r="AJ13" i="27"/>
  <c r="AK13" i="27"/>
  <c r="AL13" i="27"/>
  <c r="AM13" i="27"/>
  <c r="AM16" i="27" s="1"/>
  <c r="AN13" i="27"/>
  <c r="AO13" i="27"/>
  <c r="F14" i="27"/>
  <c r="G14" i="27"/>
  <c r="H14" i="27"/>
  <c r="I14" i="27"/>
  <c r="J14" i="27"/>
  <c r="K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H15" i="27"/>
  <c r="I15" i="27"/>
  <c r="J15" i="27"/>
  <c r="K15" i="27"/>
  <c r="M15" i="27"/>
  <c r="T15" i="27"/>
  <c r="AB15" i="27"/>
  <c r="AF15" i="27"/>
  <c r="AG15" i="27"/>
  <c r="AH15" i="27"/>
  <c r="AI15" i="27"/>
  <c r="AJ15" i="27"/>
  <c r="AK15" i="27"/>
  <c r="AL15" i="27"/>
  <c r="AM15" i="27"/>
  <c r="AN15" i="27"/>
  <c r="AO15" i="27"/>
  <c r="F16" i="27"/>
  <c r="AH16" i="27"/>
  <c r="AH82" i="27" s="1"/>
  <c r="AI16" i="27"/>
  <c r="F19" i="27"/>
  <c r="G19" i="27"/>
  <c r="H19" i="27"/>
  <c r="I19" i="27"/>
  <c r="J19" i="27"/>
  <c r="K19" i="27"/>
  <c r="L19" i="27"/>
  <c r="U19" i="27"/>
  <c r="AC19" i="27"/>
  <c r="AF19" i="27"/>
  <c r="AG19" i="27"/>
  <c r="AG24" i="27" s="1"/>
  <c r="AH19" i="27"/>
  <c r="AI19" i="27"/>
  <c r="AJ19" i="27"/>
  <c r="AK19" i="27"/>
  <c r="AL19" i="27"/>
  <c r="AM19" i="27"/>
  <c r="AM24" i="27" s="1"/>
  <c r="AN19" i="27"/>
  <c r="AO19" i="27"/>
  <c r="AO24" i="27" s="1"/>
  <c r="F20" i="27"/>
  <c r="G20" i="27"/>
  <c r="H20" i="27"/>
  <c r="I20" i="27"/>
  <c r="J20" i="27"/>
  <c r="K20" i="27"/>
  <c r="K24" i="27" s="1"/>
  <c r="Q20" i="27"/>
  <c r="AF20" i="27"/>
  <c r="AG20" i="27"/>
  <c r="AH20" i="27"/>
  <c r="AI20" i="27"/>
  <c r="AJ20" i="27"/>
  <c r="AK20" i="27"/>
  <c r="AL20" i="27"/>
  <c r="AM20" i="27"/>
  <c r="AN20" i="27"/>
  <c r="AO20" i="27"/>
  <c r="F21" i="27"/>
  <c r="G21" i="27"/>
  <c r="H21" i="27"/>
  <c r="I21" i="27"/>
  <c r="J21" i="27"/>
  <c r="K21" i="27"/>
  <c r="P21" i="27"/>
  <c r="Q21" i="27"/>
  <c r="Y21" i="27"/>
  <c r="AF21" i="27"/>
  <c r="AG21" i="27"/>
  <c r="AH21" i="27"/>
  <c r="AI21" i="27"/>
  <c r="AJ21" i="27"/>
  <c r="AK21" i="27"/>
  <c r="AL21" i="27"/>
  <c r="AM21" i="27"/>
  <c r="AN21" i="27"/>
  <c r="AO21" i="27"/>
  <c r="F22" i="27"/>
  <c r="G22" i="27"/>
  <c r="H22" i="27"/>
  <c r="I22" i="27"/>
  <c r="J22" i="27"/>
  <c r="K22" i="27"/>
  <c r="O22" i="27"/>
  <c r="W22" i="27"/>
  <c r="AE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H23" i="27"/>
  <c r="I23" i="27"/>
  <c r="J23" i="27"/>
  <c r="K23" i="27"/>
  <c r="M23" i="27"/>
  <c r="T23" i="27"/>
  <c r="U23" i="27"/>
  <c r="AC23" i="27"/>
  <c r="AF23" i="27"/>
  <c r="AG23" i="27"/>
  <c r="AH23" i="27"/>
  <c r="AI23" i="27"/>
  <c r="AJ23" i="27"/>
  <c r="AK23" i="27"/>
  <c r="AL23" i="27"/>
  <c r="AM23" i="27"/>
  <c r="AN23" i="27"/>
  <c r="AO23" i="27"/>
  <c r="AH24" i="27"/>
  <c r="F27" i="27"/>
  <c r="G27" i="27"/>
  <c r="H27" i="27"/>
  <c r="I27" i="27"/>
  <c r="J27" i="27"/>
  <c r="K27" i="27"/>
  <c r="K29" i="27" s="1"/>
  <c r="L27" i="27"/>
  <c r="M27" i="27"/>
  <c r="Q27" i="27"/>
  <c r="U27" i="27"/>
  <c r="AC27" i="27"/>
  <c r="AF27" i="27"/>
  <c r="AG27" i="27"/>
  <c r="AG29" i="27" s="1"/>
  <c r="AH27" i="27"/>
  <c r="AI27" i="27"/>
  <c r="AJ27" i="27"/>
  <c r="AK27" i="27"/>
  <c r="AL27" i="27"/>
  <c r="AM27" i="27"/>
  <c r="AN27" i="27"/>
  <c r="AO27" i="27"/>
  <c r="AO29" i="27" s="1"/>
  <c r="F28" i="27"/>
  <c r="G28" i="27"/>
  <c r="H28" i="27"/>
  <c r="I28" i="27"/>
  <c r="J28" i="27"/>
  <c r="J29" i="27" s="1"/>
  <c r="K28" i="27"/>
  <c r="S28" i="27"/>
  <c r="AA28" i="27"/>
  <c r="AF28" i="27"/>
  <c r="AG28" i="27"/>
  <c r="AH28" i="27"/>
  <c r="AH29" i="27" s="1"/>
  <c r="AI28" i="27"/>
  <c r="AJ28" i="27"/>
  <c r="AK28" i="27"/>
  <c r="AL28" i="27"/>
  <c r="AL29" i="27" s="1"/>
  <c r="AM28" i="27"/>
  <c r="AM29" i="27" s="1"/>
  <c r="AN28" i="27"/>
  <c r="AO28" i="27"/>
  <c r="G29" i="27"/>
  <c r="H29" i="27"/>
  <c r="I29" i="27"/>
  <c r="AF29" i="27"/>
  <c r="AJ29" i="27"/>
  <c r="AK29" i="27"/>
  <c r="AN29" i="27"/>
  <c r="F32" i="27"/>
  <c r="G32" i="27"/>
  <c r="H32" i="27"/>
  <c r="I32" i="27"/>
  <c r="I36" i="27" s="1"/>
  <c r="J32" i="27"/>
  <c r="J36" i="27" s="1"/>
  <c r="K32" i="27"/>
  <c r="S32" i="27"/>
  <c r="V32" i="27"/>
  <c r="AF32" i="27"/>
  <c r="AG32" i="27"/>
  <c r="AH32" i="27"/>
  <c r="AH36" i="27" s="1"/>
  <c r="AI32" i="27"/>
  <c r="AJ32" i="27"/>
  <c r="AK32" i="27"/>
  <c r="AL32" i="27"/>
  <c r="AM32" i="27"/>
  <c r="AN32" i="27"/>
  <c r="AO32" i="27"/>
  <c r="F33" i="27"/>
  <c r="G33" i="27"/>
  <c r="H33" i="27"/>
  <c r="I33" i="27"/>
  <c r="J33" i="27"/>
  <c r="K33" i="27"/>
  <c r="S33" i="27"/>
  <c r="Y33" i="27"/>
  <c r="AA33" i="27"/>
  <c r="AF33" i="27"/>
  <c r="AF36" i="27" s="1"/>
  <c r="AG33" i="27"/>
  <c r="AH33" i="27"/>
  <c r="AI33" i="27"/>
  <c r="AJ33" i="27"/>
  <c r="AK33" i="27"/>
  <c r="AK36" i="27" s="1"/>
  <c r="AL33" i="27"/>
  <c r="AM33" i="27"/>
  <c r="AN33" i="27"/>
  <c r="AN36" i="27" s="1"/>
  <c r="AO33" i="27"/>
  <c r="F34" i="27"/>
  <c r="G34" i="27"/>
  <c r="H34" i="27"/>
  <c r="I34" i="27"/>
  <c r="J34" i="27"/>
  <c r="K34" i="27"/>
  <c r="AF34" i="27"/>
  <c r="AG34" i="27"/>
  <c r="AH34" i="27"/>
  <c r="AI34" i="27"/>
  <c r="AJ34" i="27"/>
  <c r="AK34" i="27"/>
  <c r="AL34" i="27"/>
  <c r="AM34" i="27"/>
  <c r="AN34" i="27"/>
  <c r="AO34" i="27"/>
  <c r="F35" i="27"/>
  <c r="G35" i="27"/>
  <c r="H35" i="27"/>
  <c r="I35" i="27"/>
  <c r="J35" i="27"/>
  <c r="K35" i="27"/>
  <c r="O35" i="27"/>
  <c r="AF35" i="27"/>
  <c r="AG35" i="27"/>
  <c r="AH35" i="27"/>
  <c r="AI35" i="27"/>
  <c r="AJ35" i="27"/>
  <c r="AK35" i="27"/>
  <c r="AL35" i="27"/>
  <c r="AM35" i="27"/>
  <c r="AN35" i="27"/>
  <c r="AO35" i="27"/>
  <c r="F36" i="27"/>
  <c r="G36" i="27"/>
  <c r="AL36" i="27"/>
  <c r="AM36" i="27"/>
  <c r="F39" i="27"/>
  <c r="G39" i="27"/>
  <c r="H39" i="27"/>
  <c r="I39" i="27"/>
  <c r="J39" i="27"/>
  <c r="K39" i="27"/>
  <c r="M39" i="27"/>
  <c r="U39" i="27"/>
  <c r="AA39" i="27"/>
  <c r="AC39" i="27"/>
  <c r="AF39" i="27"/>
  <c r="AF43" i="27" s="1"/>
  <c r="AG39" i="27"/>
  <c r="AH39" i="27"/>
  <c r="AI39" i="27"/>
  <c r="AJ39" i="27"/>
  <c r="AK39" i="27"/>
  <c r="AL39" i="27"/>
  <c r="AM39" i="27"/>
  <c r="AN39" i="27"/>
  <c r="AO39" i="27"/>
  <c r="F40" i="27"/>
  <c r="G40" i="27"/>
  <c r="H40" i="27"/>
  <c r="I40" i="27"/>
  <c r="J40" i="27"/>
  <c r="K40" i="27"/>
  <c r="K42" i="27" s="1"/>
  <c r="K43" i="27" s="1"/>
  <c r="S40" i="27"/>
  <c r="Y40" i="27"/>
  <c r="Y42" i="27" s="1"/>
  <c r="AA40" i="27"/>
  <c r="AF40" i="27"/>
  <c r="AG40" i="27"/>
  <c r="AH40" i="27"/>
  <c r="AI40" i="27"/>
  <c r="AJ40" i="27"/>
  <c r="AK40" i="27"/>
  <c r="AK42" i="27" s="1"/>
  <c r="AK43" i="27" s="1"/>
  <c r="AL40" i="27"/>
  <c r="AM40" i="27"/>
  <c r="AN40" i="27"/>
  <c r="AO40" i="27"/>
  <c r="AO42" i="27" s="1"/>
  <c r="AO43" i="27" s="1"/>
  <c r="F41" i="27"/>
  <c r="G41" i="27"/>
  <c r="H41" i="27"/>
  <c r="I41" i="27"/>
  <c r="J41" i="27"/>
  <c r="K41" i="27"/>
  <c r="S41" i="27"/>
  <c r="S42" i="27" s="1"/>
  <c r="T41" i="27"/>
  <c r="AA41" i="27"/>
  <c r="AA42" i="27" s="1"/>
  <c r="AF41" i="27"/>
  <c r="AF42" i="27" s="1"/>
  <c r="AG41" i="27"/>
  <c r="AH41" i="27"/>
  <c r="AI41" i="27"/>
  <c r="AJ41" i="27"/>
  <c r="AJ42" i="27" s="1"/>
  <c r="AJ43" i="27" s="1"/>
  <c r="AK41" i="27"/>
  <c r="AL41" i="27"/>
  <c r="AM41" i="27"/>
  <c r="AN41" i="27"/>
  <c r="AN42" i="27" s="1"/>
  <c r="AO41" i="27"/>
  <c r="F42" i="27"/>
  <c r="F43" i="27" s="1"/>
  <c r="I42" i="27"/>
  <c r="J42" i="27"/>
  <c r="J43" i="27" s="1"/>
  <c r="AG42" i="27"/>
  <c r="AG43" i="27" s="1"/>
  <c r="AH42" i="27"/>
  <c r="AH43" i="27" s="1"/>
  <c r="AI42" i="27"/>
  <c r="AL42" i="27"/>
  <c r="AL43" i="27" s="1"/>
  <c r="AM42" i="27"/>
  <c r="AM43" i="27" s="1"/>
  <c r="AI43" i="27"/>
  <c r="F45" i="27"/>
  <c r="G45" i="27"/>
  <c r="H45" i="27"/>
  <c r="I45" i="27"/>
  <c r="J45" i="27"/>
  <c r="K45" i="27"/>
  <c r="R45" i="27"/>
  <c r="U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H47" i="27"/>
  <c r="I47" i="27"/>
  <c r="J47" i="27"/>
  <c r="K47" i="27"/>
  <c r="Q47" i="27"/>
  <c r="T47" i="27"/>
  <c r="AB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H49" i="27"/>
  <c r="I49" i="27"/>
  <c r="J49" i="27"/>
  <c r="K49" i="27"/>
  <c r="Y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H51" i="27"/>
  <c r="I51" i="27"/>
  <c r="J51" i="27"/>
  <c r="K51" i="27"/>
  <c r="X51" i="27"/>
  <c r="AC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H54" i="27"/>
  <c r="I54" i="27"/>
  <c r="J54" i="27"/>
  <c r="K54" i="27"/>
  <c r="M54" i="27"/>
  <c r="AA54" i="27"/>
  <c r="AA56" i="27" s="1"/>
  <c r="AF54" i="27"/>
  <c r="AG54" i="27"/>
  <c r="AG56" i="27" s="1"/>
  <c r="AH54" i="27"/>
  <c r="AH56" i="27" s="1"/>
  <c r="AI54" i="27"/>
  <c r="AJ54" i="27"/>
  <c r="AK54" i="27"/>
  <c r="AL54" i="27"/>
  <c r="AM54" i="27"/>
  <c r="AN54" i="27"/>
  <c r="AO54" i="27"/>
  <c r="F55" i="27"/>
  <c r="G55" i="27"/>
  <c r="H55" i="27"/>
  <c r="H56" i="27" s="1"/>
  <c r="I55" i="27"/>
  <c r="J55" i="27"/>
  <c r="K55" i="27"/>
  <c r="AA55" i="27"/>
  <c r="AB55" i="27"/>
  <c r="AF55" i="27"/>
  <c r="AF56" i="27" s="1"/>
  <c r="AG55" i="27"/>
  <c r="AH55" i="27"/>
  <c r="AI55" i="27"/>
  <c r="AJ55" i="27"/>
  <c r="AJ56" i="27" s="1"/>
  <c r="AK55" i="27"/>
  <c r="AL55" i="27"/>
  <c r="AM55" i="27"/>
  <c r="AN55" i="27"/>
  <c r="AN56" i="27" s="1"/>
  <c r="AO55" i="27"/>
  <c r="F56" i="27"/>
  <c r="I56" i="27"/>
  <c r="J56" i="27"/>
  <c r="AL56" i="27"/>
  <c r="AM56" i="27"/>
  <c r="AO56" i="27"/>
  <c r="F59" i="27"/>
  <c r="G59" i="27"/>
  <c r="H59" i="27"/>
  <c r="I59" i="27"/>
  <c r="J59" i="27"/>
  <c r="K59" i="27"/>
  <c r="K61" i="27" s="1"/>
  <c r="P59" i="27"/>
  <c r="P61" i="27" s="1"/>
  <c r="AF59" i="27"/>
  <c r="AG59" i="27"/>
  <c r="AH59" i="27"/>
  <c r="AI59" i="27"/>
  <c r="AI61" i="27" s="1"/>
  <c r="AJ59" i="27"/>
  <c r="AK59" i="27"/>
  <c r="AL59" i="27"/>
  <c r="AM59" i="27"/>
  <c r="AN59" i="27"/>
  <c r="AO59" i="27"/>
  <c r="F60" i="27"/>
  <c r="G60" i="27"/>
  <c r="H60" i="27"/>
  <c r="I60" i="27"/>
  <c r="I61" i="27" s="1"/>
  <c r="J60" i="27"/>
  <c r="J61" i="27" s="1"/>
  <c r="K60" i="27"/>
  <c r="O60" i="27"/>
  <c r="Q60" i="27"/>
  <c r="AF60" i="27"/>
  <c r="AG60" i="27"/>
  <c r="AH60" i="27"/>
  <c r="AH61" i="27" s="1"/>
  <c r="AI60" i="27"/>
  <c r="AJ60" i="27"/>
  <c r="AK60" i="27"/>
  <c r="AL60" i="27"/>
  <c r="AL61" i="27" s="1"/>
  <c r="AM60" i="27"/>
  <c r="AM61" i="27" s="1"/>
  <c r="AN60" i="27"/>
  <c r="AO60" i="27"/>
  <c r="G61" i="27"/>
  <c r="H61" i="27"/>
  <c r="AF61" i="27"/>
  <c r="AG61" i="27"/>
  <c r="AJ61" i="27"/>
  <c r="AK61" i="27"/>
  <c r="AN61" i="27"/>
  <c r="AO61" i="27"/>
  <c r="F64" i="27"/>
  <c r="G64" i="27"/>
  <c r="H64" i="27"/>
  <c r="I64" i="27"/>
  <c r="J64" i="27"/>
  <c r="K64" i="27"/>
  <c r="N64" i="27"/>
  <c r="S64" i="27"/>
  <c r="S66" i="27" s="1"/>
  <c r="AF64" i="27"/>
  <c r="AG64" i="27"/>
  <c r="AH64" i="27"/>
  <c r="AI64" i="27"/>
  <c r="AJ64" i="27"/>
  <c r="AK64" i="27"/>
  <c r="AL64" i="27"/>
  <c r="AL66" i="27" s="1"/>
  <c r="AM64" i="27"/>
  <c r="AN64" i="27"/>
  <c r="AO64" i="27"/>
  <c r="F65" i="27"/>
  <c r="G65" i="27"/>
  <c r="H65" i="27"/>
  <c r="H66" i="27" s="1"/>
  <c r="I65" i="27"/>
  <c r="J65" i="27"/>
  <c r="K65" i="27"/>
  <c r="Q65" i="27"/>
  <c r="T65" i="27"/>
  <c r="U65" i="27"/>
  <c r="AF65" i="27"/>
  <c r="AF66" i="27" s="1"/>
  <c r="AG65" i="27"/>
  <c r="AG66" i="27" s="1"/>
  <c r="AH65" i="27"/>
  <c r="AI65" i="27"/>
  <c r="AJ65" i="27"/>
  <c r="AJ66" i="27" s="1"/>
  <c r="AK65" i="27"/>
  <c r="AL65" i="27"/>
  <c r="AM65" i="27"/>
  <c r="AN65" i="27"/>
  <c r="AN66" i="27" s="1"/>
  <c r="AO65" i="27"/>
  <c r="J66" i="27"/>
  <c r="K66" i="27"/>
  <c r="N66" i="27"/>
  <c r="AH66" i="27"/>
  <c r="AI66" i="27"/>
  <c r="AM66" i="27"/>
  <c r="AO66" i="27"/>
  <c r="F70" i="27"/>
  <c r="G70" i="27"/>
  <c r="H70" i="27"/>
  <c r="I70" i="27"/>
  <c r="J70" i="27"/>
  <c r="K70" i="27"/>
  <c r="K72" i="27" s="1"/>
  <c r="P70" i="27"/>
  <c r="AF70" i="27"/>
  <c r="AF72" i="27" s="1"/>
  <c r="AG70" i="27"/>
  <c r="AG72" i="27" s="1"/>
  <c r="AH70" i="27"/>
  <c r="AI70" i="27"/>
  <c r="AJ70" i="27"/>
  <c r="AK70" i="27"/>
  <c r="AL70" i="27"/>
  <c r="AM70" i="27"/>
  <c r="AM72" i="27" s="1"/>
  <c r="AN70" i="27"/>
  <c r="AO70" i="27"/>
  <c r="AO72" i="27" s="1"/>
  <c r="F71" i="27"/>
  <c r="G71" i="27"/>
  <c r="H71" i="27"/>
  <c r="I71" i="27"/>
  <c r="J71" i="27"/>
  <c r="J72" i="27" s="1"/>
  <c r="K71" i="27"/>
  <c r="M71" i="27"/>
  <c r="N71" i="27"/>
  <c r="U71" i="27"/>
  <c r="AF71" i="27"/>
  <c r="AG71" i="27"/>
  <c r="AH71" i="27"/>
  <c r="AH72" i="27" s="1"/>
  <c r="AI71" i="27"/>
  <c r="AI72" i="27" s="1"/>
  <c r="AJ71" i="27"/>
  <c r="AK71" i="27"/>
  <c r="AL71" i="27"/>
  <c r="AL72" i="27" s="1"/>
  <c r="AM71" i="27"/>
  <c r="AN71" i="27"/>
  <c r="AO71" i="27"/>
  <c r="G72" i="27"/>
  <c r="I72" i="27"/>
  <c r="AJ72" i="27"/>
  <c r="AK72" i="27"/>
  <c r="AN72" i="27"/>
  <c r="F73" i="27"/>
  <c r="G73" i="27"/>
  <c r="H73" i="27"/>
  <c r="I73" i="27"/>
  <c r="J73" i="27"/>
  <c r="K73" i="27"/>
  <c r="Z73" i="27"/>
  <c r="AA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H74" i="27"/>
  <c r="I74" i="27"/>
  <c r="J74" i="27"/>
  <c r="K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H75" i="27"/>
  <c r="I75" i="27"/>
  <c r="J75" i="27"/>
  <c r="K75" i="27"/>
  <c r="M75" i="27"/>
  <c r="AC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H76" i="27"/>
  <c r="I76" i="27"/>
  <c r="J76" i="27"/>
  <c r="K76" i="27"/>
  <c r="L76" i="27"/>
  <c r="AB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H77" i="27"/>
  <c r="I77" i="27"/>
  <c r="J77" i="27"/>
  <c r="K77" i="27"/>
  <c r="N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H78" i="27"/>
  <c r="I78" i="27"/>
  <c r="J78" i="27"/>
  <c r="K78" i="27"/>
  <c r="O78" i="27"/>
  <c r="P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H79" i="27"/>
  <c r="I79" i="27"/>
  <c r="J79" i="27"/>
  <c r="K79" i="27"/>
  <c r="U79" i="27"/>
  <c r="W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H80" i="27"/>
  <c r="I80" i="27"/>
  <c r="J80" i="27"/>
  <c r="K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H81" i="27"/>
  <c r="I81" i="27"/>
  <c r="J81" i="27"/>
  <c r="K81" i="27"/>
  <c r="Y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H86" i="27"/>
  <c r="I86" i="27"/>
  <c r="J86" i="27"/>
  <c r="K86" i="27"/>
  <c r="L86" i="27"/>
  <c r="M86" i="27"/>
  <c r="M89" i="27" s="1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K89" i="27" s="1"/>
  <c r="AL86" i="27"/>
  <c r="AM86" i="27"/>
  <c r="AN86" i="27"/>
  <c r="AO86" i="27"/>
  <c r="F87" i="27"/>
  <c r="G87" i="27"/>
  <c r="H87" i="27"/>
  <c r="I87" i="27"/>
  <c r="J87" i="27"/>
  <c r="K87" i="27"/>
  <c r="L87" i="27"/>
  <c r="L89" i="27" s="1"/>
  <c r="M87" i="27"/>
  <c r="N87" i="27"/>
  <c r="O87" i="27"/>
  <c r="P87" i="27"/>
  <c r="P89" i="27" s="1"/>
  <c r="Q87" i="27"/>
  <c r="R87" i="27"/>
  <c r="S87" i="27"/>
  <c r="T87" i="27"/>
  <c r="U87" i="27"/>
  <c r="V87" i="27"/>
  <c r="W87" i="27"/>
  <c r="X87" i="27"/>
  <c r="X89" i="27" s="1"/>
  <c r="Y87" i="27"/>
  <c r="Y89" i="27" s="1"/>
  <c r="Z87" i="27"/>
  <c r="AA87" i="27"/>
  <c r="AB87" i="27"/>
  <c r="AC87" i="27"/>
  <c r="AD87" i="27"/>
  <c r="AE87" i="27"/>
  <c r="AF87" i="27"/>
  <c r="AF89" i="27" s="1"/>
  <c r="AG87" i="27"/>
  <c r="AH87" i="27"/>
  <c r="AI87" i="27"/>
  <c r="AJ87" i="27"/>
  <c r="AK87" i="27"/>
  <c r="AL87" i="27"/>
  <c r="AM87" i="27"/>
  <c r="AN87" i="27"/>
  <c r="AN89" i="27" s="1"/>
  <c r="AO87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I89" i="27" s="1"/>
  <c r="AJ88" i="27"/>
  <c r="AK88" i="27"/>
  <c r="AL88" i="27"/>
  <c r="AM88" i="27"/>
  <c r="AN88" i="27"/>
  <c r="AO88" i="27"/>
  <c r="I89" i="27"/>
  <c r="Q89" i="27"/>
  <c r="T89" i="27"/>
  <c r="U89" i="27"/>
  <c r="AB89" i="27"/>
  <c r="AC89" i="27"/>
  <c r="AJ89" i="27"/>
  <c r="AO89" i="27"/>
  <c r="A4" i="39"/>
  <c r="A5" i="39"/>
  <c r="A4" i="13"/>
  <c r="A5" i="13"/>
  <c r="F11" i="13"/>
  <c r="G11" i="13"/>
  <c r="H11" i="13"/>
  <c r="I11" i="13"/>
  <c r="L11" i="13"/>
  <c r="H12" i="13"/>
  <c r="I12" i="13"/>
  <c r="F13" i="13"/>
  <c r="G13" i="13"/>
  <c r="H13" i="13"/>
  <c r="I13" i="13"/>
  <c r="L13" i="13"/>
  <c r="M13" i="13"/>
  <c r="G14" i="13"/>
  <c r="H14" i="13"/>
  <c r="I14" i="13"/>
  <c r="M14" i="13" s="1"/>
  <c r="E14" i="37" s="1"/>
  <c r="F15" i="13"/>
  <c r="H15" i="13"/>
  <c r="I15" i="13"/>
  <c r="L15" i="13"/>
  <c r="D15" i="37" s="1"/>
  <c r="M15" i="13"/>
  <c r="E15" i="37" s="1"/>
  <c r="J16" i="13"/>
  <c r="K16" i="13"/>
  <c r="H18" i="13"/>
  <c r="I18" i="13"/>
  <c r="F19" i="13"/>
  <c r="G19" i="13"/>
  <c r="H19" i="13"/>
  <c r="I19" i="13"/>
  <c r="L19" i="13"/>
  <c r="M19" i="13"/>
  <c r="H20" i="13"/>
  <c r="I20" i="13"/>
  <c r="G20" i="13" s="1"/>
  <c r="F21" i="13"/>
  <c r="H21" i="13"/>
  <c r="I21" i="13"/>
  <c r="L21" i="13"/>
  <c r="G22" i="13"/>
  <c r="H22" i="13"/>
  <c r="I22" i="13"/>
  <c r="M22" i="13"/>
  <c r="E22" i="37" s="1"/>
  <c r="F23" i="13"/>
  <c r="G23" i="13"/>
  <c r="H23" i="13"/>
  <c r="I23" i="13"/>
  <c r="L23" i="13"/>
  <c r="D23" i="37" s="1"/>
  <c r="M23" i="13"/>
  <c r="J24" i="13"/>
  <c r="K24" i="13"/>
  <c r="G27" i="13"/>
  <c r="H27" i="13"/>
  <c r="I27" i="13"/>
  <c r="M27" i="13"/>
  <c r="F28" i="13"/>
  <c r="G28" i="13"/>
  <c r="G29" i="13" s="1"/>
  <c r="H28" i="13"/>
  <c r="I28" i="13"/>
  <c r="M28" i="13" s="1"/>
  <c r="E28" i="37" s="1"/>
  <c r="L28" i="13"/>
  <c r="D28" i="37" s="1"/>
  <c r="H29" i="13"/>
  <c r="J29" i="13"/>
  <c r="K29" i="13"/>
  <c r="M29" i="13"/>
  <c r="H32" i="13"/>
  <c r="I32" i="13"/>
  <c r="F33" i="13"/>
  <c r="H33" i="13"/>
  <c r="I33" i="13"/>
  <c r="L33" i="13"/>
  <c r="M33" i="13"/>
  <c r="G34" i="13"/>
  <c r="H34" i="13"/>
  <c r="I34" i="13"/>
  <c r="M34" i="13"/>
  <c r="E34" i="37" s="1"/>
  <c r="F35" i="13"/>
  <c r="H35" i="13"/>
  <c r="I35" i="13"/>
  <c r="G35" i="13" s="1"/>
  <c r="L35" i="13"/>
  <c r="D35" i="37" s="1"/>
  <c r="J36" i="13"/>
  <c r="K36" i="13"/>
  <c r="L37" i="13"/>
  <c r="M37" i="13"/>
  <c r="H38" i="13"/>
  <c r="I38" i="13"/>
  <c r="H39" i="13"/>
  <c r="I39" i="13"/>
  <c r="G39" i="13" s="1"/>
  <c r="M39" i="13"/>
  <c r="E39" i="37" s="1"/>
  <c r="F40" i="13"/>
  <c r="H40" i="13"/>
  <c r="I40" i="13"/>
  <c r="L40" i="13"/>
  <c r="H41" i="13"/>
  <c r="I41" i="13"/>
  <c r="J42" i="13"/>
  <c r="K42" i="13"/>
  <c r="J43" i="13"/>
  <c r="J82" i="13" s="1"/>
  <c r="K43" i="13"/>
  <c r="F45" i="13"/>
  <c r="H45" i="13"/>
  <c r="I45" i="13"/>
  <c r="L45" i="13"/>
  <c r="H47" i="13"/>
  <c r="I47" i="13"/>
  <c r="F49" i="13"/>
  <c r="G49" i="13"/>
  <c r="H49" i="13"/>
  <c r="I49" i="13"/>
  <c r="L49" i="13"/>
  <c r="G51" i="13"/>
  <c r="H51" i="13"/>
  <c r="I51" i="13"/>
  <c r="M51" i="13"/>
  <c r="F54" i="13"/>
  <c r="G54" i="13"/>
  <c r="H54" i="13"/>
  <c r="I54" i="13"/>
  <c r="L54" i="13"/>
  <c r="M54" i="13"/>
  <c r="H55" i="13"/>
  <c r="I55" i="13"/>
  <c r="J56" i="13"/>
  <c r="K56" i="13"/>
  <c r="F59" i="13"/>
  <c r="G59" i="13"/>
  <c r="H59" i="13"/>
  <c r="I59" i="13"/>
  <c r="L59" i="13"/>
  <c r="M59" i="13"/>
  <c r="H60" i="13"/>
  <c r="I60" i="13"/>
  <c r="M60" i="13"/>
  <c r="J61" i="13"/>
  <c r="K61" i="13"/>
  <c r="F64" i="13"/>
  <c r="G64" i="13"/>
  <c r="H64" i="13"/>
  <c r="I64" i="13"/>
  <c r="L64" i="13"/>
  <c r="M64" i="13"/>
  <c r="E64" i="37" s="1"/>
  <c r="G65" i="13"/>
  <c r="H65" i="13"/>
  <c r="I65" i="13"/>
  <c r="I66" i="13" s="1"/>
  <c r="M65" i="13"/>
  <c r="J66" i="13"/>
  <c r="K66" i="13"/>
  <c r="M66" i="13"/>
  <c r="L69" i="13"/>
  <c r="M69" i="13"/>
  <c r="G70" i="13"/>
  <c r="G72" i="13" s="1"/>
  <c r="H70" i="13"/>
  <c r="I70" i="13"/>
  <c r="M70" i="13"/>
  <c r="F71" i="13"/>
  <c r="G71" i="13"/>
  <c r="H71" i="13"/>
  <c r="H71" i="15" s="1"/>
  <c r="I71" i="13"/>
  <c r="L71" i="13"/>
  <c r="H72" i="13"/>
  <c r="J72" i="13"/>
  <c r="K72" i="13"/>
  <c r="H73" i="13"/>
  <c r="I73" i="13"/>
  <c r="F74" i="13"/>
  <c r="H74" i="13"/>
  <c r="I74" i="13"/>
  <c r="L74" i="13"/>
  <c r="M74" i="13"/>
  <c r="E74" i="37" s="1"/>
  <c r="G75" i="13"/>
  <c r="H75" i="13"/>
  <c r="I75" i="13"/>
  <c r="M75" i="13"/>
  <c r="E75" i="37" s="1"/>
  <c r="F76" i="13"/>
  <c r="H76" i="13"/>
  <c r="I76" i="13"/>
  <c r="L76" i="13"/>
  <c r="H77" i="13"/>
  <c r="I77" i="13"/>
  <c r="G77" i="13" s="1"/>
  <c r="F78" i="13"/>
  <c r="G78" i="13"/>
  <c r="H78" i="13"/>
  <c r="I78" i="13"/>
  <c r="L78" i="13"/>
  <c r="M78" i="13"/>
  <c r="G79" i="13"/>
  <c r="H79" i="13"/>
  <c r="I79" i="13"/>
  <c r="M79" i="13"/>
  <c r="E79" i="37" s="1"/>
  <c r="F80" i="13"/>
  <c r="H80" i="13"/>
  <c r="I80" i="13"/>
  <c r="I80" i="15" s="1"/>
  <c r="L80" i="13"/>
  <c r="D80" i="37" s="1"/>
  <c r="M80" i="13"/>
  <c r="H81" i="13"/>
  <c r="I81" i="13"/>
  <c r="M81" i="13"/>
  <c r="E81" i="37" s="1"/>
  <c r="D82" i="13"/>
  <c r="E82" i="13"/>
  <c r="K82" i="13"/>
  <c r="K91" i="13" s="1"/>
  <c r="E86" i="13"/>
  <c r="F86" i="13"/>
  <c r="F86" i="15" s="1"/>
  <c r="H86" i="13"/>
  <c r="L86" i="13"/>
  <c r="H87" i="13"/>
  <c r="I87" i="13"/>
  <c r="F88" i="13"/>
  <c r="F88" i="15" s="1"/>
  <c r="H88" i="13"/>
  <c r="I88" i="13"/>
  <c r="L88" i="13"/>
  <c r="L88" i="15" s="1"/>
  <c r="D88" i="39" s="1"/>
  <c r="D89" i="13"/>
  <c r="E89" i="13"/>
  <c r="E91" i="13" s="1"/>
  <c r="J89" i="13"/>
  <c r="K89" i="13"/>
  <c r="D91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J16" i="25" s="1"/>
  <c r="AK11" i="25"/>
  <c r="AL11" i="25"/>
  <c r="AL16" i="25" s="1"/>
  <c r="AM11" i="25"/>
  <c r="AN11" i="25"/>
  <c r="AO11" i="25"/>
  <c r="F12" i="25"/>
  <c r="G12" i="25"/>
  <c r="L12" i="25"/>
  <c r="M12" i="25"/>
  <c r="N12" i="25"/>
  <c r="O12" i="25"/>
  <c r="P12" i="25"/>
  <c r="Q12" i="25"/>
  <c r="R12" i="25"/>
  <c r="R12" i="27" s="1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H16" i="25" s="1"/>
  <c r="AH82" i="25" s="1"/>
  <c r="AH91" i="25" s="1"/>
  <c r="AI12" i="25"/>
  <c r="AJ12" i="25"/>
  <c r="AK12" i="25"/>
  <c r="AL12" i="25"/>
  <c r="AM12" i="25"/>
  <c r="AN12" i="25"/>
  <c r="AO12" i="25"/>
  <c r="F13" i="25"/>
  <c r="G13" i="25"/>
  <c r="N13" i="25"/>
  <c r="O13" i="25"/>
  <c r="P13" i="25"/>
  <c r="Q13" i="25"/>
  <c r="R13" i="25"/>
  <c r="S13" i="25"/>
  <c r="T13" i="25"/>
  <c r="U13" i="25"/>
  <c r="V13" i="25"/>
  <c r="W13" i="25"/>
  <c r="X13" i="25"/>
  <c r="X13" i="27" s="1"/>
  <c r="Y13" i="25"/>
  <c r="Z13" i="25"/>
  <c r="AA13" i="25"/>
  <c r="AB13" i="25"/>
  <c r="AB13" i="27" s="1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G14" i="25"/>
  <c r="L14" i="25"/>
  <c r="M14" i="25"/>
  <c r="N14" i="25"/>
  <c r="N14" i="27" s="1"/>
  <c r="O14" i="25"/>
  <c r="P14" i="25"/>
  <c r="Q14" i="25"/>
  <c r="Q14" i="27" s="1"/>
  <c r="R14" i="25"/>
  <c r="R14" i="27" s="1"/>
  <c r="S14" i="25"/>
  <c r="T14" i="25"/>
  <c r="U14" i="25"/>
  <c r="V14" i="25"/>
  <c r="V14" i="27" s="1"/>
  <c r="W14" i="25"/>
  <c r="X14" i="25"/>
  <c r="Y14" i="25"/>
  <c r="Y14" i="27" s="1"/>
  <c r="Z14" i="25"/>
  <c r="AA14" i="25"/>
  <c r="AB14" i="25"/>
  <c r="AC14" i="25"/>
  <c r="AD14" i="25"/>
  <c r="AE14" i="25"/>
  <c r="AF14" i="25"/>
  <c r="AG14" i="25"/>
  <c r="AG16" i="25" s="1"/>
  <c r="AH14" i="25"/>
  <c r="AI14" i="25"/>
  <c r="AJ14" i="25"/>
  <c r="AK14" i="25"/>
  <c r="AL14" i="25"/>
  <c r="AM14" i="25"/>
  <c r="AN14" i="25"/>
  <c r="AO14" i="25"/>
  <c r="F15" i="25"/>
  <c r="G15" i="25"/>
  <c r="L15" i="25"/>
  <c r="L15" i="27" s="1"/>
  <c r="M15" i="25"/>
  <c r="N15" i="25"/>
  <c r="O15" i="25"/>
  <c r="P15" i="25"/>
  <c r="P15" i="27" s="1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H16" i="25"/>
  <c r="I16" i="25"/>
  <c r="J16" i="25"/>
  <c r="K16" i="25"/>
  <c r="L16" i="25"/>
  <c r="M16" i="25"/>
  <c r="P16" i="25"/>
  <c r="Q16" i="25"/>
  <c r="U16" i="25"/>
  <c r="X16" i="25"/>
  <c r="AC16" i="25"/>
  <c r="AK16" i="25"/>
  <c r="AN16" i="25"/>
  <c r="AO16" i="25"/>
  <c r="F19" i="25"/>
  <c r="G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G24" i="25" s="1"/>
  <c r="AH19" i="25"/>
  <c r="AH24" i="25" s="1"/>
  <c r="AI19" i="25"/>
  <c r="AJ19" i="25"/>
  <c r="AK19" i="25"/>
  <c r="AK24" i="25" s="1"/>
  <c r="AL19" i="25"/>
  <c r="AM19" i="25"/>
  <c r="AN19" i="25"/>
  <c r="AO19" i="25"/>
  <c r="AO24" i="25" s="1"/>
  <c r="F20" i="25"/>
  <c r="G20" i="25"/>
  <c r="L20" i="25"/>
  <c r="M20" i="25"/>
  <c r="N20" i="25"/>
  <c r="O20" i="25"/>
  <c r="P20" i="25"/>
  <c r="Q20" i="25"/>
  <c r="R20" i="25"/>
  <c r="R20" i="27" s="1"/>
  <c r="S20" i="25"/>
  <c r="T20" i="25"/>
  <c r="U20" i="25"/>
  <c r="V20" i="25"/>
  <c r="W20" i="25"/>
  <c r="X20" i="25"/>
  <c r="X20" i="27" s="1"/>
  <c r="Y20" i="25"/>
  <c r="Z20" i="25"/>
  <c r="AA20" i="25"/>
  <c r="AA20" i="27" s="1"/>
  <c r="AB20" i="25"/>
  <c r="AC20" i="25"/>
  <c r="AD20" i="25"/>
  <c r="AE20" i="25"/>
  <c r="AF20" i="25"/>
  <c r="AF24" i="25" s="1"/>
  <c r="AG20" i="25"/>
  <c r="AH20" i="25"/>
  <c r="AI20" i="25"/>
  <c r="AJ20" i="25"/>
  <c r="AK20" i="25"/>
  <c r="AL20" i="25"/>
  <c r="AM20" i="25"/>
  <c r="AN20" i="25"/>
  <c r="AN24" i="25" s="1"/>
  <c r="AO20" i="25"/>
  <c r="F21" i="25"/>
  <c r="D21" i="25" s="1"/>
  <c r="F21" i="37" s="1"/>
  <c r="G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A21" i="27" s="1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L22" i="25"/>
  <c r="M22" i="25"/>
  <c r="M24" i="25" s="1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B24" i="25" s="1"/>
  <c r="AC22" i="25"/>
  <c r="AD22" i="25"/>
  <c r="AD22" i="27" s="1"/>
  <c r="AE22" i="25"/>
  <c r="AF22" i="25"/>
  <c r="AG22" i="25"/>
  <c r="AH22" i="25"/>
  <c r="AI22" i="25"/>
  <c r="AJ22" i="25"/>
  <c r="AK22" i="25"/>
  <c r="AL22" i="25"/>
  <c r="AM22" i="25"/>
  <c r="AN22" i="25"/>
  <c r="AO22" i="25"/>
  <c r="F23" i="25"/>
  <c r="G23" i="25"/>
  <c r="L23" i="25"/>
  <c r="L23" i="27" s="1"/>
  <c r="M23" i="25"/>
  <c r="N23" i="25"/>
  <c r="O23" i="25"/>
  <c r="P23" i="25"/>
  <c r="Q23" i="25"/>
  <c r="R23" i="25"/>
  <c r="S23" i="25"/>
  <c r="S23" i="27" s="1"/>
  <c r="T23" i="25"/>
  <c r="U23" i="25"/>
  <c r="V23" i="25"/>
  <c r="W23" i="25"/>
  <c r="X23" i="25"/>
  <c r="Y23" i="25"/>
  <c r="Z23" i="25"/>
  <c r="AA23" i="25"/>
  <c r="AA23" i="27" s="1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F24" i="25"/>
  <c r="H24" i="25"/>
  <c r="I24" i="25"/>
  <c r="J24" i="25"/>
  <c r="K24" i="25"/>
  <c r="T24" i="25"/>
  <c r="U24" i="25"/>
  <c r="AC24" i="25"/>
  <c r="F27" i="25"/>
  <c r="G27" i="25"/>
  <c r="N27" i="25"/>
  <c r="O27" i="25"/>
  <c r="P27" i="25"/>
  <c r="Q27" i="25"/>
  <c r="Q29" i="25" s="1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F29" i="25" s="1"/>
  <c r="AG27" i="25"/>
  <c r="AG29" i="25" s="1"/>
  <c r="AH27" i="25"/>
  <c r="AH29" i="25" s="1"/>
  <c r="AI27" i="25"/>
  <c r="AJ27" i="25"/>
  <c r="AJ29" i="25" s="1"/>
  <c r="AK27" i="25"/>
  <c r="AL27" i="25"/>
  <c r="AM27" i="25"/>
  <c r="AN27" i="25"/>
  <c r="AO27" i="25"/>
  <c r="AO29" i="25" s="1"/>
  <c r="D28" i="25"/>
  <c r="F28" i="25"/>
  <c r="G28" i="25"/>
  <c r="N28" i="25"/>
  <c r="O28" i="25"/>
  <c r="P28" i="25"/>
  <c r="Q28" i="25"/>
  <c r="R28" i="25"/>
  <c r="S28" i="25"/>
  <c r="T28" i="25"/>
  <c r="U28" i="25"/>
  <c r="U28" i="27" s="1"/>
  <c r="U29" i="27" s="1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H29" i="25"/>
  <c r="I29" i="25"/>
  <c r="J29" i="25"/>
  <c r="K29" i="25"/>
  <c r="L29" i="25"/>
  <c r="M29" i="25"/>
  <c r="N29" i="25"/>
  <c r="O29" i="25"/>
  <c r="P29" i="25"/>
  <c r="S29" i="25"/>
  <c r="V29" i="25"/>
  <c r="W29" i="25"/>
  <c r="X29" i="25"/>
  <c r="Z29" i="25"/>
  <c r="AA29" i="25"/>
  <c r="AD29" i="25"/>
  <c r="AE29" i="25"/>
  <c r="AI29" i="25"/>
  <c r="AL29" i="25"/>
  <c r="AM29" i="25"/>
  <c r="AN29" i="25"/>
  <c r="F32" i="25"/>
  <c r="G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Z36" i="25" s="1"/>
  <c r="AA32" i="25"/>
  <c r="AB32" i="25"/>
  <c r="AC32" i="25"/>
  <c r="AD32" i="25"/>
  <c r="AE32" i="25"/>
  <c r="AF32" i="25"/>
  <c r="AG32" i="25"/>
  <c r="AH32" i="25"/>
  <c r="AH36" i="25" s="1"/>
  <c r="AI32" i="25"/>
  <c r="AJ32" i="25"/>
  <c r="AK32" i="25"/>
  <c r="AL32" i="25"/>
  <c r="AM32" i="25"/>
  <c r="AN32" i="25"/>
  <c r="AO32" i="25"/>
  <c r="F33" i="25"/>
  <c r="G33" i="25"/>
  <c r="L33" i="25"/>
  <c r="M33" i="25"/>
  <c r="N33" i="25"/>
  <c r="O33" i="25"/>
  <c r="P33" i="25"/>
  <c r="P36" i="25" s="1"/>
  <c r="Q33" i="25"/>
  <c r="Q33" i="27" s="1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C33" i="27" s="1"/>
  <c r="AD33" i="25"/>
  <c r="AE33" i="25"/>
  <c r="AF33" i="25"/>
  <c r="AG33" i="25"/>
  <c r="AH33" i="25"/>
  <c r="AI33" i="25"/>
  <c r="AJ33" i="25"/>
  <c r="AK33" i="25"/>
  <c r="AL33" i="25"/>
  <c r="AM33" i="25"/>
  <c r="AN33" i="25"/>
  <c r="AN36" i="25" s="1"/>
  <c r="AO33" i="25"/>
  <c r="F34" i="25"/>
  <c r="G34" i="25"/>
  <c r="L34" i="25"/>
  <c r="M34" i="25"/>
  <c r="N34" i="25"/>
  <c r="N34" i="27" s="1"/>
  <c r="O34" i="25"/>
  <c r="O34" i="27" s="1"/>
  <c r="P34" i="25"/>
  <c r="Q34" i="25"/>
  <c r="R34" i="25"/>
  <c r="S34" i="25"/>
  <c r="T34" i="25"/>
  <c r="U34" i="25"/>
  <c r="V34" i="25"/>
  <c r="V34" i="27" s="1"/>
  <c r="W34" i="25"/>
  <c r="W34" i="27" s="1"/>
  <c r="X34" i="25"/>
  <c r="Y34" i="25"/>
  <c r="Z34" i="25"/>
  <c r="AA34" i="25"/>
  <c r="AA34" i="27" s="1"/>
  <c r="AB34" i="25"/>
  <c r="AC34" i="25"/>
  <c r="AD34" i="25"/>
  <c r="AD34" i="27" s="1"/>
  <c r="AE34" i="25"/>
  <c r="AE34" i="27" s="1"/>
  <c r="AF34" i="25"/>
  <c r="AG34" i="25"/>
  <c r="AH34" i="25"/>
  <c r="AI34" i="25"/>
  <c r="AJ34" i="25"/>
  <c r="AK34" i="25"/>
  <c r="AL34" i="25"/>
  <c r="AM34" i="25"/>
  <c r="AN34" i="25"/>
  <c r="AO34" i="25"/>
  <c r="F35" i="25"/>
  <c r="G35" i="25"/>
  <c r="M35" i="25"/>
  <c r="E35" i="25" s="1"/>
  <c r="G35" i="37" s="1"/>
  <c r="N35" i="25"/>
  <c r="N35" i="27" s="1"/>
  <c r="O35" i="25"/>
  <c r="P35" i="25"/>
  <c r="Q35" i="25"/>
  <c r="R35" i="25"/>
  <c r="S35" i="25"/>
  <c r="T35" i="25"/>
  <c r="U35" i="25"/>
  <c r="U35" i="27" s="1"/>
  <c r="V35" i="25"/>
  <c r="V35" i="27" s="1"/>
  <c r="W35" i="25"/>
  <c r="X35" i="25"/>
  <c r="Y35" i="25"/>
  <c r="Z35" i="25"/>
  <c r="AA35" i="25"/>
  <c r="AB35" i="25"/>
  <c r="AC35" i="25"/>
  <c r="AC35" i="27" s="1"/>
  <c r="AD35" i="25"/>
  <c r="AD35" i="27" s="1"/>
  <c r="AE35" i="25"/>
  <c r="AE35" i="27" s="1"/>
  <c r="AF35" i="25"/>
  <c r="AG35" i="25"/>
  <c r="AH35" i="25"/>
  <c r="AI35" i="25"/>
  <c r="AJ35" i="25"/>
  <c r="AK35" i="25"/>
  <c r="AL35" i="25"/>
  <c r="AM35" i="25"/>
  <c r="AN35" i="25"/>
  <c r="AO35" i="25"/>
  <c r="H36" i="25"/>
  <c r="I36" i="25"/>
  <c r="J36" i="25"/>
  <c r="K36" i="25"/>
  <c r="Q36" i="25"/>
  <c r="Y36" i="25"/>
  <c r="AB36" i="25"/>
  <c r="AF36" i="25"/>
  <c r="AG36" i="25"/>
  <c r="AO36" i="25"/>
  <c r="F39" i="25"/>
  <c r="G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F40" i="25"/>
  <c r="G40" i="25"/>
  <c r="L40" i="25"/>
  <c r="M40" i="25"/>
  <c r="N40" i="25"/>
  <c r="O40" i="25"/>
  <c r="P40" i="25"/>
  <c r="Q40" i="25"/>
  <c r="Q42" i="25" s="1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G42" i="25" s="1"/>
  <c r="AG43" i="25" s="1"/>
  <c r="AH40" i="25"/>
  <c r="AI40" i="25"/>
  <c r="AJ40" i="25"/>
  <c r="AK40" i="25"/>
  <c r="AK42" i="25" s="1"/>
  <c r="AK43" i="25" s="1"/>
  <c r="AL40" i="25"/>
  <c r="AM40" i="25"/>
  <c r="AN40" i="25"/>
  <c r="AN42" i="25" s="1"/>
  <c r="AN43" i="25" s="1"/>
  <c r="AO40" i="25"/>
  <c r="AO42" i="25" s="1"/>
  <c r="AO43" i="25" s="1"/>
  <c r="F41" i="25"/>
  <c r="G41" i="25"/>
  <c r="E41" i="25" s="1"/>
  <c r="G41" i="37" s="1"/>
  <c r="L41" i="25"/>
  <c r="M41" i="25"/>
  <c r="N41" i="25"/>
  <c r="O41" i="25"/>
  <c r="P41" i="25"/>
  <c r="Q41" i="25"/>
  <c r="Q41" i="27" s="1"/>
  <c r="R41" i="25"/>
  <c r="S41" i="25"/>
  <c r="T41" i="25"/>
  <c r="U41" i="25"/>
  <c r="V41" i="25"/>
  <c r="W41" i="25"/>
  <c r="X41" i="25"/>
  <c r="Y41" i="25"/>
  <c r="Y41" i="27" s="1"/>
  <c r="Z41" i="25"/>
  <c r="AA41" i="25"/>
  <c r="AA42" i="25" s="1"/>
  <c r="AA43" i="25" s="1"/>
  <c r="AB41" i="25"/>
  <c r="AC41" i="25"/>
  <c r="AD41" i="25"/>
  <c r="AE41" i="25"/>
  <c r="AF41" i="25"/>
  <c r="AG41" i="25"/>
  <c r="AH41" i="25"/>
  <c r="AH42" i="25" s="1"/>
  <c r="AI41" i="25"/>
  <c r="AI42" i="25" s="1"/>
  <c r="AJ41" i="25"/>
  <c r="AK41" i="25"/>
  <c r="AL41" i="25"/>
  <c r="AL42" i="25" s="1"/>
  <c r="AL43" i="25" s="1"/>
  <c r="AM41" i="25"/>
  <c r="AN41" i="25"/>
  <c r="AO41" i="25"/>
  <c r="G42" i="25"/>
  <c r="H42" i="25"/>
  <c r="H43" i="25" s="1"/>
  <c r="H82" i="25" s="1"/>
  <c r="I42" i="25"/>
  <c r="I43" i="25" s="1"/>
  <c r="J42" i="25"/>
  <c r="K42" i="25"/>
  <c r="L42" i="25"/>
  <c r="L43" i="25" s="1"/>
  <c r="S42" i="25"/>
  <c r="T42" i="25"/>
  <c r="T43" i="25" s="1"/>
  <c r="W42" i="25"/>
  <c r="W43" i="25" s="1"/>
  <c r="Y42" i="25"/>
  <c r="Y43" i="25" s="1"/>
  <c r="AE42" i="25"/>
  <c r="AE43" i="25" s="1"/>
  <c r="AF42" i="25"/>
  <c r="AF43" i="25" s="1"/>
  <c r="AJ42" i="25"/>
  <c r="AJ43" i="25" s="1"/>
  <c r="J43" i="25"/>
  <c r="K43" i="25"/>
  <c r="Q43" i="25"/>
  <c r="S43" i="25"/>
  <c r="AH43" i="25"/>
  <c r="AI43" i="25"/>
  <c r="F45" i="25"/>
  <c r="G45" i="25"/>
  <c r="L45" i="25"/>
  <c r="M45" i="25"/>
  <c r="N45" i="25"/>
  <c r="O45" i="25"/>
  <c r="P45" i="25"/>
  <c r="D45" i="25" s="1"/>
  <c r="F45" i="37" s="1"/>
  <c r="H45" i="37" s="1"/>
  <c r="Q45" i="25"/>
  <c r="E45" i="25" s="1"/>
  <c r="G45" i="37" s="1"/>
  <c r="R45" i="25"/>
  <c r="S45" i="25"/>
  <c r="S45" i="27" s="1"/>
  <c r="T45" i="25"/>
  <c r="U45" i="25"/>
  <c r="V45" i="25"/>
  <c r="W45" i="25"/>
  <c r="X45" i="25"/>
  <c r="Y45" i="25"/>
  <c r="Z45" i="25"/>
  <c r="AA45" i="25"/>
  <c r="AA45" i="27" s="1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W47" i="27" s="1"/>
  <c r="X47" i="25"/>
  <c r="Y47" i="25"/>
  <c r="Y47" i="27" s="1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N49" i="25"/>
  <c r="O49" i="25"/>
  <c r="P49" i="25"/>
  <c r="P49" i="27" s="1"/>
  <c r="Q49" i="25"/>
  <c r="R49" i="25"/>
  <c r="D49" i="25" s="1"/>
  <c r="F49" i="37" s="1"/>
  <c r="H49" i="37" s="1"/>
  <c r="S49" i="25"/>
  <c r="S49" i="27" s="1"/>
  <c r="T49" i="25"/>
  <c r="U49" i="25"/>
  <c r="V49" i="25"/>
  <c r="W49" i="25"/>
  <c r="W49" i="27" s="1"/>
  <c r="X49" i="25"/>
  <c r="X49" i="27" s="1"/>
  <c r="Y49" i="25"/>
  <c r="Z49" i="25"/>
  <c r="AA49" i="25"/>
  <c r="AB49" i="25"/>
  <c r="AC49" i="25"/>
  <c r="AD49" i="25"/>
  <c r="AE49" i="25"/>
  <c r="AE49" i="27" s="1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L51" i="25"/>
  <c r="M51" i="25"/>
  <c r="N51" i="25"/>
  <c r="N51" i="27" s="1"/>
  <c r="O51" i="25"/>
  <c r="P51" i="25"/>
  <c r="Q51" i="25"/>
  <c r="Q51" i="27" s="1"/>
  <c r="R51" i="25"/>
  <c r="S51" i="25"/>
  <c r="T51" i="25"/>
  <c r="U51" i="25"/>
  <c r="U51" i="27" s="1"/>
  <c r="V51" i="25"/>
  <c r="V51" i="27" s="1"/>
  <c r="W51" i="25"/>
  <c r="X51" i="25"/>
  <c r="Y51" i="25"/>
  <c r="Z51" i="25"/>
  <c r="AA51" i="25"/>
  <c r="AB51" i="25"/>
  <c r="AC51" i="25"/>
  <c r="AD51" i="25"/>
  <c r="AD51" i="27" s="1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M56" i="25" s="1"/>
  <c r="AN54" i="25"/>
  <c r="AO54" i="25"/>
  <c r="AO56" i="25" s="1"/>
  <c r="F55" i="25"/>
  <c r="G55" i="25"/>
  <c r="N55" i="25"/>
  <c r="O55" i="25"/>
  <c r="P55" i="25"/>
  <c r="Q55" i="25"/>
  <c r="R55" i="25"/>
  <c r="R55" i="27" s="1"/>
  <c r="S55" i="25"/>
  <c r="T55" i="25"/>
  <c r="U55" i="25"/>
  <c r="V55" i="25"/>
  <c r="W55" i="25"/>
  <c r="X55" i="25"/>
  <c r="Y55" i="25"/>
  <c r="Z55" i="25"/>
  <c r="Z55" i="27" s="1"/>
  <c r="AA55" i="25"/>
  <c r="AB55" i="25"/>
  <c r="AC55" i="25"/>
  <c r="AD55" i="25"/>
  <c r="AE55" i="25"/>
  <c r="AF55" i="25"/>
  <c r="AG55" i="25"/>
  <c r="AH55" i="25"/>
  <c r="AI55" i="25"/>
  <c r="AI56" i="25" s="1"/>
  <c r="AJ55" i="25"/>
  <c r="AK55" i="25"/>
  <c r="AL55" i="25"/>
  <c r="AM55" i="25"/>
  <c r="AN55" i="25"/>
  <c r="AO55" i="25"/>
  <c r="F56" i="25"/>
  <c r="H56" i="25"/>
  <c r="I56" i="25"/>
  <c r="J56" i="25"/>
  <c r="K56" i="25"/>
  <c r="L56" i="25"/>
  <c r="M56" i="25"/>
  <c r="N56" i="25"/>
  <c r="R56" i="25"/>
  <c r="U56" i="25"/>
  <c r="V56" i="25"/>
  <c r="Z56" i="25"/>
  <c r="AD56" i="25"/>
  <c r="AG56" i="25"/>
  <c r="AH56" i="25"/>
  <c r="AK56" i="25"/>
  <c r="AL56" i="25"/>
  <c r="F59" i="25"/>
  <c r="G59" i="25"/>
  <c r="L59" i="25"/>
  <c r="M59" i="25"/>
  <c r="N59" i="25"/>
  <c r="O59" i="25"/>
  <c r="P59" i="25"/>
  <c r="P61" i="25" s="1"/>
  <c r="Q59" i="25"/>
  <c r="R59" i="25"/>
  <c r="R59" i="27" s="1"/>
  <c r="S59" i="25"/>
  <c r="S59" i="27" s="1"/>
  <c r="T59" i="25"/>
  <c r="U59" i="25"/>
  <c r="V59" i="25"/>
  <c r="W59" i="25"/>
  <c r="X59" i="25"/>
  <c r="X59" i="27" s="1"/>
  <c r="X61" i="27" s="1"/>
  <c r="Y59" i="25"/>
  <c r="Y59" i="27" s="1"/>
  <c r="Z59" i="25"/>
  <c r="Z59" i="27" s="1"/>
  <c r="AA59" i="25"/>
  <c r="AB59" i="25"/>
  <c r="AB61" i="25" s="1"/>
  <c r="AC59" i="25"/>
  <c r="AD59" i="25"/>
  <c r="AE59" i="25"/>
  <c r="AF59" i="25"/>
  <c r="AF61" i="25" s="1"/>
  <c r="AG59" i="25"/>
  <c r="AH59" i="25"/>
  <c r="AI59" i="25"/>
  <c r="AI61" i="25" s="1"/>
  <c r="AJ59" i="25"/>
  <c r="AJ61" i="25" s="1"/>
  <c r="AK59" i="25"/>
  <c r="AL59" i="25"/>
  <c r="AM59" i="25"/>
  <c r="AN59" i="25"/>
  <c r="AO59" i="25"/>
  <c r="E60" i="25"/>
  <c r="G60" i="37" s="1"/>
  <c r="F60" i="25"/>
  <c r="G60" i="25"/>
  <c r="L60" i="25"/>
  <c r="M60" i="25"/>
  <c r="N60" i="25"/>
  <c r="N61" i="25" s="1"/>
  <c r="O60" i="25"/>
  <c r="P60" i="25"/>
  <c r="P60" i="27" s="1"/>
  <c r="Q60" i="25"/>
  <c r="R60" i="25"/>
  <c r="S60" i="25"/>
  <c r="T60" i="25"/>
  <c r="U60" i="25"/>
  <c r="V60" i="25"/>
  <c r="V61" i="25" s="1"/>
  <c r="W60" i="25"/>
  <c r="X60" i="25"/>
  <c r="X60" i="27" s="1"/>
  <c r="Y60" i="25"/>
  <c r="Z60" i="25"/>
  <c r="AA60" i="25"/>
  <c r="AB60" i="25"/>
  <c r="AC60" i="25"/>
  <c r="AD60" i="25"/>
  <c r="AD61" i="25" s="1"/>
  <c r="AE60" i="25"/>
  <c r="AE60" i="27" s="1"/>
  <c r="AF60" i="25"/>
  <c r="AG60" i="25"/>
  <c r="AH60" i="25"/>
  <c r="AH61" i="25" s="1"/>
  <c r="AI60" i="25"/>
  <c r="AJ60" i="25"/>
  <c r="AK60" i="25"/>
  <c r="AK61" i="25" s="1"/>
  <c r="AL60" i="25"/>
  <c r="AL61" i="25" s="1"/>
  <c r="AM60" i="25"/>
  <c r="AM61" i="25" s="1"/>
  <c r="AN60" i="25"/>
  <c r="AO60" i="25"/>
  <c r="AO61" i="25" s="1"/>
  <c r="AO82" i="25" s="1"/>
  <c r="AO91" i="25" s="1"/>
  <c r="H61" i="25"/>
  <c r="I61" i="25"/>
  <c r="J61" i="25"/>
  <c r="K61" i="25"/>
  <c r="M61" i="25"/>
  <c r="O61" i="25"/>
  <c r="Q61" i="25"/>
  <c r="U61" i="25"/>
  <c r="X61" i="25"/>
  <c r="AC61" i="25"/>
  <c r="AE61" i="25"/>
  <c r="AN61" i="25"/>
  <c r="E64" i="25"/>
  <c r="G64" i="37" s="1"/>
  <c r="F64" i="25"/>
  <c r="G64" i="25"/>
  <c r="L64" i="25"/>
  <c r="M64" i="25"/>
  <c r="N64" i="25"/>
  <c r="N66" i="25" s="1"/>
  <c r="O64" i="25"/>
  <c r="P64" i="25"/>
  <c r="P64" i="27" s="1"/>
  <c r="Q64" i="25"/>
  <c r="R64" i="25"/>
  <c r="R64" i="27" s="1"/>
  <c r="S64" i="25"/>
  <c r="T64" i="25"/>
  <c r="U64" i="25"/>
  <c r="V64" i="25"/>
  <c r="W64" i="25"/>
  <c r="X64" i="25"/>
  <c r="X64" i="27" s="1"/>
  <c r="Y64" i="25"/>
  <c r="Z64" i="25"/>
  <c r="Z66" i="25" s="1"/>
  <c r="AA64" i="25"/>
  <c r="AB64" i="25"/>
  <c r="AC64" i="25"/>
  <c r="AD64" i="25"/>
  <c r="AE64" i="25"/>
  <c r="AF64" i="25"/>
  <c r="AG64" i="25"/>
  <c r="AG66" i="25" s="1"/>
  <c r="AH64" i="25"/>
  <c r="AI64" i="25"/>
  <c r="AJ64" i="25"/>
  <c r="AK64" i="25"/>
  <c r="AL64" i="25"/>
  <c r="AL66" i="25" s="1"/>
  <c r="AM64" i="25"/>
  <c r="AN64" i="25"/>
  <c r="AO64" i="25"/>
  <c r="AO66" i="25" s="1"/>
  <c r="F65" i="25"/>
  <c r="G65" i="25"/>
  <c r="L65" i="25"/>
  <c r="M65" i="25"/>
  <c r="N65" i="25"/>
  <c r="N65" i="27" s="1"/>
  <c r="O65" i="25"/>
  <c r="P65" i="25"/>
  <c r="P66" i="25" s="1"/>
  <c r="Q65" i="25"/>
  <c r="R65" i="25"/>
  <c r="R65" i="27" s="1"/>
  <c r="S65" i="25"/>
  <c r="T65" i="25"/>
  <c r="T66" i="25" s="1"/>
  <c r="U65" i="25"/>
  <c r="V65" i="25"/>
  <c r="V65" i="27" s="1"/>
  <c r="W65" i="25"/>
  <c r="X65" i="25"/>
  <c r="X66" i="25" s="1"/>
  <c r="Y65" i="25"/>
  <c r="Z65" i="25"/>
  <c r="Z65" i="27" s="1"/>
  <c r="AA65" i="25"/>
  <c r="AB65" i="25"/>
  <c r="AB66" i="25" s="1"/>
  <c r="AC65" i="25"/>
  <c r="AD65" i="25"/>
  <c r="AD65" i="27" s="1"/>
  <c r="AE65" i="25"/>
  <c r="AF65" i="25"/>
  <c r="AF66" i="25" s="1"/>
  <c r="AG65" i="25"/>
  <c r="AH65" i="25"/>
  <c r="AI65" i="25"/>
  <c r="AJ65" i="25"/>
  <c r="AJ66" i="25" s="1"/>
  <c r="AK65" i="25"/>
  <c r="AK66" i="25" s="1"/>
  <c r="AL65" i="25"/>
  <c r="AM65" i="25"/>
  <c r="AN65" i="25"/>
  <c r="AN66" i="25" s="1"/>
  <c r="AO65" i="25"/>
  <c r="G66" i="25"/>
  <c r="H66" i="25"/>
  <c r="I66" i="25"/>
  <c r="J66" i="25"/>
  <c r="K66" i="25"/>
  <c r="R66" i="25"/>
  <c r="S66" i="25"/>
  <c r="U66" i="25"/>
  <c r="V66" i="25"/>
  <c r="AA66" i="25"/>
  <c r="AC66" i="25"/>
  <c r="AD66" i="25"/>
  <c r="AE66" i="25"/>
  <c r="AH66" i="25"/>
  <c r="AI66" i="25"/>
  <c r="F70" i="25"/>
  <c r="G70" i="25"/>
  <c r="L70" i="25"/>
  <c r="M70" i="25"/>
  <c r="M70" i="27" s="1"/>
  <c r="M72" i="27" s="1"/>
  <c r="N70" i="25"/>
  <c r="N70" i="27" s="1"/>
  <c r="O70" i="25"/>
  <c r="P70" i="25"/>
  <c r="D70" i="25" s="1"/>
  <c r="F70" i="37" s="1"/>
  <c r="Q70" i="25"/>
  <c r="R70" i="25"/>
  <c r="S70" i="25"/>
  <c r="T70" i="25"/>
  <c r="U70" i="25"/>
  <c r="V70" i="25"/>
  <c r="V70" i="27" s="1"/>
  <c r="W70" i="25"/>
  <c r="W70" i="27" s="1"/>
  <c r="X70" i="25"/>
  <c r="Y70" i="25"/>
  <c r="Z70" i="25"/>
  <c r="AA70" i="25"/>
  <c r="AB70" i="25"/>
  <c r="AC70" i="25"/>
  <c r="AD70" i="25"/>
  <c r="AD70" i="27" s="1"/>
  <c r="AE70" i="25"/>
  <c r="AE72" i="25" s="1"/>
  <c r="AF70" i="25"/>
  <c r="AF72" i="25" s="1"/>
  <c r="AG70" i="25"/>
  <c r="AH70" i="25"/>
  <c r="AI70" i="25"/>
  <c r="AJ70" i="25"/>
  <c r="AK70" i="25"/>
  <c r="AL70" i="25"/>
  <c r="AM70" i="25"/>
  <c r="AM72" i="25" s="1"/>
  <c r="AN70" i="25"/>
  <c r="AO70" i="25"/>
  <c r="AO72" i="25" s="1"/>
  <c r="F71" i="25"/>
  <c r="G71" i="25"/>
  <c r="L71" i="25"/>
  <c r="L71" i="27" s="1"/>
  <c r="M71" i="25"/>
  <c r="N71" i="25"/>
  <c r="N72" i="25" s="1"/>
  <c r="O71" i="25"/>
  <c r="P71" i="25"/>
  <c r="Q71" i="25"/>
  <c r="R71" i="25"/>
  <c r="S71" i="25"/>
  <c r="S71" i="27" s="1"/>
  <c r="T71" i="25"/>
  <c r="T71" i="27" s="1"/>
  <c r="U71" i="25"/>
  <c r="V71" i="25"/>
  <c r="V72" i="25" s="1"/>
  <c r="W71" i="25"/>
  <c r="X71" i="25"/>
  <c r="Y71" i="25"/>
  <c r="Y71" i="27" s="1"/>
  <c r="Z71" i="25"/>
  <c r="AA71" i="25"/>
  <c r="AB71" i="25"/>
  <c r="AB71" i="27" s="1"/>
  <c r="AC71" i="25"/>
  <c r="AD71" i="25"/>
  <c r="AE71" i="25"/>
  <c r="AF71" i="25"/>
  <c r="AG71" i="25"/>
  <c r="AH71" i="25"/>
  <c r="AH72" i="25" s="1"/>
  <c r="AI71" i="25"/>
  <c r="AJ71" i="25"/>
  <c r="AK71" i="25"/>
  <c r="AL71" i="25"/>
  <c r="AL72" i="25" s="1"/>
  <c r="AM71" i="25"/>
  <c r="AN71" i="25"/>
  <c r="AO71" i="25"/>
  <c r="G72" i="25"/>
  <c r="H72" i="25"/>
  <c r="I72" i="25"/>
  <c r="J72" i="25"/>
  <c r="K72" i="25"/>
  <c r="L72" i="25"/>
  <c r="M72" i="25"/>
  <c r="P72" i="25"/>
  <c r="Q72" i="25"/>
  <c r="T72" i="25"/>
  <c r="U72" i="25"/>
  <c r="W72" i="25"/>
  <c r="X72" i="25"/>
  <c r="AB72" i="25"/>
  <c r="AC72" i="25"/>
  <c r="AG72" i="25"/>
  <c r="AI72" i="25"/>
  <c r="AJ72" i="25"/>
  <c r="AK72" i="25"/>
  <c r="AN72" i="25"/>
  <c r="F73" i="25"/>
  <c r="G73" i="25"/>
  <c r="L73" i="25"/>
  <c r="M73" i="25"/>
  <c r="N73" i="25"/>
  <c r="N73" i="27" s="1"/>
  <c r="O73" i="25"/>
  <c r="O73" i="27" s="1"/>
  <c r="P73" i="25"/>
  <c r="Q73" i="25"/>
  <c r="R73" i="25"/>
  <c r="S73" i="25"/>
  <c r="S73" i="27" s="1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E74" i="25" s="1"/>
  <c r="G74" i="37" s="1"/>
  <c r="I74" i="37" s="1"/>
  <c r="L74" i="25"/>
  <c r="M74" i="25"/>
  <c r="M74" i="27" s="1"/>
  <c r="N74" i="25"/>
  <c r="O74" i="25"/>
  <c r="P74" i="25"/>
  <c r="Q74" i="25"/>
  <c r="Q74" i="27" s="1"/>
  <c r="R74" i="25"/>
  <c r="S74" i="25"/>
  <c r="S74" i="27" s="1"/>
  <c r="T74" i="25"/>
  <c r="U74" i="25"/>
  <c r="V74" i="25"/>
  <c r="W74" i="25"/>
  <c r="X74" i="25"/>
  <c r="Y74" i="25"/>
  <c r="Y74" i="27" s="1"/>
  <c r="Z74" i="25"/>
  <c r="AA74" i="25"/>
  <c r="AA74" i="27" s="1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E75" i="25" s="1"/>
  <c r="G75" i="37" s="1"/>
  <c r="I75" i="37" s="1"/>
  <c r="L75" i="25"/>
  <c r="M75" i="25"/>
  <c r="N75" i="25"/>
  <c r="O75" i="25"/>
  <c r="P75" i="25"/>
  <c r="P75" i="27" s="1"/>
  <c r="Q75" i="25"/>
  <c r="R75" i="25"/>
  <c r="R75" i="27" s="1"/>
  <c r="S75" i="25"/>
  <c r="S75" i="27" s="1"/>
  <c r="T75" i="25"/>
  <c r="U75" i="25"/>
  <c r="V75" i="25"/>
  <c r="W75" i="25"/>
  <c r="X75" i="25"/>
  <c r="X75" i="27" s="1"/>
  <c r="Y75" i="25"/>
  <c r="Z75" i="25"/>
  <c r="Z75" i="27" s="1"/>
  <c r="AA75" i="25"/>
  <c r="AA75" i="27" s="1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L76" i="25"/>
  <c r="M76" i="25"/>
  <c r="N76" i="25"/>
  <c r="N76" i="27" s="1"/>
  <c r="O76" i="25"/>
  <c r="P76" i="25"/>
  <c r="P76" i="27" s="1"/>
  <c r="Q76" i="25"/>
  <c r="Q76" i="27" s="1"/>
  <c r="R76" i="25"/>
  <c r="S76" i="25"/>
  <c r="T76" i="25"/>
  <c r="U76" i="25"/>
  <c r="V76" i="25"/>
  <c r="V76" i="27" s="1"/>
  <c r="W76" i="25"/>
  <c r="X76" i="25"/>
  <c r="X76" i="27" s="1"/>
  <c r="Y76" i="25"/>
  <c r="Y76" i="27" s="1"/>
  <c r="Z76" i="25"/>
  <c r="AA76" i="25"/>
  <c r="AA76" i="27" s="1"/>
  <c r="AB76" i="25"/>
  <c r="AC76" i="25"/>
  <c r="AD76" i="25"/>
  <c r="AD76" i="27" s="1"/>
  <c r="AE76" i="25"/>
  <c r="AE76" i="27" s="1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L77" i="25"/>
  <c r="L77" i="27" s="1"/>
  <c r="M77" i="25"/>
  <c r="N77" i="25"/>
  <c r="O77" i="25"/>
  <c r="P77" i="25"/>
  <c r="P77" i="27" s="1"/>
  <c r="Q77" i="25"/>
  <c r="R77" i="25"/>
  <c r="R77" i="27" s="1"/>
  <c r="S77" i="25"/>
  <c r="T77" i="25"/>
  <c r="T77" i="27" s="1"/>
  <c r="U77" i="25"/>
  <c r="V77" i="25"/>
  <c r="W77" i="25"/>
  <c r="W77" i="27" s="1"/>
  <c r="X77" i="25"/>
  <c r="X77" i="27" s="1"/>
  <c r="Y77" i="25"/>
  <c r="Z77" i="25"/>
  <c r="Z77" i="27" s="1"/>
  <c r="AA77" i="25"/>
  <c r="AB77" i="25"/>
  <c r="AB77" i="27" s="1"/>
  <c r="AC77" i="25"/>
  <c r="AD77" i="25"/>
  <c r="AE77" i="25"/>
  <c r="AE77" i="27" s="1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L78" i="25"/>
  <c r="M78" i="25"/>
  <c r="N78" i="25"/>
  <c r="N78" i="27" s="1"/>
  <c r="O78" i="25"/>
  <c r="P78" i="25"/>
  <c r="D78" i="25" s="1"/>
  <c r="F78" i="37" s="1"/>
  <c r="H78" i="37" s="1"/>
  <c r="Q78" i="25"/>
  <c r="R78" i="25"/>
  <c r="R78" i="27" s="1"/>
  <c r="S78" i="25"/>
  <c r="T78" i="25"/>
  <c r="U78" i="25"/>
  <c r="V78" i="25"/>
  <c r="V78" i="27" s="1"/>
  <c r="W78" i="25"/>
  <c r="W78" i="27" s="1"/>
  <c r="X78" i="25"/>
  <c r="Y78" i="25"/>
  <c r="Z78" i="25"/>
  <c r="Z78" i="27" s="1"/>
  <c r="AA78" i="25"/>
  <c r="AA78" i="27" s="1"/>
  <c r="AB78" i="25"/>
  <c r="AC78" i="25"/>
  <c r="AD78" i="25"/>
  <c r="AD78" i="27" s="1"/>
  <c r="AE78" i="25"/>
  <c r="AE78" i="27" s="1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L79" i="25"/>
  <c r="M79" i="25"/>
  <c r="N79" i="25"/>
  <c r="N79" i="27" s="1"/>
  <c r="O79" i="25"/>
  <c r="O79" i="27" s="1"/>
  <c r="P79" i="25"/>
  <c r="P79" i="27" s="1"/>
  <c r="Q79" i="25"/>
  <c r="R79" i="25"/>
  <c r="S79" i="25"/>
  <c r="T79" i="25"/>
  <c r="U79" i="25"/>
  <c r="V79" i="25"/>
  <c r="V79" i="27" s="1"/>
  <c r="W79" i="25"/>
  <c r="X79" i="25"/>
  <c r="X79" i="27" s="1"/>
  <c r="Y79" i="25"/>
  <c r="Z79" i="25"/>
  <c r="AA79" i="25"/>
  <c r="AB79" i="25"/>
  <c r="AC79" i="25"/>
  <c r="AC79" i="27" s="1"/>
  <c r="AD79" i="25"/>
  <c r="AD79" i="27" s="1"/>
  <c r="AE79" i="25"/>
  <c r="AE79" i="27" s="1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L80" i="25"/>
  <c r="M80" i="25"/>
  <c r="M80" i="27" s="1"/>
  <c r="N80" i="25"/>
  <c r="N80" i="27" s="1"/>
  <c r="O80" i="25"/>
  <c r="P80" i="25"/>
  <c r="Q80" i="25"/>
  <c r="R80" i="25"/>
  <c r="S80" i="25"/>
  <c r="T80" i="25"/>
  <c r="T80" i="27" s="1"/>
  <c r="U80" i="25"/>
  <c r="U80" i="27" s="1"/>
  <c r="V80" i="25"/>
  <c r="V80" i="27" s="1"/>
  <c r="W80" i="25"/>
  <c r="X80" i="25"/>
  <c r="Y80" i="25"/>
  <c r="Z80" i="25"/>
  <c r="AA80" i="25"/>
  <c r="AB80" i="25"/>
  <c r="AB80" i="27" s="1"/>
  <c r="AC80" i="25"/>
  <c r="AC80" i="27" s="1"/>
  <c r="AD80" i="25"/>
  <c r="AD80" i="27" s="1"/>
  <c r="AE80" i="25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L81" i="25"/>
  <c r="L81" i="27" s="1"/>
  <c r="M81" i="25"/>
  <c r="M81" i="27" s="1"/>
  <c r="N81" i="25"/>
  <c r="O81" i="25"/>
  <c r="P81" i="25"/>
  <c r="Q81" i="25"/>
  <c r="Q81" i="27" s="1"/>
  <c r="R81" i="25"/>
  <c r="S81" i="25"/>
  <c r="S81" i="27" s="1"/>
  <c r="T81" i="25"/>
  <c r="T81" i="27" s="1"/>
  <c r="U81" i="25"/>
  <c r="U81" i="27" s="1"/>
  <c r="V81" i="25"/>
  <c r="W81" i="25"/>
  <c r="X81" i="25"/>
  <c r="Y81" i="25"/>
  <c r="Z81" i="25"/>
  <c r="AA81" i="25"/>
  <c r="AA81" i="27" s="1"/>
  <c r="AB81" i="25"/>
  <c r="AB81" i="27" s="1"/>
  <c r="AC81" i="25"/>
  <c r="AC81" i="27" s="1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AN82" i="25"/>
  <c r="AN91" i="25" s="1"/>
  <c r="E86" i="25"/>
  <c r="F86" i="25"/>
  <c r="D86" i="25" s="1"/>
  <c r="G86" i="25"/>
  <c r="F87" i="25"/>
  <c r="D87" i="25" s="1"/>
  <c r="G87" i="25"/>
  <c r="E88" i="25"/>
  <c r="G88" i="37" s="1"/>
  <c r="F88" i="25"/>
  <c r="G88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D11" i="37"/>
  <c r="D13" i="37"/>
  <c r="E13" i="37"/>
  <c r="D19" i="37"/>
  <c r="E19" i="37"/>
  <c r="D21" i="37"/>
  <c r="E23" i="37"/>
  <c r="E27" i="37"/>
  <c r="E29" i="37" s="1"/>
  <c r="F28" i="37"/>
  <c r="H28" i="37"/>
  <c r="D33" i="37"/>
  <c r="E33" i="37"/>
  <c r="D45" i="37"/>
  <c r="D49" i="37"/>
  <c r="E51" i="37"/>
  <c r="D59" i="37"/>
  <c r="E59" i="37"/>
  <c r="D64" i="37"/>
  <c r="E65" i="37"/>
  <c r="E70" i="37"/>
  <c r="D71" i="37"/>
  <c r="D74" i="37"/>
  <c r="D76" i="37"/>
  <c r="D78" i="37"/>
  <c r="E78" i="37"/>
  <c r="E80" i="37"/>
  <c r="D86" i="37"/>
  <c r="F86" i="37"/>
  <c r="G86" i="37"/>
  <c r="H86" i="37"/>
  <c r="F87" i="37"/>
  <c r="D88" i="37"/>
  <c r="A4" i="45"/>
  <c r="A5" i="45"/>
  <c r="F11" i="45"/>
  <c r="H11" i="45"/>
  <c r="I11" i="45"/>
  <c r="L11" i="45"/>
  <c r="M11" i="45"/>
  <c r="F12" i="45"/>
  <c r="G12" i="45"/>
  <c r="H12" i="45"/>
  <c r="L12" i="45" s="1"/>
  <c r="I12" i="45"/>
  <c r="M12" i="45"/>
  <c r="E12" i="47" s="1"/>
  <c r="H13" i="45"/>
  <c r="F13" i="45" s="1"/>
  <c r="I13" i="45"/>
  <c r="L13" i="45"/>
  <c r="F14" i="45"/>
  <c r="H14" i="45"/>
  <c r="I14" i="45"/>
  <c r="G14" i="45" s="1"/>
  <c r="L14" i="45"/>
  <c r="D14" i="47" s="1"/>
  <c r="M14" i="45"/>
  <c r="H15" i="45"/>
  <c r="L15" i="45" s="1"/>
  <c r="I15" i="45"/>
  <c r="J16" i="45"/>
  <c r="K16" i="45"/>
  <c r="L16" i="45"/>
  <c r="H18" i="45"/>
  <c r="I18" i="45"/>
  <c r="F19" i="45"/>
  <c r="H19" i="45"/>
  <c r="I19" i="45"/>
  <c r="I19" i="15" s="1"/>
  <c r="L19" i="45"/>
  <c r="M19" i="45"/>
  <c r="E19" i="47" s="1"/>
  <c r="G20" i="45"/>
  <c r="H20" i="45"/>
  <c r="I20" i="45"/>
  <c r="M20" i="45"/>
  <c r="E20" i="47" s="1"/>
  <c r="F21" i="45"/>
  <c r="G21" i="45"/>
  <c r="H21" i="45"/>
  <c r="I21" i="45"/>
  <c r="M21" i="45" s="1"/>
  <c r="L21" i="45"/>
  <c r="D21" i="47" s="1"/>
  <c r="F22" i="45"/>
  <c r="G22" i="45"/>
  <c r="H22" i="45"/>
  <c r="I22" i="45"/>
  <c r="M22" i="45" s="1"/>
  <c r="L22" i="45"/>
  <c r="H23" i="45"/>
  <c r="F23" i="45" s="1"/>
  <c r="I23" i="45"/>
  <c r="G23" i="45" s="1"/>
  <c r="L23" i="45"/>
  <c r="D23" i="47" s="1"/>
  <c r="M23" i="45"/>
  <c r="E23" i="47" s="1"/>
  <c r="I23" i="47" s="1"/>
  <c r="J24" i="45"/>
  <c r="K24" i="45"/>
  <c r="F27" i="45"/>
  <c r="G27" i="45"/>
  <c r="H27" i="45"/>
  <c r="L27" i="45" s="1"/>
  <c r="L29" i="45" s="1"/>
  <c r="I27" i="45"/>
  <c r="M27" i="45"/>
  <c r="H28" i="45"/>
  <c r="I28" i="45"/>
  <c r="L28" i="45"/>
  <c r="D28" i="47" s="1"/>
  <c r="H28" i="47" s="1"/>
  <c r="J29" i="45"/>
  <c r="K29" i="45"/>
  <c r="F32" i="45"/>
  <c r="H32" i="45"/>
  <c r="I32" i="45"/>
  <c r="L32" i="45"/>
  <c r="H33" i="45"/>
  <c r="L33" i="45" s="1"/>
  <c r="I33" i="45"/>
  <c r="G34" i="45"/>
  <c r="H34" i="45"/>
  <c r="F34" i="45" s="1"/>
  <c r="I34" i="45"/>
  <c r="M34" i="45"/>
  <c r="H35" i="45"/>
  <c r="F35" i="45" s="1"/>
  <c r="I35" i="45"/>
  <c r="L35" i="45"/>
  <c r="J36" i="45"/>
  <c r="K36" i="45"/>
  <c r="L37" i="45"/>
  <c r="M37" i="45"/>
  <c r="H38" i="45"/>
  <c r="I38" i="45"/>
  <c r="G39" i="45"/>
  <c r="H39" i="45"/>
  <c r="F39" i="45" s="1"/>
  <c r="I39" i="45"/>
  <c r="L39" i="45"/>
  <c r="M39" i="45"/>
  <c r="F40" i="45"/>
  <c r="G40" i="45"/>
  <c r="H40" i="45"/>
  <c r="I40" i="45"/>
  <c r="M40" i="45" s="1"/>
  <c r="L40" i="45"/>
  <c r="D40" i="47" s="1"/>
  <c r="H41" i="45"/>
  <c r="F41" i="45" s="1"/>
  <c r="I41" i="45"/>
  <c r="L41" i="45"/>
  <c r="H42" i="45"/>
  <c r="H43" i="45" s="1"/>
  <c r="J42" i="45"/>
  <c r="K42" i="45"/>
  <c r="J43" i="45"/>
  <c r="K43" i="45"/>
  <c r="K82" i="45" s="1"/>
  <c r="F45" i="45"/>
  <c r="H45" i="45"/>
  <c r="I45" i="45"/>
  <c r="G45" i="45" s="1"/>
  <c r="L45" i="45"/>
  <c r="M45" i="45"/>
  <c r="E45" i="47" s="1"/>
  <c r="F47" i="45"/>
  <c r="G47" i="45"/>
  <c r="H47" i="45"/>
  <c r="L47" i="45" s="1"/>
  <c r="D47" i="47" s="1"/>
  <c r="I47" i="45"/>
  <c r="M47" i="45"/>
  <c r="E47" i="47" s="1"/>
  <c r="H49" i="45"/>
  <c r="I49" i="45"/>
  <c r="M49" i="45" s="1"/>
  <c r="E49" i="47" s="1"/>
  <c r="F51" i="45"/>
  <c r="H51" i="45"/>
  <c r="I51" i="45"/>
  <c r="G51" i="45" s="1"/>
  <c r="L51" i="45"/>
  <c r="M51" i="45"/>
  <c r="F54" i="45"/>
  <c r="H54" i="45"/>
  <c r="I54" i="45"/>
  <c r="G54" i="45" s="1"/>
  <c r="G55" i="45"/>
  <c r="H55" i="45"/>
  <c r="F55" i="45" s="1"/>
  <c r="I55" i="45"/>
  <c r="L55" i="45"/>
  <c r="D55" i="47" s="1"/>
  <c r="M55" i="45"/>
  <c r="E55" i="47" s="1"/>
  <c r="G56" i="45"/>
  <c r="J56" i="45"/>
  <c r="K56" i="45"/>
  <c r="G59" i="45"/>
  <c r="G61" i="45" s="1"/>
  <c r="H59" i="45"/>
  <c r="F59" i="45" s="1"/>
  <c r="F61" i="45" s="1"/>
  <c r="I59" i="45"/>
  <c r="M59" i="45" s="1"/>
  <c r="G60" i="45"/>
  <c r="H60" i="45"/>
  <c r="F60" i="45" s="1"/>
  <c r="I60" i="45"/>
  <c r="L60" i="45"/>
  <c r="D60" i="47" s="1"/>
  <c r="M60" i="45"/>
  <c r="E60" i="47" s="1"/>
  <c r="I61" i="45"/>
  <c r="J61" i="45"/>
  <c r="K61" i="45"/>
  <c r="M61" i="45"/>
  <c r="F64" i="45"/>
  <c r="H64" i="45"/>
  <c r="L64" i="45" s="1"/>
  <c r="I64" i="45"/>
  <c r="M64" i="45" s="1"/>
  <c r="M66" i="45" s="1"/>
  <c r="G65" i="45"/>
  <c r="H65" i="45"/>
  <c r="I65" i="45"/>
  <c r="M65" i="45"/>
  <c r="E65" i="47" s="1"/>
  <c r="J66" i="45"/>
  <c r="K66" i="45"/>
  <c r="F70" i="45"/>
  <c r="G70" i="45"/>
  <c r="H70" i="45"/>
  <c r="H72" i="45" s="1"/>
  <c r="I70" i="45"/>
  <c r="M70" i="45" s="1"/>
  <c r="E70" i="47" s="1"/>
  <c r="L70" i="45"/>
  <c r="F71" i="45"/>
  <c r="G71" i="45"/>
  <c r="H71" i="45"/>
  <c r="L71" i="45" s="1"/>
  <c r="D71" i="47" s="1"/>
  <c r="I71" i="45"/>
  <c r="M71" i="45" s="1"/>
  <c r="I72" i="45"/>
  <c r="J72" i="45"/>
  <c r="K72" i="45"/>
  <c r="F73" i="45"/>
  <c r="H73" i="45"/>
  <c r="I73" i="45"/>
  <c r="G73" i="45" s="1"/>
  <c r="L73" i="45"/>
  <c r="D73" i="47" s="1"/>
  <c r="M73" i="45"/>
  <c r="E73" i="47" s="1"/>
  <c r="F74" i="45"/>
  <c r="G74" i="45"/>
  <c r="H74" i="45"/>
  <c r="L74" i="45" s="1"/>
  <c r="I74" i="45"/>
  <c r="M74" i="45"/>
  <c r="E74" i="47" s="1"/>
  <c r="H75" i="45"/>
  <c r="I75" i="45"/>
  <c r="M75" i="45" s="1"/>
  <c r="E75" i="47" s="1"/>
  <c r="F76" i="45"/>
  <c r="H76" i="45"/>
  <c r="I76" i="45"/>
  <c r="G76" i="45" s="1"/>
  <c r="L76" i="45"/>
  <c r="M76" i="45"/>
  <c r="H77" i="45"/>
  <c r="L77" i="45" s="1"/>
  <c r="D77" i="47" s="1"/>
  <c r="I77" i="45"/>
  <c r="G77" i="45" s="1"/>
  <c r="G78" i="45"/>
  <c r="H78" i="45"/>
  <c r="F78" i="45" s="1"/>
  <c r="I78" i="45"/>
  <c r="L78" i="45"/>
  <c r="D78" i="47" s="1"/>
  <c r="M78" i="45"/>
  <c r="E78" i="47" s="1"/>
  <c r="G79" i="45"/>
  <c r="H79" i="45"/>
  <c r="F79" i="45" s="1"/>
  <c r="I79" i="45"/>
  <c r="M79" i="45" s="1"/>
  <c r="G80" i="45"/>
  <c r="H80" i="45"/>
  <c r="I80" i="45"/>
  <c r="M80" i="45"/>
  <c r="E80" i="47" s="1"/>
  <c r="H81" i="45"/>
  <c r="F81" i="45" s="1"/>
  <c r="I81" i="45"/>
  <c r="G81" i="45" s="1"/>
  <c r="L81" i="45"/>
  <c r="M81" i="45"/>
  <c r="E81" i="47" s="1"/>
  <c r="D82" i="45"/>
  <c r="E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E11" i="46"/>
  <c r="F11" i="46"/>
  <c r="G11" i="46"/>
  <c r="L11" i="46"/>
  <c r="M11" i="46"/>
  <c r="D12" i="46"/>
  <c r="F12" i="47" s="1"/>
  <c r="H12" i="47" s="1"/>
  <c r="F12" i="46"/>
  <c r="G12" i="46"/>
  <c r="E12" i="46" s="1"/>
  <c r="G12" i="47" s="1"/>
  <c r="E13" i="46"/>
  <c r="G13" i="47" s="1"/>
  <c r="F13" i="46"/>
  <c r="D13" i="46" s="1"/>
  <c r="G13" i="46"/>
  <c r="E14" i="46"/>
  <c r="G14" i="47" s="1"/>
  <c r="F14" i="46"/>
  <c r="D14" i="46" s="1"/>
  <c r="F14" i="47" s="1"/>
  <c r="H14" i="47" s="1"/>
  <c r="G14" i="46"/>
  <c r="E15" i="46"/>
  <c r="G15" i="47" s="1"/>
  <c r="F15" i="46"/>
  <c r="D15" i="46" s="1"/>
  <c r="F15" i="47" s="1"/>
  <c r="G15" i="46"/>
  <c r="M15" i="46"/>
  <c r="M16" i="46" s="1"/>
  <c r="H16" i="46"/>
  <c r="I16" i="46"/>
  <c r="J16" i="46"/>
  <c r="J82" i="46" s="1"/>
  <c r="K16" i="46"/>
  <c r="L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F24" i="46" s="1"/>
  <c r="G19" i="46"/>
  <c r="M19" i="46"/>
  <c r="F20" i="46"/>
  <c r="D20" i="46" s="1"/>
  <c r="G20" i="46"/>
  <c r="E20" i="46" s="1"/>
  <c r="G20" i="47" s="1"/>
  <c r="I20" i="47" s="1"/>
  <c r="M20" i="46"/>
  <c r="D21" i="46"/>
  <c r="E21" i="46"/>
  <c r="G21" i="47" s="1"/>
  <c r="I21" i="47" s="1"/>
  <c r="F21" i="46"/>
  <c r="G21" i="46"/>
  <c r="F22" i="46"/>
  <c r="D22" i="46" s="1"/>
  <c r="F22" i="47" s="1"/>
  <c r="H22" i="47" s="1"/>
  <c r="G22" i="46"/>
  <c r="E22" i="46" s="1"/>
  <c r="G22" i="47" s="1"/>
  <c r="D23" i="46"/>
  <c r="F23" i="47" s="1"/>
  <c r="H23" i="47" s="1"/>
  <c r="E23" i="46"/>
  <c r="G23" i="47" s="1"/>
  <c r="F23" i="46"/>
  <c r="G23" i="46"/>
  <c r="H24" i="46"/>
  <c r="H82" i="46" s="1"/>
  <c r="I24" i="46"/>
  <c r="J24" i="46"/>
  <c r="K24" i="46"/>
  <c r="L24" i="46"/>
  <c r="N24" i="46"/>
  <c r="O24" i="46"/>
  <c r="P24" i="46"/>
  <c r="Q24" i="46"/>
  <c r="R24" i="46"/>
  <c r="R82" i="46" s="1"/>
  <c r="P646" i="44" s="1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N82" i="46" s="1"/>
  <c r="AO24" i="46"/>
  <c r="D27" i="46"/>
  <c r="D29" i="46" s="1"/>
  <c r="F27" i="46"/>
  <c r="G27" i="46"/>
  <c r="E27" i="46" s="1"/>
  <c r="F28" i="46"/>
  <c r="D28" i="46" s="1"/>
  <c r="F28" i="47" s="1"/>
  <c r="G28" i="46"/>
  <c r="E28" i="46" s="1"/>
  <c r="G28" i="47" s="1"/>
  <c r="F29" i="46"/>
  <c r="G29" i="46"/>
  <c r="H29" i="46"/>
  <c r="I29" i="46"/>
  <c r="J29" i="46"/>
  <c r="K29" i="46"/>
  <c r="L29" i="46"/>
  <c r="M29" i="46"/>
  <c r="N29" i="46"/>
  <c r="O29" i="46"/>
  <c r="O82" i="46" s="1"/>
  <c r="M646" i="44" s="1"/>
  <c r="P29" i="46"/>
  <c r="Q29" i="46"/>
  <c r="R29" i="46"/>
  <c r="S29" i="46"/>
  <c r="T29" i="46"/>
  <c r="U29" i="46"/>
  <c r="V29" i="46"/>
  <c r="W29" i="46"/>
  <c r="W82" i="46" s="1"/>
  <c r="U646" i="44" s="1"/>
  <c r="X29" i="46"/>
  <c r="Y29" i="46"/>
  <c r="Z29" i="46"/>
  <c r="AA29" i="46"/>
  <c r="AB29" i="46"/>
  <c r="AC29" i="46"/>
  <c r="AD29" i="46"/>
  <c r="AE29" i="46"/>
  <c r="AE82" i="46" s="1"/>
  <c r="AC646" i="44" s="1"/>
  <c r="AF29" i="46"/>
  <c r="AG29" i="46"/>
  <c r="AH29" i="46"/>
  <c r="AI29" i="46"/>
  <c r="AJ29" i="46"/>
  <c r="AK29" i="46"/>
  <c r="AL29" i="46"/>
  <c r="AM29" i="46"/>
  <c r="AM82" i="46" s="1"/>
  <c r="AN29" i="46"/>
  <c r="AO29" i="46"/>
  <c r="E32" i="46"/>
  <c r="G32" i="47" s="1"/>
  <c r="F32" i="46"/>
  <c r="D32" i="46" s="1"/>
  <c r="G32" i="46"/>
  <c r="D33" i="46"/>
  <c r="F33" i="47" s="1"/>
  <c r="E33" i="46"/>
  <c r="F33" i="46"/>
  <c r="F36" i="46" s="1"/>
  <c r="G33" i="46"/>
  <c r="E34" i="46"/>
  <c r="F34" i="46"/>
  <c r="D34" i="46" s="1"/>
  <c r="F34" i="47" s="1"/>
  <c r="G34" i="46"/>
  <c r="D35" i="46"/>
  <c r="F35" i="47" s="1"/>
  <c r="E35" i="46"/>
  <c r="G35" i="47" s="1"/>
  <c r="F35" i="46"/>
  <c r="G35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F39" i="47" s="1"/>
  <c r="H39" i="47" s="1"/>
  <c r="E39" i="46"/>
  <c r="F39" i="46"/>
  <c r="G39" i="46"/>
  <c r="D40" i="46"/>
  <c r="F40" i="46"/>
  <c r="G40" i="46"/>
  <c r="D41" i="46"/>
  <c r="F41" i="47" s="1"/>
  <c r="E41" i="46"/>
  <c r="G41" i="47" s="1"/>
  <c r="F41" i="46"/>
  <c r="G41" i="46"/>
  <c r="F42" i="46"/>
  <c r="F43" i="46" s="1"/>
  <c r="H42" i="46"/>
  <c r="H43" i="46" s="1"/>
  <c r="I42" i="46"/>
  <c r="I43" i="46" s="1"/>
  <c r="J42" i="46"/>
  <c r="J43" i="46" s="1"/>
  <c r="K42" i="46"/>
  <c r="K43" i="46" s="1"/>
  <c r="L42" i="46"/>
  <c r="M42" i="46"/>
  <c r="N42" i="46"/>
  <c r="O42" i="46"/>
  <c r="O43" i="46" s="1"/>
  <c r="P42" i="46"/>
  <c r="P43" i="46" s="1"/>
  <c r="Q42" i="46"/>
  <c r="Q43" i="46" s="1"/>
  <c r="R42" i="46"/>
  <c r="R43" i="46" s="1"/>
  <c r="S42" i="46"/>
  <c r="S43" i="46" s="1"/>
  <c r="S82" i="46" s="1"/>
  <c r="Q646" i="44" s="1"/>
  <c r="T42" i="46"/>
  <c r="U42" i="46"/>
  <c r="V42" i="46"/>
  <c r="W42" i="46"/>
  <c r="W43" i="46" s="1"/>
  <c r="X42" i="46"/>
  <c r="Y42" i="46"/>
  <c r="Y43" i="46" s="1"/>
  <c r="Z42" i="46"/>
  <c r="AA42" i="46"/>
  <c r="AB42" i="46"/>
  <c r="AC42" i="46"/>
  <c r="AD42" i="46"/>
  <c r="AE42" i="46"/>
  <c r="AE43" i="46" s="1"/>
  <c r="AF42" i="46"/>
  <c r="AF43" i="46" s="1"/>
  <c r="AG42" i="46"/>
  <c r="AG43" i="46" s="1"/>
  <c r="AH42" i="46"/>
  <c r="AH43" i="46" s="1"/>
  <c r="AI42" i="46"/>
  <c r="AJ42" i="46"/>
  <c r="AK42" i="46"/>
  <c r="AL42" i="46"/>
  <c r="AL43" i="46" s="1"/>
  <c r="AM42" i="46"/>
  <c r="AM43" i="46" s="1"/>
  <c r="AN42" i="46"/>
  <c r="AN43" i="46" s="1"/>
  <c r="AO42" i="46"/>
  <c r="AO43" i="46" s="1"/>
  <c r="L43" i="46"/>
  <c r="L82" i="46" s="1"/>
  <c r="M43" i="46"/>
  <c r="N43" i="46"/>
  <c r="T43" i="46"/>
  <c r="U43" i="46"/>
  <c r="V43" i="46"/>
  <c r="X43" i="46"/>
  <c r="Z43" i="46"/>
  <c r="AA43" i="46"/>
  <c r="AB43" i="46"/>
  <c r="AC43" i="46"/>
  <c r="AD43" i="46"/>
  <c r="AI43" i="46"/>
  <c r="AJ43" i="46"/>
  <c r="AJ82" i="46" s="1"/>
  <c r="AK43" i="46"/>
  <c r="F45" i="46"/>
  <c r="D45" i="46" s="1"/>
  <c r="F45" i="47" s="1"/>
  <c r="H45" i="47" s="1"/>
  <c r="G45" i="46"/>
  <c r="E45" i="46" s="1"/>
  <c r="G45" i="47" s="1"/>
  <c r="D47" i="46"/>
  <c r="F47" i="46"/>
  <c r="G47" i="46"/>
  <c r="E47" i="46" s="1"/>
  <c r="F49" i="46"/>
  <c r="G49" i="46"/>
  <c r="E49" i="46" s="1"/>
  <c r="G49" i="47" s="1"/>
  <c r="I49" i="47" s="1"/>
  <c r="L49" i="46"/>
  <c r="D49" i="46" s="1"/>
  <c r="F49" i="47" s="1"/>
  <c r="M49" i="46"/>
  <c r="D51" i="46"/>
  <c r="F51" i="46"/>
  <c r="G51" i="46"/>
  <c r="E51" i="46" s="1"/>
  <c r="G51" i="47" s="1"/>
  <c r="E54" i="46"/>
  <c r="F54" i="46"/>
  <c r="G54" i="46"/>
  <c r="D55" i="46"/>
  <c r="E55" i="46"/>
  <c r="F55" i="46"/>
  <c r="G55" i="46"/>
  <c r="M55" i="46"/>
  <c r="E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F59" i="46"/>
  <c r="G59" i="46"/>
  <c r="F60" i="46"/>
  <c r="G60" i="46"/>
  <c r="E60" i="46" s="1"/>
  <c r="G60" i="47" s="1"/>
  <c r="I60" i="47" s="1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D66" i="46" s="1"/>
  <c r="E64" i="46"/>
  <c r="G64" i="47" s="1"/>
  <c r="F64" i="46"/>
  <c r="G64" i="46"/>
  <c r="D65" i="46"/>
  <c r="F65" i="46"/>
  <c r="G65" i="46"/>
  <c r="E65" i="46" s="1"/>
  <c r="G65" i="47" s="1"/>
  <c r="I65" i="47" s="1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F70" i="46"/>
  <c r="D70" i="46" s="1"/>
  <c r="F70" i="47" s="1"/>
  <c r="G70" i="46"/>
  <c r="E70" i="46" s="1"/>
  <c r="E72" i="46" s="1"/>
  <c r="E71" i="46"/>
  <c r="G71" i="47" s="1"/>
  <c r="F71" i="46"/>
  <c r="D71" i="46" s="1"/>
  <c r="F71" i="47" s="1"/>
  <c r="H71" i="47" s="1"/>
  <c r="G71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F73" i="47" s="1"/>
  <c r="H73" i="47" s="1"/>
  <c r="E73" i="46"/>
  <c r="G73" i="47" s="1"/>
  <c r="I73" i="47" s="1"/>
  <c r="F73" i="46"/>
  <c r="G73" i="46"/>
  <c r="F74" i="46"/>
  <c r="D74" i="46" s="1"/>
  <c r="F74" i="47" s="1"/>
  <c r="H74" i="47" s="1"/>
  <c r="G74" i="46"/>
  <c r="E74" i="46" s="1"/>
  <c r="D75" i="46"/>
  <c r="F75" i="47" s="1"/>
  <c r="E75" i="46"/>
  <c r="G75" i="47" s="1"/>
  <c r="F75" i="46"/>
  <c r="G75" i="46"/>
  <c r="F76" i="46"/>
  <c r="D76" i="46" s="1"/>
  <c r="F76" i="47" s="1"/>
  <c r="G76" i="46"/>
  <c r="E76" i="46" s="1"/>
  <c r="G76" i="47" s="1"/>
  <c r="I76" i="47" s="1"/>
  <c r="D77" i="46"/>
  <c r="F77" i="47" s="1"/>
  <c r="H77" i="47" s="1"/>
  <c r="E77" i="46"/>
  <c r="G77" i="47" s="1"/>
  <c r="F77" i="46"/>
  <c r="G77" i="46"/>
  <c r="F78" i="46"/>
  <c r="D78" i="46" s="1"/>
  <c r="F78" i="47" s="1"/>
  <c r="G78" i="46"/>
  <c r="E78" i="46" s="1"/>
  <c r="G78" i="47" s="1"/>
  <c r="I78" i="47" s="1"/>
  <c r="D79" i="46"/>
  <c r="E79" i="46"/>
  <c r="G79" i="47" s="1"/>
  <c r="F79" i="46"/>
  <c r="G79" i="46"/>
  <c r="F80" i="46"/>
  <c r="D80" i="46" s="1"/>
  <c r="F80" i="47" s="1"/>
  <c r="G80" i="46"/>
  <c r="E80" i="46" s="1"/>
  <c r="G80" i="47" s="1"/>
  <c r="D81" i="46"/>
  <c r="F81" i="47" s="1"/>
  <c r="H81" i="47" s="1"/>
  <c r="E81" i="46"/>
  <c r="G81" i="47" s="1"/>
  <c r="F81" i="46"/>
  <c r="G81" i="46"/>
  <c r="M81" i="46"/>
  <c r="U82" i="46"/>
  <c r="S646" i="44" s="1"/>
  <c r="AB82" i="46"/>
  <c r="Z646" i="44" s="1"/>
  <c r="AD82" i="46"/>
  <c r="AB646" i="44" s="1"/>
  <c r="D86" i="46"/>
  <c r="E86" i="46"/>
  <c r="F86" i="46"/>
  <c r="F89" i="46" s="1"/>
  <c r="G86" i="46"/>
  <c r="E87" i="46"/>
  <c r="F87" i="46"/>
  <c r="D87" i="46" s="1"/>
  <c r="G87" i="46"/>
  <c r="D88" i="46"/>
  <c r="F88" i="47" s="1"/>
  <c r="H88" i="47" s="1"/>
  <c r="E88" i="46"/>
  <c r="F88" i="46"/>
  <c r="G88" i="46"/>
  <c r="H89" i="46"/>
  <c r="I89" i="46"/>
  <c r="J89" i="46"/>
  <c r="K89" i="46"/>
  <c r="L89" i="46"/>
  <c r="M89" i="46"/>
  <c r="A4" i="47"/>
  <c r="A5" i="47"/>
  <c r="D11" i="47"/>
  <c r="D12" i="47"/>
  <c r="I12" i="47"/>
  <c r="D13" i="47"/>
  <c r="D16" i="47" s="1"/>
  <c r="F13" i="47"/>
  <c r="E14" i="47"/>
  <c r="I14" i="47"/>
  <c r="D15" i="47"/>
  <c r="D19" i="47"/>
  <c r="F20" i="47"/>
  <c r="E21" i="47"/>
  <c r="F21" i="47"/>
  <c r="D22" i="47"/>
  <c r="E22" i="47"/>
  <c r="E24" i="47" s="1"/>
  <c r="D27" i="47"/>
  <c r="E27" i="47"/>
  <c r="F27" i="47"/>
  <c r="F29" i="47" s="1"/>
  <c r="G27" i="47"/>
  <c r="I27" i="47" s="1"/>
  <c r="D32" i="47"/>
  <c r="D33" i="47"/>
  <c r="E34" i="47"/>
  <c r="G34" i="47"/>
  <c r="I34" i="47" s="1"/>
  <c r="D35" i="47"/>
  <c r="D39" i="47"/>
  <c r="E39" i="47"/>
  <c r="G39" i="47"/>
  <c r="I39" i="47" s="1"/>
  <c r="E40" i="47"/>
  <c r="F40" i="47"/>
  <c r="D45" i="47"/>
  <c r="F47" i="47"/>
  <c r="G47" i="47"/>
  <c r="I47" i="47" s="1"/>
  <c r="H47" i="47"/>
  <c r="D51" i="47"/>
  <c r="E51" i="47"/>
  <c r="F51" i="47"/>
  <c r="G54" i="47"/>
  <c r="F55" i="47"/>
  <c r="H55" i="47" s="1"/>
  <c r="G55" i="47"/>
  <c r="I55" i="47" s="1"/>
  <c r="E59" i="47"/>
  <c r="E61" i="47" s="1"/>
  <c r="F59" i="47"/>
  <c r="D64" i="47"/>
  <c r="E64" i="47"/>
  <c r="E66" i="47" s="1"/>
  <c r="F65" i="47"/>
  <c r="G70" i="47"/>
  <c r="G72" i="47" s="1"/>
  <c r="I70" i="47"/>
  <c r="D74" i="47"/>
  <c r="G74" i="47"/>
  <c r="I74" i="47" s="1"/>
  <c r="D76" i="47"/>
  <c r="E76" i="47"/>
  <c r="E79" i="47"/>
  <c r="F79" i="47"/>
  <c r="D81" i="47"/>
  <c r="D86" i="47"/>
  <c r="E86" i="47"/>
  <c r="D87" i="47"/>
  <c r="E87" i="47"/>
  <c r="F87" i="47"/>
  <c r="G87" i="47"/>
  <c r="I87" i="47" s="1"/>
  <c r="H87" i="47"/>
  <c r="D88" i="47"/>
  <c r="E88" i="47"/>
  <c r="G88" i="47"/>
  <c r="I88" i="47"/>
  <c r="D89" i="47"/>
  <c r="A4" i="14"/>
  <c r="A5" i="14"/>
  <c r="G11" i="14"/>
  <c r="H11" i="14"/>
  <c r="I11" i="14"/>
  <c r="L11" i="14"/>
  <c r="M11" i="14"/>
  <c r="G12" i="14"/>
  <c r="H12" i="14"/>
  <c r="F12" i="14" s="1"/>
  <c r="I12" i="14"/>
  <c r="M12" i="14" s="1"/>
  <c r="E12" i="38" s="1"/>
  <c r="G13" i="14"/>
  <c r="H13" i="14"/>
  <c r="F13" i="14" s="1"/>
  <c r="I13" i="14"/>
  <c r="M13" i="14"/>
  <c r="F14" i="14"/>
  <c r="H14" i="14"/>
  <c r="I14" i="14"/>
  <c r="G14" i="14" s="1"/>
  <c r="L14" i="14"/>
  <c r="D14" i="38" s="1"/>
  <c r="M14" i="14"/>
  <c r="E14" i="38" s="1"/>
  <c r="G15" i="14"/>
  <c r="H15" i="14"/>
  <c r="I15" i="14"/>
  <c r="M15" i="14"/>
  <c r="I16" i="14"/>
  <c r="J16" i="14"/>
  <c r="K16" i="14"/>
  <c r="H18" i="14"/>
  <c r="I18" i="14"/>
  <c r="G19" i="14"/>
  <c r="H19" i="14"/>
  <c r="I19" i="14"/>
  <c r="L19" i="14"/>
  <c r="M19" i="14"/>
  <c r="E19" i="38" s="1"/>
  <c r="F20" i="14"/>
  <c r="H20" i="14"/>
  <c r="I20" i="14"/>
  <c r="M20" i="14" s="1"/>
  <c r="L20" i="14"/>
  <c r="D20" i="38" s="1"/>
  <c r="F21" i="14"/>
  <c r="G21" i="14"/>
  <c r="H21" i="14"/>
  <c r="L21" i="14" s="1"/>
  <c r="D21" i="38" s="1"/>
  <c r="I21" i="14"/>
  <c r="M21" i="14" s="1"/>
  <c r="F22" i="14"/>
  <c r="H22" i="14"/>
  <c r="I22" i="14"/>
  <c r="L22" i="14"/>
  <c r="D22" i="38" s="1"/>
  <c r="F23" i="14"/>
  <c r="G23" i="14"/>
  <c r="H23" i="14"/>
  <c r="I23" i="14"/>
  <c r="L23" i="14"/>
  <c r="M23" i="14"/>
  <c r="E23" i="38" s="1"/>
  <c r="J24" i="14"/>
  <c r="K24" i="14"/>
  <c r="F27" i="14"/>
  <c r="G27" i="14"/>
  <c r="H27" i="14"/>
  <c r="I27" i="14"/>
  <c r="M27" i="14" s="1"/>
  <c r="E27" i="38" s="1"/>
  <c r="H28" i="14"/>
  <c r="I28" i="14"/>
  <c r="L28" i="14"/>
  <c r="D28" i="38" s="1"/>
  <c r="M28" i="14"/>
  <c r="E28" i="38" s="1"/>
  <c r="J29" i="14"/>
  <c r="K29" i="14"/>
  <c r="M29" i="14"/>
  <c r="F32" i="14"/>
  <c r="H32" i="14"/>
  <c r="L32" i="14" s="1"/>
  <c r="I32" i="14"/>
  <c r="G32" i="14" s="1"/>
  <c r="M32" i="14"/>
  <c r="G33" i="14"/>
  <c r="H33" i="14"/>
  <c r="F33" i="14" s="1"/>
  <c r="I33" i="14"/>
  <c r="L33" i="14"/>
  <c r="D33" i="38" s="1"/>
  <c r="M33" i="14"/>
  <c r="H34" i="14"/>
  <c r="F34" i="14" s="1"/>
  <c r="I34" i="14"/>
  <c r="M34" i="14" s="1"/>
  <c r="M36" i="14" s="1"/>
  <c r="L34" i="14"/>
  <c r="F35" i="14"/>
  <c r="G35" i="14"/>
  <c r="H35" i="14"/>
  <c r="I35" i="14"/>
  <c r="L35" i="14"/>
  <c r="M35" i="14"/>
  <c r="I36" i="14"/>
  <c r="J36" i="14"/>
  <c r="K36" i="14"/>
  <c r="L37" i="14"/>
  <c r="M37" i="14"/>
  <c r="H38" i="14"/>
  <c r="I38" i="14"/>
  <c r="F39" i="14"/>
  <c r="G39" i="14"/>
  <c r="H39" i="14"/>
  <c r="H39" i="15" s="1"/>
  <c r="I39" i="14"/>
  <c r="M39" i="14" s="1"/>
  <c r="L39" i="14"/>
  <c r="G40" i="14"/>
  <c r="G42" i="14" s="1"/>
  <c r="G43" i="14" s="1"/>
  <c r="H40" i="14"/>
  <c r="I40" i="14"/>
  <c r="H41" i="14"/>
  <c r="F41" i="14" s="1"/>
  <c r="I41" i="14"/>
  <c r="G41" i="14" s="1"/>
  <c r="L41" i="14"/>
  <c r="D41" i="38" s="1"/>
  <c r="M41" i="14"/>
  <c r="E41" i="38" s="1"/>
  <c r="J42" i="14"/>
  <c r="K42" i="14"/>
  <c r="K43" i="14" s="1"/>
  <c r="J43" i="14"/>
  <c r="G45" i="14"/>
  <c r="H45" i="14"/>
  <c r="L45" i="14" s="1"/>
  <c r="I45" i="14"/>
  <c r="M45" i="14"/>
  <c r="H47" i="14"/>
  <c r="I47" i="14"/>
  <c r="L47" i="14"/>
  <c r="D47" i="38" s="1"/>
  <c r="F49" i="14"/>
  <c r="H49" i="14"/>
  <c r="I49" i="14"/>
  <c r="G49" i="14" s="1"/>
  <c r="L49" i="14"/>
  <c r="M49" i="14"/>
  <c r="E49" i="38" s="1"/>
  <c r="H51" i="14"/>
  <c r="L51" i="14" s="1"/>
  <c r="D51" i="38" s="1"/>
  <c r="I51" i="14"/>
  <c r="G51" i="14" s="1"/>
  <c r="G54" i="14"/>
  <c r="H54" i="14"/>
  <c r="L54" i="14" s="1"/>
  <c r="I54" i="14"/>
  <c r="M54" i="14"/>
  <c r="M56" i="14" s="1"/>
  <c r="H55" i="14"/>
  <c r="F55" i="14" s="1"/>
  <c r="I55" i="14"/>
  <c r="M55" i="14" s="1"/>
  <c r="L55" i="14"/>
  <c r="I56" i="14"/>
  <c r="J56" i="14"/>
  <c r="K56" i="14"/>
  <c r="G59" i="14"/>
  <c r="G61" i="14" s="1"/>
  <c r="H59" i="14"/>
  <c r="I59" i="14"/>
  <c r="F60" i="14"/>
  <c r="H60" i="14"/>
  <c r="I60" i="14"/>
  <c r="G60" i="14" s="1"/>
  <c r="L60" i="14"/>
  <c r="M60" i="14"/>
  <c r="E60" i="38" s="1"/>
  <c r="J61" i="14"/>
  <c r="K61" i="14"/>
  <c r="F64" i="14"/>
  <c r="G64" i="14"/>
  <c r="H64" i="14"/>
  <c r="I64" i="14"/>
  <c r="L64" i="14"/>
  <c r="M64" i="14"/>
  <c r="G65" i="14"/>
  <c r="G66" i="14" s="1"/>
  <c r="H65" i="14"/>
  <c r="L65" i="14" s="1"/>
  <c r="D65" i="38" s="1"/>
  <c r="I65" i="14"/>
  <c r="M65" i="14" s="1"/>
  <c r="E65" i="38" s="1"/>
  <c r="E66" i="38" s="1"/>
  <c r="I66" i="14"/>
  <c r="J66" i="14"/>
  <c r="K66" i="14"/>
  <c r="H70" i="14"/>
  <c r="H70" i="15" s="1"/>
  <c r="F70" i="15" s="1"/>
  <c r="I70" i="14"/>
  <c r="L70" i="14"/>
  <c r="L72" i="14" s="1"/>
  <c r="M70" i="14"/>
  <c r="M72" i="14" s="1"/>
  <c r="F71" i="14"/>
  <c r="H71" i="14"/>
  <c r="L71" i="14" s="1"/>
  <c r="D71" i="38" s="1"/>
  <c r="I71" i="14"/>
  <c r="G71" i="14" s="1"/>
  <c r="M71" i="14"/>
  <c r="E71" i="38" s="1"/>
  <c r="H72" i="14"/>
  <c r="J72" i="14"/>
  <c r="K72" i="14"/>
  <c r="G73" i="14"/>
  <c r="H73" i="14"/>
  <c r="F73" i="14" s="1"/>
  <c r="I73" i="14"/>
  <c r="L73" i="14"/>
  <c r="D73" i="38" s="1"/>
  <c r="M73" i="14"/>
  <c r="H74" i="14"/>
  <c r="F74" i="14" s="1"/>
  <c r="I74" i="14"/>
  <c r="M74" i="14" s="1"/>
  <c r="L74" i="14"/>
  <c r="D74" i="38" s="1"/>
  <c r="F75" i="14"/>
  <c r="G75" i="14"/>
  <c r="H75" i="14"/>
  <c r="L75" i="14" s="1"/>
  <c r="D75" i="38" s="1"/>
  <c r="I75" i="14"/>
  <c r="M75" i="14"/>
  <c r="E75" i="38" s="1"/>
  <c r="H76" i="14"/>
  <c r="I76" i="14"/>
  <c r="L76" i="14"/>
  <c r="D76" i="38" s="1"/>
  <c r="G77" i="14"/>
  <c r="H77" i="14"/>
  <c r="F77" i="14" s="1"/>
  <c r="I77" i="14"/>
  <c r="L77" i="14"/>
  <c r="D77" i="38" s="1"/>
  <c r="M77" i="14"/>
  <c r="E77" i="38" s="1"/>
  <c r="F78" i="14"/>
  <c r="G78" i="14"/>
  <c r="H78" i="14"/>
  <c r="H78" i="15" s="1"/>
  <c r="I78" i="14"/>
  <c r="M78" i="14" s="1"/>
  <c r="L78" i="14"/>
  <c r="H79" i="14"/>
  <c r="I79" i="14"/>
  <c r="M79" i="14" s="1"/>
  <c r="E79" i="38" s="1"/>
  <c r="H80" i="14"/>
  <c r="F80" i="14" s="1"/>
  <c r="I80" i="14"/>
  <c r="G80" i="14" s="1"/>
  <c r="L80" i="14"/>
  <c r="D80" i="38" s="1"/>
  <c r="M80" i="14"/>
  <c r="E80" i="38" s="1"/>
  <c r="F81" i="14"/>
  <c r="G81" i="14"/>
  <c r="H81" i="14"/>
  <c r="I81" i="14"/>
  <c r="L81" i="14"/>
  <c r="M81" i="14"/>
  <c r="D82" i="14"/>
  <c r="E82" i="14"/>
  <c r="E85" i="15" s="1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F16" i="26" s="1"/>
  <c r="G11" i="26"/>
  <c r="L11" i="26"/>
  <c r="M11" i="26"/>
  <c r="M11" i="27" s="1"/>
  <c r="N11" i="26"/>
  <c r="O11" i="26"/>
  <c r="O11" i="27" s="1"/>
  <c r="P11" i="26"/>
  <c r="Q11" i="26"/>
  <c r="R11" i="26"/>
  <c r="R16" i="26" s="1"/>
  <c r="S11" i="26"/>
  <c r="T11" i="26"/>
  <c r="U11" i="26"/>
  <c r="V11" i="26"/>
  <c r="W11" i="26"/>
  <c r="W11" i="27" s="1"/>
  <c r="X11" i="26"/>
  <c r="X16" i="26" s="1"/>
  <c r="Y11" i="26"/>
  <c r="Z11" i="26"/>
  <c r="Z16" i="26" s="1"/>
  <c r="AA11" i="26"/>
  <c r="AA11" i="27" s="1"/>
  <c r="AB11" i="26"/>
  <c r="AC11" i="26"/>
  <c r="AC11" i="27" s="1"/>
  <c r="AD11" i="26"/>
  <c r="AE11" i="26"/>
  <c r="AE11" i="27" s="1"/>
  <c r="AF11" i="26"/>
  <c r="AG11" i="26"/>
  <c r="AH11" i="26"/>
  <c r="AH16" i="26" s="1"/>
  <c r="AI11" i="26"/>
  <c r="AJ11" i="26"/>
  <c r="AK11" i="26"/>
  <c r="AL11" i="26"/>
  <c r="AM11" i="26"/>
  <c r="AN11" i="26"/>
  <c r="AO11" i="26"/>
  <c r="D12" i="26"/>
  <c r="F12" i="38" s="1"/>
  <c r="F12" i="26"/>
  <c r="G12" i="26"/>
  <c r="L12" i="26"/>
  <c r="M12" i="26"/>
  <c r="M12" i="27" s="1"/>
  <c r="N12" i="26"/>
  <c r="N12" i="27" s="1"/>
  <c r="O12" i="26"/>
  <c r="P12" i="26"/>
  <c r="Q12" i="26"/>
  <c r="Q12" i="27" s="1"/>
  <c r="R12" i="26"/>
  <c r="S12" i="26"/>
  <c r="T12" i="26"/>
  <c r="U12" i="26"/>
  <c r="U12" i="27" s="1"/>
  <c r="V12" i="26"/>
  <c r="V12" i="27" s="1"/>
  <c r="W12" i="26"/>
  <c r="W12" i="27" s="1"/>
  <c r="X12" i="26"/>
  <c r="Y12" i="26"/>
  <c r="Y12" i="27" s="1"/>
  <c r="Z12" i="26"/>
  <c r="AA12" i="26"/>
  <c r="AB12" i="26"/>
  <c r="AC12" i="26"/>
  <c r="AD12" i="26"/>
  <c r="AD12" i="27" s="1"/>
  <c r="AE12" i="26"/>
  <c r="AF12" i="26"/>
  <c r="AG12" i="26"/>
  <c r="AH12" i="26"/>
  <c r="AI12" i="26"/>
  <c r="AJ12" i="26"/>
  <c r="AK12" i="26"/>
  <c r="AL12" i="26"/>
  <c r="AM12" i="26"/>
  <c r="AN12" i="26"/>
  <c r="AO12" i="26"/>
  <c r="F13" i="26"/>
  <c r="G13" i="26"/>
  <c r="E13" i="26" s="1"/>
  <c r="G13" i="38" s="1"/>
  <c r="I13" i="38" s="1"/>
  <c r="L13" i="26"/>
  <c r="L13" i="27" s="1"/>
  <c r="M13" i="26"/>
  <c r="M13" i="27" s="1"/>
  <c r="N13" i="26"/>
  <c r="O13" i="26"/>
  <c r="O13" i="27" s="1"/>
  <c r="P13" i="26"/>
  <c r="Q13" i="26"/>
  <c r="Q13" i="27" s="1"/>
  <c r="R13" i="26"/>
  <c r="S13" i="26"/>
  <c r="T13" i="26"/>
  <c r="T13" i="27" s="1"/>
  <c r="U13" i="26"/>
  <c r="U13" i="27" s="1"/>
  <c r="V13" i="26"/>
  <c r="W13" i="26"/>
  <c r="X13" i="26"/>
  <c r="Y13" i="26"/>
  <c r="Y13" i="27" s="1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F14" i="26"/>
  <c r="G14" i="26"/>
  <c r="L14" i="26"/>
  <c r="L16" i="26" s="1"/>
  <c r="M14" i="26"/>
  <c r="N14" i="26"/>
  <c r="O14" i="26"/>
  <c r="O14" i="27" s="1"/>
  <c r="P14" i="26"/>
  <c r="Q14" i="26"/>
  <c r="R14" i="26"/>
  <c r="S14" i="26"/>
  <c r="T14" i="26"/>
  <c r="U14" i="26"/>
  <c r="V14" i="26"/>
  <c r="W14" i="26"/>
  <c r="W14" i="27" s="1"/>
  <c r="X14" i="26"/>
  <c r="Y14" i="26"/>
  <c r="Z14" i="26"/>
  <c r="Z14" i="27" s="1"/>
  <c r="AA14" i="26"/>
  <c r="AA14" i="27" s="1"/>
  <c r="AB14" i="26"/>
  <c r="AB16" i="26" s="1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F15" i="26"/>
  <c r="G15" i="26"/>
  <c r="E15" i="26" s="1"/>
  <c r="G15" i="38" s="1"/>
  <c r="I15" i="38" s="1"/>
  <c r="L15" i="26"/>
  <c r="M15" i="26"/>
  <c r="N15" i="26"/>
  <c r="O15" i="26"/>
  <c r="P15" i="26"/>
  <c r="Q15" i="26"/>
  <c r="Q15" i="27" s="1"/>
  <c r="R15" i="26"/>
  <c r="S15" i="26"/>
  <c r="S15" i="27" s="1"/>
  <c r="T15" i="26"/>
  <c r="U15" i="26"/>
  <c r="U15" i="27" s="1"/>
  <c r="V15" i="26"/>
  <c r="W15" i="26"/>
  <c r="X15" i="26"/>
  <c r="Y15" i="26"/>
  <c r="Y15" i="27" s="1"/>
  <c r="Z15" i="26"/>
  <c r="AA15" i="26"/>
  <c r="AA15" i="27" s="1"/>
  <c r="AB15" i="26"/>
  <c r="AC15" i="26"/>
  <c r="AC15" i="27" s="1"/>
  <c r="AD15" i="26"/>
  <c r="AE15" i="26"/>
  <c r="AF15" i="26"/>
  <c r="AG15" i="26"/>
  <c r="AG16" i="26" s="1"/>
  <c r="AH15" i="26"/>
  <c r="AI15" i="26"/>
  <c r="AJ15" i="26"/>
  <c r="AK15" i="26"/>
  <c r="AL15" i="26"/>
  <c r="AM15" i="26"/>
  <c r="AN15" i="26"/>
  <c r="AO15" i="26"/>
  <c r="AO16" i="26" s="1"/>
  <c r="H16" i="26"/>
  <c r="I16" i="26"/>
  <c r="J16" i="26"/>
  <c r="K16" i="26"/>
  <c r="M16" i="26"/>
  <c r="O16" i="26"/>
  <c r="U16" i="26"/>
  <c r="AE16" i="26"/>
  <c r="AF16" i="26"/>
  <c r="AN16" i="26"/>
  <c r="D19" i="26"/>
  <c r="F19" i="26"/>
  <c r="G19" i="26"/>
  <c r="L19" i="26"/>
  <c r="N19" i="26"/>
  <c r="O19" i="26"/>
  <c r="P19" i="26"/>
  <c r="Q19" i="26"/>
  <c r="Q24" i="26" s="1"/>
  <c r="R19" i="26"/>
  <c r="S19" i="26"/>
  <c r="S19" i="27" s="1"/>
  <c r="T19" i="26"/>
  <c r="T19" i="27" s="1"/>
  <c r="U19" i="26"/>
  <c r="V19" i="26"/>
  <c r="W19" i="26"/>
  <c r="X19" i="26"/>
  <c r="Y19" i="26"/>
  <c r="Y24" i="26" s="1"/>
  <c r="Z19" i="26"/>
  <c r="AA19" i="26"/>
  <c r="AA19" i="27" s="1"/>
  <c r="AB19" i="26"/>
  <c r="AC19" i="26"/>
  <c r="AD19" i="26"/>
  <c r="AE19" i="26"/>
  <c r="AF19" i="26"/>
  <c r="AG19" i="26"/>
  <c r="AG24" i="26" s="1"/>
  <c r="AH19" i="26"/>
  <c r="AI19" i="26"/>
  <c r="AJ19" i="26"/>
  <c r="AK19" i="26"/>
  <c r="AL19" i="26"/>
  <c r="AM19" i="26"/>
  <c r="AN19" i="26"/>
  <c r="AO19" i="26"/>
  <c r="AO24" i="26" s="1"/>
  <c r="F20" i="26"/>
  <c r="G20" i="26"/>
  <c r="L20" i="26"/>
  <c r="M20" i="26"/>
  <c r="N20" i="26"/>
  <c r="O20" i="26"/>
  <c r="O20" i="27" s="1"/>
  <c r="P20" i="26"/>
  <c r="Q20" i="26"/>
  <c r="R20" i="26"/>
  <c r="S20" i="26"/>
  <c r="T20" i="26"/>
  <c r="U20" i="26"/>
  <c r="U20" i="27" s="1"/>
  <c r="V20" i="26"/>
  <c r="V24" i="26" s="1"/>
  <c r="W20" i="26"/>
  <c r="X20" i="26"/>
  <c r="Y20" i="26"/>
  <c r="Y20" i="27" s="1"/>
  <c r="Z20" i="26"/>
  <c r="Z20" i="27" s="1"/>
  <c r="AA20" i="26"/>
  <c r="AB20" i="26"/>
  <c r="AC20" i="26"/>
  <c r="AC20" i="27" s="1"/>
  <c r="AD20" i="26"/>
  <c r="AE20" i="26"/>
  <c r="AE20" i="27" s="1"/>
  <c r="AF20" i="26"/>
  <c r="AG20" i="26"/>
  <c r="AH20" i="26"/>
  <c r="AI20" i="26"/>
  <c r="AJ20" i="26"/>
  <c r="AK20" i="26"/>
  <c r="AL20" i="26"/>
  <c r="AM20" i="26"/>
  <c r="AN20" i="26"/>
  <c r="AO20" i="26"/>
  <c r="F21" i="26"/>
  <c r="G21" i="26"/>
  <c r="L21" i="26"/>
  <c r="L21" i="27" s="1"/>
  <c r="M21" i="26"/>
  <c r="M21" i="27" s="1"/>
  <c r="N21" i="26"/>
  <c r="O21" i="26"/>
  <c r="P21" i="26"/>
  <c r="Q21" i="26"/>
  <c r="R21" i="26"/>
  <c r="S21" i="26"/>
  <c r="S21" i="27" s="1"/>
  <c r="T21" i="26"/>
  <c r="T21" i="27" s="1"/>
  <c r="U21" i="26"/>
  <c r="U21" i="27" s="1"/>
  <c r="V21" i="26"/>
  <c r="W21" i="26"/>
  <c r="X21" i="26"/>
  <c r="Y21" i="26"/>
  <c r="Z21" i="26"/>
  <c r="AA21" i="26"/>
  <c r="AB21" i="26"/>
  <c r="AC21" i="26"/>
  <c r="AC21" i="27" s="1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F22" i="26"/>
  <c r="G22" i="26"/>
  <c r="L22" i="26"/>
  <c r="M22" i="26"/>
  <c r="N22" i="26"/>
  <c r="O22" i="26"/>
  <c r="P22" i="26"/>
  <c r="Q22" i="26"/>
  <c r="R22" i="26"/>
  <c r="R24" i="26" s="1"/>
  <c r="S22" i="26"/>
  <c r="S22" i="27" s="1"/>
  <c r="T22" i="26"/>
  <c r="U22" i="26"/>
  <c r="V22" i="26"/>
  <c r="W22" i="26"/>
  <c r="X22" i="26"/>
  <c r="Y22" i="26"/>
  <c r="Z22" i="26"/>
  <c r="Z22" i="27" s="1"/>
  <c r="AA22" i="26"/>
  <c r="AB22" i="26"/>
  <c r="AC22" i="26"/>
  <c r="AD22" i="26"/>
  <c r="AE22" i="26"/>
  <c r="AF22" i="26"/>
  <c r="AG22" i="26"/>
  <c r="AH22" i="26"/>
  <c r="AH24" i="26" s="1"/>
  <c r="AI22" i="26"/>
  <c r="AJ22" i="26"/>
  <c r="AK22" i="26"/>
  <c r="AL22" i="26"/>
  <c r="AM22" i="26"/>
  <c r="AN22" i="26"/>
  <c r="AO22" i="26"/>
  <c r="F23" i="26"/>
  <c r="G23" i="26"/>
  <c r="L23" i="26"/>
  <c r="M23" i="26"/>
  <c r="N23" i="26"/>
  <c r="O23" i="26"/>
  <c r="P23" i="26"/>
  <c r="P23" i="27" s="1"/>
  <c r="Q23" i="26"/>
  <c r="Q23" i="27" s="1"/>
  <c r="R23" i="26"/>
  <c r="S23" i="26"/>
  <c r="T23" i="26"/>
  <c r="U23" i="26"/>
  <c r="V23" i="26"/>
  <c r="W23" i="26"/>
  <c r="X23" i="26"/>
  <c r="Y23" i="26"/>
  <c r="Y23" i="27" s="1"/>
  <c r="Z23" i="26"/>
  <c r="AA23" i="26"/>
  <c r="AB23" i="26"/>
  <c r="AC23" i="26"/>
  <c r="AD23" i="26"/>
  <c r="AE23" i="26"/>
  <c r="AE23" i="27" s="1"/>
  <c r="AF23" i="26"/>
  <c r="AF24" i="26" s="1"/>
  <c r="AG23" i="26"/>
  <c r="AH23" i="26"/>
  <c r="AI23" i="26"/>
  <c r="AJ23" i="26"/>
  <c r="AK23" i="26"/>
  <c r="AL23" i="26"/>
  <c r="AM23" i="26"/>
  <c r="AN23" i="26"/>
  <c r="AO23" i="26"/>
  <c r="H24" i="26"/>
  <c r="I24" i="26"/>
  <c r="J24" i="26"/>
  <c r="K24" i="26"/>
  <c r="K82" i="26" s="1"/>
  <c r="I645" i="44" s="1"/>
  <c r="L24" i="26"/>
  <c r="M24" i="26"/>
  <c r="T24" i="26"/>
  <c r="AC24" i="26"/>
  <c r="AD24" i="26"/>
  <c r="AL24" i="26"/>
  <c r="AN24" i="26"/>
  <c r="F27" i="26"/>
  <c r="G27" i="26"/>
  <c r="L27" i="26"/>
  <c r="M27" i="26"/>
  <c r="N27" i="26"/>
  <c r="O27" i="26"/>
  <c r="O27" i="27" s="1"/>
  <c r="O29" i="27" s="1"/>
  <c r="P27" i="26"/>
  <c r="Q27" i="26"/>
  <c r="R27" i="26"/>
  <c r="S27" i="26"/>
  <c r="S27" i="27" s="1"/>
  <c r="T27" i="26"/>
  <c r="U27" i="26"/>
  <c r="V27" i="26"/>
  <c r="V29" i="26" s="1"/>
  <c r="W27" i="26"/>
  <c r="X27" i="26"/>
  <c r="Y27" i="26"/>
  <c r="Z27" i="26"/>
  <c r="AA27" i="26"/>
  <c r="AA27" i="27" s="1"/>
  <c r="AA29" i="27" s="1"/>
  <c r="AB27" i="26"/>
  <c r="AC27" i="26"/>
  <c r="AD27" i="26"/>
  <c r="AD29" i="26" s="1"/>
  <c r="AE27" i="26"/>
  <c r="AF27" i="26"/>
  <c r="AF29" i="26" s="1"/>
  <c r="AG27" i="26"/>
  <c r="AH27" i="26"/>
  <c r="AI27" i="26"/>
  <c r="AJ27" i="26"/>
  <c r="AK27" i="26"/>
  <c r="AL27" i="26"/>
  <c r="AL29" i="26" s="1"/>
  <c r="AM27" i="26"/>
  <c r="AM29" i="26" s="1"/>
  <c r="AN27" i="26"/>
  <c r="AO27" i="26"/>
  <c r="AO29" i="26" s="1"/>
  <c r="F28" i="26"/>
  <c r="G28" i="26"/>
  <c r="L28" i="26"/>
  <c r="M28" i="26"/>
  <c r="N28" i="26"/>
  <c r="N28" i="27" s="1"/>
  <c r="O28" i="26"/>
  <c r="O28" i="27" s="1"/>
  <c r="P28" i="26"/>
  <c r="Q28" i="26"/>
  <c r="R28" i="26"/>
  <c r="S28" i="26"/>
  <c r="T28" i="26"/>
  <c r="U28" i="26"/>
  <c r="U29" i="26" s="1"/>
  <c r="V28" i="26"/>
  <c r="V28" i="27" s="1"/>
  <c r="W28" i="26"/>
  <c r="W28" i="27" s="1"/>
  <c r="X28" i="26"/>
  <c r="Y28" i="26"/>
  <c r="Z28" i="26"/>
  <c r="Z28" i="27" s="1"/>
  <c r="AA28" i="26"/>
  <c r="AB28" i="26"/>
  <c r="AB29" i="26" s="1"/>
  <c r="AC28" i="26"/>
  <c r="AC29" i="26" s="1"/>
  <c r="AD28" i="26"/>
  <c r="AD28" i="27" s="1"/>
  <c r="AE28" i="26"/>
  <c r="AE28" i="27" s="1"/>
  <c r="AF28" i="26"/>
  <c r="AG28" i="26"/>
  <c r="AH28" i="26"/>
  <c r="AI28" i="26"/>
  <c r="AJ28" i="26"/>
  <c r="AJ29" i="26" s="1"/>
  <c r="AK28" i="26"/>
  <c r="AK29" i="26" s="1"/>
  <c r="AL28" i="26"/>
  <c r="AM28" i="26"/>
  <c r="AN28" i="26"/>
  <c r="AO28" i="26"/>
  <c r="F29" i="26"/>
  <c r="G29" i="26"/>
  <c r="H29" i="26"/>
  <c r="I29" i="26"/>
  <c r="J29" i="26"/>
  <c r="K29" i="26"/>
  <c r="O29" i="26"/>
  <c r="P29" i="26"/>
  <c r="Q29" i="26"/>
  <c r="R29" i="26"/>
  <c r="S29" i="26"/>
  <c r="X29" i="26"/>
  <c r="Y29" i="26"/>
  <c r="Z29" i="26"/>
  <c r="AG29" i="26"/>
  <c r="AH29" i="26"/>
  <c r="AI29" i="26"/>
  <c r="AN29" i="26"/>
  <c r="E32" i="26"/>
  <c r="F32" i="26"/>
  <c r="D32" i="26" s="1"/>
  <c r="G32" i="26"/>
  <c r="L32" i="26"/>
  <c r="L32" i="27" s="1"/>
  <c r="M32" i="26"/>
  <c r="M32" i="27" s="1"/>
  <c r="N32" i="26"/>
  <c r="O32" i="26"/>
  <c r="P32" i="26"/>
  <c r="Q32" i="26"/>
  <c r="Q32" i="27" s="1"/>
  <c r="R32" i="26"/>
  <c r="R36" i="26" s="1"/>
  <c r="S32" i="26"/>
  <c r="T32" i="26"/>
  <c r="T36" i="26" s="1"/>
  <c r="U32" i="26"/>
  <c r="U32" i="27" s="1"/>
  <c r="V32" i="26"/>
  <c r="W32" i="26"/>
  <c r="X32" i="26"/>
  <c r="Y32" i="26"/>
  <c r="Y32" i="27" s="1"/>
  <c r="Z32" i="26"/>
  <c r="Z36" i="26" s="1"/>
  <c r="AA32" i="26"/>
  <c r="AB32" i="26"/>
  <c r="AC32" i="26"/>
  <c r="AC32" i="27" s="1"/>
  <c r="AD32" i="26"/>
  <c r="AE32" i="26"/>
  <c r="AF32" i="26"/>
  <c r="AG32" i="26"/>
  <c r="AG36" i="26" s="1"/>
  <c r="AH32" i="26"/>
  <c r="AH36" i="26" s="1"/>
  <c r="AI32" i="26"/>
  <c r="AJ32" i="26"/>
  <c r="AJ36" i="26" s="1"/>
  <c r="AK32" i="26"/>
  <c r="AL32" i="26"/>
  <c r="AM32" i="26"/>
  <c r="AN32" i="26"/>
  <c r="AO32" i="26"/>
  <c r="AO36" i="26" s="1"/>
  <c r="D33" i="26"/>
  <c r="F33" i="38" s="1"/>
  <c r="F33" i="26"/>
  <c r="G33" i="26"/>
  <c r="L33" i="26"/>
  <c r="M33" i="26"/>
  <c r="N33" i="26"/>
  <c r="O33" i="26"/>
  <c r="O33" i="27" s="1"/>
  <c r="P33" i="26"/>
  <c r="Q33" i="26"/>
  <c r="R33" i="26"/>
  <c r="S33" i="26"/>
  <c r="T33" i="26"/>
  <c r="U33" i="26"/>
  <c r="V33" i="26"/>
  <c r="W33" i="26"/>
  <c r="W33" i="27" s="1"/>
  <c r="X33" i="26"/>
  <c r="Y33" i="26"/>
  <c r="Z33" i="26"/>
  <c r="AA33" i="26"/>
  <c r="AB33" i="26"/>
  <c r="AC33" i="26"/>
  <c r="AD33" i="26"/>
  <c r="AE33" i="26"/>
  <c r="AE33" i="27" s="1"/>
  <c r="AF33" i="26"/>
  <c r="AG33" i="26"/>
  <c r="AH33" i="26"/>
  <c r="AI33" i="26"/>
  <c r="AJ33" i="26"/>
  <c r="AK33" i="26"/>
  <c r="AL33" i="26"/>
  <c r="AM33" i="26"/>
  <c r="AN33" i="26"/>
  <c r="AO33" i="26"/>
  <c r="F34" i="26"/>
  <c r="G34" i="26"/>
  <c r="E34" i="26" s="1"/>
  <c r="G34" i="38" s="1"/>
  <c r="I34" i="38" s="1"/>
  <c r="L34" i="26"/>
  <c r="M34" i="26"/>
  <c r="M34" i="27" s="1"/>
  <c r="N34" i="26"/>
  <c r="O34" i="26"/>
  <c r="P34" i="26"/>
  <c r="Q34" i="26"/>
  <c r="Q34" i="27" s="1"/>
  <c r="R34" i="26"/>
  <c r="S34" i="26"/>
  <c r="T34" i="26"/>
  <c r="U34" i="26"/>
  <c r="V34" i="26"/>
  <c r="W34" i="26"/>
  <c r="X34" i="26"/>
  <c r="Y34" i="26"/>
  <c r="Y34" i="27" s="1"/>
  <c r="Z34" i="26"/>
  <c r="Z34" i="27" s="1"/>
  <c r="AA34" i="26"/>
  <c r="AB34" i="26"/>
  <c r="AC34" i="26"/>
  <c r="AC34" i="27" s="1"/>
  <c r="AD34" i="26"/>
  <c r="AD36" i="26" s="1"/>
  <c r="AE34" i="26"/>
  <c r="AF34" i="26"/>
  <c r="AG34" i="26"/>
  <c r="AH34" i="26"/>
  <c r="AI34" i="26"/>
  <c r="AJ34" i="26"/>
  <c r="AK34" i="26"/>
  <c r="AK36" i="26" s="1"/>
  <c r="AL34" i="26"/>
  <c r="AM34" i="26"/>
  <c r="AN34" i="26"/>
  <c r="AO34" i="26"/>
  <c r="F35" i="26"/>
  <c r="D35" i="26" s="1"/>
  <c r="F35" i="38" s="1"/>
  <c r="H35" i="38" s="1"/>
  <c r="G35" i="26"/>
  <c r="L35" i="26"/>
  <c r="M35" i="26"/>
  <c r="N35" i="26"/>
  <c r="O35" i="26"/>
  <c r="P35" i="26"/>
  <c r="P35" i="27" s="1"/>
  <c r="Q35" i="26"/>
  <c r="R35" i="26"/>
  <c r="S35" i="26"/>
  <c r="S36" i="26" s="1"/>
  <c r="T35" i="26"/>
  <c r="T35" i="27" s="1"/>
  <c r="U35" i="26"/>
  <c r="V35" i="26"/>
  <c r="W35" i="26"/>
  <c r="W35" i="27" s="1"/>
  <c r="X35" i="26"/>
  <c r="X35" i="27" s="1"/>
  <c r="Y35" i="26"/>
  <c r="Y35" i="27" s="1"/>
  <c r="Z35" i="26"/>
  <c r="AA35" i="26"/>
  <c r="AB35" i="26"/>
  <c r="AC35" i="26"/>
  <c r="AD35" i="26"/>
  <c r="AE35" i="26"/>
  <c r="AF35" i="26"/>
  <c r="AG35" i="26"/>
  <c r="AH35" i="26"/>
  <c r="AI35" i="26"/>
  <c r="AI36" i="26" s="1"/>
  <c r="AJ35" i="26"/>
  <c r="AK35" i="26"/>
  <c r="AL35" i="26"/>
  <c r="AM35" i="26"/>
  <c r="AN35" i="26"/>
  <c r="AO35" i="26"/>
  <c r="F36" i="26"/>
  <c r="H36" i="26"/>
  <c r="I36" i="26"/>
  <c r="J36" i="26"/>
  <c r="K36" i="26"/>
  <c r="N36" i="26"/>
  <c r="P36" i="26"/>
  <c r="X36" i="26"/>
  <c r="F39" i="26"/>
  <c r="D39" i="26" s="1"/>
  <c r="F39" i="38" s="1"/>
  <c r="H39" i="38" s="1"/>
  <c r="G39" i="26"/>
  <c r="L39" i="26"/>
  <c r="L39" i="27" s="1"/>
  <c r="M39" i="26"/>
  <c r="N39" i="26"/>
  <c r="O39" i="26"/>
  <c r="P39" i="26"/>
  <c r="P39" i="27" s="1"/>
  <c r="Q39" i="26"/>
  <c r="E39" i="26" s="1"/>
  <c r="G39" i="38" s="1"/>
  <c r="I39" i="38" s="1"/>
  <c r="R39" i="26"/>
  <c r="S39" i="26"/>
  <c r="T39" i="26"/>
  <c r="T39" i="27" s="1"/>
  <c r="U39" i="26"/>
  <c r="V39" i="26"/>
  <c r="W39" i="26"/>
  <c r="X39" i="26"/>
  <c r="X39" i="27" s="1"/>
  <c r="Y39" i="26"/>
  <c r="Z39" i="26"/>
  <c r="AA39" i="26"/>
  <c r="AB39" i="26"/>
  <c r="AB39" i="27" s="1"/>
  <c r="AC39" i="26"/>
  <c r="AD39" i="26"/>
  <c r="AE39" i="26"/>
  <c r="AF39" i="26"/>
  <c r="AG39" i="26"/>
  <c r="AH39" i="26"/>
  <c r="AH43" i="26" s="1"/>
  <c r="AI39" i="26"/>
  <c r="AJ39" i="26"/>
  <c r="AK39" i="26"/>
  <c r="AL39" i="26"/>
  <c r="AM39" i="26"/>
  <c r="AN39" i="26"/>
  <c r="AO39" i="26"/>
  <c r="D40" i="26"/>
  <c r="F40" i="26"/>
  <c r="F42" i="26" s="1"/>
  <c r="G40" i="26"/>
  <c r="L40" i="26"/>
  <c r="L42" i="26" s="1"/>
  <c r="L43" i="26" s="1"/>
  <c r="M40" i="26"/>
  <c r="N40" i="26"/>
  <c r="O40" i="26"/>
  <c r="E40" i="26" s="1"/>
  <c r="P40" i="26"/>
  <c r="Q40" i="26"/>
  <c r="R40" i="26"/>
  <c r="R40" i="27" s="1"/>
  <c r="S40" i="26"/>
  <c r="T40" i="26"/>
  <c r="U40" i="26"/>
  <c r="V40" i="26"/>
  <c r="W40" i="26"/>
  <c r="X40" i="26"/>
  <c r="X42" i="26" s="1"/>
  <c r="X43" i="26" s="1"/>
  <c r="Y40" i="26"/>
  <c r="Z40" i="26"/>
  <c r="Z40" i="27" s="1"/>
  <c r="AA40" i="26"/>
  <c r="AB40" i="26"/>
  <c r="AB42" i="26" s="1"/>
  <c r="AB43" i="26" s="1"/>
  <c r="AC40" i="26"/>
  <c r="AD40" i="26"/>
  <c r="AE40" i="26"/>
  <c r="AF40" i="26"/>
  <c r="AF42" i="26" s="1"/>
  <c r="AF43" i="26" s="1"/>
  <c r="AG40" i="26"/>
  <c r="AH40" i="26"/>
  <c r="AI40" i="26"/>
  <c r="AJ40" i="26"/>
  <c r="AK40" i="26"/>
  <c r="AL40" i="26"/>
  <c r="AM40" i="26"/>
  <c r="AN40" i="26"/>
  <c r="AN42" i="26" s="1"/>
  <c r="AO40" i="26"/>
  <c r="AO42" i="26" s="1"/>
  <c r="AO43" i="26" s="1"/>
  <c r="F41" i="26"/>
  <c r="G41" i="26"/>
  <c r="L41" i="26"/>
  <c r="L41" i="27" s="1"/>
  <c r="M41" i="26"/>
  <c r="M42" i="26" s="1"/>
  <c r="M43" i="26" s="1"/>
  <c r="N41" i="26"/>
  <c r="D41" i="26" s="1"/>
  <c r="F41" i="38" s="1"/>
  <c r="O41" i="26"/>
  <c r="P41" i="26"/>
  <c r="P41" i="27" s="1"/>
  <c r="Q41" i="26"/>
  <c r="R41" i="26"/>
  <c r="S41" i="26"/>
  <c r="S42" i="26" s="1"/>
  <c r="S43" i="26" s="1"/>
  <c r="T41" i="26"/>
  <c r="U41" i="26"/>
  <c r="V41" i="26"/>
  <c r="W41" i="26"/>
  <c r="X41" i="26"/>
  <c r="X41" i="27" s="1"/>
  <c r="Y41" i="26"/>
  <c r="Z41" i="26"/>
  <c r="AA41" i="26"/>
  <c r="AA42" i="26" s="1"/>
  <c r="AB41" i="26"/>
  <c r="AB41" i="27" s="1"/>
  <c r="AC41" i="26"/>
  <c r="AC42" i="26" s="1"/>
  <c r="AC43" i="26" s="1"/>
  <c r="AD41" i="26"/>
  <c r="AE41" i="26"/>
  <c r="AF41" i="26"/>
  <c r="AG41" i="26"/>
  <c r="AH41" i="26"/>
  <c r="AI41" i="26"/>
  <c r="AI42" i="26" s="1"/>
  <c r="AI43" i="26" s="1"/>
  <c r="AJ41" i="26"/>
  <c r="AK41" i="26"/>
  <c r="AK42" i="26" s="1"/>
  <c r="AK43" i="26" s="1"/>
  <c r="AL41" i="26"/>
  <c r="AM41" i="26"/>
  <c r="AN41" i="26"/>
  <c r="AO41" i="26"/>
  <c r="G42" i="26"/>
  <c r="G43" i="26" s="1"/>
  <c r="H42" i="26"/>
  <c r="H43" i="26" s="1"/>
  <c r="I42" i="26"/>
  <c r="I43" i="26" s="1"/>
  <c r="I82" i="26" s="1"/>
  <c r="G645" i="44" s="1"/>
  <c r="J42" i="26"/>
  <c r="J43" i="26" s="1"/>
  <c r="J82" i="26" s="1"/>
  <c r="H645" i="44" s="1"/>
  <c r="K42" i="26"/>
  <c r="O42" i="26"/>
  <c r="O43" i="26" s="1"/>
  <c r="P42" i="26"/>
  <c r="Q42" i="26"/>
  <c r="Q43" i="26" s="1"/>
  <c r="T42" i="26"/>
  <c r="Y42" i="26"/>
  <c r="Y43" i="26" s="1"/>
  <c r="Z42" i="26"/>
  <c r="AG42" i="26"/>
  <c r="AH42" i="26"/>
  <c r="AJ42" i="26"/>
  <c r="AJ43" i="26" s="1"/>
  <c r="K43" i="26"/>
  <c r="P43" i="26"/>
  <c r="T43" i="26"/>
  <c r="AA43" i="26"/>
  <c r="AG43" i="26"/>
  <c r="D45" i="26"/>
  <c r="F45" i="38" s="1"/>
  <c r="F45" i="26"/>
  <c r="G45" i="26"/>
  <c r="L45" i="26"/>
  <c r="M45" i="26"/>
  <c r="N45" i="26"/>
  <c r="N45" i="27" s="1"/>
  <c r="O45" i="26"/>
  <c r="E45" i="26" s="1"/>
  <c r="G45" i="38" s="1"/>
  <c r="I45" i="38" s="1"/>
  <c r="P45" i="26"/>
  <c r="Q45" i="26"/>
  <c r="Q45" i="27" s="1"/>
  <c r="R45" i="26"/>
  <c r="S45" i="26"/>
  <c r="T45" i="26"/>
  <c r="U45" i="26"/>
  <c r="V45" i="26"/>
  <c r="V45" i="27" s="1"/>
  <c r="W45" i="26"/>
  <c r="X45" i="26"/>
  <c r="Y45" i="26"/>
  <c r="Z45" i="26"/>
  <c r="Z45" i="27" s="1"/>
  <c r="AA45" i="26"/>
  <c r="AB45" i="26"/>
  <c r="AC45" i="26"/>
  <c r="AC45" i="27" s="1"/>
  <c r="AD45" i="26"/>
  <c r="AD45" i="27" s="1"/>
  <c r="AE45" i="26"/>
  <c r="AF45" i="26"/>
  <c r="AG45" i="26"/>
  <c r="AH45" i="26"/>
  <c r="AI45" i="26"/>
  <c r="AJ45" i="26"/>
  <c r="AK45" i="26"/>
  <c r="AL45" i="26"/>
  <c r="AM45" i="26"/>
  <c r="AN45" i="26"/>
  <c r="AO45" i="26"/>
  <c r="F47" i="26"/>
  <c r="G47" i="26"/>
  <c r="L47" i="26"/>
  <c r="L47" i="27" s="1"/>
  <c r="M47" i="26"/>
  <c r="M47" i="27" s="1"/>
  <c r="N47" i="26"/>
  <c r="O47" i="26"/>
  <c r="P47" i="26"/>
  <c r="P47" i="27" s="1"/>
  <c r="Q47" i="26"/>
  <c r="R47" i="26"/>
  <c r="S47" i="26"/>
  <c r="T47" i="26"/>
  <c r="U47" i="26"/>
  <c r="V47" i="26"/>
  <c r="W47" i="26"/>
  <c r="X47" i="26"/>
  <c r="X47" i="27" s="1"/>
  <c r="Y47" i="26"/>
  <c r="Z47" i="26"/>
  <c r="AA47" i="26"/>
  <c r="AB47" i="26"/>
  <c r="AC47" i="26"/>
  <c r="AC47" i="27" s="1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L49" i="26"/>
  <c r="M49" i="26"/>
  <c r="M49" i="27" s="1"/>
  <c r="N49" i="26"/>
  <c r="O49" i="26"/>
  <c r="P49" i="26"/>
  <c r="Q49" i="26"/>
  <c r="R49" i="26"/>
  <c r="S49" i="26"/>
  <c r="T49" i="26"/>
  <c r="U49" i="26"/>
  <c r="U49" i="27" s="1"/>
  <c r="V49" i="26"/>
  <c r="W49" i="26"/>
  <c r="X49" i="26"/>
  <c r="Y49" i="26"/>
  <c r="Z49" i="26"/>
  <c r="AA49" i="26"/>
  <c r="AB49" i="26"/>
  <c r="AC49" i="26"/>
  <c r="AC49" i="27" s="1"/>
  <c r="AD49" i="26"/>
  <c r="AD49" i="27" s="1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G51" i="26"/>
  <c r="L51" i="26"/>
  <c r="L51" i="27" s="1"/>
  <c r="M51" i="26"/>
  <c r="N51" i="26"/>
  <c r="O51" i="26"/>
  <c r="P51" i="26"/>
  <c r="Q51" i="26"/>
  <c r="R51" i="26"/>
  <c r="S51" i="26"/>
  <c r="S51" i="27" s="1"/>
  <c r="T51" i="26"/>
  <c r="U51" i="26"/>
  <c r="V51" i="26"/>
  <c r="W51" i="26"/>
  <c r="W51" i="27" s="1"/>
  <c r="X51" i="26"/>
  <c r="Y51" i="26"/>
  <c r="Z51" i="26"/>
  <c r="AA51" i="26"/>
  <c r="AA51" i="27" s="1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F56" i="26" s="1"/>
  <c r="G54" i="26"/>
  <c r="L54" i="26"/>
  <c r="N54" i="26"/>
  <c r="N54" i="27" s="1"/>
  <c r="O54" i="26"/>
  <c r="P54" i="26"/>
  <c r="Q54" i="26"/>
  <c r="R54" i="26"/>
  <c r="S54" i="26"/>
  <c r="E54" i="26" s="1"/>
  <c r="T54" i="26"/>
  <c r="U54" i="26"/>
  <c r="V54" i="26"/>
  <c r="V54" i="27" s="1"/>
  <c r="W54" i="26"/>
  <c r="W56" i="26" s="1"/>
  <c r="X54" i="26"/>
  <c r="Y54" i="26"/>
  <c r="Z54" i="26"/>
  <c r="AA54" i="26"/>
  <c r="AA56" i="26" s="1"/>
  <c r="AB54" i="26"/>
  <c r="AC54" i="26"/>
  <c r="AD54" i="26"/>
  <c r="AD54" i="27" s="1"/>
  <c r="AE54" i="26"/>
  <c r="AF54" i="26"/>
  <c r="AG54" i="26"/>
  <c r="AH54" i="26"/>
  <c r="AH56" i="26" s="1"/>
  <c r="AI54" i="26"/>
  <c r="AI56" i="26" s="1"/>
  <c r="AJ54" i="26"/>
  <c r="AK54" i="26"/>
  <c r="AK56" i="26" s="1"/>
  <c r="AL54" i="26"/>
  <c r="AM54" i="26"/>
  <c r="AN54" i="26"/>
  <c r="AO54" i="26"/>
  <c r="F55" i="26"/>
  <c r="G55" i="26"/>
  <c r="G56" i="26" s="1"/>
  <c r="L55" i="26"/>
  <c r="L55" i="27" s="1"/>
  <c r="M55" i="26"/>
  <c r="M55" i="27" s="1"/>
  <c r="N55" i="26"/>
  <c r="O55" i="26"/>
  <c r="O56" i="26" s="1"/>
  <c r="P55" i="26"/>
  <c r="D55" i="26" s="1"/>
  <c r="F55" i="38" s="1"/>
  <c r="H55" i="38" s="1"/>
  <c r="Q55" i="26"/>
  <c r="E55" i="26" s="1"/>
  <c r="G55" i="38" s="1"/>
  <c r="I55" i="38" s="1"/>
  <c r="R55" i="26"/>
  <c r="S55" i="26"/>
  <c r="T55" i="26"/>
  <c r="T56" i="26" s="1"/>
  <c r="U55" i="26"/>
  <c r="U55" i="27" s="1"/>
  <c r="V55" i="26"/>
  <c r="W55" i="26"/>
  <c r="X55" i="26"/>
  <c r="X56" i="26" s="1"/>
  <c r="Y55" i="26"/>
  <c r="Z55" i="26"/>
  <c r="AA55" i="26"/>
  <c r="AB55" i="26"/>
  <c r="AB56" i="26" s="1"/>
  <c r="AC55" i="26"/>
  <c r="AD55" i="26"/>
  <c r="AE55" i="26"/>
  <c r="AF55" i="26"/>
  <c r="AF56" i="26" s="1"/>
  <c r="AG55" i="26"/>
  <c r="AH55" i="26"/>
  <c r="AI55" i="26"/>
  <c r="AJ55" i="26"/>
  <c r="AJ56" i="26" s="1"/>
  <c r="AK55" i="26"/>
  <c r="AL55" i="26"/>
  <c r="AM55" i="26"/>
  <c r="AN55" i="26"/>
  <c r="AO55" i="26"/>
  <c r="H56" i="26"/>
  <c r="I56" i="26"/>
  <c r="J56" i="26"/>
  <c r="K56" i="26"/>
  <c r="M56" i="26"/>
  <c r="N56" i="26"/>
  <c r="U56" i="26"/>
  <c r="V56" i="26"/>
  <c r="AC56" i="26"/>
  <c r="AD56" i="26"/>
  <c r="AE56" i="26"/>
  <c r="AL56" i="26"/>
  <c r="AM56" i="26"/>
  <c r="AN56" i="26"/>
  <c r="F59" i="26"/>
  <c r="G59" i="26"/>
  <c r="E59" i="26" s="1"/>
  <c r="G59" i="38" s="1"/>
  <c r="L59" i="26"/>
  <c r="M59" i="26"/>
  <c r="M59" i="27" s="1"/>
  <c r="N59" i="26"/>
  <c r="N61" i="26" s="1"/>
  <c r="O59" i="26"/>
  <c r="P59" i="26"/>
  <c r="P61" i="26" s="1"/>
  <c r="Q59" i="26"/>
  <c r="Q59" i="27" s="1"/>
  <c r="R59" i="26"/>
  <c r="S59" i="26"/>
  <c r="T59" i="26"/>
  <c r="U59" i="26"/>
  <c r="V59" i="26"/>
  <c r="V61" i="26" s="1"/>
  <c r="W59" i="26"/>
  <c r="X59" i="26"/>
  <c r="Y59" i="26"/>
  <c r="Z59" i="26"/>
  <c r="AA59" i="26"/>
  <c r="AB59" i="26"/>
  <c r="AC59" i="26"/>
  <c r="AD59" i="26"/>
  <c r="AD61" i="26" s="1"/>
  <c r="AE59" i="26"/>
  <c r="AF59" i="26"/>
  <c r="AG59" i="26"/>
  <c r="AH59" i="26"/>
  <c r="AI59" i="26"/>
  <c r="AJ59" i="26"/>
  <c r="AK59" i="26"/>
  <c r="AL59" i="26"/>
  <c r="AL61" i="26" s="1"/>
  <c r="AM59" i="26"/>
  <c r="AM61" i="26" s="1"/>
  <c r="AN59" i="26"/>
  <c r="AO59" i="26"/>
  <c r="F60" i="26"/>
  <c r="G60" i="26"/>
  <c r="L60" i="26"/>
  <c r="M60" i="26"/>
  <c r="N60" i="26"/>
  <c r="O60" i="26"/>
  <c r="P60" i="26"/>
  <c r="Q60" i="26"/>
  <c r="Q61" i="26" s="1"/>
  <c r="R60" i="26"/>
  <c r="R61" i="26" s="1"/>
  <c r="S60" i="26"/>
  <c r="T60" i="26"/>
  <c r="U60" i="26"/>
  <c r="U60" i="27" s="1"/>
  <c r="V60" i="26"/>
  <c r="W60" i="26"/>
  <c r="X60" i="26"/>
  <c r="Y60" i="26"/>
  <c r="Y61" i="26" s="1"/>
  <c r="Z60" i="26"/>
  <c r="Z61" i="26" s="1"/>
  <c r="AA60" i="26"/>
  <c r="AA61" i="26" s="1"/>
  <c r="AB60" i="26"/>
  <c r="AC60" i="26"/>
  <c r="AC60" i="27" s="1"/>
  <c r="AD60" i="26"/>
  <c r="AE60" i="26"/>
  <c r="AF60" i="26"/>
  <c r="AG60" i="26"/>
  <c r="AH60" i="26"/>
  <c r="AH61" i="26" s="1"/>
  <c r="AI60" i="26"/>
  <c r="AI61" i="26" s="1"/>
  <c r="AJ60" i="26"/>
  <c r="AK60" i="26"/>
  <c r="AL60" i="26"/>
  <c r="AM60" i="26"/>
  <c r="AN60" i="26"/>
  <c r="AO60" i="26"/>
  <c r="F61" i="26"/>
  <c r="G61" i="26"/>
  <c r="H61" i="26"/>
  <c r="I61" i="26"/>
  <c r="J61" i="26"/>
  <c r="K61" i="26"/>
  <c r="O61" i="26"/>
  <c r="W61" i="26"/>
  <c r="X61" i="26"/>
  <c r="AE61" i="26"/>
  <c r="AF61" i="26"/>
  <c r="AG61" i="26"/>
  <c r="AN61" i="26"/>
  <c r="AO61" i="26"/>
  <c r="F64" i="26"/>
  <c r="G64" i="26"/>
  <c r="L64" i="26"/>
  <c r="M64" i="26"/>
  <c r="M64" i="27" s="1"/>
  <c r="N64" i="26"/>
  <c r="O64" i="26"/>
  <c r="O64" i="27" s="1"/>
  <c r="P64" i="26"/>
  <c r="Q64" i="26"/>
  <c r="E64" i="26" s="1"/>
  <c r="R64" i="26"/>
  <c r="S64" i="26"/>
  <c r="S66" i="26" s="1"/>
  <c r="T64" i="26"/>
  <c r="U64" i="26"/>
  <c r="V64" i="26"/>
  <c r="W64" i="26"/>
  <c r="X64" i="26"/>
  <c r="Y64" i="26"/>
  <c r="Y66" i="26" s="1"/>
  <c r="Z64" i="26"/>
  <c r="Z64" i="27" s="1"/>
  <c r="AA64" i="26"/>
  <c r="AB64" i="26"/>
  <c r="AC64" i="26"/>
  <c r="AC64" i="27" s="1"/>
  <c r="AD64" i="26"/>
  <c r="AD66" i="26" s="1"/>
  <c r="AE64" i="26"/>
  <c r="AF64" i="26"/>
  <c r="AG64" i="26"/>
  <c r="AG66" i="26" s="1"/>
  <c r="AH64" i="26"/>
  <c r="AI64" i="26"/>
  <c r="AJ64" i="26"/>
  <c r="AK64" i="26"/>
  <c r="AL64" i="26"/>
  <c r="AM64" i="26"/>
  <c r="AN64" i="26"/>
  <c r="AO64" i="26"/>
  <c r="AO66" i="26" s="1"/>
  <c r="F65" i="26"/>
  <c r="G65" i="26"/>
  <c r="E65" i="26" s="1"/>
  <c r="G65" i="38" s="1"/>
  <c r="I65" i="38" s="1"/>
  <c r="L65" i="26"/>
  <c r="L66" i="26" s="1"/>
  <c r="M65" i="26"/>
  <c r="M66" i="26" s="1"/>
  <c r="N65" i="26"/>
  <c r="O65" i="26"/>
  <c r="P65" i="26"/>
  <c r="P66" i="26" s="1"/>
  <c r="Q65" i="26"/>
  <c r="R65" i="26"/>
  <c r="S65" i="26"/>
  <c r="S65" i="27" s="1"/>
  <c r="T65" i="26"/>
  <c r="U65" i="26"/>
  <c r="V65" i="26"/>
  <c r="W65" i="26"/>
  <c r="X65" i="26"/>
  <c r="X66" i="26" s="1"/>
  <c r="Y65" i="26"/>
  <c r="Z65" i="26"/>
  <c r="AA65" i="26"/>
  <c r="AA65" i="27" s="1"/>
  <c r="AB65" i="26"/>
  <c r="AC65" i="26"/>
  <c r="AC66" i="26" s="1"/>
  <c r="AD65" i="26"/>
  <c r="AE65" i="26"/>
  <c r="AF65" i="26"/>
  <c r="AF66" i="26" s="1"/>
  <c r="AG65" i="26"/>
  <c r="AH65" i="26"/>
  <c r="AI65" i="26"/>
  <c r="AJ65" i="26"/>
  <c r="AK65" i="26"/>
  <c r="AL65" i="26"/>
  <c r="AM65" i="26"/>
  <c r="AN65" i="26"/>
  <c r="AN66" i="26" s="1"/>
  <c r="AO65" i="26"/>
  <c r="G66" i="26"/>
  <c r="H66" i="26"/>
  <c r="I66" i="26"/>
  <c r="J66" i="26"/>
  <c r="K66" i="26"/>
  <c r="N66" i="26"/>
  <c r="O66" i="26"/>
  <c r="Q66" i="26"/>
  <c r="R66" i="26"/>
  <c r="T66" i="26"/>
  <c r="V66" i="26"/>
  <c r="Z66" i="26"/>
  <c r="AA66" i="26"/>
  <c r="AB66" i="26"/>
  <c r="AH66" i="26"/>
  <c r="AI66" i="26"/>
  <c r="AJ66" i="26"/>
  <c r="AL66" i="26"/>
  <c r="F70" i="26"/>
  <c r="G70" i="26"/>
  <c r="G72" i="26" s="1"/>
  <c r="L70" i="26"/>
  <c r="L70" i="27" s="1"/>
  <c r="L72" i="27" s="1"/>
  <c r="M70" i="26"/>
  <c r="M72" i="26" s="1"/>
  <c r="N70" i="26"/>
  <c r="O70" i="26"/>
  <c r="O72" i="26" s="1"/>
  <c r="P70" i="26"/>
  <c r="Q70" i="26"/>
  <c r="Q70" i="27" s="1"/>
  <c r="R70" i="26"/>
  <c r="R72" i="26" s="1"/>
  <c r="S70" i="26"/>
  <c r="S72" i="26" s="1"/>
  <c r="T70" i="26"/>
  <c r="T70" i="27" s="1"/>
  <c r="T72" i="27" s="1"/>
  <c r="U70" i="26"/>
  <c r="U70" i="27" s="1"/>
  <c r="U72" i="27" s="1"/>
  <c r="V70" i="26"/>
  <c r="W70" i="26"/>
  <c r="W72" i="26" s="1"/>
  <c r="X70" i="26"/>
  <c r="Y70" i="26"/>
  <c r="Z70" i="26"/>
  <c r="Z72" i="26" s="1"/>
  <c r="AA70" i="26"/>
  <c r="AA72" i="26" s="1"/>
  <c r="AB70" i="26"/>
  <c r="AB70" i="27" s="1"/>
  <c r="AB72" i="27" s="1"/>
  <c r="AC70" i="26"/>
  <c r="AD70" i="26"/>
  <c r="AE70" i="26"/>
  <c r="AF70" i="26"/>
  <c r="AG70" i="26"/>
  <c r="AH70" i="26"/>
  <c r="AH72" i="26" s="1"/>
  <c r="AI70" i="26"/>
  <c r="AI72" i="26" s="1"/>
  <c r="AJ70" i="26"/>
  <c r="AJ72" i="26" s="1"/>
  <c r="AK70" i="26"/>
  <c r="AL70" i="26"/>
  <c r="AM70" i="26"/>
  <c r="AN70" i="26"/>
  <c r="AO70" i="26"/>
  <c r="E71" i="26"/>
  <c r="F71" i="26"/>
  <c r="G71" i="26"/>
  <c r="L71" i="26"/>
  <c r="M71" i="26"/>
  <c r="N71" i="26"/>
  <c r="N72" i="26" s="1"/>
  <c r="O71" i="26"/>
  <c r="P71" i="26"/>
  <c r="D71" i="26" s="1"/>
  <c r="F71" i="38" s="1"/>
  <c r="H71" i="38" s="1"/>
  <c r="Q71" i="26"/>
  <c r="R71" i="26"/>
  <c r="S71" i="26"/>
  <c r="T71" i="26"/>
  <c r="U71" i="26"/>
  <c r="V71" i="26"/>
  <c r="V72" i="26" s="1"/>
  <c r="W71" i="26"/>
  <c r="X71" i="26"/>
  <c r="X72" i="26" s="1"/>
  <c r="Y71" i="26"/>
  <c r="Z71" i="26"/>
  <c r="AA71" i="26"/>
  <c r="AA71" i="27" s="1"/>
  <c r="AB71" i="26"/>
  <c r="AC71" i="26"/>
  <c r="AD71" i="26"/>
  <c r="AD72" i="26" s="1"/>
  <c r="AE71" i="26"/>
  <c r="AF71" i="26"/>
  <c r="AF72" i="26" s="1"/>
  <c r="AG71" i="26"/>
  <c r="AH71" i="26"/>
  <c r="AI71" i="26"/>
  <c r="AJ71" i="26"/>
  <c r="AK71" i="26"/>
  <c r="AL71" i="26"/>
  <c r="AL72" i="26" s="1"/>
  <c r="AM71" i="26"/>
  <c r="AN71" i="26"/>
  <c r="AN72" i="26" s="1"/>
  <c r="AO71" i="26"/>
  <c r="H72" i="26"/>
  <c r="I72" i="26"/>
  <c r="J72" i="26"/>
  <c r="K72" i="26"/>
  <c r="L72" i="26"/>
  <c r="T72" i="26"/>
  <c r="U72" i="26"/>
  <c r="AB72" i="26"/>
  <c r="AC72" i="26"/>
  <c r="AE72" i="26"/>
  <c r="AK72" i="26"/>
  <c r="AM72" i="26"/>
  <c r="F73" i="26"/>
  <c r="G73" i="26"/>
  <c r="L73" i="26"/>
  <c r="M73" i="26"/>
  <c r="N73" i="26"/>
  <c r="O73" i="26"/>
  <c r="P73" i="26"/>
  <c r="Q73" i="26"/>
  <c r="R73" i="26"/>
  <c r="S73" i="26"/>
  <c r="T73" i="26"/>
  <c r="U73" i="26"/>
  <c r="V73" i="26"/>
  <c r="V73" i="27" s="1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G74" i="26"/>
  <c r="E74" i="26" s="1"/>
  <c r="G74" i="38" s="1"/>
  <c r="L74" i="26"/>
  <c r="M74" i="26"/>
  <c r="N74" i="26"/>
  <c r="O74" i="26"/>
  <c r="O74" i="27" s="1"/>
  <c r="P74" i="26"/>
  <c r="Q74" i="26"/>
  <c r="R74" i="26"/>
  <c r="S74" i="26"/>
  <c r="T74" i="26"/>
  <c r="U74" i="26"/>
  <c r="V74" i="26"/>
  <c r="W74" i="26"/>
  <c r="W74" i="27" s="1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D75" i="26" s="1"/>
  <c r="G75" i="26"/>
  <c r="E75" i="26" s="1"/>
  <c r="G75" i="38" s="1"/>
  <c r="I75" i="38" s="1"/>
  <c r="L75" i="26"/>
  <c r="M75" i="26"/>
  <c r="N75" i="26"/>
  <c r="O75" i="26"/>
  <c r="O75" i="27" s="1"/>
  <c r="P75" i="26"/>
  <c r="Q75" i="26"/>
  <c r="Q75" i="27" s="1"/>
  <c r="R75" i="26"/>
  <c r="S75" i="26"/>
  <c r="T75" i="26"/>
  <c r="U75" i="26"/>
  <c r="V75" i="26"/>
  <c r="W75" i="26"/>
  <c r="W75" i="27" s="1"/>
  <c r="X75" i="26"/>
  <c r="Y75" i="26"/>
  <c r="Y75" i="27" s="1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F76" i="38" s="1"/>
  <c r="H76" i="38" s="1"/>
  <c r="E76" i="26"/>
  <c r="G76" i="38" s="1"/>
  <c r="F76" i="26"/>
  <c r="G76" i="26"/>
  <c r="L76" i="26"/>
  <c r="M76" i="26"/>
  <c r="N76" i="26"/>
  <c r="O76" i="26"/>
  <c r="O76" i="27" s="1"/>
  <c r="P76" i="26"/>
  <c r="Q76" i="26"/>
  <c r="R76" i="26"/>
  <c r="S76" i="26"/>
  <c r="T76" i="26"/>
  <c r="U76" i="26"/>
  <c r="V76" i="26"/>
  <c r="W76" i="26"/>
  <c r="W76" i="27" s="1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L77" i="26"/>
  <c r="M77" i="26"/>
  <c r="N77" i="26"/>
  <c r="O77" i="26"/>
  <c r="P77" i="26"/>
  <c r="Q77" i="26"/>
  <c r="R77" i="26"/>
  <c r="S77" i="26"/>
  <c r="S77" i="27" s="1"/>
  <c r="T77" i="26"/>
  <c r="U77" i="26"/>
  <c r="V77" i="26"/>
  <c r="V77" i="27" s="1"/>
  <c r="W77" i="26"/>
  <c r="X77" i="26"/>
  <c r="Y77" i="26"/>
  <c r="Z77" i="26"/>
  <c r="AA77" i="26"/>
  <c r="AA77" i="27" s="1"/>
  <c r="AB77" i="26"/>
  <c r="AC77" i="26"/>
  <c r="AD77" i="26"/>
  <c r="AD77" i="27" s="1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G78" i="26"/>
  <c r="L78" i="26"/>
  <c r="M78" i="26"/>
  <c r="N78" i="26"/>
  <c r="O78" i="26"/>
  <c r="P78" i="26"/>
  <c r="Q78" i="26"/>
  <c r="Q78" i="27" s="1"/>
  <c r="R78" i="26"/>
  <c r="S78" i="26"/>
  <c r="T78" i="26"/>
  <c r="T78" i="27" s="1"/>
  <c r="U78" i="26"/>
  <c r="V78" i="26"/>
  <c r="W78" i="26"/>
  <c r="X78" i="26"/>
  <c r="Y78" i="26"/>
  <c r="Z78" i="26"/>
  <c r="AA78" i="26"/>
  <c r="AB78" i="26"/>
  <c r="AB78" i="27" s="1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L79" i="26"/>
  <c r="M79" i="26"/>
  <c r="N79" i="26"/>
  <c r="O79" i="26"/>
  <c r="P79" i="26"/>
  <c r="Q79" i="26"/>
  <c r="R79" i="26"/>
  <c r="R79" i="27" s="1"/>
  <c r="S79" i="26"/>
  <c r="T79" i="26"/>
  <c r="U79" i="26"/>
  <c r="V79" i="26"/>
  <c r="W79" i="26"/>
  <c r="X79" i="26"/>
  <c r="Y79" i="26"/>
  <c r="Y79" i="27" s="1"/>
  <c r="Z79" i="26"/>
  <c r="AA79" i="26"/>
  <c r="AA79" i="27" s="1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D80" i="26" s="1"/>
  <c r="F80" i="38" s="1"/>
  <c r="H80" i="38" s="1"/>
  <c r="G80" i="26"/>
  <c r="L80" i="26"/>
  <c r="M80" i="26"/>
  <c r="N80" i="26"/>
  <c r="O80" i="26"/>
  <c r="P80" i="26"/>
  <c r="Q80" i="26"/>
  <c r="E80" i="26" s="1"/>
  <c r="G80" i="38" s="1"/>
  <c r="I80" i="38" s="1"/>
  <c r="R80" i="26"/>
  <c r="S80" i="26"/>
  <c r="T80" i="26"/>
  <c r="U80" i="26"/>
  <c r="V80" i="26"/>
  <c r="W80" i="26"/>
  <c r="W80" i="27" s="1"/>
  <c r="X80" i="26"/>
  <c r="X80" i="27" s="1"/>
  <c r="Y80" i="26"/>
  <c r="Y80" i="27" s="1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F81" i="38" s="1"/>
  <c r="H81" i="38" s="1"/>
  <c r="F81" i="26"/>
  <c r="G81" i="26"/>
  <c r="L81" i="26"/>
  <c r="M81" i="26"/>
  <c r="N81" i="26"/>
  <c r="N81" i="27" s="1"/>
  <c r="O81" i="26"/>
  <c r="P81" i="26"/>
  <c r="Q81" i="26"/>
  <c r="R81" i="26"/>
  <c r="S81" i="26"/>
  <c r="T81" i="26"/>
  <c r="U81" i="26"/>
  <c r="V81" i="26"/>
  <c r="W81" i="26"/>
  <c r="W81" i="27" s="1"/>
  <c r="X81" i="26"/>
  <c r="Y81" i="26"/>
  <c r="Z81" i="26"/>
  <c r="AA81" i="26"/>
  <c r="AB81" i="26"/>
  <c r="AC81" i="26"/>
  <c r="AD81" i="26"/>
  <c r="AD81" i="27" s="1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E11" i="38"/>
  <c r="E16" i="38" s="1"/>
  <c r="E13" i="38"/>
  <c r="E15" i="38"/>
  <c r="E20" i="38"/>
  <c r="E21" i="38"/>
  <c r="D23" i="38"/>
  <c r="E29" i="38"/>
  <c r="E32" i="38"/>
  <c r="E36" i="38" s="1"/>
  <c r="E33" i="38"/>
  <c r="D34" i="38"/>
  <c r="E34" i="38"/>
  <c r="D35" i="38"/>
  <c r="E35" i="38"/>
  <c r="D39" i="38"/>
  <c r="E39" i="38"/>
  <c r="G40" i="38"/>
  <c r="D45" i="38"/>
  <c r="E45" i="38"/>
  <c r="D49" i="38"/>
  <c r="E54" i="38"/>
  <c r="D55" i="38"/>
  <c r="E55" i="38"/>
  <c r="D60" i="38"/>
  <c r="D64" i="38"/>
  <c r="E64" i="38"/>
  <c r="D66" i="38"/>
  <c r="G71" i="38"/>
  <c r="I71" i="38" s="1"/>
  <c r="E73" i="38"/>
  <c r="E74" i="38"/>
  <c r="F75" i="38"/>
  <c r="H75" i="38"/>
  <c r="D78" i="38"/>
  <c r="E78" i="38"/>
  <c r="D81" i="38"/>
  <c r="E81" i="38"/>
  <c r="A4" i="16"/>
  <c r="A5" i="16"/>
  <c r="G11" i="16"/>
  <c r="H11" i="16"/>
  <c r="L11" i="16" s="1"/>
  <c r="I11" i="16"/>
  <c r="M11" i="16" s="1"/>
  <c r="E11" i="40" s="1"/>
  <c r="H12" i="16"/>
  <c r="F12" i="16" s="1"/>
  <c r="I12" i="16"/>
  <c r="I16" i="16" s="1"/>
  <c r="F13" i="16"/>
  <c r="H13" i="16"/>
  <c r="I13" i="16"/>
  <c r="G13" i="16" s="1"/>
  <c r="L13" i="16"/>
  <c r="D13" i="40" s="1"/>
  <c r="M13" i="16"/>
  <c r="E13" i="40" s="1"/>
  <c r="F14" i="16"/>
  <c r="G14" i="16"/>
  <c r="H14" i="16"/>
  <c r="L14" i="16" s="1"/>
  <c r="D14" i="40" s="1"/>
  <c r="I14" i="16"/>
  <c r="M14" i="16"/>
  <c r="G15" i="16"/>
  <c r="H15" i="16"/>
  <c r="L15" i="16" s="1"/>
  <c r="D15" i="40" s="1"/>
  <c r="I15" i="16"/>
  <c r="M15" i="16" s="1"/>
  <c r="H16" i="16"/>
  <c r="J16" i="16"/>
  <c r="K16" i="16"/>
  <c r="H18" i="16"/>
  <c r="I18" i="16"/>
  <c r="G19" i="16"/>
  <c r="H19" i="16"/>
  <c r="L19" i="16" s="1"/>
  <c r="I19" i="16"/>
  <c r="M19" i="16" s="1"/>
  <c r="H20" i="16"/>
  <c r="F20" i="16" s="1"/>
  <c r="I20" i="16"/>
  <c r="L20" i="16"/>
  <c r="D20" i="40" s="1"/>
  <c r="F21" i="16"/>
  <c r="H21" i="16"/>
  <c r="I21" i="16"/>
  <c r="G21" i="16" s="1"/>
  <c r="L21" i="16"/>
  <c r="D21" i="40" s="1"/>
  <c r="M21" i="16"/>
  <c r="F22" i="16"/>
  <c r="G22" i="16"/>
  <c r="H22" i="16"/>
  <c r="L22" i="16" s="1"/>
  <c r="D22" i="40" s="1"/>
  <c r="I22" i="16"/>
  <c r="M22" i="16"/>
  <c r="F23" i="16"/>
  <c r="G23" i="16"/>
  <c r="H23" i="16"/>
  <c r="L23" i="16" s="1"/>
  <c r="D23" i="40" s="1"/>
  <c r="I23" i="16"/>
  <c r="M23" i="16" s="1"/>
  <c r="E23" i="40" s="1"/>
  <c r="I24" i="16"/>
  <c r="J24" i="16"/>
  <c r="K24" i="16"/>
  <c r="H27" i="16"/>
  <c r="L27" i="16" s="1"/>
  <c r="I27" i="16"/>
  <c r="F28" i="16"/>
  <c r="H28" i="16"/>
  <c r="I28" i="16"/>
  <c r="G28" i="16" s="1"/>
  <c r="L28" i="16"/>
  <c r="D28" i="40" s="1"/>
  <c r="M28" i="16"/>
  <c r="J29" i="16"/>
  <c r="K29" i="16"/>
  <c r="F32" i="16"/>
  <c r="G32" i="16"/>
  <c r="H32" i="16"/>
  <c r="L32" i="16" s="1"/>
  <c r="D32" i="40" s="1"/>
  <c r="I32" i="16"/>
  <c r="M32" i="16"/>
  <c r="G33" i="16"/>
  <c r="H33" i="16"/>
  <c r="F33" i="16" s="1"/>
  <c r="F36" i="16" s="1"/>
  <c r="I33" i="16"/>
  <c r="M33" i="16" s="1"/>
  <c r="H34" i="16"/>
  <c r="F34" i="16" s="1"/>
  <c r="I34" i="16"/>
  <c r="F35" i="16"/>
  <c r="H35" i="16"/>
  <c r="I35" i="16"/>
  <c r="G35" i="16" s="1"/>
  <c r="L35" i="16"/>
  <c r="D35" i="40" s="1"/>
  <c r="M35" i="16"/>
  <c r="E35" i="40" s="1"/>
  <c r="J36" i="16"/>
  <c r="K36" i="16"/>
  <c r="L37" i="16"/>
  <c r="M37" i="16"/>
  <c r="H38" i="16"/>
  <c r="I38" i="16"/>
  <c r="H39" i="16"/>
  <c r="F39" i="16" s="1"/>
  <c r="I39" i="16"/>
  <c r="L39" i="16"/>
  <c r="D39" i="40" s="1"/>
  <c r="F40" i="16"/>
  <c r="H40" i="16"/>
  <c r="I40" i="16"/>
  <c r="G40" i="16" s="1"/>
  <c r="L40" i="16"/>
  <c r="M40" i="16"/>
  <c r="M42" i="16" s="1"/>
  <c r="F41" i="16"/>
  <c r="F42" i="16" s="1"/>
  <c r="F43" i="16" s="1"/>
  <c r="G41" i="16"/>
  <c r="H41" i="16"/>
  <c r="L41" i="16" s="1"/>
  <c r="D41" i="40" s="1"/>
  <c r="I41" i="16"/>
  <c r="M41" i="16"/>
  <c r="G42" i="16"/>
  <c r="H42" i="16"/>
  <c r="H43" i="16" s="1"/>
  <c r="I42" i="16"/>
  <c r="J42" i="16"/>
  <c r="K42" i="16"/>
  <c r="J43" i="16"/>
  <c r="K43" i="16"/>
  <c r="G45" i="16"/>
  <c r="H45" i="16"/>
  <c r="L45" i="16" s="1"/>
  <c r="D45" i="40" s="1"/>
  <c r="I45" i="16"/>
  <c r="M45" i="16" s="1"/>
  <c r="H47" i="16"/>
  <c r="F47" i="16" s="1"/>
  <c r="I47" i="16"/>
  <c r="L47" i="16"/>
  <c r="D47" i="40" s="1"/>
  <c r="F49" i="16"/>
  <c r="H49" i="16"/>
  <c r="I49" i="16"/>
  <c r="G49" i="16" s="1"/>
  <c r="L49" i="16"/>
  <c r="D49" i="40" s="1"/>
  <c r="M49" i="16"/>
  <c r="E49" i="40" s="1"/>
  <c r="F51" i="16"/>
  <c r="G51" i="16"/>
  <c r="H51" i="16"/>
  <c r="L51" i="16" s="1"/>
  <c r="I51" i="16"/>
  <c r="M51" i="16"/>
  <c r="F54" i="16"/>
  <c r="F56" i="16" s="1"/>
  <c r="G54" i="16"/>
  <c r="H54" i="16"/>
  <c r="I54" i="16"/>
  <c r="M54" i="16" s="1"/>
  <c r="H55" i="16"/>
  <c r="F55" i="16" s="1"/>
  <c r="I55" i="16"/>
  <c r="L55" i="16"/>
  <c r="D55" i="40" s="1"/>
  <c r="J56" i="16"/>
  <c r="K56" i="16"/>
  <c r="K82" i="16" s="1"/>
  <c r="K91" i="16" s="1"/>
  <c r="F59" i="16"/>
  <c r="H59" i="16"/>
  <c r="I59" i="16"/>
  <c r="G59" i="16" s="1"/>
  <c r="L59" i="16"/>
  <c r="M59" i="16"/>
  <c r="M61" i="16" s="1"/>
  <c r="F60" i="16"/>
  <c r="F61" i="16" s="1"/>
  <c r="G60" i="16"/>
  <c r="H60" i="16"/>
  <c r="L60" i="16" s="1"/>
  <c r="D60" i="40" s="1"/>
  <c r="I60" i="16"/>
  <c r="M60" i="16"/>
  <c r="G61" i="16"/>
  <c r="H61" i="16"/>
  <c r="I61" i="16"/>
  <c r="J61" i="16"/>
  <c r="K61" i="16"/>
  <c r="G64" i="16"/>
  <c r="H64" i="16"/>
  <c r="F64" i="16" s="1"/>
  <c r="F66" i="16" s="1"/>
  <c r="I64" i="16"/>
  <c r="M64" i="16" s="1"/>
  <c r="H65" i="16"/>
  <c r="F65" i="16" s="1"/>
  <c r="I65" i="16"/>
  <c r="J66" i="16"/>
  <c r="K66" i="16"/>
  <c r="D70" i="16"/>
  <c r="E70" i="16"/>
  <c r="H70" i="16"/>
  <c r="L70" i="16" s="1"/>
  <c r="I70" i="16"/>
  <c r="E71" i="16"/>
  <c r="E72" i="16" s="1"/>
  <c r="E82" i="16" s="1"/>
  <c r="E91" i="16" s="1"/>
  <c r="H71" i="16"/>
  <c r="F71" i="16" s="1"/>
  <c r="I71" i="16"/>
  <c r="G71" i="16" s="1"/>
  <c r="L71" i="16"/>
  <c r="D71" i="40" s="1"/>
  <c r="M71" i="16"/>
  <c r="E71" i="40" s="1"/>
  <c r="J72" i="16"/>
  <c r="K72" i="16"/>
  <c r="F73" i="16"/>
  <c r="H73" i="16"/>
  <c r="I73" i="16"/>
  <c r="G73" i="16" s="1"/>
  <c r="L73" i="16"/>
  <c r="D73" i="40" s="1"/>
  <c r="M73" i="16"/>
  <c r="E73" i="40" s="1"/>
  <c r="F74" i="16"/>
  <c r="G74" i="16"/>
  <c r="H74" i="16"/>
  <c r="L74" i="16" s="1"/>
  <c r="D74" i="40" s="1"/>
  <c r="I74" i="16"/>
  <c r="M74" i="16"/>
  <c r="G75" i="16"/>
  <c r="H75" i="16"/>
  <c r="L75" i="16" s="1"/>
  <c r="D75" i="40" s="1"/>
  <c r="I75" i="16"/>
  <c r="M75" i="16" s="1"/>
  <c r="E75" i="40" s="1"/>
  <c r="H76" i="16"/>
  <c r="F76" i="16" s="1"/>
  <c r="I76" i="16"/>
  <c r="L76" i="16"/>
  <c r="D76" i="40" s="1"/>
  <c r="F77" i="16"/>
  <c r="H77" i="16"/>
  <c r="I77" i="16"/>
  <c r="G77" i="16" s="1"/>
  <c r="L77" i="16"/>
  <c r="D77" i="40" s="1"/>
  <c r="M77" i="16"/>
  <c r="E77" i="40" s="1"/>
  <c r="F78" i="16"/>
  <c r="G78" i="16"/>
  <c r="H78" i="16"/>
  <c r="L78" i="16" s="1"/>
  <c r="D78" i="40" s="1"/>
  <c r="I78" i="16"/>
  <c r="M78" i="16"/>
  <c r="G79" i="16"/>
  <c r="H79" i="16"/>
  <c r="L79" i="16" s="1"/>
  <c r="D79" i="40" s="1"/>
  <c r="I79" i="16"/>
  <c r="M79" i="16" s="1"/>
  <c r="E79" i="40" s="1"/>
  <c r="H80" i="16"/>
  <c r="F80" i="16" s="1"/>
  <c r="I80" i="16"/>
  <c r="F81" i="16"/>
  <c r="H81" i="16"/>
  <c r="I81" i="16"/>
  <c r="G81" i="16" s="1"/>
  <c r="L81" i="16"/>
  <c r="D81" i="40" s="1"/>
  <c r="M81" i="16"/>
  <c r="E81" i="40" s="1"/>
  <c r="D82" i="16"/>
  <c r="D91" i="16" s="1"/>
  <c r="J82" i="16"/>
  <c r="J91" i="16" s="1"/>
  <c r="D86" i="16"/>
  <c r="E86" i="16"/>
  <c r="H86" i="16"/>
  <c r="L86" i="16" s="1"/>
  <c r="I86" i="16"/>
  <c r="F87" i="16"/>
  <c r="H87" i="16"/>
  <c r="I87" i="16"/>
  <c r="G87" i="16" s="1"/>
  <c r="L87" i="16"/>
  <c r="M87" i="16"/>
  <c r="F88" i="16"/>
  <c r="G88" i="16"/>
  <c r="H88" i="16"/>
  <c r="L88" i="16" s="1"/>
  <c r="D88" i="40" s="1"/>
  <c r="I88" i="16"/>
  <c r="M88" i="16"/>
  <c r="D89" i="16"/>
  <c r="E89" i="16"/>
  <c r="J89" i="16"/>
  <c r="K89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G11" i="28"/>
  <c r="N11" i="28"/>
  <c r="O11" i="28"/>
  <c r="P11" i="28"/>
  <c r="Q11" i="28"/>
  <c r="Q16" i="28" s="1"/>
  <c r="R11" i="28"/>
  <c r="S11" i="28"/>
  <c r="T11" i="28"/>
  <c r="U11" i="28"/>
  <c r="V11" i="28"/>
  <c r="W11" i="28"/>
  <c r="X11" i="28"/>
  <c r="X16" i="28" s="1"/>
  <c r="Y11" i="28"/>
  <c r="Y16" i="28" s="1"/>
  <c r="Z11" i="28"/>
  <c r="AA11" i="28"/>
  <c r="AB11" i="28"/>
  <c r="AC11" i="28"/>
  <c r="AD11" i="28"/>
  <c r="AE11" i="28"/>
  <c r="AF11" i="28"/>
  <c r="AF16" i="28" s="1"/>
  <c r="AG11" i="28"/>
  <c r="AG16" i="28" s="1"/>
  <c r="AH11" i="28"/>
  <c r="AI11" i="28"/>
  <c r="AJ11" i="28"/>
  <c r="AK11" i="28"/>
  <c r="AL11" i="28"/>
  <c r="AM11" i="28"/>
  <c r="AN11" i="28"/>
  <c r="AN16" i="28" s="1"/>
  <c r="AO11" i="28"/>
  <c r="AO16" i="28" s="1"/>
  <c r="F12" i="28"/>
  <c r="G12" i="28"/>
  <c r="L12" i="28"/>
  <c r="N12" i="28"/>
  <c r="D12" i="28" s="1"/>
  <c r="O12" i="28"/>
  <c r="E12" i="28" s="1"/>
  <c r="P12" i="28"/>
  <c r="Q12" i="28"/>
  <c r="R12" i="28"/>
  <c r="S12" i="28"/>
  <c r="T12" i="28"/>
  <c r="U12" i="28"/>
  <c r="V12" i="28"/>
  <c r="V16" i="28" s="1"/>
  <c r="V82" i="28" s="1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L16" i="28" s="1"/>
  <c r="AL82" i="28" s="1"/>
  <c r="AL91" i="28" s="1"/>
  <c r="AM12" i="28"/>
  <c r="AN12" i="28"/>
  <c r="AO12" i="28"/>
  <c r="F13" i="28"/>
  <c r="G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F14" i="28"/>
  <c r="G14" i="28"/>
  <c r="E14" i="28" s="1"/>
  <c r="G14" i="40" s="1"/>
  <c r="I14" i="40" s="1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F15" i="28"/>
  <c r="F16" i="28" s="1"/>
  <c r="G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H16" i="28"/>
  <c r="I16" i="28"/>
  <c r="J16" i="28"/>
  <c r="K16" i="28"/>
  <c r="L16" i="28"/>
  <c r="L82" i="28" s="1"/>
  <c r="M16" i="28"/>
  <c r="N16" i="28"/>
  <c r="T16" i="28"/>
  <c r="U16" i="28"/>
  <c r="AB16" i="28"/>
  <c r="AC16" i="28"/>
  <c r="AD16" i="28"/>
  <c r="AJ16" i="28"/>
  <c r="AK16" i="28"/>
  <c r="F19" i="28"/>
  <c r="G19" i="28"/>
  <c r="N19" i="28"/>
  <c r="N24" i="28" s="1"/>
  <c r="O19" i="28"/>
  <c r="P19" i="28"/>
  <c r="P24" i="28" s="1"/>
  <c r="Q19" i="28"/>
  <c r="R19" i="28"/>
  <c r="S19" i="28"/>
  <c r="T19" i="28"/>
  <c r="U19" i="28"/>
  <c r="U24" i="28" s="1"/>
  <c r="V19" i="28"/>
  <c r="V24" i="28" s="1"/>
  <c r="W19" i="28"/>
  <c r="X19" i="28"/>
  <c r="X24" i="28" s="1"/>
  <c r="Y19" i="28"/>
  <c r="Z19" i="28"/>
  <c r="AA19" i="28"/>
  <c r="AB19" i="28"/>
  <c r="AC19" i="28"/>
  <c r="AC24" i="28" s="1"/>
  <c r="AD19" i="28"/>
  <c r="AD24" i="28" s="1"/>
  <c r="AE19" i="28"/>
  <c r="AF19" i="28"/>
  <c r="AF24" i="28" s="1"/>
  <c r="AG19" i="28"/>
  <c r="AH19" i="28"/>
  <c r="AI19" i="28"/>
  <c r="AJ19" i="28"/>
  <c r="AK19" i="28"/>
  <c r="AK24" i="28" s="1"/>
  <c r="AL19" i="28"/>
  <c r="AL24" i="28" s="1"/>
  <c r="AM19" i="28"/>
  <c r="AN19" i="28"/>
  <c r="AN24" i="28" s="1"/>
  <c r="AO19" i="28"/>
  <c r="F20" i="28"/>
  <c r="D20" i="28" s="1"/>
  <c r="F20" i="40" s="1"/>
  <c r="H20" i="40" s="1"/>
  <c r="G20" i="28"/>
  <c r="L20" i="28"/>
  <c r="L24" i="28" s="1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A24" i="28" s="1"/>
  <c r="AB20" i="28"/>
  <c r="AC20" i="28"/>
  <c r="AD20" i="28"/>
  <c r="AE20" i="28"/>
  <c r="AF20" i="28"/>
  <c r="AG20" i="28"/>
  <c r="AH20" i="28"/>
  <c r="AI20" i="28"/>
  <c r="AI24" i="28" s="1"/>
  <c r="AJ20" i="28"/>
  <c r="AK20" i="28"/>
  <c r="AL20" i="28"/>
  <c r="AM20" i="28"/>
  <c r="AN20" i="28"/>
  <c r="AO20" i="28"/>
  <c r="F21" i="28"/>
  <c r="D21" i="28" s="1"/>
  <c r="F21" i="40" s="1"/>
  <c r="G21" i="28"/>
  <c r="N21" i="28"/>
  <c r="O21" i="28"/>
  <c r="P21" i="28"/>
  <c r="Q21" i="28"/>
  <c r="R21" i="28"/>
  <c r="S21" i="28"/>
  <c r="E21" i="28" s="1"/>
  <c r="G21" i="40" s="1"/>
  <c r="I21" i="40" s="1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F22" i="28"/>
  <c r="G22" i="28"/>
  <c r="E22" i="28" s="1"/>
  <c r="G22" i="40" s="1"/>
  <c r="I22" i="40" s="1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Y24" i="28" s="1"/>
  <c r="Z22" i="28"/>
  <c r="Z24" i="28" s="1"/>
  <c r="AA22" i="28"/>
  <c r="AB22" i="28"/>
  <c r="AC22" i="28"/>
  <c r="AD22" i="28"/>
  <c r="AE22" i="28"/>
  <c r="AF22" i="28"/>
  <c r="AG22" i="28"/>
  <c r="AG24" i="28" s="1"/>
  <c r="AH22" i="28"/>
  <c r="AI22" i="28"/>
  <c r="AJ22" i="28"/>
  <c r="AK22" i="28"/>
  <c r="AL22" i="28"/>
  <c r="AM22" i="28"/>
  <c r="AN22" i="28"/>
  <c r="AO22" i="28"/>
  <c r="AO24" i="28" s="1"/>
  <c r="E23" i="28"/>
  <c r="G23" i="40" s="1"/>
  <c r="I23" i="40" s="1"/>
  <c r="F23" i="28"/>
  <c r="G23" i="28"/>
  <c r="L23" i="28"/>
  <c r="M23" i="28"/>
  <c r="N23" i="28"/>
  <c r="O23" i="28"/>
  <c r="P23" i="28"/>
  <c r="D23" i="28" s="1"/>
  <c r="F23" i="40" s="1"/>
  <c r="H23" i="40" s="1"/>
  <c r="Q23" i="28"/>
  <c r="Q24" i="28" s="1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H24" i="28"/>
  <c r="I24" i="28"/>
  <c r="J24" i="28"/>
  <c r="K24" i="28"/>
  <c r="M24" i="28"/>
  <c r="R24" i="28"/>
  <c r="S24" i="28"/>
  <c r="AH24" i="28"/>
  <c r="D27" i="28"/>
  <c r="F27" i="28"/>
  <c r="F29" i="28" s="1"/>
  <c r="G27" i="28"/>
  <c r="L27" i="28"/>
  <c r="M27" i="28"/>
  <c r="N27" i="28"/>
  <c r="O27" i="28"/>
  <c r="E27" i="28" s="1"/>
  <c r="P27" i="28"/>
  <c r="Q27" i="28"/>
  <c r="R27" i="28"/>
  <c r="S27" i="28"/>
  <c r="T27" i="28"/>
  <c r="U27" i="28"/>
  <c r="V27" i="28"/>
  <c r="W27" i="28"/>
  <c r="W29" i="28" s="1"/>
  <c r="X27" i="28"/>
  <c r="X29" i="28" s="1"/>
  <c r="Y27" i="28"/>
  <c r="Z27" i="28"/>
  <c r="AA27" i="28"/>
  <c r="AB27" i="28"/>
  <c r="AC27" i="28"/>
  <c r="AD27" i="28"/>
  <c r="AE27" i="28"/>
  <c r="AE29" i="28" s="1"/>
  <c r="AF27" i="28"/>
  <c r="AF29" i="28" s="1"/>
  <c r="AG27" i="28"/>
  <c r="AH27" i="28"/>
  <c r="AI27" i="28"/>
  <c r="AJ27" i="28"/>
  <c r="AK27" i="28"/>
  <c r="AL27" i="28"/>
  <c r="AM27" i="28"/>
  <c r="AN27" i="28"/>
  <c r="AN29" i="28" s="1"/>
  <c r="AO27" i="28"/>
  <c r="F28" i="28"/>
  <c r="G28" i="28"/>
  <c r="L28" i="28"/>
  <c r="L29" i="28" s="1"/>
  <c r="M28" i="28"/>
  <c r="N28" i="28"/>
  <c r="O28" i="28"/>
  <c r="P28" i="28"/>
  <c r="Q28" i="28"/>
  <c r="R28" i="28"/>
  <c r="S28" i="28"/>
  <c r="T28" i="28"/>
  <c r="T29" i="28" s="1"/>
  <c r="U28" i="28"/>
  <c r="U29" i="28" s="1"/>
  <c r="V28" i="28"/>
  <c r="V29" i="28" s="1"/>
  <c r="W28" i="28"/>
  <c r="X28" i="28"/>
  <c r="Y28" i="28"/>
  <c r="Z28" i="28"/>
  <c r="AA28" i="28"/>
  <c r="AB28" i="28"/>
  <c r="AB29" i="28" s="1"/>
  <c r="AC28" i="28"/>
  <c r="AC29" i="28" s="1"/>
  <c r="AD28" i="28"/>
  <c r="AD29" i="28" s="1"/>
  <c r="AE28" i="28"/>
  <c r="AF28" i="28"/>
  <c r="AG28" i="28"/>
  <c r="AH28" i="28"/>
  <c r="AI28" i="28"/>
  <c r="AJ28" i="28"/>
  <c r="AJ29" i="28" s="1"/>
  <c r="AK28" i="28"/>
  <c r="AK29" i="28" s="1"/>
  <c r="AL28" i="28"/>
  <c r="AL29" i="28" s="1"/>
  <c r="AM28" i="28"/>
  <c r="AN28" i="28"/>
  <c r="AO28" i="28"/>
  <c r="G29" i="28"/>
  <c r="H29" i="28"/>
  <c r="H82" i="28" s="1"/>
  <c r="I29" i="28"/>
  <c r="J29" i="28"/>
  <c r="K29" i="28"/>
  <c r="O29" i="28"/>
  <c r="P29" i="28"/>
  <c r="Q29" i="28"/>
  <c r="R29" i="28"/>
  <c r="S29" i="28"/>
  <c r="Y29" i="28"/>
  <c r="Z29" i="28"/>
  <c r="AA29" i="28"/>
  <c r="AG29" i="28"/>
  <c r="AH29" i="28"/>
  <c r="AI29" i="28"/>
  <c r="AM29" i="28"/>
  <c r="AO29" i="28"/>
  <c r="F32" i="28"/>
  <c r="G32" i="28"/>
  <c r="N32" i="28"/>
  <c r="O32" i="28"/>
  <c r="P32" i="28"/>
  <c r="Q32" i="28"/>
  <c r="Q36" i="28" s="1"/>
  <c r="R32" i="28"/>
  <c r="R36" i="28" s="1"/>
  <c r="S32" i="28"/>
  <c r="T32" i="28"/>
  <c r="U32" i="28"/>
  <c r="V32" i="28"/>
  <c r="W32" i="28"/>
  <c r="W36" i="28" s="1"/>
  <c r="X32" i="28"/>
  <c r="X36" i="28" s="1"/>
  <c r="Y32" i="28"/>
  <c r="Y36" i="28" s="1"/>
  <c r="Z32" i="28"/>
  <c r="Z36" i="28" s="1"/>
  <c r="AA32" i="28"/>
  <c r="AA36" i="28" s="1"/>
  <c r="AB32" i="28"/>
  <c r="AC32" i="28"/>
  <c r="AD32" i="28"/>
  <c r="AE32" i="28"/>
  <c r="AF32" i="28"/>
  <c r="AF36" i="28" s="1"/>
  <c r="AG32" i="28"/>
  <c r="AG36" i="28" s="1"/>
  <c r="AH32" i="28"/>
  <c r="AH36" i="28" s="1"/>
  <c r="AI32" i="28"/>
  <c r="AJ32" i="28"/>
  <c r="AK32" i="28"/>
  <c r="AL32" i="28"/>
  <c r="AM32" i="28"/>
  <c r="AN32" i="28"/>
  <c r="AN36" i="28" s="1"/>
  <c r="AO32" i="28"/>
  <c r="AO36" i="28" s="1"/>
  <c r="F33" i="28"/>
  <c r="G33" i="28"/>
  <c r="L33" i="28"/>
  <c r="M33" i="28"/>
  <c r="N33" i="28"/>
  <c r="D33" i="28" s="1"/>
  <c r="F33" i="40" s="1"/>
  <c r="O33" i="28"/>
  <c r="P33" i="28"/>
  <c r="Q33" i="28"/>
  <c r="R33" i="28"/>
  <c r="S33" i="28"/>
  <c r="T33" i="28"/>
  <c r="U33" i="28"/>
  <c r="V33" i="28"/>
  <c r="V36" i="28" s="1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F34" i="28"/>
  <c r="D34" i="28" s="1"/>
  <c r="F34" i="40" s="1"/>
  <c r="G34" i="28"/>
  <c r="E34" i="28" s="1"/>
  <c r="G34" i="40" s="1"/>
  <c r="L34" i="28"/>
  <c r="L36" i="28" s="1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F35" i="28"/>
  <c r="D35" i="28" s="1"/>
  <c r="F35" i="40" s="1"/>
  <c r="H35" i="40" s="1"/>
  <c r="G35" i="28"/>
  <c r="N35" i="28"/>
  <c r="O35" i="28"/>
  <c r="P35" i="28"/>
  <c r="Q35" i="28"/>
  <c r="R35" i="28"/>
  <c r="S35" i="28"/>
  <c r="E35" i="28" s="1"/>
  <c r="G35" i="40" s="1"/>
  <c r="I35" i="40" s="1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G36" i="28"/>
  <c r="H36" i="28"/>
  <c r="I36" i="28"/>
  <c r="J36" i="28"/>
  <c r="K36" i="28"/>
  <c r="M36" i="28"/>
  <c r="N36" i="28"/>
  <c r="O36" i="28"/>
  <c r="U36" i="28"/>
  <c r="AC36" i="28"/>
  <c r="AD36" i="28"/>
  <c r="AE36" i="28"/>
  <c r="AK36" i="28"/>
  <c r="AL36" i="28"/>
  <c r="AM36" i="28"/>
  <c r="F39" i="28"/>
  <c r="G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G40" i="28"/>
  <c r="G42" i="28" s="1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C42" i="28" s="1"/>
  <c r="AC43" i="28" s="1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E41" i="28"/>
  <c r="G41" i="40" s="1"/>
  <c r="I41" i="40" s="1"/>
  <c r="F41" i="28"/>
  <c r="G41" i="28"/>
  <c r="L41" i="28"/>
  <c r="M41" i="28"/>
  <c r="N41" i="28"/>
  <c r="O41" i="28"/>
  <c r="P41" i="28"/>
  <c r="P42" i="28" s="1"/>
  <c r="P43" i="28" s="1"/>
  <c r="Q41" i="28"/>
  <c r="Q42" i="28" s="1"/>
  <c r="Q43" i="28" s="1"/>
  <c r="R41" i="28"/>
  <c r="R42" i="28" s="1"/>
  <c r="R43" i="28" s="1"/>
  <c r="S41" i="28"/>
  <c r="T41" i="28"/>
  <c r="U41" i="28"/>
  <c r="V41" i="28"/>
  <c r="W41" i="28"/>
  <c r="X41" i="28"/>
  <c r="X42" i="28" s="1"/>
  <c r="X43" i="28" s="1"/>
  <c r="Y41" i="28"/>
  <c r="Y42" i="28" s="1"/>
  <c r="Y43" i="28" s="1"/>
  <c r="Z41" i="28"/>
  <c r="Z42" i="28" s="1"/>
  <c r="Z43" i="28" s="1"/>
  <c r="AA41" i="28"/>
  <c r="AB41" i="28"/>
  <c r="AC41" i="28"/>
  <c r="AD41" i="28"/>
  <c r="AE41" i="28"/>
  <c r="AF41" i="28"/>
  <c r="AF42" i="28" s="1"/>
  <c r="AF43" i="28" s="1"/>
  <c r="AG41" i="28"/>
  <c r="AG42" i="28" s="1"/>
  <c r="AG43" i="28" s="1"/>
  <c r="AH41" i="28"/>
  <c r="AH42" i="28" s="1"/>
  <c r="AH43" i="28" s="1"/>
  <c r="AI41" i="28"/>
  <c r="AJ41" i="28"/>
  <c r="AK41" i="28"/>
  <c r="AL41" i="28"/>
  <c r="AM41" i="28"/>
  <c r="AN41" i="28"/>
  <c r="AN42" i="28" s="1"/>
  <c r="AN43" i="28" s="1"/>
  <c r="AO41" i="28"/>
  <c r="AO42" i="28" s="1"/>
  <c r="AO43" i="28" s="1"/>
  <c r="H42" i="28"/>
  <c r="I42" i="28"/>
  <c r="J42" i="28"/>
  <c r="J43" i="28" s="1"/>
  <c r="J82" i="28" s="1"/>
  <c r="K42" i="28"/>
  <c r="K43" i="28" s="1"/>
  <c r="K82" i="28" s="1"/>
  <c r="L42" i="28"/>
  <c r="L43" i="28" s="1"/>
  <c r="M42" i="28"/>
  <c r="M43" i="28" s="1"/>
  <c r="N42" i="28"/>
  <c r="O42" i="28"/>
  <c r="S42" i="28"/>
  <c r="S43" i="28" s="1"/>
  <c r="T42" i="28"/>
  <c r="T43" i="28" s="1"/>
  <c r="U42" i="28"/>
  <c r="U43" i="28" s="1"/>
  <c r="V42" i="28"/>
  <c r="W42" i="28"/>
  <c r="AA42" i="28"/>
  <c r="AA43" i="28" s="1"/>
  <c r="AB42" i="28"/>
  <c r="AD42" i="28"/>
  <c r="AE42" i="28"/>
  <c r="AI42" i="28"/>
  <c r="AI43" i="28" s="1"/>
  <c r="AJ42" i="28"/>
  <c r="AJ43" i="28" s="1"/>
  <c r="AK42" i="28"/>
  <c r="AL42" i="28"/>
  <c r="AM42" i="28"/>
  <c r="G43" i="28"/>
  <c r="H43" i="28"/>
  <c r="I43" i="28"/>
  <c r="N43" i="28"/>
  <c r="O43" i="28"/>
  <c r="V43" i="28"/>
  <c r="W43" i="28"/>
  <c r="AD43" i="28"/>
  <c r="AE43" i="28"/>
  <c r="AK43" i="28"/>
  <c r="AL43" i="28"/>
  <c r="AM43" i="28"/>
  <c r="F45" i="28"/>
  <c r="G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D47" i="28" s="1"/>
  <c r="F47" i="40" s="1"/>
  <c r="H47" i="40" s="1"/>
  <c r="G47" i="28"/>
  <c r="E47" i="28" s="1"/>
  <c r="G47" i="40" s="1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F49" i="40" s="1"/>
  <c r="E49" i="28"/>
  <c r="G49" i="40" s="1"/>
  <c r="I49" i="40" s="1"/>
  <c r="F49" i="28"/>
  <c r="G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F51" i="40" s="1"/>
  <c r="F51" i="28"/>
  <c r="G51" i="28"/>
  <c r="L51" i="28"/>
  <c r="M51" i="28"/>
  <c r="N51" i="28"/>
  <c r="O51" i="28"/>
  <c r="P51" i="28"/>
  <c r="Q51" i="28"/>
  <c r="E51" i="28" s="1"/>
  <c r="G51" i="40" s="1"/>
  <c r="I51" i="40" s="1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G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Y56" i="28" s="1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F55" i="28"/>
  <c r="G55" i="28"/>
  <c r="L55" i="28"/>
  <c r="L56" i="28" s="1"/>
  <c r="M55" i="28"/>
  <c r="N55" i="28"/>
  <c r="O55" i="28"/>
  <c r="P55" i="28"/>
  <c r="Q55" i="28"/>
  <c r="R55" i="28"/>
  <c r="S55" i="28"/>
  <c r="T55" i="28"/>
  <c r="T56" i="28" s="1"/>
  <c r="U55" i="28"/>
  <c r="U56" i="28" s="1"/>
  <c r="V55" i="28"/>
  <c r="V56" i="28" s="1"/>
  <c r="W55" i="28"/>
  <c r="X55" i="28"/>
  <c r="Y55" i="28"/>
  <c r="Z55" i="28"/>
  <c r="AA55" i="28"/>
  <c r="AB55" i="28"/>
  <c r="AB56" i="28" s="1"/>
  <c r="AC55" i="28"/>
  <c r="AC56" i="28" s="1"/>
  <c r="AD55" i="28"/>
  <c r="AD56" i="28" s="1"/>
  <c r="AE55" i="28"/>
  <c r="AF55" i="28"/>
  <c r="AG55" i="28"/>
  <c r="AH55" i="28"/>
  <c r="AI55" i="28"/>
  <c r="AJ55" i="28"/>
  <c r="AJ56" i="28" s="1"/>
  <c r="AK55" i="28"/>
  <c r="AK56" i="28" s="1"/>
  <c r="AL55" i="28"/>
  <c r="AL56" i="28" s="1"/>
  <c r="AM55" i="28"/>
  <c r="AN55" i="28"/>
  <c r="AO55" i="28"/>
  <c r="F56" i="28"/>
  <c r="G56" i="28"/>
  <c r="H56" i="28"/>
  <c r="I56" i="28"/>
  <c r="J56" i="28"/>
  <c r="K56" i="28"/>
  <c r="P56" i="28"/>
  <c r="Q56" i="28"/>
  <c r="R56" i="28"/>
  <c r="S56" i="28"/>
  <c r="W56" i="28"/>
  <c r="X56" i="28"/>
  <c r="Z56" i="28"/>
  <c r="AA56" i="28"/>
  <c r="AE56" i="28"/>
  <c r="AF56" i="28"/>
  <c r="AG56" i="28"/>
  <c r="AH56" i="28"/>
  <c r="AI56" i="28"/>
  <c r="AM56" i="28"/>
  <c r="AN56" i="28"/>
  <c r="AO56" i="28"/>
  <c r="F59" i="28"/>
  <c r="G59" i="28"/>
  <c r="L59" i="28"/>
  <c r="M59" i="28"/>
  <c r="N59" i="28"/>
  <c r="D59" i="28" s="1"/>
  <c r="O59" i="28"/>
  <c r="P59" i="28"/>
  <c r="Q59" i="28"/>
  <c r="R59" i="28"/>
  <c r="S59" i="28"/>
  <c r="T59" i="28"/>
  <c r="U59" i="28"/>
  <c r="V59" i="28"/>
  <c r="V61" i="28" s="1"/>
  <c r="W59" i="28"/>
  <c r="W61" i="28" s="1"/>
  <c r="X59" i="28"/>
  <c r="Y59" i="28"/>
  <c r="Z59" i="28"/>
  <c r="AA59" i="28"/>
  <c r="AB59" i="28"/>
  <c r="AC59" i="28"/>
  <c r="AD59" i="28"/>
  <c r="AD61" i="28" s="1"/>
  <c r="AE59" i="28"/>
  <c r="AF59" i="28"/>
  <c r="AG59" i="28"/>
  <c r="AH59" i="28"/>
  <c r="AI59" i="28"/>
  <c r="AJ59" i="28"/>
  <c r="AK59" i="28"/>
  <c r="AK61" i="28" s="1"/>
  <c r="AL59" i="28"/>
  <c r="AL61" i="28" s="1"/>
  <c r="AM59" i="28"/>
  <c r="AN59" i="28"/>
  <c r="AO59" i="28"/>
  <c r="F60" i="28"/>
  <c r="G60" i="28"/>
  <c r="E60" i="28" s="1"/>
  <c r="G60" i="40" s="1"/>
  <c r="I60" i="40" s="1"/>
  <c r="L60" i="28"/>
  <c r="L61" i="28" s="1"/>
  <c r="M60" i="28"/>
  <c r="N60" i="28"/>
  <c r="O60" i="28"/>
  <c r="P60" i="28"/>
  <c r="Q60" i="28"/>
  <c r="R60" i="28"/>
  <c r="R61" i="28" s="1"/>
  <c r="S60" i="28"/>
  <c r="S61" i="28" s="1"/>
  <c r="T60" i="28"/>
  <c r="T61" i="28" s="1"/>
  <c r="U60" i="28"/>
  <c r="V60" i="28"/>
  <c r="W60" i="28"/>
  <c r="X60" i="28"/>
  <c r="Y60" i="28"/>
  <c r="Z60" i="28"/>
  <c r="Z61" i="28" s="1"/>
  <c r="AA60" i="28"/>
  <c r="AA61" i="28" s="1"/>
  <c r="AB60" i="28"/>
  <c r="AB61" i="28" s="1"/>
  <c r="AC60" i="28"/>
  <c r="AD60" i="28"/>
  <c r="AE60" i="28"/>
  <c r="AF60" i="28"/>
  <c r="AG60" i="28"/>
  <c r="AH60" i="28"/>
  <c r="AH61" i="28" s="1"/>
  <c r="AI60" i="28"/>
  <c r="AI61" i="28" s="1"/>
  <c r="AJ60" i="28"/>
  <c r="AJ61" i="28" s="1"/>
  <c r="AK60" i="28"/>
  <c r="AL60" i="28"/>
  <c r="AM60" i="28"/>
  <c r="AN60" i="28"/>
  <c r="AO60" i="28"/>
  <c r="F61" i="28"/>
  <c r="G61" i="28"/>
  <c r="H61" i="28"/>
  <c r="I61" i="28"/>
  <c r="J61" i="28"/>
  <c r="K61" i="28"/>
  <c r="O61" i="28"/>
  <c r="P61" i="28"/>
  <c r="Q61" i="28"/>
  <c r="U61" i="28"/>
  <c r="X61" i="28"/>
  <c r="Y61" i="28"/>
  <c r="AC61" i="28"/>
  <c r="AE61" i="28"/>
  <c r="AF61" i="28"/>
  <c r="AG61" i="28"/>
  <c r="AM61" i="28"/>
  <c r="AN61" i="28"/>
  <c r="AO61" i="28"/>
  <c r="F64" i="28"/>
  <c r="D64" i="28" s="1"/>
  <c r="F64" i="40" s="1"/>
  <c r="G64" i="28"/>
  <c r="L64" i="28"/>
  <c r="M64" i="28"/>
  <c r="N64" i="28"/>
  <c r="O64" i="28"/>
  <c r="P64" i="28"/>
  <c r="Q64" i="28"/>
  <c r="R64" i="28"/>
  <c r="S64" i="28"/>
  <c r="S66" i="28" s="1"/>
  <c r="T64" i="28"/>
  <c r="U64" i="28"/>
  <c r="V64" i="28"/>
  <c r="W64" i="28"/>
  <c r="X64" i="28"/>
  <c r="Y64" i="28"/>
  <c r="Z64" i="28"/>
  <c r="AA64" i="28"/>
  <c r="AA66" i="28" s="1"/>
  <c r="AB64" i="28"/>
  <c r="AC64" i="28"/>
  <c r="AD64" i="28"/>
  <c r="AE64" i="28"/>
  <c r="AF64" i="28"/>
  <c r="AG64" i="28"/>
  <c r="AH64" i="28"/>
  <c r="AI64" i="28"/>
  <c r="AI66" i="28" s="1"/>
  <c r="AJ64" i="28"/>
  <c r="AK64" i="28"/>
  <c r="AL64" i="28"/>
  <c r="AM64" i="28"/>
  <c r="AN64" i="28"/>
  <c r="AO64" i="28"/>
  <c r="F65" i="28"/>
  <c r="G65" i="28"/>
  <c r="L65" i="28"/>
  <c r="M65" i="28"/>
  <c r="N65" i="28"/>
  <c r="O65" i="28"/>
  <c r="P65" i="28"/>
  <c r="P66" i="28" s="1"/>
  <c r="Q65" i="28"/>
  <c r="Q66" i="28" s="1"/>
  <c r="R65" i="28"/>
  <c r="R66" i="28" s="1"/>
  <c r="S65" i="28"/>
  <c r="T65" i="28"/>
  <c r="U65" i="28"/>
  <c r="V65" i="28"/>
  <c r="W65" i="28"/>
  <c r="X65" i="28"/>
  <c r="X66" i="28" s="1"/>
  <c r="Y65" i="28"/>
  <c r="Y66" i="28" s="1"/>
  <c r="Z65" i="28"/>
  <c r="Z66" i="28" s="1"/>
  <c r="AA65" i="28"/>
  <c r="AB65" i="28"/>
  <c r="AC65" i="28"/>
  <c r="AD65" i="28"/>
  <c r="AE65" i="28"/>
  <c r="AF65" i="28"/>
  <c r="AF66" i="28" s="1"/>
  <c r="AG65" i="28"/>
  <c r="AG66" i="28" s="1"/>
  <c r="AH65" i="28"/>
  <c r="AH66" i="28" s="1"/>
  <c r="AI65" i="28"/>
  <c r="AJ65" i="28"/>
  <c r="AK65" i="28"/>
  <c r="AL65" i="28"/>
  <c r="AM65" i="28"/>
  <c r="AN65" i="28"/>
  <c r="AN66" i="28" s="1"/>
  <c r="AO65" i="28"/>
  <c r="AO66" i="28" s="1"/>
  <c r="H66" i="28"/>
  <c r="I66" i="28"/>
  <c r="J66" i="28"/>
  <c r="K66" i="28"/>
  <c r="L66" i="28"/>
  <c r="M66" i="28"/>
  <c r="N66" i="28"/>
  <c r="O66" i="28"/>
  <c r="T66" i="28"/>
  <c r="U66" i="28"/>
  <c r="V66" i="28"/>
  <c r="W66" i="28"/>
  <c r="AB66" i="28"/>
  <c r="AC66" i="28"/>
  <c r="AD66" i="28"/>
  <c r="AE66" i="28"/>
  <c r="AJ66" i="28"/>
  <c r="AK66" i="28"/>
  <c r="AL66" i="28"/>
  <c r="AM66" i="28"/>
  <c r="F70" i="28"/>
  <c r="G70" i="28"/>
  <c r="G72" i="28" s="1"/>
  <c r="L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B72" i="28" s="1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F71" i="28"/>
  <c r="D71" i="28" s="1"/>
  <c r="F71" i="40" s="1"/>
  <c r="H71" i="40" s="1"/>
  <c r="G71" i="28"/>
  <c r="L71" i="28"/>
  <c r="M71" i="28"/>
  <c r="N71" i="28"/>
  <c r="O71" i="28"/>
  <c r="O72" i="28" s="1"/>
  <c r="P71" i="28"/>
  <c r="P72" i="28" s="1"/>
  <c r="Q71" i="28"/>
  <c r="Q72" i="28" s="1"/>
  <c r="R71" i="28"/>
  <c r="S71" i="28"/>
  <c r="T71" i="28"/>
  <c r="U71" i="28"/>
  <c r="V71" i="28"/>
  <c r="W71" i="28"/>
  <c r="W72" i="28" s="1"/>
  <c r="X71" i="28"/>
  <c r="X72" i="28" s="1"/>
  <c r="Y71" i="28"/>
  <c r="Y72" i="28" s="1"/>
  <c r="Z71" i="28"/>
  <c r="AA71" i="28"/>
  <c r="AB71" i="28"/>
  <c r="AC71" i="28"/>
  <c r="AD71" i="28"/>
  <c r="AE71" i="28"/>
  <c r="AE72" i="28" s="1"/>
  <c r="AF71" i="28"/>
  <c r="AF72" i="28" s="1"/>
  <c r="AG71" i="28"/>
  <c r="AG72" i="28" s="1"/>
  <c r="AH71" i="28"/>
  <c r="AI71" i="28"/>
  <c r="AJ71" i="28"/>
  <c r="AK71" i="28"/>
  <c r="AL71" i="28"/>
  <c r="AM71" i="28"/>
  <c r="AM72" i="28" s="1"/>
  <c r="AN71" i="28"/>
  <c r="AN72" i="28" s="1"/>
  <c r="AO71" i="28"/>
  <c r="AO72" i="28" s="1"/>
  <c r="H72" i="28"/>
  <c r="I72" i="28"/>
  <c r="J72" i="28"/>
  <c r="K72" i="28"/>
  <c r="L72" i="28"/>
  <c r="M72" i="28"/>
  <c r="N72" i="28"/>
  <c r="R72" i="28"/>
  <c r="S72" i="28"/>
  <c r="T72" i="28"/>
  <c r="U72" i="28"/>
  <c r="V72" i="28"/>
  <c r="Z72" i="28"/>
  <c r="AA72" i="28"/>
  <c r="AC72" i="28"/>
  <c r="AD72" i="28"/>
  <c r="AH72" i="28"/>
  <c r="AI72" i="28"/>
  <c r="AJ72" i="28"/>
  <c r="AK72" i="28"/>
  <c r="AL72" i="28"/>
  <c r="F73" i="28"/>
  <c r="D73" i="28" s="1"/>
  <c r="F73" i="40" s="1"/>
  <c r="H73" i="40" s="1"/>
  <c r="G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E73" i="28" s="1"/>
  <c r="G73" i="40" s="1"/>
  <c r="I73" i="40" s="1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F74" i="40" s="1"/>
  <c r="F74" i="28"/>
  <c r="G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G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D76" i="28" s="1"/>
  <c r="F76" i="40" s="1"/>
  <c r="G76" i="28"/>
  <c r="E76" i="28" s="1"/>
  <c r="G76" i="40" s="1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G77" i="28"/>
  <c r="L77" i="28"/>
  <c r="M77" i="28"/>
  <c r="N77" i="28"/>
  <c r="O77" i="28"/>
  <c r="P77" i="28"/>
  <c r="D77" i="28" s="1"/>
  <c r="F77" i="40" s="1"/>
  <c r="H77" i="40" s="1"/>
  <c r="Q77" i="28"/>
  <c r="E77" i="28" s="1"/>
  <c r="G77" i="40" s="1"/>
  <c r="I77" i="40" s="1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G78" i="28"/>
  <c r="L78" i="28"/>
  <c r="M78" i="28"/>
  <c r="N78" i="28"/>
  <c r="O78" i="28"/>
  <c r="E78" i="28" s="1"/>
  <c r="G78" i="40" s="1"/>
  <c r="I78" i="40" s="1"/>
  <c r="P78" i="28"/>
  <c r="D78" i="28" s="1"/>
  <c r="F78" i="40" s="1"/>
  <c r="H78" i="40" s="1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G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G81" i="28"/>
  <c r="L81" i="28"/>
  <c r="M81" i="28"/>
  <c r="N81" i="28"/>
  <c r="O81" i="28"/>
  <c r="P81" i="28"/>
  <c r="D81" i="28" s="1"/>
  <c r="F81" i="40" s="1"/>
  <c r="H81" i="40" s="1"/>
  <c r="Q81" i="28"/>
  <c r="E81" i="28" s="1"/>
  <c r="G81" i="40" s="1"/>
  <c r="I81" i="40" s="1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6" i="28"/>
  <c r="E86" i="28"/>
  <c r="F86" i="28"/>
  <c r="G86" i="28"/>
  <c r="G89" i="28" s="1"/>
  <c r="D87" i="28"/>
  <c r="F87" i="40" s="1"/>
  <c r="F87" i="28"/>
  <c r="G87" i="28"/>
  <c r="E87" i="28" s="1"/>
  <c r="G87" i="40" s="1"/>
  <c r="E88" i="28"/>
  <c r="F88" i="28"/>
  <c r="D88" i="28" s="1"/>
  <c r="F88" i="40" s="1"/>
  <c r="H88" i="40" s="1"/>
  <c r="G88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A5" i="40"/>
  <c r="F12" i="40"/>
  <c r="G12" i="40"/>
  <c r="E14" i="40"/>
  <c r="E15" i="40"/>
  <c r="E21" i="40"/>
  <c r="E22" i="40"/>
  <c r="E28" i="40"/>
  <c r="E32" i="40"/>
  <c r="E41" i="40"/>
  <c r="E45" i="40"/>
  <c r="D51" i="40"/>
  <c r="E51" i="40"/>
  <c r="E54" i="40"/>
  <c r="D59" i="40"/>
  <c r="E59" i="40"/>
  <c r="E61" i="40" s="1"/>
  <c r="E60" i="40"/>
  <c r="E74" i="40"/>
  <c r="H74" i="40"/>
  <c r="E78" i="40"/>
  <c r="D87" i="40"/>
  <c r="E87" i="40"/>
  <c r="E88" i="40"/>
  <c r="G88" i="40"/>
  <c r="I88" i="40" s="1"/>
  <c r="F72" i="47" l="1"/>
  <c r="G43" i="16"/>
  <c r="F646" i="44"/>
  <c r="H91" i="46"/>
  <c r="H646" i="44"/>
  <c r="J91" i="46"/>
  <c r="E29" i="28"/>
  <c r="G27" i="40"/>
  <c r="T648" i="44"/>
  <c r="V91" i="28"/>
  <c r="D86" i="40"/>
  <c r="D89" i="40" s="1"/>
  <c r="L89" i="16"/>
  <c r="D70" i="40"/>
  <c r="D72" i="40" s="1"/>
  <c r="L72" i="16"/>
  <c r="J648" i="44"/>
  <c r="L91" i="28"/>
  <c r="I77" i="47"/>
  <c r="H648" i="44"/>
  <c r="J91" i="28"/>
  <c r="O66" i="27"/>
  <c r="G54" i="38"/>
  <c r="E56" i="26"/>
  <c r="L56" i="14"/>
  <c r="D54" i="38"/>
  <c r="D56" i="38" s="1"/>
  <c r="I648" i="44"/>
  <c r="K91" i="28"/>
  <c r="M36" i="16"/>
  <c r="L29" i="16"/>
  <c r="D27" i="40"/>
  <c r="D29" i="40" s="1"/>
  <c r="E66" i="26"/>
  <c r="G64" i="38"/>
  <c r="F32" i="38"/>
  <c r="F36" i="45"/>
  <c r="F644" i="44"/>
  <c r="H91" i="25"/>
  <c r="E64" i="28"/>
  <c r="G66" i="28"/>
  <c r="F59" i="40"/>
  <c r="N56" i="28"/>
  <c r="D55" i="28"/>
  <c r="F55" i="40" s="1"/>
  <c r="H55" i="40" s="1"/>
  <c r="AI36" i="28"/>
  <c r="AF82" i="28"/>
  <c r="AF91" i="28" s="1"/>
  <c r="L78" i="27"/>
  <c r="D78" i="26"/>
  <c r="F78" i="38" s="1"/>
  <c r="H78" i="38" s="1"/>
  <c r="F19" i="16"/>
  <c r="F24" i="16" s="1"/>
  <c r="H49" i="40"/>
  <c r="AM24" i="28"/>
  <c r="G55" i="16"/>
  <c r="M55" i="16"/>
  <c r="E55" i="40" s="1"/>
  <c r="E56" i="40" s="1"/>
  <c r="F15" i="16"/>
  <c r="AM66" i="26"/>
  <c r="L49" i="27"/>
  <c r="U42" i="26"/>
  <c r="U43" i="26" s="1"/>
  <c r="T29" i="26"/>
  <c r="AF82" i="26"/>
  <c r="F86" i="47"/>
  <c r="D89" i="46"/>
  <c r="H33" i="47"/>
  <c r="AA82" i="46"/>
  <c r="Y646" i="44" s="1"/>
  <c r="E33" i="40"/>
  <c r="F89" i="28"/>
  <c r="E80" i="28"/>
  <c r="G80" i="40" s="1"/>
  <c r="E79" i="28"/>
  <c r="G79" i="40" s="1"/>
  <c r="I79" i="40" s="1"/>
  <c r="E70" i="28"/>
  <c r="E54" i="28"/>
  <c r="AB43" i="28"/>
  <c r="D41" i="28"/>
  <c r="F41" i="40" s="1"/>
  <c r="H41" i="40" s="1"/>
  <c r="E40" i="28"/>
  <c r="D39" i="28"/>
  <c r="F39" i="40" s="1"/>
  <c r="H39" i="40" s="1"/>
  <c r="AJ36" i="28"/>
  <c r="AB36" i="28"/>
  <c r="T36" i="28"/>
  <c r="E20" i="28"/>
  <c r="G20" i="40" s="1"/>
  <c r="I20" i="40" s="1"/>
  <c r="D14" i="28"/>
  <c r="F14" i="40" s="1"/>
  <c r="H14" i="40" s="1"/>
  <c r="AH16" i="28"/>
  <c r="AH82" i="28" s="1"/>
  <c r="AH91" i="28" s="1"/>
  <c r="Z16" i="28"/>
  <c r="Z82" i="28" s="1"/>
  <c r="R16" i="28"/>
  <c r="R82" i="28" s="1"/>
  <c r="AO82" i="28"/>
  <c r="AO91" i="28" s="1"/>
  <c r="AG82" i="28"/>
  <c r="AG91" i="28" s="1"/>
  <c r="Y82" i="28"/>
  <c r="Q82" i="28"/>
  <c r="L80" i="16"/>
  <c r="D80" i="40" s="1"/>
  <c r="L54" i="16"/>
  <c r="H56" i="16"/>
  <c r="E19" i="40"/>
  <c r="L12" i="16"/>
  <c r="D12" i="40" s="1"/>
  <c r="H12" i="40" s="1"/>
  <c r="D70" i="38"/>
  <c r="D72" i="38" s="1"/>
  <c r="G32" i="38"/>
  <c r="E77" i="26"/>
  <c r="G77" i="38" s="1"/>
  <c r="I77" i="38" s="1"/>
  <c r="P72" i="26"/>
  <c r="P56" i="26"/>
  <c r="F43" i="26"/>
  <c r="F82" i="26" s="1"/>
  <c r="R42" i="27"/>
  <c r="R43" i="27" s="1"/>
  <c r="Y36" i="26"/>
  <c r="AB35" i="27"/>
  <c r="AB36" i="26"/>
  <c r="L35" i="27"/>
  <c r="L36" i="26"/>
  <c r="E23" i="26"/>
  <c r="G23" i="38" s="1"/>
  <c r="I23" i="38" s="1"/>
  <c r="AA22" i="27"/>
  <c r="AA24" i="27" s="1"/>
  <c r="AA24" i="26"/>
  <c r="E22" i="26"/>
  <c r="G22" i="38" s="1"/>
  <c r="AI24" i="26"/>
  <c r="W16" i="26"/>
  <c r="H82" i="26"/>
  <c r="F645" i="44" s="1"/>
  <c r="AK16" i="26"/>
  <c r="AC16" i="26"/>
  <c r="AC82" i="26" s="1"/>
  <c r="AA645" i="44" s="1"/>
  <c r="K82" i="14"/>
  <c r="H42" i="14"/>
  <c r="H43" i="14" s="1"/>
  <c r="F40" i="14"/>
  <c r="F42" i="14" s="1"/>
  <c r="F43" i="14" s="1"/>
  <c r="L40" i="14"/>
  <c r="F36" i="14"/>
  <c r="F15" i="14"/>
  <c r="L15" i="14"/>
  <c r="D15" i="38" s="1"/>
  <c r="L13" i="14"/>
  <c r="D13" i="38" s="1"/>
  <c r="D11" i="38"/>
  <c r="D16" i="38" s="1"/>
  <c r="F64" i="47"/>
  <c r="H51" i="47"/>
  <c r="H27" i="47"/>
  <c r="H29" i="47" s="1"/>
  <c r="H13" i="47"/>
  <c r="I64" i="47"/>
  <c r="I66" i="47" s="1"/>
  <c r="G66" i="47"/>
  <c r="I45" i="47"/>
  <c r="F56" i="45"/>
  <c r="G49" i="45"/>
  <c r="F42" i="45"/>
  <c r="F43" i="45" s="1"/>
  <c r="L36" i="45"/>
  <c r="F28" i="45"/>
  <c r="F29" i="45" s="1"/>
  <c r="H29" i="45"/>
  <c r="D80" i="25"/>
  <c r="F80" i="37" s="1"/>
  <c r="H80" i="37" s="1"/>
  <c r="L80" i="27"/>
  <c r="AC65" i="27"/>
  <c r="AE55" i="27"/>
  <c r="W55" i="27"/>
  <c r="O55" i="27"/>
  <c r="E55" i="27" s="1"/>
  <c r="G55" i="39" s="1"/>
  <c r="E55" i="25"/>
  <c r="G55" i="37" s="1"/>
  <c r="I55" i="37" s="1"/>
  <c r="I45" i="37"/>
  <c r="AM36" i="25"/>
  <c r="AE32" i="27"/>
  <c r="AE36" i="27" s="1"/>
  <c r="AE36" i="25"/>
  <c r="W36" i="25"/>
  <c r="W32" i="27"/>
  <c r="W36" i="27" s="1"/>
  <c r="O32" i="27"/>
  <c r="O36" i="27" s="1"/>
  <c r="E32" i="25"/>
  <c r="O36" i="25"/>
  <c r="D22" i="25"/>
  <c r="F22" i="37" s="1"/>
  <c r="P20" i="27"/>
  <c r="P24" i="25"/>
  <c r="Y19" i="27"/>
  <c r="Y24" i="25"/>
  <c r="Q19" i="27"/>
  <c r="Q24" i="27" s="1"/>
  <c r="Q24" i="25"/>
  <c r="Q82" i="25" s="1"/>
  <c r="I33" i="15"/>
  <c r="G33" i="13"/>
  <c r="I36" i="13"/>
  <c r="D87" i="27"/>
  <c r="F87" i="39" s="1"/>
  <c r="H89" i="27"/>
  <c r="Y43" i="27"/>
  <c r="H35" i="42"/>
  <c r="I14" i="42"/>
  <c r="G16" i="42"/>
  <c r="I11" i="42"/>
  <c r="H20" i="42"/>
  <c r="H14" i="42"/>
  <c r="G16" i="18"/>
  <c r="I78" i="43"/>
  <c r="F47" i="19"/>
  <c r="L47" i="19"/>
  <c r="D47" i="43" s="1"/>
  <c r="H21" i="40"/>
  <c r="L24" i="16"/>
  <c r="D19" i="40"/>
  <c r="D24" i="40" s="1"/>
  <c r="E35" i="26"/>
  <c r="G35" i="38" s="1"/>
  <c r="I35" i="38" s="1"/>
  <c r="AA36" i="26"/>
  <c r="D23" i="26"/>
  <c r="F23" i="38" s="1"/>
  <c r="H23" i="38" s="1"/>
  <c r="D22" i="26"/>
  <c r="F22" i="38" s="1"/>
  <c r="H22" i="38" s="1"/>
  <c r="F24" i="26"/>
  <c r="Z24" i="26"/>
  <c r="AJ16" i="26"/>
  <c r="T16" i="26"/>
  <c r="G22" i="14"/>
  <c r="I24" i="14"/>
  <c r="I82" i="14" s="1"/>
  <c r="I22" i="15"/>
  <c r="J646" i="44"/>
  <c r="L91" i="46"/>
  <c r="I22" i="47"/>
  <c r="I13" i="47"/>
  <c r="E16" i="46"/>
  <c r="D70" i="47"/>
  <c r="L72" i="45"/>
  <c r="D41" i="47"/>
  <c r="D42" i="47" s="1"/>
  <c r="D43" i="47" s="1"/>
  <c r="L42" i="45"/>
  <c r="L43" i="45" s="1"/>
  <c r="G32" i="45"/>
  <c r="I36" i="45"/>
  <c r="M32" i="45"/>
  <c r="F20" i="45"/>
  <c r="F24" i="45" s="1"/>
  <c r="L20" i="45"/>
  <c r="D20" i="47" s="1"/>
  <c r="E81" i="25"/>
  <c r="G81" i="37" s="1"/>
  <c r="I81" i="37" s="1"/>
  <c r="AA70" i="27"/>
  <c r="AA72" i="27" s="1"/>
  <c r="AA72" i="25"/>
  <c r="S70" i="27"/>
  <c r="S72" i="27" s="1"/>
  <c r="S72" i="25"/>
  <c r="E70" i="25"/>
  <c r="X45" i="27"/>
  <c r="P45" i="27"/>
  <c r="AL36" i="25"/>
  <c r="AD36" i="25"/>
  <c r="AD32" i="27"/>
  <c r="V36" i="25"/>
  <c r="N36" i="25"/>
  <c r="N32" i="27"/>
  <c r="D32" i="25"/>
  <c r="AB16" i="25"/>
  <c r="AB11" i="27"/>
  <c r="T11" i="27"/>
  <c r="T16" i="25"/>
  <c r="T82" i="25" s="1"/>
  <c r="D11" i="25"/>
  <c r="E88" i="27"/>
  <c r="G88" i="39" s="1"/>
  <c r="E87" i="27"/>
  <c r="G87" i="39" s="1"/>
  <c r="G66" i="27"/>
  <c r="E39" i="27"/>
  <c r="G39" i="39" s="1"/>
  <c r="AI24" i="27"/>
  <c r="AH91" i="27"/>
  <c r="G51" i="15"/>
  <c r="M51" i="15"/>
  <c r="E51" i="39" s="1"/>
  <c r="H79" i="42"/>
  <c r="I20" i="42"/>
  <c r="G22" i="53"/>
  <c r="M22" i="53"/>
  <c r="E22" i="52" s="1"/>
  <c r="E19" i="52"/>
  <c r="I35" i="52"/>
  <c r="R82" i="31"/>
  <c r="L87" i="19"/>
  <c r="D87" i="43" s="1"/>
  <c r="F87" i="19"/>
  <c r="O79" i="24"/>
  <c r="E79" i="23"/>
  <c r="G79" i="35" s="1"/>
  <c r="I79" i="35" s="1"/>
  <c r="D89" i="28"/>
  <c r="F86" i="40"/>
  <c r="D75" i="28"/>
  <c r="F75" i="40" s="1"/>
  <c r="H75" i="40" s="1"/>
  <c r="E65" i="28"/>
  <c r="G65" i="40" s="1"/>
  <c r="I65" i="40" s="1"/>
  <c r="E59" i="28"/>
  <c r="M56" i="28"/>
  <c r="E55" i="28"/>
  <c r="G55" i="40" s="1"/>
  <c r="F36" i="28"/>
  <c r="D22" i="28"/>
  <c r="F22" i="40" s="1"/>
  <c r="H22" i="40" s="1"/>
  <c r="D15" i="28"/>
  <c r="F15" i="40" s="1"/>
  <c r="H15" i="40" s="1"/>
  <c r="AM16" i="28"/>
  <c r="AE16" i="28"/>
  <c r="AE82" i="28" s="1"/>
  <c r="W16" i="28"/>
  <c r="E11" i="28"/>
  <c r="O16" i="28"/>
  <c r="G76" i="16"/>
  <c r="M76" i="16"/>
  <c r="E76" i="40" s="1"/>
  <c r="I76" i="40" s="1"/>
  <c r="L65" i="16"/>
  <c r="D65" i="40" s="1"/>
  <c r="G39" i="16"/>
  <c r="M39" i="16"/>
  <c r="E39" i="40" s="1"/>
  <c r="E39" i="5" s="1"/>
  <c r="I43" i="16"/>
  <c r="L34" i="16"/>
  <c r="D34" i="40" s="1"/>
  <c r="H34" i="40" s="1"/>
  <c r="H29" i="16"/>
  <c r="F27" i="16"/>
  <c r="F29" i="16" s="1"/>
  <c r="G24" i="16"/>
  <c r="E79" i="26"/>
  <c r="G79" i="38" s="1"/>
  <c r="I79" i="38" s="1"/>
  <c r="E78" i="26"/>
  <c r="G78" i="38" s="1"/>
  <c r="I78" i="38" s="1"/>
  <c r="Z66" i="27"/>
  <c r="AK61" i="26"/>
  <c r="AC61" i="26"/>
  <c r="AC59" i="27"/>
  <c r="AC61" i="27" s="1"/>
  <c r="U59" i="27"/>
  <c r="U61" i="27" s="1"/>
  <c r="U61" i="26"/>
  <c r="U82" i="26" s="1"/>
  <c r="S645" i="44" s="1"/>
  <c r="N56" i="27"/>
  <c r="AN43" i="26"/>
  <c r="Q36" i="26"/>
  <c r="AE27" i="27"/>
  <c r="AE29" i="27" s="1"/>
  <c r="AE29" i="26"/>
  <c r="W27" i="27"/>
  <c r="W29" i="26"/>
  <c r="D15" i="26"/>
  <c r="F15" i="38" s="1"/>
  <c r="H15" i="38" s="1"/>
  <c r="S14" i="27"/>
  <c r="S16" i="26"/>
  <c r="E14" i="26"/>
  <c r="G14" i="38" s="1"/>
  <c r="I14" i="38" s="1"/>
  <c r="AI16" i="26"/>
  <c r="G76" i="14"/>
  <c r="M76" i="14"/>
  <c r="E76" i="38" s="1"/>
  <c r="I76" i="38" s="1"/>
  <c r="F54" i="14"/>
  <c r="F56" i="14" s="1"/>
  <c r="H56" i="14"/>
  <c r="I79" i="47"/>
  <c r="AK82" i="46"/>
  <c r="E40" i="46"/>
  <c r="G42" i="46"/>
  <c r="G43" i="46" s="1"/>
  <c r="N82" i="46"/>
  <c r="L646" i="44" s="1"/>
  <c r="H15" i="47"/>
  <c r="M41" i="45"/>
  <c r="G41" i="45"/>
  <c r="I42" i="45"/>
  <c r="I43" i="45" s="1"/>
  <c r="T74" i="27"/>
  <c r="AC73" i="27"/>
  <c r="U73" i="27"/>
  <c r="M73" i="27"/>
  <c r="Z72" i="25"/>
  <c r="Z71" i="27"/>
  <c r="R72" i="25"/>
  <c r="R71" i="27"/>
  <c r="D71" i="27" s="1"/>
  <c r="F71" i="39" s="1"/>
  <c r="H71" i="39" s="1"/>
  <c r="F72" i="25"/>
  <c r="D71" i="25"/>
  <c r="F71" i="37" s="1"/>
  <c r="H71" i="37" s="1"/>
  <c r="AA60" i="27"/>
  <c r="S60" i="27"/>
  <c r="S61" i="25"/>
  <c r="AB59" i="27"/>
  <c r="T61" i="25"/>
  <c r="T59" i="27"/>
  <c r="L59" i="27"/>
  <c r="D59" i="25"/>
  <c r="L61" i="25"/>
  <c r="AE47" i="27"/>
  <c r="O47" i="27"/>
  <c r="AE45" i="27"/>
  <c r="O45" i="27"/>
  <c r="I41" i="37"/>
  <c r="AK36" i="25"/>
  <c r="U33" i="27"/>
  <c r="U36" i="27" s="1"/>
  <c r="U36" i="25"/>
  <c r="E33" i="25"/>
  <c r="G33" i="37" s="1"/>
  <c r="I33" i="37" s="1"/>
  <c r="M36" i="25"/>
  <c r="M33" i="27"/>
  <c r="I87" i="15"/>
  <c r="M87" i="13"/>
  <c r="G87" i="13"/>
  <c r="G87" i="15" s="1"/>
  <c r="G80" i="15"/>
  <c r="M80" i="15"/>
  <c r="E80" i="39" s="1"/>
  <c r="M76" i="13"/>
  <c r="E76" i="37" s="1"/>
  <c r="I76" i="15"/>
  <c r="G76" i="13"/>
  <c r="H42" i="27"/>
  <c r="H43" i="27" s="1"/>
  <c r="F82" i="27"/>
  <c r="AM82" i="27"/>
  <c r="G24" i="42"/>
  <c r="M42" i="18"/>
  <c r="M43" i="18" s="1"/>
  <c r="E40" i="42"/>
  <c r="F65" i="64"/>
  <c r="L65" i="64"/>
  <c r="E89" i="28"/>
  <c r="G86" i="40"/>
  <c r="D65" i="28"/>
  <c r="F66" i="28"/>
  <c r="D29" i="28"/>
  <c r="F27" i="40"/>
  <c r="AK82" i="28"/>
  <c r="AK91" i="28" s="1"/>
  <c r="AN82" i="28"/>
  <c r="AN91" i="28" s="1"/>
  <c r="G80" i="16"/>
  <c r="M80" i="16"/>
  <c r="E80" i="40" s="1"/>
  <c r="G56" i="16"/>
  <c r="AD82" i="28"/>
  <c r="O81" i="27"/>
  <c r="E81" i="27" s="1"/>
  <c r="G81" i="39" s="1"/>
  <c r="E81" i="26"/>
  <c r="G81" i="38" s="1"/>
  <c r="I81" i="38" s="1"/>
  <c r="AB61" i="26"/>
  <c r="AM42" i="26"/>
  <c r="AM43" i="26" s="1"/>
  <c r="W42" i="26"/>
  <c r="W43" i="26" s="1"/>
  <c r="W40" i="27"/>
  <c r="W42" i="27" s="1"/>
  <c r="W43" i="27" s="1"/>
  <c r="P19" i="27"/>
  <c r="P24" i="27" s="1"/>
  <c r="P24" i="26"/>
  <c r="AA16" i="27"/>
  <c r="H76" i="15"/>
  <c r="F76" i="14"/>
  <c r="D88" i="25"/>
  <c r="F88" i="37" s="1"/>
  <c r="F89" i="25"/>
  <c r="D60" i="25"/>
  <c r="F60" i="37" s="1"/>
  <c r="H60" i="37" s="1"/>
  <c r="F61" i="25"/>
  <c r="AA61" i="25"/>
  <c r="AA59" i="27"/>
  <c r="AA61" i="27" s="1"/>
  <c r="I32" i="15"/>
  <c r="I49" i="42"/>
  <c r="S61" i="26"/>
  <c r="V40" i="27"/>
  <c r="V42" i="27" s="1"/>
  <c r="V43" i="27" s="1"/>
  <c r="V42" i="26"/>
  <c r="V43" i="26" s="1"/>
  <c r="W24" i="26"/>
  <c r="W19" i="27"/>
  <c r="AF82" i="46"/>
  <c r="G24" i="46"/>
  <c r="R61" i="27"/>
  <c r="E45" i="28"/>
  <c r="G45" i="40" s="1"/>
  <c r="I45" i="40" s="1"/>
  <c r="L61" i="16"/>
  <c r="I74" i="38"/>
  <c r="AF36" i="26"/>
  <c r="Q16" i="26"/>
  <c r="F79" i="14"/>
  <c r="L79" i="14"/>
  <c r="D79" i="38" s="1"/>
  <c r="AI82" i="46"/>
  <c r="E71" i="47"/>
  <c r="E72" i="47" s="1"/>
  <c r="M72" i="45"/>
  <c r="M19" i="15"/>
  <c r="G19" i="15"/>
  <c r="G15" i="45"/>
  <c r="M15" i="45"/>
  <c r="E15" i="47" s="1"/>
  <c r="I15" i="47" s="1"/>
  <c r="M16" i="45"/>
  <c r="O77" i="27"/>
  <c r="E77" i="25"/>
  <c r="G77" i="37" s="1"/>
  <c r="E59" i="25"/>
  <c r="N49" i="27"/>
  <c r="K82" i="25"/>
  <c r="K91" i="25" s="1"/>
  <c r="I644" i="44" s="1"/>
  <c r="AA35" i="27"/>
  <c r="P82" i="25"/>
  <c r="Z15" i="27"/>
  <c r="R15" i="27"/>
  <c r="D15" i="25"/>
  <c r="F15" i="37" s="1"/>
  <c r="H15" i="37" s="1"/>
  <c r="M45" i="13"/>
  <c r="E45" i="37" s="1"/>
  <c r="I45" i="15"/>
  <c r="G45" i="13"/>
  <c r="F22" i="13"/>
  <c r="L22" i="13"/>
  <c r="D22" i="37" s="1"/>
  <c r="H22" i="15"/>
  <c r="F66" i="27"/>
  <c r="F89" i="31"/>
  <c r="D86" i="31"/>
  <c r="D78" i="31"/>
  <c r="F78" i="43" s="1"/>
  <c r="D80" i="28"/>
  <c r="F80" i="40" s="1"/>
  <c r="H80" i="40" s="1"/>
  <c r="S36" i="28"/>
  <c r="E15" i="28"/>
  <c r="G15" i="40" s="1"/>
  <c r="I15" i="40" s="1"/>
  <c r="X82" i="28"/>
  <c r="I29" i="16"/>
  <c r="I82" i="16" s="1"/>
  <c r="I91" i="16" s="1"/>
  <c r="G27" i="16"/>
  <c r="G29" i="16" s="1"/>
  <c r="M27" i="16"/>
  <c r="G12" i="16"/>
  <c r="G16" i="16" s="1"/>
  <c r="G82" i="16" s="1"/>
  <c r="G91" i="16" s="1"/>
  <c r="M12" i="16"/>
  <c r="E12" i="40" s="1"/>
  <c r="E16" i="40" s="1"/>
  <c r="H45" i="38"/>
  <c r="D42" i="26"/>
  <c r="D43" i="26" s="1"/>
  <c r="F40" i="38"/>
  <c r="N29" i="28"/>
  <c r="N82" i="28" s="1"/>
  <c r="D28" i="28"/>
  <c r="F28" i="40" s="1"/>
  <c r="H28" i="40" s="1"/>
  <c r="I89" i="16"/>
  <c r="G86" i="16"/>
  <c r="G89" i="16" s="1"/>
  <c r="M86" i="16"/>
  <c r="G65" i="16"/>
  <c r="M65" i="16"/>
  <c r="E65" i="40" s="1"/>
  <c r="F45" i="16"/>
  <c r="G34" i="16"/>
  <c r="M34" i="16"/>
  <c r="E34" i="40" s="1"/>
  <c r="I34" i="40" s="1"/>
  <c r="M16" i="16"/>
  <c r="D59" i="26"/>
  <c r="L61" i="26"/>
  <c r="D14" i="26"/>
  <c r="F14" i="38" s="1"/>
  <c r="H14" i="38" s="1"/>
  <c r="F65" i="14"/>
  <c r="F66" i="14" s="1"/>
  <c r="F80" i="45"/>
  <c r="L80" i="45"/>
  <c r="D80" i="47" s="1"/>
  <c r="L34" i="45"/>
  <c r="D34" i="47" s="1"/>
  <c r="H34" i="47" s="1"/>
  <c r="H36" i="45"/>
  <c r="R66" i="27"/>
  <c r="R61" i="25"/>
  <c r="R60" i="27"/>
  <c r="F87" i="13"/>
  <c r="H89" i="13"/>
  <c r="L87" i="13"/>
  <c r="E54" i="37"/>
  <c r="E56" i="37" s="1"/>
  <c r="M56" i="13"/>
  <c r="F51" i="13"/>
  <c r="L51" i="13"/>
  <c r="D51" i="37" s="1"/>
  <c r="H51" i="15"/>
  <c r="I20" i="15"/>
  <c r="I24" i="13"/>
  <c r="M20" i="13"/>
  <c r="E20" i="37" s="1"/>
  <c r="I87" i="40"/>
  <c r="H76" i="40"/>
  <c r="G16" i="28"/>
  <c r="H89" i="16"/>
  <c r="F86" i="16"/>
  <c r="F89" i="16" s="1"/>
  <c r="F70" i="16"/>
  <c r="F72" i="16" s="1"/>
  <c r="H72" i="16"/>
  <c r="L16" i="16"/>
  <c r="AL42" i="26"/>
  <c r="AL43" i="26" s="1"/>
  <c r="Y36" i="27"/>
  <c r="H59" i="15"/>
  <c r="L59" i="14"/>
  <c r="H61" i="14"/>
  <c r="J82" i="14"/>
  <c r="I81" i="47"/>
  <c r="F56" i="46"/>
  <c r="D54" i="46"/>
  <c r="D42" i="46"/>
  <c r="D43" i="46" s="1"/>
  <c r="V82" i="46"/>
  <c r="T646" i="44" s="1"/>
  <c r="X82" i="46"/>
  <c r="V646" i="44" s="1"/>
  <c r="G29" i="45"/>
  <c r="D76" i="25"/>
  <c r="F76" i="37" s="1"/>
  <c r="H76" i="37" s="1"/>
  <c r="Y66" i="25"/>
  <c r="Y64" i="27"/>
  <c r="Q64" i="27"/>
  <c r="Q66" i="27" s="1"/>
  <c r="Q66" i="25"/>
  <c r="F16" i="25"/>
  <c r="S36" i="27"/>
  <c r="D78" i="54"/>
  <c r="F78" i="52" s="1"/>
  <c r="H78" i="52" s="1"/>
  <c r="D76" i="54"/>
  <c r="F76" i="52" s="1"/>
  <c r="H76" i="52" s="1"/>
  <c r="F72" i="31"/>
  <c r="D71" i="31"/>
  <c r="F71" i="43" s="1"/>
  <c r="D72" i="31"/>
  <c r="F70" i="43"/>
  <c r="N61" i="28"/>
  <c r="D60" i="28"/>
  <c r="F60" i="40" s="1"/>
  <c r="H60" i="40" s="1"/>
  <c r="E32" i="28"/>
  <c r="W24" i="28"/>
  <c r="E56" i="38"/>
  <c r="F19" i="38"/>
  <c r="E73" i="26"/>
  <c r="G73" i="38" s="1"/>
  <c r="I73" i="38" s="1"/>
  <c r="AE66" i="26"/>
  <c r="Z43" i="26"/>
  <c r="Z82" i="26" s="1"/>
  <c r="X645" i="44" s="1"/>
  <c r="AN36" i="26"/>
  <c r="AN82" i="26" s="1"/>
  <c r="Y16" i="26"/>
  <c r="L66" i="14"/>
  <c r="G29" i="47"/>
  <c r="H78" i="47"/>
  <c r="D60" i="46"/>
  <c r="F61" i="46"/>
  <c r="E40" i="40"/>
  <c r="E42" i="40" s="1"/>
  <c r="H87" i="40"/>
  <c r="F648" i="44"/>
  <c r="H91" i="28"/>
  <c r="G24" i="28"/>
  <c r="E19" i="28"/>
  <c r="D13" i="28"/>
  <c r="F13" i="40" s="1"/>
  <c r="H13" i="40" s="1"/>
  <c r="AI16" i="28"/>
  <c r="AA16" i="28"/>
  <c r="AA82" i="28" s="1"/>
  <c r="S16" i="28"/>
  <c r="F79" i="16"/>
  <c r="L64" i="16"/>
  <c r="H66" i="16"/>
  <c r="G47" i="16"/>
  <c r="M47" i="16"/>
  <c r="E47" i="40" s="1"/>
  <c r="I47" i="40" s="1"/>
  <c r="L33" i="16"/>
  <c r="H36" i="16"/>
  <c r="H24" i="16"/>
  <c r="G20" i="16"/>
  <c r="M20" i="16"/>
  <c r="E20" i="40" s="1"/>
  <c r="F11" i="16"/>
  <c r="F16" i="16" s="1"/>
  <c r="F82" i="16" s="1"/>
  <c r="F91" i="16" s="1"/>
  <c r="D73" i="26"/>
  <c r="F73" i="38" s="1"/>
  <c r="H73" i="38" s="1"/>
  <c r="F72" i="26"/>
  <c r="D70" i="26"/>
  <c r="M61" i="26"/>
  <c r="Q61" i="27"/>
  <c r="S56" i="26"/>
  <c r="Z54" i="27"/>
  <c r="Z56" i="27" s="1"/>
  <c r="Z56" i="26"/>
  <c r="R54" i="27"/>
  <c r="R56" i="27" s="1"/>
  <c r="R56" i="26"/>
  <c r="E51" i="26"/>
  <c r="G51" i="38" s="1"/>
  <c r="E49" i="26"/>
  <c r="G49" i="38" s="1"/>
  <c r="I49" i="38" s="1"/>
  <c r="D34" i="26"/>
  <c r="F34" i="38" s="1"/>
  <c r="H34" i="38" s="1"/>
  <c r="E27" i="26"/>
  <c r="AK24" i="26"/>
  <c r="M20" i="27"/>
  <c r="E20" i="27" s="1"/>
  <c r="G20" i="39" s="1"/>
  <c r="E20" i="26"/>
  <c r="G20" i="38" s="1"/>
  <c r="I20" i="38" s="1"/>
  <c r="AE82" i="26"/>
  <c r="AC645" i="44" s="1"/>
  <c r="AM16" i="26"/>
  <c r="O12" i="27"/>
  <c r="E12" i="26"/>
  <c r="G12" i="38" s="1"/>
  <c r="I12" i="38" s="1"/>
  <c r="P11" i="27"/>
  <c r="P16" i="26"/>
  <c r="P82" i="26" s="1"/>
  <c r="N645" i="44" s="1"/>
  <c r="D11" i="26"/>
  <c r="G79" i="14"/>
  <c r="F59" i="14"/>
  <c r="F61" i="14" s="1"/>
  <c r="F51" i="14"/>
  <c r="H47" i="15"/>
  <c r="F47" i="14"/>
  <c r="H36" i="14"/>
  <c r="I29" i="14"/>
  <c r="G28" i="14"/>
  <c r="G29" i="14" s="1"/>
  <c r="G16" i="14"/>
  <c r="E11" i="47"/>
  <c r="I80" i="47"/>
  <c r="I75" i="47"/>
  <c r="I51" i="47"/>
  <c r="H35" i="47"/>
  <c r="I28" i="47"/>
  <c r="I29" i="47" s="1"/>
  <c r="F19" i="47"/>
  <c r="D24" i="46"/>
  <c r="AH82" i="46"/>
  <c r="Z82" i="46"/>
  <c r="X646" i="44" s="1"/>
  <c r="I82" i="46"/>
  <c r="F75" i="45"/>
  <c r="L75" i="45"/>
  <c r="D75" i="47" s="1"/>
  <c r="H75" i="47" s="1"/>
  <c r="M24" i="45"/>
  <c r="M13" i="45"/>
  <c r="E13" i="47" s="1"/>
  <c r="G13" i="45"/>
  <c r="AE64" i="27"/>
  <c r="Y55" i="27"/>
  <c r="Q55" i="27"/>
  <c r="AE54" i="27"/>
  <c r="AE56" i="27" s="1"/>
  <c r="AE56" i="25"/>
  <c r="W56" i="25"/>
  <c r="W54" i="27"/>
  <c r="W56" i="27" s="1"/>
  <c r="O56" i="25"/>
  <c r="O54" i="27"/>
  <c r="M51" i="27"/>
  <c r="E51" i="25"/>
  <c r="G51" i="37" s="1"/>
  <c r="I51" i="37" s="1"/>
  <c r="AE41" i="27"/>
  <c r="O41" i="27"/>
  <c r="E41" i="27" s="1"/>
  <c r="G41" i="39" s="1"/>
  <c r="AC28" i="27"/>
  <c r="AC29" i="27" s="1"/>
  <c r="E28" i="25"/>
  <c r="G28" i="37" s="1"/>
  <c r="I28" i="37" s="1"/>
  <c r="G29" i="25"/>
  <c r="AB29" i="25"/>
  <c r="AB27" i="27"/>
  <c r="T29" i="25"/>
  <c r="T27" i="27"/>
  <c r="D27" i="25"/>
  <c r="F29" i="25"/>
  <c r="AB22" i="27"/>
  <c r="T22" i="27"/>
  <c r="L22" i="27"/>
  <c r="H21" i="37"/>
  <c r="L71" i="15"/>
  <c r="D71" i="39" s="1"/>
  <c r="F71" i="15"/>
  <c r="E60" i="37"/>
  <c r="E61" i="37" s="1"/>
  <c r="M61" i="13"/>
  <c r="M35" i="13"/>
  <c r="E35" i="37" s="1"/>
  <c r="I35" i="37" s="1"/>
  <c r="I35" i="15"/>
  <c r="M35" i="27"/>
  <c r="H87" i="15"/>
  <c r="H89" i="15" s="1"/>
  <c r="G78" i="15"/>
  <c r="M78" i="15"/>
  <c r="E78" i="39" s="1"/>
  <c r="D72" i="42"/>
  <c r="E32" i="30"/>
  <c r="G36" i="30"/>
  <c r="E27" i="30"/>
  <c r="G29" i="30"/>
  <c r="G76" i="53"/>
  <c r="M76" i="53"/>
  <c r="E76" i="52" s="1"/>
  <c r="AG43" i="54"/>
  <c r="E24" i="6"/>
  <c r="E82" i="6"/>
  <c r="E81" i="31"/>
  <c r="G81" i="43" s="1"/>
  <c r="I81" i="43" s="1"/>
  <c r="F75" i="58"/>
  <c r="L75" i="58"/>
  <c r="D75" i="60" s="1"/>
  <c r="P16" i="28"/>
  <c r="P82" i="28" s="1"/>
  <c r="D11" i="28"/>
  <c r="H82" i="16"/>
  <c r="H91" i="16" s="1"/>
  <c r="E75" i="28"/>
  <c r="G75" i="40" s="1"/>
  <c r="I75" i="40" s="1"/>
  <c r="G70" i="16"/>
  <c r="G72" i="16" s="1"/>
  <c r="I72" i="16"/>
  <c r="M70" i="16"/>
  <c r="D79" i="26"/>
  <c r="F79" i="38" s="1"/>
  <c r="AJ61" i="26"/>
  <c r="T61" i="26"/>
  <c r="AE42" i="26"/>
  <c r="AE43" i="26" s="1"/>
  <c r="H33" i="38"/>
  <c r="N29" i="26"/>
  <c r="D27" i="26"/>
  <c r="X24" i="26"/>
  <c r="X82" i="26" s="1"/>
  <c r="V645" i="44" s="1"/>
  <c r="F45" i="14"/>
  <c r="H76" i="47"/>
  <c r="F65" i="45"/>
  <c r="L65" i="45"/>
  <c r="E76" i="25"/>
  <c r="G76" i="37" s="1"/>
  <c r="I76" i="37" s="1"/>
  <c r="Z61" i="25"/>
  <c r="Z60" i="27"/>
  <c r="Z61" i="27" s="1"/>
  <c r="S61" i="27"/>
  <c r="V36" i="27"/>
  <c r="M29" i="27"/>
  <c r="G59" i="18"/>
  <c r="G61" i="18" s="1"/>
  <c r="M59" i="18"/>
  <c r="I61" i="18"/>
  <c r="F66" i="62"/>
  <c r="D60" i="62"/>
  <c r="F61" i="62"/>
  <c r="D61" i="40"/>
  <c r="D32" i="28"/>
  <c r="P36" i="28"/>
  <c r="E28" i="28"/>
  <c r="G28" i="40" s="1"/>
  <c r="I28" i="40" s="1"/>
  <c r="M29" i="28"/>
  <c r="M82" i="28" s="1"/>
  <c r="AC82" i="28"/>
  <c r="D74" i="26"/>
  <c r="F74" i="38" s="1"/>
  <c r="H74" i="38" s="1"/>
  <c r="E60" i="26"/>
  <c r="G60" i="38" s="1"/>
  <c r="I60" i="38" s="1"/>
  <c r="H41" i="38"/>
  <c r="AD40" i="27"/>
  <c r="AD42" i="26"/>
  <c r="AD43" i="26" s="1"/>
  <c r="N40" i="27"/>
  <c r="N42" i="26"/>
  <c r="N43" i="26" s="1"/>
  <c r="Q36" i="27"/>
  <c r="M29" i="26"/>
  <c r="M82" i="26" s="1"/>
  <c r="K645" i="44" s="1"/>
  <c r="E28" i="26"/>
  <c r="G28" i="38" s="1"/>
  <c r="I28" i="38" s="1"/>
  <c r="M28" i="27"/>
  <c r="AM24" i="26"/>
  <c r="AE24" i="26"/>
  <c r="AE19" i="27"/>
  <c r="O24" i="26"/>
  <c r="O82" i="26" s="1"/>
  <c r="M645" i="44" s="1"/>
  <c r="O19" i="27"/>
  <c r="E19" i="26"/>
  <c r="AH82" i="26"/>
  <c r="F39" i="15"/>
  <c r="L39" i="15"/>
  <c r="D39" i="39" s="1"/>
  <c r="G11" i="47"/>
  <c r="E36" i="46"/>
  <c r="G33" i="47"/>
  <c r="I33" i="47" s="1"/>
  <c r="P82" i="46"/>
  <c r="N646" i="44" s="1"/>
  <c r="J82" i="45"/>
  <c r="G88" i="5"/>
  <c r="D75" i="25"/>
  <c r="F75" i="37" s="1"/>
  <c r="E73" i="25"/>
  <c r="G73" i="37" s="1"/>
  <c r="I64" i="37"/>
  <c r="Y60" i="27"/>
  <c r="Y61" i="27" s="1"/>
  <c r="Y61" i="25"/>
  <c r="O49" i="27"/>
  <c r="E49" i="25"/>
  <c r="G49" i="37" s="1"/>
  <c r="L56" i="13"/>
  <c r="D54" i="37"/>
  <c r="D56" i="37" s="1"/>
  <c r="K56" i="27"/>
  <c r="AA43" i="27"/>
  <c r="I39" i="52"/>
  <c r="H51" i="40"/>
  <c r="AE24" i="28"/>
  <c r="O24" i="28"/>
  <c r="M66" i="16"/>
  <c r="E64" i="40"/>
  <c r="E66" i="40" s="1"/>
  <c r="L42" i="16"/>
  <c r="L43" i="16" s="1"/>
  <c r="D40" i="40"/>
  <c r="D42" i="40" s="1"/>
  <c r="D43" i="40" s="1"/>
  <c r="W66" i="26"/>
  <c r="L28" i="27"/>
  <c r="L29" i="27" s="1"/>
  <c r="L29" i="26"/>
  <c r="L82" i="26" s="1"/>
  <c r="J645" i="44" s="1"/>
  <c r="D20" i="26"/>
  <c r="F20" i="38" s="1"/>
  <c r="H20" i="38" s="1"/>
  <c r="N24" i="26"/>
  <c r="E11" i="26"/>
  <c r="M47" i="14"/>
  <c r="E47" i="38" s="1"/>
  <c r="G47" i="14"/>
  <c r="D19" i="38"/>
  <c r="D24" i="38" s="1"/>
  <c r="L24" i="14"/>
  <c r="H40" i="47"/>
  <c r="F42" i="47"/>
  <c r="F43" i="47" s="1"/>
  <c r="M61" i="28"/>
  <c r="D45" i="28"/>
  <c r="F45" i="40" s="1"/>
  <c r="H45" i="40" s="1"/>
  <c r="D11" i="40"/>
  <c r="D79" i="28"/>
  <c r="F79" i="40" s="1"/>
  <c r="H79" i="40" s="1"/>
  <c r="E74" i="28"/>
  <c r="G74" i="40" s="1"/>
  <c r="I74" i="40" s="1"/>
  <c r="E71" i="28"/>
  <c r="G71" i="40" s="1"/>
  <c r="I71" i="40" s="1"/>
  <c r="D70" i="28"/>
  <c r="F72" i="28"/>
  <c r="O56" i="28"/>
  <c r="D54" i="28"/>
  <c r="D40" i="28"/>
  <c r="F42" i="28"/>
  <c r="F43" i="28" s="1"/>
  <c r="E39" i="28"/>
  <c r="G39" i="40" s="1"/>
  <c r="E33" i="28"/>
  <c r="G33" i="40" s="1"/>
  <c r="I33" i="40" s="1"/>
  <c r="I82" i="28"/>
  <c r="AJ24" i="28"/>
  <c r="AB24" i="28"/>
  <c r="AB82" i="28" s="1"/>
  <c r="T24" i="28"/>
  <c r="F24" i="28"/>
  <c r="F82" i="28" s="1"/>
  <c r="F91" i="28" s="1"/>
  <c r="D19" i="28"/>
  <c r="U82" i="28"/>
  <c r="E13" i="28"/>
  <c r="G13" i="40" s="1"/>
  <c r="I13" i="40" s="1"/>
  <c r="F75" i="16"/>
  <c r="G66" i="16"/>
  <c r="G36" i="16"/>
  <c r="E70" i="38"/>
  <c r="E72" i="38" s="1"/>
  <c r="D77" i="26"/>
  <c r="F77" i="38" s="1"/>
  <c r="H77" i="38" s="1"/>
  <c r="AO72" i="26"/>
  <c r="AG72" i="26"/>
  <c r="Y72" i="26"/>
  <c r="Q72" i="26"/>
  <c r="E70" i="26"/>
  <c r="AK66" i="26"/>
  <c r="AC66" i="27"/>
  <c r="U66" i="26"/>
  <c r="AO56" i="26"/>
  <c r="AO82" i="26" s="1"/>
  <c r="AG56" i="26"/>
  <c r="AG82" i="26" s="1"/>
  <c r="Y56" i="26"/>
  <c r="Q56" i="26"/>
  <c r="D54" i="26"/>
  <c r="D51" i="26"/>
  <c r="F51" i="38" s="1"/>
  <c r="H51" i="38" s="1"/>
  <c r="D49" i="26"/>
  <c r="F49" i="38" s="1"/>
  <c r="H49" i="38" s="1"/>
  <c r="D47" i="26"/>
  <c r="F47" i="38" s="1"/>
  <c r="H47" i="38" s="1"/>
  <c r="U34" i="27"/>
  <c r="U36" i="26"/>
  <c r="AC36" i="26"/>
  <c r="M36" i="26"/>
  <c r="AL36" i="26"/>
  <c r="V36" i="26"/>
  <c r="D28" i="26"/>
  <c r="F28" i="38" s="1"/>
  <c r="H28" i="38" s="1"/>
  <c r="U24" i="26"/>
  <c r="AJ24" i="26"/>
  <c r="AB21" i="27"/>
  <c r="AB24" i="26"/>
  <c r="AB82" i="26" s="1"/>
  <c r="Z645" i="44" s="1"/>
  <c r="H66" i="14"/>
  <c r="I42" i="14"/>
  <c r="I43" i="14" s="1"/>
  <c r="M40" i="14"/>
  <c r="D32" i="38"/>
  <c r="D36" i="38" s="1"/>
  <c r="L36" i="14"/>
  <c r="M22" i="14"/>
  <c r="F19" i="14"/>
  <c r="F24" i="14" s="1"/>
  <c r="H24" i="14"/>
  <c r="M16" i="14"/>
  <c r="D29" i="47"/>
  <c r="H80" i="47"/>
  <c r="D36" i="46"/>
  <c r="F32" i="47"/>
  <c r="AO82" i="46"/>
  <c r="AG82" i="46"/>
  <c r="Y82" i="46"/>
  <c r="W646" i="44" s="1"/>
  <c r="Q82" i="46"/>
  <c r="O646" i="44" s="1"/>
  <c r="F77" i="45"/>
  <c r="G75" i="45"/>
  <c r="F66" i="45"/>
  <c r="L54" i="45"/>
  <c r="H56" i="45"/>
  <c r="F49" i="45"/>
  <c r="L49" i="45"/>
  <c r="D49" i="47" s="1"/>
  <c r="H49" i="47" s="1"/>
  <c r="G42" i="45"/>
  <c r="G43" i="45" s="1"/>
  <c r="M28" i="45"/>
  <c r="E28" i="47" s="1"/>
  <c r="I29" i="45"/>
  <c r="G28" i="45"/>
  <c r="F15" i="45"/>
  <c r="F16" i="45" s="1"/>
  <c r="F82" i="45" s="1"/>
  <c r="E79" i="25"/>
  <c r="G79" i="37" s="1"/>
  <c r="I79" i="37" s="1"/>
  <c r="M79" i="27"/>
  <c r="AC78" i="27"/>
  <c r="U78" i="27"/>
  <c r="M78" i="27"/>
  <c r="X55" i="27"/>
  <c r="P55" i="27"/>
  <c r="AB51" i="27"/>
  <c r="AC36" i="25"/>
  <c r="E23" i="25"/>
  <c r="G23" i="37" s="1"/>
  <c r="I23" i="37" s="1"/>
  <c r="D20" i="25"/>
  <c r="F20" i="37" s="1"/>
  <c r="Z19" i="27"/>
  <c r="Z24" i="27" s="1"/>
  <c r="Z24" i="25"/>
  <c r="R19" i="27"/>
  <c r="R24" i="25"/>
  <c r="AD11" i="27"/>
  <c r="AD16" i="25"/>
  <c r="V11" i="27"/>
  <c r="V16" i="25"/>
  <c r="N11" i="27"/>
  <c r="N16" i="27" s="1"/>
  <c r="N16" i="25"/>
  <c r="H73" i="15"/>
  <c r="F73" i="13"/>
  <c r="L73" i="13"/>
  <c r="D73" i="37" s="1"/>
  <c r="L12" i="13"/>
  <c r="F12" i="13"/>
  <c r="F16" i="13" s="1"/>
  <c r="H12" i="15"/>
  <c r="H16" i="13"/>
  <c r="E79" i="27"/>
  <c r="G79" i="39" s="1"/>
  <c r="R22" i="27"/>
  <c r="U16" i="27"/>
  <c r="F74" i="15"/>
  <c r="L74" i="15"/>
  <c r="D74" i="39" s="1"/>
  <c r="I35" i="42"/>
  <c r="M13" i="53"/>
  <c r="G13" i="53"/>
  <c r="I16" i="53"/>
  <c r="D61" i="54"/>
  <c r="F59" i="52"/>
  <c r="L19" i="19"/>
  <c r="F19" i="19"/>
  <c r="H24" i="19"/>
  <c r="M11" i="19"/>
  <c r="G11" i="19"/>
  <c r="G16" i="19" s="1"/>
  <c r="I16" i="19"/>
  <c r="H20" i="60"/>
  <c r="D65" i="26"/>
  <c r="F65" i="38" s="1"/>
  <c r="H65" i="38" s="1"/>
  <c r="D64" i="26"/>
  <c r="R42" i="26"/>
  <c r="R43" i="26" s="1"/>
  <c r="R82" i="26" s="1"/>
  <c r="P645" i="44" s="1"/>
  <c r="AA29" i="26"/>
  <c r="G16" i="26"/>
  <c r="I61" i="14"/>
  <c r="I59" i="15"/>
  <c r="L27" i="14"/>
  <c r="H29" i="14"/>
  <c r="E89" i="47"/>
  <c r="G86" i="47"/>
  <c r="E89" i="46"/>
  <c r="G23" i="4" s="1"/>
  <c r="H23" i="4" s="1"/>
  <c r="E24" i="46"/>
  <c r="K82" i="46"/>
  <c r="G16" i="46"/>
  <c r="E89" i="25"/>
  <c r="V81" i="27"/>
  <c r="AE80" i="27"/>
  <c r="O80" i="27"/>
  <c r="X78" i="27"/>
  <c r="Y77" i="27"/>
  <c r="Q77" i="27"/>
  <c r="Z76" i="27"/>
  <c r="R76" i="27"/>
  <c r="D76" i="27" s="1"/>
  <c r="F76" i="39" s="1"/>
  <c r="AB75" i="27"/>
  <c r="T75" i="27"/>
  <c r="L75" i="27"/>
  <c r="AB74" i="27"/>
  <c r="L74" i="27"/>
  <c r="AD73" i="27"/>
  <c r="AC71" i="27"/>
  <c r="L66" i="25"/>
  <c r="D65" i="25"/>
  <c r="F65" i="37" s="1"/>
  <c r="L65" i="27"/>
  <c r="D65" i="27" s="1"/>
  <c r="F65" i="39" s="1"/>
  <c r="AB64" i="27"/>
  <c r="T64" i="27"/>
  <c r="T66" i="27" s="1"/>
  <c r="L64" i="27"/>
  <c r="Y54" i="27"/>
  <c r="Y56" i="27" s="1"/>
  <c r="Q56" i="25"/>
  <c r="Q54" i="27"/>
  <c r="Q56" i="27" s="1"/>
  <c r="O51" i="27"/>
  <c r="E51" i="27" s="1"/>
  <c r="G51" i="39" s="1"/>
  <c r="I51" i="39" s="1"/>
  <c r="Q49" i="27"/>
  <c r="E49" i="27" s="1"/>
  <c r="G49" i="39" s="1"/>
  <c r="Y45" i="27"/>
  <c r="AC41" i="27"/>
  <c r="U41" i="27"/>
  <c r="M41" i="27"/>
  <c r="AC42" i="25"/>
  <c r="AC43" i="25" s="1"/>
  <c r="U40" i="27"/>
  <c r="U42" i="27" s="1"/>
  <c r="U43" i="27" s="1"/>
  <c r="U42" i="25"/>
  <c r="U43" i="25" s="1"/>
  <c r="M42" i="25"/>
  <c r="M43" i="25" s="1"/>
  <c r="AE39" i="27"/>
  <c r="W39" i="27"/>
  <c r="O39" i="27"/>
  <c r="X36" i="25"/>
  <c r="X33" i="27"/>
  <c r="AC22" i="27"/>
  <c r="AC24" i="27" s="1"/>
  <c r="U22" i="27"/>
  <c r="AJ24" i="25"/>
  <c r="AJ82" i="25" s="1"/>
  <c r="AJ91" i="25" s="1"/>
  <c r="AB19" i="27"/>
  <c r="D19" i="25"/>
  <c r="I82" i="25"/>
  <c r="W13" i="27"/>
  <c r="G73" i="13"/>
  <c r="M73" i="13"/>
  <c r="E73" i="37" s="1"/>
  <c r="L65" i="13"/>
  <c r="D65" i="37" s="1"/>
  <c r="D66" i="37" s="1"/>
  <c r="F65" i="13"/>
  <c r="F66" i="13" s="1"/>
  <c r="H66" i="13"/>
  <c r="L55" i="13"/>
  <c r="D55" i="37" s="1"/>
  <c r="F55" i="13"/>
  <c r="H56" i="13"/>
  <c r="I47" i="15"/>
  <c r="G47" i="13"/>
  <c r="M47" i="13"/>
  <c r="E47" i="37" s="1"/>
  <c r="M40" i="13"/>
  <c r="I40" i="15"/>
  <c r="G40" i="13"/>
  <c r="G12" i="13"/>
  <c r="M12" i="13"/>
  <c r="E12" i="37" s="1"/>
  <c r="E86" i="27"/>
  <c r="V71" i="27"/>
  <c r="V72" i="27" s="1"/>
  <c r="AB65" i="27"/>
  <c r="U64" i="27"/>
  <c r="U66" i="27" s="1"/>
  <c r="F61" i="27"/>
  <c r="M56" i="27"/>
  <c r="AC40" i="27"/>
  <c r="AC42" i="27" s="1"/>
  <c r="AC43" i="27" s="1"/>
  <c r="AI36" i="27"/>
  <c r="E33" i="27"/>
  <c r="G33" i="39" s="1"/>
  <c r="H16" i="27"/>
  <c r="D11" i="27"/>
  <c r="H80" i="15"/>
  <c r="H55" i="15"/>
  <c r="M39" i="15"/>
  <c r="E39" i="39" s="1"/>
  <c r="AC82" i="7"/>
  <c r="M82" i="7"/>
  <c r="M91" i="7" s="1"/>
  <c r="G59" i="42"/>
  <c r="G42" i="30"/>
  <c r="G43" i="30" s="1"/>
  <c r="E41" i="30"/>
  <c r="G41" i="42" s="1"/>
  <c r="I13" i="42"/>
  <c r="D11" i="52"/>
  <c r="L16" i="53"/>
  <c r="D64" i="54"/>
  <c r="F66" i="54"/>
  <c r="D14" i="54"/>
  <c r="F14" i="52" s="1"/>
  <c r="H14" i="52" s="1"/>
  <c r="F64" i="43"/>
  <c r="Q24" i="31"/>
  <c r="E19" i="31"/>
  <c r="X82" i="31"/>
  <c r="P16" i="31"/>
  <c r="P82" i="31" s="1"/>
  <c r="D15" i="31"/>
  <c r="F15" i="43" s="1"/>
  <c r="H15" i="43" s="1"/>
  <c r="AN16" i="31"/>
  <c r="M39" i="19"/>
  <c r="E39" i="43" s="1"/>
  <c r="G39" i="19"/>
  <c r="N42" i="62"/>
  <c r="N43" i="62" s="1"/>
  <c r="D41" i="62"/>
  <c r="F41" i="63" s="1"/>
  <c r="H41" i="63" s="1"/>
  <c r="J640" i="44"/>
  <c r="L91" i="21"/>
  <c r="I43" i="27"/>
  <c r="G86" i="55"/>
  <c r="S89" i="7"/>
  <c r="I78" i="42"/>
  <c r="G78" i="5"/>
  <c r="I64" i="42"/>
  <c r="I55" i="42"/>
  <c r="D24" i="42"/>
  <c r="F54" i="42"/>
  <c r="D56" i="30"/>
  <c r="G47" i="5"/>
  <c r="D40" i="30"/>
  <c r="F42" i="30"/>
  <c r="F43" i="30" s="1"/>
  <c r="I42" i="53"/>
  <c r="I43" i="53" s="1"/>
  <c r="M40" i="53"/>
  <c r="G40" i="53"/>
  <c r="G42" i="53" s="1"/>
  <c r="G43" i="53" s="1"/>
  <c r="M28" i="53"/>
  <c r="E28" i="52" s="1"/>
  <c r="G28" i="53"/>
  <c r="E80" i="54"/>
  <c r="G80" i="52" s="1"/>
  <c r="I80" i="52" s="1"/>
  <c r="D71" i="54"/>
  <c r="E41" i="31"/>
  <c r="G41" i="43" s="1"/>
  <c r="I41" i="43" s="1"/>
  <c r="E28" i="31"/>
  <c r="G28" i="43" s="1"/>
  <c r="I28" i="43" s="1"/>
  <c r="E77" i="62"/>
  <c r="G77" i="63" s="1"/>
  <c r="I66" i="16"/>
  <c r="I56" i="16"/>
  <c r="F66" i="26"/>
  <c r="D60" i="26"/>
  <c r="F60" i="38" s="1"/>
  <c r="H60" i="38" s="1"/>
  <c r="AM36" i="26"/>
  <c r="AE36" i="26"/>
  <c r="W36" i="26"/>
  <c r="O36" i="26"/>
  <c r="S24" i="26"/>
  <c r="E21" i="26"/>
  <c r="G21" i="38" s="1"/>
  <c r="I21" i="38" s="1"/>
  <c r="W16" i="27"/>
  <c r="I72" i="14"/>
  <c r="M66" i="14"/>
  <c r="H28" i="15"/>
  <c r="G56" i="47"/>
  <c r="E29" i="47"/>
  <c r="G61" i="46"/>
  <c r="F16" i="46"/>
  <c r="F82" i="46" s="1"/>
  <c r="F91" i="46" s="1"/>
  <c r="H66" i="45"/>
  <c r="M35" i="45"/>
  <c r="E35" i="47" s="1"/>
  <c r="I35" i="47" s="1"/>
  <c r="G35" i="45"/>
  <c r="G33" i="45"/>
  <c r="M33" i="45"/>
  <c r="E33" i="47" s="1"/>
  <c r="G89" i="25"/>
  <c r="E87" i="25"/>
  <c r="G87" i="37" s="1"/>
  <c r="Z81" i="27"/>
  <c r="R81" i="27"/>
  <c r="D81" i="25"/>
  <c r="F81" i="37" s="1"/>
  <c r="AA80" i="27"/>
  <c r="S80" i="27"/>
  <c r="E80" i="25"/>
  <c r="G80" i="37" s="1"/>
  <c r="I80" i="37" s="1"/>
  <c r="AB79" i="27"/>
  <c r="T79" i="27"/>
  <c r="L79" i="27"/>
  <c r="D79" i="27" s="1"/>
  <c r="F79" i="39" s="1"/>
  <c r="AC77" i="27"/>
  <c r="U77" i="27"/>
  <c r="M77" i="27"/>
  <c r="X74" i="27"/>
  <c r="P74" i="27"/>
  <c r="D74" i="25"/>
  <c r="F74" i="37" s="1"/>
  <c r="H74" i="37" s="1"/>
  <c r="R73" i="27"/>
  <c r="D73" i="25"/>
  <c r="F73" i="37" s="1"/>
  <c r="H73" i="37" s="1"/>
  <c r="Q71" i="27"/>
  <c r="Q72" i="27" s="1"/>
  <c r="E71" i="25"/>
  <c r="G71" i="37" s="1"/>
  <c r="Z70" i="27"/>
  <c r="Z72" i="27" s="1"/>
  <c r="R70" i="27"/>
  <c r="D70" i="27" s="1"/>
  <c r="X66" i="27"/>
  <c r="P66" i="27"/>
  <c r="AG61" i="25"/>
  <c r="Y56" i="25"/>
  <c r="AC54" i="27"/>
  <c r="E54" i="25"/>
  <c r="E40" i="25"/>
  <c r="S39" i="27"/>
  <c r="S43" i="27" s="1"/>
  <c r="E39" i="25"/>
  <c r="G39" i="37" s="1"/>
  <c r="I39" i="37" s="1"/>
  <c r="AB34" i="27"/>
  <c r="T34" i="27"/>
  <c r="L34" i="27"/>
  <c r="D34" i="27" s="1"/>
  <c r="F34" i="39" s="1"/>
  <c r="AJ36" i="25"/>
  <c r="AB33" i="27"/>
  <c r="T33" i="27"/>
  <c r="L36" i="25"/>
  <c r="AG82" i="25"/>
  <c r="AG91" i="25" s="1"/>
  <c r="E14" i="25"/>
  <c r="G14" i="37" s="1"/>
  <c r="I14" i="37" s="1"/>
  <c r="AA13" i="27"/>
  <c r="S13" i="27"/>
  <c r="E13" i="27" s="1"/>
  <c r="G13" i="39" s="1"/>
  <c r="E13" i="25"/>
  <c r="G13" i="37" s="1"/>
  <c r="I13" i="37" s="1"/>
  <c r="AI16" i="25"/>
  <c r="AA16" i="25"/>
  <c r="AA12" i="27"/>
  <c r="S16" i="25"/>
  <c r="S12" i="27"/>
  <c r="E12" i="27" s="1"/>
  <c r="G12" i="39" s="1"/>
  <c r="E12" i="25"/>
  <c r="G12" i="37" s="1"/>
  <c r="L89" i="13"/>
  <c r="I60" i="15"/>
  <c r="I61" i="13"/>
  <c r="H45" i="15"/>
  <c r="I42" i="13"/>
  <c r="I43" i="13" s="1"/>
  <c r="H33" i="15"/>
  <c r="H11" i="15"/>
  <c r="P65" i="27"/>
  <c r="AK56" i="27"/>
  <c r="G42" i="27"/>
  <c r="G43" i="27" s="1"/>
  <c r="G82" i="27" s="1"/>
  <c r="G91" i="27" s="1"/>
  <c r="P33" i="27"/>
  <c r="F24" i="27"/>
  <c r="J24" i="27"/>
  <c r="I24" i="27"/>
  <c r="H72" i="15"/>
  <c r="H65" i="15"/>
  <c r="J24" i="15"/>
  <c r="J82" i="15" s="1"/>
  <c r="J91" i="15" s="1"/>
  <c r="E94" i="7"/>
  <c r="E96" i="7" s="1"/>
  <c r="E98" i="7" s="1"/>
  <c r="E100" i="7" s="1"/>
  <c r="I79" i="42"/>
  <c r="G70" i="42"/>
  <c r="E66" i="30"/>
  <c r="G65" i="42"/>
  <c r="I51" i="42"/>
  <c r="Y82" i="30"/>
  <c r="W650" i="44" s="1"/>
  <c r="G65" i="18"/>
  <c r="M65" i="18"/>
  <c r="I66" i="18"/>
  <c r="M54" i="18"/>
  <c r="I56" i="18"/>
  <c r="G54" i="18"/>
  <c r="G56" i="18" s="1"/>
  <c r="D81" i="54"/>
  <c r="F81" i="52" s="1"/>
  <c r="E47" i="54"/>
  <c r="G47" i="52" s="1"/>
  <c r="E45" i="54"/>
  <c r="G45" i="52" s="1"/>
  <c r="I45" i="52" s="1"/>
  <c r="AO43" i="54"/>
  <c r="Y43" i="54"/>
  <c r="Q42" i="54"/>
  <c r="Q43" i="54" s="1"/>
  <c r="E40" i="54"/>
  <c r="AB24" i="59"/>
  <c r="AN24" i="59"/>
  <c r="AF24" i="59"/>
  <c r="AF82" i="59" s="1"/>
  <c r="X24" i="59"/>
  <c r="X82" i="59" s="1"/>
  <c r="V654" i="44" s="1"/>
  <c r="D19" i="59"/>
  <c r="F24" i="59"/>
  <c r="F82" i="59" s="1"/>
  <c r="F51" i="11"/>
  <c r="L51" i="11"/>
  <c r="D51" i="35" s="1"/>
  <c r="M66" i="27"/>
  <c r="E41" i="26"/>
  <c r="G41" i="38" s="1"/>
  <c r="I41" i="38" s="1"/>
  <c r="S29" i="27"/>
  <c r="AL16" i="26"/>
  <c r="AL82" i="26" s="1"/>
  <c r="AD16" i="26"/>
  <c r="AD82" i="26" s="1"/>
  <c r="AB645" i="44" s="1"/>
  <c r="V16" i="26"/>
  <c r="N16" i="26"/>
  <c r="F72" i="15"/>
  <c r="H16" i="14"/>
  <c r="H82" i="14" s="1"/>
  <c r="H21" i="47"/>
  <c r="D72" i="46"/>
  <c r="G36" i="47"/>
  <c r="M19" i="27"/>
  <c r="M24" i="46"/>
  <c r="M82" i="46" s="1"/>
  <c r="AL82" i="46"/>
  <c r="L79" i="45"/>
  <c r="D79" i="47" s="1"/>
  <c r="H79" i="47" s="1"/>
  <c r="Z80" i="27"/>
  <c r="R80" i="27"/>
  <c r="S79" i="27"/>
  <c r="S78" i="27"/>
  <c r="E78" i="27" s="1"/>
  <c r="G78" i="39" s="1"/>
  <c r="I78" i="39" s="1"/>
  <c r="E78" i="25"/>
  <c r="G78" i="37" s="1"/>
  <c r="I78" i="37" s="1"/>
  <c r="AC76" i="27"/>
  <c r="U76" i="27"/>
  <c r="M76" i="27"/>
  <c r="AE75" i="27"/>
  <c r="AE74" i="27"/>
  <c r="Y73" i="27"/>
  <c r="Q73" i="27"/>
  <c r="E73" i="27" s="1"/>
  <c r="G73" i="39" s="1"/>
  <c r="X71" i="27"/>
  <c r="P71" i="27"/>
  <c r="P72" i="27" s="1"/>
  <c r="Y72" i="25"/>
  <c r="Y70" i="27"/>
  <c r="Y72" i="27" s="1"/>
  <c r="AE65" i="27"/>
  <c r="W65" i="27"/>
  <c r="O65" i="27"/>
  <c r="AM66" i="25"/>
  <c r="W64" i="27"/>
  <c r="O66" i="25"/>
  <c r="W60" i="27"/>
  <c r="AB45" i="27"/>
  <c r="T45" i="27"/>
  <c r="L45" i="27"/>
  <c r="D45" i="27" s="1"/>
  <c r="F45" i="39" s="1"/>
  <c r="X40" i="27"/>
  <c r="X42" i="27" s="1"/>
  <c r="X43" i="27" s="1"/>
  <c r="X42" i="25"/>
  <c r="X43" i="25" s="1"/>
  <c r="P40" i="27"/>
  <c r="P42" i="27" s="1"/>
  <c r="P43" i="27" s="1"/>
  <c r="P42" i="25"/>
  <c r="P43" i="25" s="1"/>
  <c r="D40" i="25"/>
  <c r="Z39" i="27"/>
  <c r="R39" i="27"/>
  <c r="D39" i="25"/>
  <c r="F39" i="37" s="1"/>
  <c r="H39" i="37" s="1"/>
  <c r="S35" i="27"/>
  <c r="D35" i="25"/>
  <c r="F35" i="37" s="1"/>
  <c r="H35" i="37" s="1"/>
  <c r="AI36" i="25"/>
  <c r="S36" i="25"/>
  <c r="E34" i="25"/>
  <c r="G34" i="37" s="1"/>
  <c r="I34" i="37" s="1"/>
  <c r="G36" i="25"/>
  <c r="Z27" i="27"/>
  <c r="Z29" i="27" s="1"/>
  <c r="R27" i="27"/>
  <c r="R29" i="25"/>
  <c r="X23" i="27"/>
  <c r="X21" i="27"/>
  <c r="AL24" i="25"/>
  <c r="AL82" i="25" s="1"/>
  <c r="AL91" i="25" s="1"/>
  <c r="AD24" i="25"/>
  <c r="V24" i="25"/>
  <c r="V20" i="27"/>
  <c r="N24" i="25"/>
  <c r="N20" i="27"/>
  <c r="L82" i="25"/>
  <c r="X15" i="27"/>
  <c r="AF16" i="25"/>
  <c r="AF82" i="25" s="1"/>
  <c r="AF91" i="25" s="1"/>
  <c r="X14" i="27"/>
  <c r="P14" i="27"/>
  <c r="D14" i="25"/>
  <c r="F14" i="37" s="1"/>
  <c r="Z13" i="27"/>
  <c r="R13" i="27"/>
  <c r="D13" i="25"/>
  <c r="F13" i="37" s="1"/>
  <c r="H13" i="37" s="1"/>
  <c r="Z12" i="27"/>
  <c r="Z16" i="25"/>
  <c r="D12" i="25"/>
  <c r="F12" i="37" s="1"/>
  <c r="G74" i="13"/>
  <c r="I74" i="15"/>
  <c r="H64" i="15"/>
  <c r="M41" i="13"/>
  <c r="E41" i="37" s="1"/>
  <c r="G41" i="13"/>
  <c r="H23" i="15"/>
  <c r="I21" i="15"/>
  <c r="G21" i="13"/>
  <c r="G24" i="13" s="1"/>
  <c r="M21" i="13"/>
  <c r="E21" i="37" s="1"/>
  <c r="AE70" i="27"/>
  <c r="AE72" i="27" s="1"/>
  <c r="G56" i="27"/>
  <c r="L33" i="27"/>
  <c r="AO36" i="27"/>
  <c r="AG36" i="27"/>
  <c r="U24" i="27"/>
  <c r="H24" i="27"/>
  <c r="K16" i="27"/>
  <c r="K82" i="27" s="1"/>
  <c r="L86" i="15"/>
  <c r="E71" i="7"/>
  <c r="E72" i="7" s="1"/>
  <c r="G71" i="30"/>
  <c r="AA72" i="7"/>
  <c r="AA82" i="7" s="1"/>
  <c r="AA91" i="7" s="1"/>
  <c r="E16" i="42"/>
  <c r="H73" i="42"/>
  <c r="E16" i="30"/>
  <c r="M78" i="18"/>
  <c r="E78" i="42" s="1"/>
  <c r="G78" i="18"/>
  <c r="G76" i="18"/>
  <c r="M76" i="18"/>
  <c r="E76" i="42" s="1"/>
  <c r="I61" i="53"/>
  <c r="M59" i="53"/>
  <c r="AN72" i="54"/>
  <c r="M61" i="54"/>
  <c r="E60" i="54"/>
  <c r="G60" i="52" s="1"/>
  <c r="I60" i="52" s="1"/>
  <c r="AI82" i="54"/>
  <c r="AA82" i="54"/>
  <c r="Y653" i="44" s="1"/>
  <c r="S82" i="54"/>
  <c r="Q653" i="44" s="1"/>
  <c r="E23" i="54"/>
  <c r="G23" i="52" s="1"/>
  <c r="I23" i="52" s="1"/>
  <c r="D21" i="54"/>
  <c r="F21" i="52" s="1"/>
  <c r="H21" i="52" s="1"/>
  <c r="F24" i="54"/>
  <c r="D19" i="54"/>
  <c r="D81" i="31"/>
  <c r="F81" i="43" s="1"/>
  <c r="H81" i="43" s="1"/>
  <c r="I73" i="43"/>
  <c r="M34" i="19"/>
  <c r="E34" i="43" s="1"/>
  <c r="G34" i="19"/>
  <c r="G36" i="19" s="1"/>
  <c r="M20" i="61"/>
  <c r="I24" i="61"/>
  <c r="G20" i="61"/>
  <c r="K36" i="27"/>
  <c r="D70" i="39"/>
  <c r="D72" i="39" s="1"/>
  <c r="L72" i="15"/>
  <c r="I36" i="16"/>
  <c r="AD56" i="27"/>
  <c r="E47" i="26"/>
  <c r="G47" i="38" s="1"/>
  <c r="I47" i="38" s="1"/>
  <c r="AC36" i="27"/>
  <c r="M36" i="27"/>
  <c r="D21" i="26"/>
  <c r="F21" i="38" s="1"/>
  <c r="H21" i="38" s="1"/>
  <c r="G24" i="26"/>
  <c r="AA16" i="26"/>
  <c r="D13" i="26"/>
  <c r="F13" i="38" s="1"/>
  <c r="H13" i="38" s="1"/>
  <c r="G74" i="14"/>
  <c r="G70" i="14"/>
  <c r="G72" i="14" s="1"/>
  <c r="M59" i="14"/>
  <c r="G55" i="14"/>
  <c r="G56" i="14" s="1"/>
  <c r="M51" i="14"/>
  <c r="E51" i="38" s="1"/>
  <c r="G34" i="14"/>
  <c r="F28" i="14"/>
  <c r="F29" i="14" s="1"/>
  <c r="G20" i="14"/>
  <c r="G24" i="14" s="1"/>
  <c r="L12" i="14"/>
  <c r="D12" i="38" s="1"/>
  <c r="H12" i="38" s="1"/>
  <c r="G19" i="47"/>
  <c r="G89" i="46"/>
  <c r="G72" i="46"/>
  <c r="E59" i="46"/>
  <c r="AC82" i="46"/>
  <c r="AA646" i="44" s="1"/>
  <c r="G72" i="45"/>
  <c r="H61" i="45"/>
  <c r="L59" i="45"/>
  <c r="I56" i="45"/>
  <c r="F33" i="45"/>
  <c r="G19" i="45"/>
  <c r="G24" i="45" s="1"/>
  <c r="I24" i="45"/>
  <c r="H16" i="45"/>
  <c r="Q80" i="27"/>
  <c r="E80" i="27" s="1"/>
  <c r="G80" i="39" s="1"/>
  <c r="I80" i="39" s="1"/>
  <c r="Z79" i="27"/>
  <c r="D79" i="25"/>
  <c r="F79" i="37" s="1"/>
  <c r="AD75" i="27"/>
  <c r="N75" i="27"/>
  <c r="D75" i="27" s="1"/>
  <c r="F75" i="39" s="1"/>
  <c r="AE71" i="27"/>
  <c r="W71" i="27"/>
  <c r="W72" i="27" s="1"/>
  <c r="O71" i="27"/>
  <c r="X70" i="27"/>
  <c r="X72" i="27" s="1"/>
  <c r="AD64" i="27"/>
  <c r="AD66" i="27" s="1"/>
  <c r="V64" i="27"/>
  <c r="V66" i="27" s="1"/>
  <c r="W61" i="25"/>
  <c r="AE59" i="27"/>
  <c r="AE61" i="27" s="1"/>
  <c r="O59" i="27"/>
  <c r="O61" i="27" s="1"/>
  <c r="T55" i="27"/>
  <c r="D55" i="27" s="1"/>
  <c r="F55" i="39" s="1"/>
  <c r="S54" i="27"/>
  <c r="Y51" i="27"/>
  <c r="AA49" i="27"/>
  <c r="AA47" i="27"/>
  <c r="S47" i="27"/>
  <c r="E47" i="27" s="1"/>
  <c r="G47" i="39" s="1"/>
  <c r="E47" i="25"/>
  <c r="G47" i="37" s="1"/>
  <c r="I47" i="37" s="1"/>
  <c r="W41" i="27"/>
  <c r="AM42" i="25"/>
  <c r="AM43" i="25" s="1"/>
  <c r="AE40" i="27"/>
  <c r="AE42" i="27" s="1"/>
  <c r="AE43" i="27" s="1"/>
  <c r="Q39" i="27"/>
  <c r="T36" i="25"/>
  <c r="Z35" i="27"/>
  <c r="R35" i="27"/>
  <c r="D35" i="27" s="1"/>
  <c r="F35" i="39" s="1"/>
  <c r="R34" i="27"/>
  <c r="D34" i="25"/>
  <c r="F34" i="37" s="1"/>
  <c r="H34" i="37" s="1"/>
  <c r="R28" i="27"/>
  <c r="Y29" i="25"/>
  <c r="Y27" i="27"/>
  <c r="W23" i="27"/>
  <c r="AE15" i="27"/>
  <c r="W15" i="27"/>
  <c r="O15" i="27"/>
  <c r="E15" i="27" s="1"/>
  <c r="G15" i="39" s="1"/>
  <c r="Q11" i="27"/>
  <c r="Q16" i="27" s="1"/>
  <c r="G88" i="13"/>
  <c r="G88" i="15" s="1"/>
  <c r="M88" i="13"/>
  <c r="G81" i="13"/>
  <c r="I81" i="15"/>
  <c r="G66" i="13"/>
  <c r="G60" i="13"/>
  <c r="G61" i="13" s="1"/>
  <c r="F56" i="13"/>
  <c r="F41" i="13"/>
  <c r="F42" i="13" s="1"/>
  <c r="F43" i="13" s="1"/>
  <c r="L41" i="13"/>
  <c r="D41" i="37" s="1"/>
  <c r="I34" i="15"/>
  <c r="G32" i="13"/>
  <c r="G36" i="13" s="1"/>
  <c r="M32" i="13"/>
  <c r="D88" i="27"/>
  <c r="F88" i="39" s="1"/>
  <c r="H88" i="39" s="1"/>
  <c r="AA89" i="27"/>
  <c r="S89" i="27"/>
  <c r="K89" i="27"/>
  <c r="AM89" i="27"/>
  <c r="AE89" i="27"/>
  <c r="W89" i="27"/>
  <c r="O89" i="27"/>
  <c r="G89" i="27"/>
  <c r="D78" i="27"/>
  <c r="F78" i="39" s="1"/>
  <c r="H78" i="39" s="1"/>
  <c r="E75" i="27"/>
  <c r="G75" i="39" s="1"/>
  <c r="H72" i="27"/>
  <c r="I66" i="27"/>
  <c r="AI56" i="27"/>
  <c r="R49" i="27"/>
  <c r="AN43" i="27"/>
  <c r="Q40" i="27"/>
  <c r="Q42" i="27" s="1"/>
  <c r="Q43" i="27" s="1"/>
  <c r="AL24" i="27"/>
  <c r="AL82" i="27" s="1"/>
  <c r="AL91" i="27" s="1"/>
  <c r="AD20" i="27"/>
  <c r="E72" i="15"/>
  <c r="I41" i="15"/>
  <c r="I12" i="15"/>
  <c r="D11" i="30"/>
  <c r="F16" i="30"/>
  <c r="G21" i="18"/>
  <c r="M21" i="18"/>
  <c r="E21" i="42" s="1"/>
  <c r="M19" i="18"/>
  <c r="I24" i="18"/>
  <c r="I82" i="18" s="1"/>
  <c r="G19" i="18"/>
  <c r="M15" i="18"/>
  <c r="E15" i="42" s="1"/>
  <c r="G15" i="18"/>
  <c r="M70" i="53"/>
  <c r="G70" i="53"/>
  <c r="I72" i="53"/>
  <c r="G51" i="53"/>
  <c r="M51" i="53"/>
  <c r="E51" i="52" s="1"/>
  <c r="I51" i="52" s="1"/>
  <c r="M39" i="53"/>
  <c r="E39" i="52" s="1"/>
  <c r="G39" i="53"/>
  <c r="I55" i="52"/>
  <c r="E34" i="54"/>
  <c r="G34" i="52" s="1"/>
  <c r="G36" i="54"/>
  <c r="AA36" i="54"/>
  <c r="G24" i="54"/>
  <c r="D13" i="54"/>
  <c r="F13" i="52" s="1"/>
  <c r="H13" i="52" s="1"/>
  <c r="AH16" i="54"/>
  <c r="AH82" i="54" s="1"/>
  <c r="Z16" i="54"/>
  <c r="Z82" i="54" s="1"/>
  <c r="X653" i="44" s="1"/>
  <c r="F16" i="54"/>
  <c r="D11" i="54"/>
  <c r="H87" i="43"/>
  <c r="E87" i="31"/>
  <c r="G87" i="43" s="1"/>
  <c r="G89" i="31"/>
  <c r="G78" i="19"/>
  <c r="M78" i="19"/>
  <c r="E78" i="43" s="1"/>
  <c r="G65" i="19"/>
  <c r="M65" i="19"/>
  <c r="E65" i="43" s="1"/>
  <c r="I65" i="43" s="1"/>
  <c r="F27" i="19"/>
  <c r="F29" i="19" s="1"/>
  <c r="H29" i="19"/>
  <c r="H82" i="19" s="1"/>
  <c r="H91" i="19" s="1"/>
  <c r="L27" i="19"/>
  <c r="H72" i="61"/>
  <c r="L70" i="61"/>
  <c r="F70" i="61"/>
  <c r="F72" i="61" s="1"/>
  <c r="M49" i="61"/>
  <c r="E49" i="63" s="1"/>
  <c r="G49" i="61"/>
  <c r="P36" i="62"/>
  <c r="D33" i="62"/>
  <c r="F33" i="63" s="1"/>
  <c r="H33" i="63" s="1"/>
  <c r="L54" i="27"/>
  <c r="L56" i="27" s="1"/>
  <c r="L56" i="26"/>
  <c r="E33" i="26"/>
  <c r="G33" i="38" s="1"/>
  <c r="I33" i="38" s="1"/>
  <c r="G36" i="26"/>
  <c r="L36" i="27"/>
  <c r="F78" i="15"/>
  <c r="L78" i="15"/>
  <c r="D78" i="39" s="1"/>
  <c r="F70" i="14"/>
  <c r="F72" i="14" s="1"/>
  <c r="F11" i="14"/>
  <c r="F72" i="46"/>
  <c r="E29" i="46"/>
  <c r="T82" i="46"/>
  <c r="R646" i="44" s="1"/>
  <c r="D11" i="46"/>
  <c r="L11" i="27"/>
  <c r="M77" i="45"/>
  <c r="E77" i="47" s="1"/>
  <c r="F72" i="45"/>
  <c r="G64" i="45"/>
  <c r="G66" i="45" s="1"/>
  <c r="I66" i="45"/>
  <c r="M54" i="45"/>
  <c r="H24" i="45"/>
  <c r="AE81" i="27"/>
  <c r="P80" i="27"/>
  <c r="Q79" i="27"/>
  <c r="Y78" i="27"/>
  <c r="D77" i="25"/>
  <c r="F77" i="37" s="1"/>
  <c r="S76" i="27"/>
  <c r="E76" i="27" s="1"/>
  <c r="G76" i="39" s="1"/>
  <c r="U75" i="27"/>
  <c r="AC74" i="27"/>
  <c r="U74" i="27"/>
  <c r="E74" i="27" s="1"/>
  <c r="G74" i="39" s="1"/>
  <c r="AE73" i="27"/>
  <c r="W73" i="27"/>
  <c r="AD72" i="25"/>
  <c r="AD71" i="27"/>
  <c r="AD72" i="27" s="1"/>
  <c r="O72" i="25"/>
  <c r="O70" i="27"/>
  <c r="O72" i="27" s="1"/>
  <c r="W66" i="25"/>
  <c r="M66" i="25"/>
  <c r="E65" i="25"/>
  <c r="M65" i="27"/>
  <c r="E65" i="27" s="1"/>
  <c r="G65" i="39" s="1"/>
  <c r="S55" i="27"/>
  <c r="S56" i="25"/>
  <c r="P51" i="27"/>
  <c r="D51" i="27" s="1"/>
  <c r="F51" i="39" s="1"/>
  <c r="D51" i="25"/>
  <c r="F51" i="37" s="1"/>
  <c r="H51" i="37" s="1"/>
  <c r="Z49" i="27"/>
  <c r="Z47" i="27"/>
  <c r="R47" i="27"/>
  <c r="D47" i="25"/>
  <c r="F47" i="37" s="1"/>
  <c r="Q35" i="27"/>
  <c r="D33" i="25"/>
  <c r="F33" i="37" s="1"/>
  <c r="H33" i="37" s="1"/>
  <c r="R36" i="25"/>
  <c r="R32" i="27"/>
  <c r="X27" i="27"/>
  <c r="P27" i="27"/>
  <c r="AD23" i="27"/>
  <c r="V23" i="27"/>
  <c r="N23" i="27"/>
  <c r="D23" i="27" s="1"/>
  <c r="F23" i="39" s="1"/>
  <c r="V22" i="27"/>
  <c r="N22" i="27"/>
  <c r="D22" i="27" s="1"/>
  <c r="F22" i="39" s="1"/>
  <c r="AD21" i="27"/>
  <c r="V21" i="27"/>
  <c r="D21" i="27" s="1"/>
  <c r="F21" i="39" s="1"/>
  <c r="N21" i="27"/>
  <c r="X11" i="27"/>
  <c r="E86" i="15"/>
  <c r="E89" i="15" s="1"/>
  <c r="I86" i="13"/>
  <c r="L79" i="13"/>
  <c r="D79" i="37" s="1"/>
  <c r="H79" i="15"/>
  <c r="F79" i="13"/>
  <c r="M77" i="13"/>
  <c r="E77" i="37" s="1"/>
  <c r="M55" i="13"/>
  <c r="E55" i="37" s="1"/>
  <c r="I56" i="13"/>
  <c r="G55" i="13"/>
  <c r="G56" i="13" s="1"/>
  <c r="L42" i="13"/>
  <c r="L43" i="13" s="1"/>
  <c r="D40" i="37"/>
  <c r="D42" i="37" s="1"/>
  <c r="D43" i="37" s="1"/>
  <c r="F32" i="13"/>
  <c r="L32" i="13"/>
  <c r="H32" i="15"/>
  <c r="H36" i="13"/>
  <c r="I16" i="13"/>
  <c r="I14" i="15"/>
  <c r="D77" i="27"/>
  <c r="F77" i="39" s="1"/>
  <c r="AK66" i="27"/>
  <c r="M40" i="27"/>
  <c r="M42" i="27" s="1"/>
  <c r="M43" i="27" s="1"/>
  <c r="S34" i="27"/>
  <c r="E34" i="27" s="1"/>
  <c r="G34" i="39" s="1"/>
  <c r="Z32" i="27"/>
  <c r="Z36" i="27" s="1"/>
  <c r="E32" i="27"/>
  <c r="J16" i="27"/>
  <c r="J82" i="27" s="1"/>
  <c r="I77" i="15"/>
  <c r="I73" i="15"/>
  <c r="I55" i="15"/>
  <c r="H41" i="15"/>
  <c r="AI91" i="7"/>
  <c r="Z91" i="7"/>
  <c r="H51" i="42"/>
  <c r="I81" i="42"/>
  <c r="F56" i="30"/>
  <c r="J82" i="30"/>
  <c r="H650" i="44" s="1"/>
  <c r="AM82" i="30"/>
  <c r="AE82" i="30"/>
  <c r="AC650" i="44" s="1"/>
  <c r="W82" i="30"/>
  <c r="U650" i="44" s="1"/>
  <c r="O82" i="30"/>
  <c r="M650" i="44" s="1"/>
  <c r="G16" i="30"/>
  <c r="E75" i="5"/>
  <c r="L64" i="18"/>
  <c r="F64" i="18"/>
  <c r="F66" i="18" s="1"/>
  <c r="G59" i="53"/>
  <c r="G61" i="53" s="1"/>
  <c r="F27" i="53"/>
  <c r="F29" i="53" s="1"/>
  <c r="L27" i="53"/>
  <c r="D45" i="54"/>
  <c r="F45" i="52" s="1"/>
  <c r="H45" i="52" s="1"/>
  <c r="E28" i="54"/>
  <c r="G28" i="52" s="1"/>
  <c r="I28" i="52" s="1"/>
  <c r="G81" i="61"/>
  <c r="M81" i="61"/>
  <c r="E81" i="63" s="1"/>
  <c r="I81" i="63" s="1"/>
  <c r="L79" i="61"/>
  <c r="D79" i="63" s="1"/>
  <c r="F79" i="61"/>
  <c r="G77" i="61"/>
  <c r="M77" i="61"/>
  <c r="E77" i="63" s="1"/>
  <c r="O42" i="62"/>
  <c r="O43" i="62" s="1"/>
  <c r="E40" i="62"/>
  <c r="G61" i="25"/>
  <c r="AN56" i="25"/>
  <c r="AF56" i="25"/>
  <c r="X54" i="27"/>
  <c r="X56" i="25"/>
  <c r="P54" i="27"/>
  <c r="P56" i="27" s="1"/>
  <c r="P56" i="25"/>
  <c r="AE51" i="27"/>
  <c r="AD41" i="27"/>
  <c r="AD42" i="25"/>
  <c r="AD43" i="25" s="1"/>
  <c r="V41" i="27"/>
  <c r="V42" i="25"/>
  <c r="V43" i="25" s="1"/>
  <c r="N41" i="27"/>
  <c r="N42" i="25"/>
  <c r="N43" i="25" s="1"/>
  <c r="O40" i="27"/>
  <c r="Y39" i="27"/>
  <c r="AB28" i="27"/>
  <c r="T28" i="27"/>
  <c r="AB23" i="27"/>
  <c r="AE21" i="27"/>
  <c r="W21" i="27"/>
  <c r="O21" i="27"/>
  <c r="E21" i="27" s="1"/>
  <c r="G21" i="39" s="1"/>
  <c r="AM24" i="25"/>
  <c r="AE24" i="25"/>
  <c r="W24" i="25"/>
  <c r="O24" i="25"/>
  <c r="X24" i="25"/>
  <c r="X82" i="25" s="1"/>
  <c r="AB12" i="27"/>
  <c r="T12" i="27"/>
  <c r="L12" i="27"/>
  <c r="D12" i="27" s="1"/>
  <c r="F12" i="39" s="1"/>
  <c r="E11" i="25"/>
  <c r="G16" i="25"/>
  <c r="H81" i="15"/>
  <c r="F81" i="13"/>
  <c r="L81" i="13"/>
  <c r="D81" i="37" s="1"/>
  <c r="I71" i="15"/>
  <c r="M71" i="13"/>
  <c r="H60" i="15"/>
  <c r="F60" i="13"/>
  <c r="F61" i="13" s="1"/>
  <c r="H61" i="13"/>
  <c r="L60" i="13"/>
  <c r="D60" i="37" s="1"/>
  <c r="D61" i="37" s="1"/>
  <c r="I23" i="15"/>
  <c r="L20" i="13"/>
  <c r="F20" i="13"/>
  <c r="F24" i="13" s="1"/>
  <c r="F14" i="13"/>
  <c r="L14" i="13"/>
  <c r="D14" i="37" s="1"/>
  <c r="AL89" i="27"/>
  <c r="AD89" i="27"/>
  <c r="V89" i="27"/>
  <c r="N89" i="27"/>
  <c r="F89" i="27"/>
  <c r="D86" i="27"/>
  <c r="AD60" i="27"/>
  <c r="M22" i="27"/>
  <c r="AN24" i="27"/>
  <c r="AF24" i="27"/>
  <c r="E19" i="27"/>
  <c r="AN16" i="27"/>
  <c r="AN82" i="27" s="1"/>
  <c r="AN91" i="27" s="1"/>
  <c r="AF16" i="27"/>
  <c r="J89" i="15"/>
  <c r="I65" i="15"/>
  <c r="AG82" i="7"/>
  <c r="AG91" i="7" s="1"/>
  <c r="Y82" i="7"/>
  <c r="Y91" i="7" s="1"/>
  <c r="Q82" i="7"/>
  <c r="Q91" i="7" s="1"/>
  <c r="AC82" i="30"/>
  <c r="AA650" i="44" s="1"/>
  <c r="M82" i="30"/>
  <c r="K650" i="44" s="1"/>
  <c r="H22" i="42"/>
  <c r="D71" i="5"/>
  <c r="H71" i="42"/>
  <c r="L65" i="18"/>
  <c r="D65" i="42" s="1"/>
  <c r="H65" i="42" s="1"/>
  <c r="F65" i="18"/>
  <c r="F59" i="18"/>
  <c r="F61" i="18" s="1"/>
  <c r="L59" i="18"/>
  <c r="H61" i="18"/>
  <c r="F55" i="53"/>
  <c r="F56" i="53" s="1"/>
  <c r="H56" i="53"/>
  <c r="L55" i="53"/>
  <c r="D55" i="52" s="1"/>
  <c r="D56" i="52" s="1"/>
  <c r="M34" i="53"/>
  <c r="G34" i="53"/>
  <c r="G36" i="53" s="1"/>
  <c r="I36" i="53"/>
  <c r="M20" i="53"/>
  <c r="E20" i="52" s="1"/>
  <c r="I24" i="53"/>
  <c r="G20" i="53"/>
  <c r="G24" i="53" s="1"/>
  <c r="D55" i="54"/>
  <c r="F55" i="52" s="1"/>
  <c r="H55" i="52" s="1"/>
  <c r="F56" i="54"/>
  <c r="D47" i="54"/>
  <c r="F47" i="52" s="1"/>
  <c r="H47" i="52" s="1"/>
  <c r="AO36" i="54"/>
  <c r="AG36" i="54"/>
  <c r="AG82" i="54" s="1"/>
  <c r="Y36" i="54"/>
  <c r="Q36" i="54"/>
  <c r="E32" i="54"/>
  <c r="AJ24" i="54"/>
  <c r="AB24" i="54"/>
  <c r="T24" i="54"/>
  <c r="I20" i="52"/>
  <c r="G82" i="54"/>
  <c r="D80" i="31"/>
  <c r="F80" i="43" s="1"/>
  <c r="E77" i="31"/>
  <c r="G77" i="43" s="1"/>
  <c r="I77" i="43" s="1"/>
  <c r="E76" i="31"/>
  <c r="G76" i="43" s="1"/>
  <c r="I76" i="43" s="1"/>
  <c r="F59" i="43"/>
  <c r="AG82" i="31"/>
  <c r="AG91" i="31" s="1"/>
  <c r="AL16" i="31"/>
  <c r="AL82" i="31" s="1"/>
  <c r="AL91" i="31" s="1"/>
  <c r="AD16" i="31"/>
  <c r="AD82" i="31" s="1"/>
  <c r="V16" i="31"/>
  <c r="V82" i="31" s="1"/>
  <c r="N16" i="31"/>
  <c r="N82" i="31" s="1"/>
  <c r="F80" i="19"/>
  <c r="L80" i="19"/>
  <c r="D80" i="43" s="1"/>
  <c r="E71" i="62"/>
  <c r="G71" i="63" s="1"/>
  <c r="D47" i="62"/>
  <c r="F47" i="63" s="1"/>
  <c r="H47" i="63" s="1"/>
  <c r="AL43" i="59"/>
  <c r="AD43" i="59"/>
  <c r="V43" i="59"/>
  <c r="AD55" i="27"/>
  <c r="V55" i="27"/>
  <c r="V56" i="27" s="1"/>
  <c r="N55" i="27"/>
  <c r="U54" i="27"/>
  <c r="U56" i="27" s="1"/>
  <c r="T51" i="27"/>
  <c r="V49" i="27"/>
  <c r="AD47" i="27"/>
  <c r="V47" i="27"/>
  <c r="N47" i="27"/>
  <c r="D47" i="27" s="1"/>
  <c r="F47" i="39" s="1"/>
  <c r="W45" i="27"/>
  <c r="E45" i="27" s="1"/>
  <c r="G45" i="39" s="1"/>
  <c r="G43" i="25"/>
  <c r="AB40" i="27"/>
  <c r="AB42" i="27" s="1"/>
  <c r="AB43" i="27" s="1"/>
  <c r="T40" i="27"/>
  <c r="T42" i="27" s="1"/>
  <c r="T43" i="27" s="1"/>
  <c r="L40" i="27"/>
  <c r="L42" i="27" s="1"/>
  <c r="L43" i="27" s="1"/>
  <c r="AD39" i="27"/>
  <c r="V39" i="27"/>
  <c r="N39" i="27"/>
  <c r="D39" i="27" s="1"/>
  <c r="F39" i="39" s="1"/>
  <c r="H39" i="39" s="1"/>
  <c r="Y28" i="27"/>
  <c r="Q28" i="27"/>
  <c r="Q29" i="27" s="1"/>
  <c r="D23" i="25"/>
  <c r="F23" i="37" s="1"/>
  <c r="H23" i="37" s="1"/>
  <c r="AB20" i="27"/>
  <c r="T20" i="27"/>
  <c r="T24" i="27" s="1"/>
  <c r="L20" i="27"/>
  <c r="D20" i="27" s="1"/>
  <c r="F20" i="39" s="1"/>
  <c r="E19" i="25"/>
  <c r="G24" i="25"/>
  <c r="J82" i="25"/>
  <c r="AD15" i="27"/>
  <c r="V15" i="27"/>
  <c r="D15" i="27" s="1"/>
  <c r="F15" i="39" s="1"/>
  <c r="N15" i="27"/>
  <c r="Z11" i="27"/>
  <c r="R11" i="27"/>
  <c r="H77" i="15"/>
  <c r="F77" i="13"/>
  <c r="L77" i="13"/>
  <c r="D77" i="37" s="1"/>
  <c r="E66" i="37"/>
  <c r="L61" i="13"/>
  <c r="I54" i="15"/>
  <c r="J91" i="13"/>
  <c r="H40" i="15"/>
  <c r="H21" i="15"/>
  <c r="I15" i="15"/>
  <c r="G15" i="13"/>
  <c r="G16" i="13" s="1"/>
  <c r="N60" i="27"/>
  <c r="AJ36" i="27"/>
  <c r="W20" i="27"/>
  <c r="AK24" i="27"/>
  <c r="AK82" i="27" s="1"/>
  <c r="AK91" i="27" s="1"/>
  <c r="L24" i="27"/>
  <c r="J72" i="15"/>
  <c r="K82" i="7"/>
  <c r="K91" i="7" s="1"/>
  <c r="AD82" i="7"/>
  <c r="AD91" i="7" s="1"/>
  <c r="N82" i="7"/>
  <c r="N91" i="7" s="1"/>
  <c r="F82" i="7"/>
  <c r="F91" i="7" s="1"/>
  <c r="I34" i="42"/>
  <c r="D27" i="30"/>
  <c r="F29" i="30"/>
  <c r="I21" i="42"/>
  <c r="AA82" i="30"/>
  <c r="Y650" i="44" s="1"/>
  <c r="S82" i="30"/>
  <c r="Q650" i="44" s="1"/>
  <c r="F80" i="18"/>
  <c r="L80" i="18"/>
  <c r="D80" i="42" s="1"/>
  <c r="L75" i="18"/>
  <c r="D75" i="42" s="1"/>
  <c r="F75" i="18"/>
  <c r="M72" i="18"/>
  <c r="E70" i="42"/>
  <c r="G66" i="18"/>
  <c r="D40" i="42"/>
  <c r="L42" i="18"/>
  <c r="L43" i="18" s="1"/>
  <c r="E35" i="5"/>
  <c r="G28" i="18"/>
  <c r="M28" i="18"/>
  <c r="E28" i="42" s="1"/>
  <c r="L81" i="53"/>
  <c r="D81" i="52" s="1"/>
  <c r="F81" i="53"/>
  <c r="F79" i="53"/>
  <c r="L79" i="53"/>
  <c r="D79" i="52" s="1"/>
  <c r="M77" i="53"/>
  <c r="E77" i="52" s="1"/>
  <c r="G71" i="53"/>
  <c r="M71" i="53"/>
  <c r="E71" i="52" s="1"/>
  <c r="F39" i="53"/>
  <c r="L39" i="53"/>
  <c r="D39" i="52" s="1"/>
  <c r="H39" i="52" s="1"/>
  <c r="I81" i="52"/>
  <c r="E77" i="54"/>
  <c r="G77" i="52" s="1"/>
  <c r="E76" i="54"/>
  <c r="G76" i="52" s="1"/>
  <c r="I76" i="52" s="1"/>
  <c r="M66" i="54"/>
  <c r="M82" i="54" s="1"/>
  <c r="K653" i="44" s="1"/>
  <c r="E64" i="54"/>
  <c r="I22" i="52"/>
  <c r="AO24" i="54"/>
  <c r="AO82" i="54" s="1"/>
  <c r="AG24" i="54"/>
  <c r="Y24" i="54"/>
  <c r="Q24" i="54"/>
  <c r="AG82" i="6"/>
  <c r="Y82" i="6"/>
  <c r="Q82" i="6"/>
  <c r="I82" i="6"/>
  <c r="I12" i="43"/>
  <c r="H36" i="61"/>
  <c r="L34" i="61"/>
  <c r="F34" i="61"/>
  <c r="G32" i="61"/>
  <c r="G36" i="61" s="1"/>
  <c r="M32" i="61"/>
  <c r="I36" i="61"/>
  <c r="E33" i="62"/>
  <c r="G33" i="63" s="1"/>
  <c r="I33" i="63" s="1"/>
  <c r="AI36" i="62"/>
  <c r="AA36" i="62"/>
  <c r="S36" i="62"/>
  <c r="G36" i="62"/>
  <c r="D32" i="59"/>
  <c r="F36" i="59"/>
  <c r="G11" i="45"/>
  <c r="G16" i="45" s="1"/>
  <c r="I16" i="45"/>
  <c r="N72" i="27"/>
  <c r="Y65" i="27"/>
  <c r="AA64" i="27"/>
  <c r="AA66" i="27" s="1"/>
  <c r="W59" i="27"/>
  <c r="W61" i="27" s="1"/>
  <c r="AC55" i="27"/>
  <c r="U47" i="27"/>
  <c r="AB42" i="25"/>
  <c r="AB43" i="25" s="1"/>
  <c r="Z33" i="27"/>
  <c r="R33" i="27"/>
  <c r="AB32" i="27"/>
  <c r="T32" i="27"/>
  <c r="T36" i="27" s="1"/>
  <c r="F36" i="25"/>
  <c r="X28" i="27"/>
  <c r="P28" i="27"/>
  <c r="L24" i="25"/>
  <c r="Y22" i="27"/>
  <c r="Q22" i="27"/>
  <c r="E22" i="27" s="1"/>
  <c r="G22" i="39" s="1"/>
  <c r="E22" i="25"/>
  <c r="G22" i="37" s="1"/>
  <c r="I22" i="37" s="1"/>
  <c r="E21" i="25"/>
  <c r="G21" i="37" s="1"/>
  <c r="I21" i="37" s="1"/>
  <c r="AI24" i="25"/>
  <c r="AA24" i="25"/>
  <c r="S24" i="25"/>
  <c r="S20" i="27"/>
  <c r="S24" i="27" s="1"/>
  <c r="E20" i="25"/>
  <c r="G20" i="37" s="1"/>
  <c r="X12" i="27"/>
  <c r="P12" i="27"/>
  <c r="Y16" i="25"/>
  <c r="I75" i="15"/>
  <c r="I72" i="13"/>
  <c r="H54" i="15"/>
  <c r="I49" i="15"/>
  <c r="M49" i="13"/>
  <c r="E49" i="37" s="1"/>
  <c r="I29" i="13"/>
  <c r="H15" i="15"/>
  <c r="AH89" i="27"/>
  <c r="Z89" i="27"/>
  <c r="R89" i="27"/>
  <c r="J89" i="27"/>
  <c r="X65" i="27"/>
  <c r="D28" i="27"/>
  <c r="F28" i="39" s="1"/>
  <c r="F29" i="27"/>
  <c r="AI29" i="27"/>
  <c r="X19" i="27"/>
  <c r="AJ16" i="27"/>
  <c r="Y11" i="27"/>
  <c r="Y16" i="27" s="1"/>
  <c r="E36" i="15"/>
  <c r="G86" i="21"/>
  <c r="E86" i="7"/>
  <c r="E89" i="7" s="1"/>
  <c r="E103" i="7" s="1"/>
  <c r="U82" i="7"/>
  <c r="U91" i="7" s="1"/>
  <c r="AH82" i="30"/>
  <c r="L56" i="18"/>
  <c r="D55" i="42"/>
  <c r="F28" i="18"/>
  <c r="L28" i="18"/>
  <c r="D28" i="42" s="1"/>
  <c r="D42" i="52"/>
  <c r="D43" i="52" s="1"/>
  <c r="L73" i="53"/>
  <c r="D73" i="52" s="1"/>
  <c r="F73" i="53"/>
  <c r="G49" i="53"/>
  <c r="M49" i="53"/>
  <c r="E49" i="52" s="1"/>
  <c r="I49" i="52" s="1"/>
  <c r="D35" i="54"/>
  <c r="F35" i="52" s="1"/>
  <c r="H35" i="52" s="1"/>
  <c r="U36" i="54"/>
  <c r="E33" i="54"/>
  <c r="G33" i="52" s="1"/>
  <c r="I33" i="52" s="1"/>
  <c r="M36" i="54"/>
  <c r="D29" i="54"/>
  <c r="F27" i="52"/>
  <c r="W82" i="54"/>
  <c r="U653" i="44" s="1"/>
  <c r="AE82" i="6"/>
  <c r="M82" i="31"/>
  <c r="G28" i="19"/>
  <c r="M28" i="19"/>
  <c r="E28" i="43" s="1"/>
  <c r="E29" i="43" s="1"/>
  <c r="L23" i="19"/>
  <c r="D23" i="43" s="1"/>
  <c r="D23" i="5" s="1"/>
  <c r="F23" i="19"/>
  <c r="G21" i="19"/>
  <c r="M21" i="19"/>
  <c r="E21" i="43" s="1"/>
  <c r="E27" i="62"/>
  <c r="I82" i="62"/>
  <c r="W56" i="23"/>
  <c r="W82" i="23" s="1"/>
  <c r="U641" i="44" s="1"/>
  <c r="W55" i="24"/>
  <c r="O56" i="23"/>
  <c r="O82" i="23" s="1"/>
  <c r="M641" i="44" s="1"/>
  <c r="E55" i="23"/>
  <c r="G55" i="35" s="1"/>
  <c r="I55" i="35" s="1"/>
  <c r="G40" i="35"/>
  <c r="E42" i="23"/>
  <c r="E80" i="21"/>
  <c r="G80" i="33" s="1"/>
  <c r="I80" i="33" s="1"/>
  <c r="E76" i="21"/>
  <c r="G76" i="33" s="1"/>
  <c r="I76" i="33" s="1"/>
  <c r="G36" i="14"/>
  <c r="I13" i="15"/>
  <c r="G36" i="46"/>
  <c r="T76" i="27"/>
  <c r="V75" i="27"/>
  <c r="AD74" i="27"/>
  <c r="V74" i="27"/>
  <c r="N74" i="27"/>
  <c r="X73" i="27"/>
  <c r="P73" i="27"/>
  <c r="AC70" i="27"/>
  <c r="AC72" i="27" s="1"/>
  <c r="D64" i="25"/>
  <c r="F66" i="25"/>
  <c r="M60" i="27"/>
  <c r="M61" i="27" s="1"/>
  <c r="AD59" i="27"/>
  <c r="V59" i="27"/>
  <c r="V61" i="27" s="1"/>
  <c r="N59" i="27"/>
  <c r="N61" i="27" s="1"/>
  <c r="AC56" i="25"/>
  <c r="G56" i="25"/>
  <c r="D55" i="25"/>
  <c r="F55" i="37" s="1"/>
  <c r="H55" i="37" s="1"/>
  <c r="AA56" i="25"/>
  <c r="Z51" i="27"/>
  <c r="R51" i="27"/>
  <c r="AB49" i="27"/>
  <c r="T49" i="27"/>
  <c r="D49" i="27" s="1"/>
  <c r="F49" i="39" s="1"/>
  <c r="M45" i="27"/>
  <c r="O42" i="25"/>
  <c r="O43" i="25" s="1"/>
  <c r="X34" i="27"/>
  <c r="P34" i="27"/>
  <c r="AA32" i="27"/>
  <c r="AA36" i="25"/>
  <c r="AD27" i="27"/>
  <c r="AD29" i="27" s="1"/>
  <c r="V27" i="27"/>
  <c r="V29" i="27" s="1"/>
  <c r="N27" i="27"/>
  <c r="N29" i="27" s="1"/>
  <c r="O23" i="27"/>
  <c r="E23" i="27" s="1"/>
  <c r="G23" i="39" s="1"/>
  <c r="X22" i="27"/>
  <c r="P22" i="27"/>
  <c r="Z21" i="27"/>
  <c r="R21" i="27"/>
  <c r="R16" i="25"/>
  <c r="AC14" i="27"/>
  <c r="AC16" i="27" s="1"/>
  <c r="U14" i="27"/>
  <c r="M14" i="27"/>
  <c r="M16" i="27" s="1"/>
  <c r="AM16" i="25"/>
  <c r="AE16" i="25"/>
  <c r="W16" i="25"/>
  <c r="O16" i="25"/>
  <c r="G80" i="13"/>
  <c r="L75" i="13"/>
  <c r="D75" i="37" s="1"/>
  <c r="H75" i="15"/>
  <c r="F75" i="13"/>
  <c r="I70" i="15"/>
  <c r="H49" i="15"/>
  <c r="L34" i="13"/>
  <c r="D34" i="37" s="1"/>
  <c r="F34" i="13"/>
  <c r="I27" i="15"/>
  <c r="H24" i="13"/>
  <c r="H13" i="15"/>
  <c r="I11" i="15"/>
  <c r="M11" i="13"/>
  <c r="AG89" i="27"/>
  <c r="F72" i="27"/>
  <c r="V60" i="27"/>
  <c r="D59" i="27"/>
  <c r="H36" i="27"/>
  <c r="G24" i="27"/>
  <c r="AE12" i="27"/>
  <c r="AE16" i="27" s="1"/>
  <c r="H34" i="15"/>
  <c r="I28" i="15"/>
  <c r="H20" i="15"/>
  <c r="H14" i="15"/>
  <c r="D72" i="7"/>
  <c r="S82" i="7"/>
  <c r="AB82" i="7"/>
  <c r="AB91" i="7" s="1"/>
  <c r="I75" i="42"/>
  <c r="G56" i="42"/>
  <c r="H32" i="42"/>
  <c r="H21" i="42"/>
  <c r="I15" i="42"/>
  <c r="H77" i="42"/>
  <c r="E56" i="30"/>
  <c r="I39" i="42"/>
  <c r="AF82" i="30"/>
  <c r="X82" i="30"/>
  <c r="V650" i="44" s="1"/>
  <c r="H82" i="30"/>
  <c r="F650" i="44" s="1"/>
  <c r="AO82" i="30"/>
  <c r="I82" i="30"/>
  <c r="G650" i="44" s="1"/>
  <c r="I29" i="18"/>
  <c r="G27" i="18"/>
  <c r="M27" i="18"/>
  <c r="J82" i="18"/>
  <c r="L41" i="53"/>
  <c r="D41" i="52" s="1"/>
  <c r="F41" i="53"/>
  <c r="M35" i="53"/>
  <c r="E35" i="52" s="1"/>
  <c r="G35" i="53"/>
  <c r="G21" i="53"/>
  <c r="M21" i="53"/>
  <c r="E21" i="52" s="1"/>
  <c r="G16" i="53"/>
  <c r="D75" i="54"/>
  <c r="F75" i="52" s="1"/>
  <c r="H75" i="52" s="1"/>
  <c r="D73" i="54"/>
  <c r="F73" i="52" s="1"/>
  <c r="E54" i="54"/>
  <c r="G56" i="54"/>
  <c r="P82" i="54"/>
  <c r="N653" i="44" s="1"/>
  <c r="AJ16" i="54"/>
  <c r="AB16" i="54"/>
  <c r="T16" i="54"/>
  <c r="T82" i="54" s="1"/>
  <c r="R653" i="44" s="1"/>
  <c r="F66" i="31"/>
  <c r="D65" i="31"/>
  <c r="F65" i="43" s="1"/>
  <c r="AH66" i="31"/>
  <c r="AJ61" i="31"/>
  <c r="AB61" i="31"/>
  <c r="T61" i="31"/>
  <c r="L61" i="31"/>
  <c r="N56" i="31"/>
  <c r="D55" i="31"/>
  <c r="F55" i="43" s="1"/>
  <c r="H55" i="43" s="1"/>
  <c r="H49" i="43"/>
  <c r="E47" i="31"/>
  <c r="G47" i="43" s="1"/>
  <c r="I47" i="43" s="1"/>
  <c r="D39" i="31"/>
  <c r="F39" i="43" s="1"/>
  <c r="H39" i="43" s="1"/>
  <c r="E34" i="31"/>
  <c r="G34" i="43" s="1"/>
  <c r="F32" i="43"/>
  <c r="AJ24" i="31"/>
  <c r="L24" i="31"/>
  <c r="I21" i="43"/>
  <c r="L86" i="19"/>
  <c r="F86" i="19"/>
  <c r="F89" i="19" s="1"/>
  <c r="H89" i="19"/>
  <c r="L39" i="61"/>
  <c r="D39" i="63" s="1"/>
  <c r="F39" i="61"/>
  <c r="I35" i="63"/>
  <c r="D21" i="62"/>
  <c r="F21" i="63" s="1"/>
  <c r="H21" i="63" s="1"/>
  <c r="E61" i="59"/>
  <c r="AB82" i="59"/>
  <c r="Z654" i="44" s="1"/>
  <c r="E29" i="15"/>
  <c r="E82" i="15" s="1"/>
  <c r="E91" i="15" s="1"/>
  <c r="K24" i="15"/>
  <c r="K82" i="15" s="1"/>
  <c r="K91" i="15" s="1"/>
  <c r="AE82" i="7"/>
  <c r="AE91" i="7" s="1"/>
  <c r="W82" i="7"/>
  <c r="W91" i="7" s="1"/>
  <c r="O82" i="7"/>
  <c r="O91" i="7" s="1"/>
  <c r="G82" i="7"/>
  <c r="G91" i="7" s="1"/>
  <c r="X82" i="7"/>
  <c r="X91" i="7" s="1"/>
  <c r="P82" i="7"/>
  <c r="P91" i="7" s="1"/>
  <c r="H47" i="42"/>
  <c r="H70" i="42"/>
  <c r="H72" i="42" s="1"/>
  <c r="AJ82" i="30"/>
  <c r="AB82" i="30"/>
  <c r="Z650" i="44" s="1"/>
  <c r="T82" i="30"/>
  <c r="R650" i="44" s="1"/>
  <c r="L82" i="30"/>
  <c r="J650" i="44" s="1"/>
  <c r="G24" i="30"/>
  <c r="AK82" i="30"/>
  <c r="F79" i="18"/>
  <c r="L79" i="18"/>
  <c r="D79" i="42" s="1"/>
  <c r="L74" i="18"/>
  <c r="D74" i="42" s="1"/>
  <c r="H74" i="42" s="1"/>
  <c r="F74" i="18"/>
  <c r="L72" i="18"/>
  <c r="G40" i="18"/>
  <c r="G42" i="18" s="1"/>
  <c r="G43" i="18" s="1"/>
  <c r="I42" i="18"/>
  <c r="I43" i="18" s="1"/>
  <c r="F42" i="53"/>
  <c r="M27" i="53"/>
  <c r="G27" i="53"/>
  <c r="D77" i="54"/>
  <c r="F77" i="52" s="1"/>
  <c r="AH72" i="54"/>
  <c r="F72" i="54"/>
  <c r="T66" i="54"/>
  <c r="D41" i="54"/>
  <c r="F41" i="52" s="1"/>
  <c r="H41" i="52" s="1"/>
  <c r="AM36" i="54"/>
  <c r="AM82" i="54" s="1"/>
  <c r="AF82" i="54"/>
  <c r="AL16" i="54"/>
  <c r="AL82" i="54" s="1"/>
  <c r="AD16" i="54"/>
  <c r="AD82" i="54" s="1"/>
  <c r="AB653" i="44" s="1"/>
  <c r="V16" i="54"/>
  <c r="V82" i="54" s="1"/>
  <c r="T653" i="44" s="1"/>
  <c r="N16" i="54"/>
  <c r="N82" i="54" s="1"/>
  <c r="L653" i="44" s="1"/>
  <c r="F651" i="44"/>
  <c r="H91" i="31"/>
  <c r="D76" i="31"/>
  <c r="F76" i="43" s="1"/>
  <c r="D75" i="31"/>
  <c r="F75" i="43" s="1"/>
  <c r="H75" i="43" s="1"/>
  <c r="D73" i="31"/>
  <c r="F73" i="43" s="1"/>
  <c r="H73" i="43" s="1"/>
  <c r="O24" i="31"/>
  <c r="E20" i="31"/>
  <c r="G20" i="43" s="1"/>
  <c r="Y82" i="31"/>
  <c r="D14" i="31"/>
  <c r="F14" i="43" s="1"/>
  <c r="G59" i="19"/>
  <c r="G61" i="19" s="1"/>
  <c r="M59" i="19"/>
  <c r="I61" i="19"/>
  <c r="H56" i="19"/>
  <c r="L54" i="19"/>
  <c r="F54" i="19"/>
  <c r="F56" i="19" s="1"/>
  <c r="G49" i="19"/>
  <c r="M49" i="19"/>
  <c r="E49" i="43" s="1"/>
  <c r="E49" i="5" s="1"/>
  <c r="I43" i="19"/>
  <c r="H19" i="63"/>
  <c r="H24" i="63" s="1"/>
  <c r="L75" i="61"/>
  <c r="D75" i="63" s="1"/>
  <c r="F75" i="61"/>
  <c r="G73" i="61"/>
  <c r="M73" i="61"/>
  <c r="E73" i="63" s="1"/>
  <c r="I73" i="63" s="1"/>
  <c r="L65" i="61"/>
  <c r="D65" i="63" s="1"/>
  <c r="D66" i="63" s="1"/>
  <c r="F65" i="61"/>
  <c r="F66" i="61" s="1"/>
  <c r="H66" i="61"/>
  <c r="I61" i="61"/>
  <c r="M59" i="61"/>
  <c r="G59" i="61"/>
  <c r="G61" i="61" s="1"/>
  <c r="G72" i="62"/>
  <c r="E70" i="62"/>
  <c r="X82" i="62"/>
  <c r="F20" i="64"/>
  <c r="F24" i="64" s="1"/>
  <c r="L20" i="64"/>
  <c r="E24" i="7"/>
  <c r="E82" i="7" s="1"/>
  <c r="E91" i="7" s="1"/>
  <c r="H55" i="42"/>
  <c r="E45" i="5"/>
  <c r="I12" i="42"/>
  <c r="H41" i="42"/>
  <c r="AG82" i="30"/>
  <c r="H23" i="42"/>
  <c r="H19" i="42"/>
  <c r="H24" i="42" s="1"/>
  <c r="R82" i="30"/>
  <c r="P650" i="44" s="1"/>
  <c r="L78" i="18"/>
  <c r="D78" i="42" s="1"/>
  <c r="D78" i="5" s="1"/>
  <c r="F78" i="18"/>
  <c r="F76" i="18"/>
  <c r="L76" i="18"/>
  <c r="D76" i="42" s="1"/>
  <c r="L13" i="18"/>
  <c r="D13" i="42" s="1"/>
  <c r="H13" i="42" s="1"/>
  <c r="F13" i="18"/>
  <c r="F11" i="18"/>
  <c r="F16" i="18" s="1"/>
  <c r="F82" i="18" s="1"/>
  <c r="H16" i="18"/>
  <c r="L11" i="18"/>
  <c r="F65" i="53"/>
  <c r="F66" i="53" s="1"/>
  <c r="H66" i="53"/>
  <c r="L65" i="53"/>
  <c r="D65" i="52" s="1"/>
  <c r="D59" i="52"/>
  <c r="D61" i="52" s="1"/>
  <c r="L61" i="53"/>
  <c r="F34" i="53"/>
  <c r="L34" i="53"/>
  <c r="D34" i="52" s="1"/>
  <c r="AB43" i="54"/>
  <c r="F43" i="54"/>
  <c r="AK24" i="54"/>
  <c r="AK82" i="54" s="1"/>
  <c r="AC24" i="54"/>
  <c r="AC82" i="54" s="1"/>
  <c r="AA653" i="44" s="1"/>
  <c r="U24" i="54"/>
  <c r="U82" i="54" s="1"/>
  <c r="S653" i="44" s="1"/>
  <c r="E19" i="54"/>
  <c r="M24" i="54"/>
  <c r="D51" i="31"/>
  <c r="F51" i="43" s="1"/>
  <c r="H51" i="43" s="1"/>
  <c r="D41" i="31"/>
  <c r="F41" i="43" s="1"/>
  <c r="L42" i="31"/>
  <c r="L43" i="31" s="1"/>
  <c r="D34" i="31"/>
  <c r="F34" i="43" s="1"/>
  <c r="E33" i="31"/>
  <c r="G33" i="43" s="1"/>
  <c r="G33" i="5" s="1"/>
  <c r="D21" i="31"/>
  <c r="F21" i="43" s="1"/>
  <c r="H21" i="43" s="1"/>
  <c r="K82" i="61"/>
  <c r="G24" i="61"/>
  <c r="G82" i="61" s="1"/>
  <c r="D55" i="62"/>
  <c r="F55" i="63" s="1"/>
  <c r="H55" i="63" s="1"/>
  <c r="F56" i="62"/>
  <c r="AH56" i="62"/>
  <c r="Z56" i="62"/>
  <c r="D45" i="62"/>
  <c r="F45" i="63" s="1"/>
  <c r="H45" i="63" s="1"/>
  <c r="AD36" i="62"/>
  <c r="V36" i="62"/>
  <c r="N36" i="62"/>
  <c r="D34" i="62"/>
  <c r="F34" i="63" s="1"/>
  <c r="AB82" i="62"/>
  <c r="G16" i="62"/>
  <c r="E11" i="62"/>
  <c r="E72" i="59"/>
  <c r="G70" i="60"/>
  <c r="G61" i="60"/>
  <c r="D89" i="25"/>
  <c r="X81" i="27"/>
  <c r="P81" i="27"/>
  <c r="D81" i="27" s="1"/>
  <c r="F81" i="39" s="1"/>
  <c r="Z74" i="27"/>
  <c r="R74" i="27"/>
  <c r="AB73" i="27"/>
  <c r="T73" i="27"/>
  <c r="L73" i="27"/>
  <c r="D73" i="27" s="1"/>
  <c r="F73" i="39" s="1"/>
  <c r="AB60" i="27"/>
  <c r="T60" i="27"/>
  <c r="L60" i="27"/>
  <c r="D60" i="27" s="1"/>
  <c r="F60" i="39" s="1"/>
  <c r="AJ56" i="25"/>
  <c r="AB54" i="27"/>
  <c r="AB56" i="27" s="1"/>
  <c r="AB56" i="25"/>
  <c r="T54" i="27"/>
  <c r="T56" i="25"/>
  <c r="D54" i="25"/>
  <c r="Z41" i="27"/>
  <c r="Z42" i="27" s="1"/>
  <c r="Z43" i="27" s="1"/>
  <c r="Z42" i="25"/>
  <c r="Z43" i="25" s="1"/>
  <c r="R41" i="27"/>
  <c r="R42" i="25"/>
  <c r="R43" i="25" s="1"/>
  <c r="F42" i="25"/>
  <c r="F43" i="25" s="1"/>
  <c r="D41" i="25"/>
  <c r="F41" i="37" s="1"/>
  <c r="H41" i="37" s="1"/>
  <c r="AD33" i="27"/>
  <c r="V33" i="27"/>
  <c r="N33" i="27"/>
  <c r="X32" i="27"/>
  <c r="P32" i="27"/>
  <c r="D32" i="27" s="1"/>
  <c r="AK29" i="25"/>
  <c r="AK82" i="25" s="1"/>
  <c r="AK91" i="25" s="1"/>
  <c r="AC29" i="25"/>
  <c r="U29" i="25"/>
  <c r="U82" i="25" s="1"/>
  <c r="E27" i="25"/>
  <c r="Z23" i="27"/>
  <c r="R23" i="27"/>
  <c r="AD19" i="27"/>
  <c r="V19" i="27"/>
  <c r="N19" i="27"/>
  <c r="E15" i="25"/>
  <c r="G15" i="37" s="1"/>
  <c r="I15" i="37" s="1"/>
  <c r="AB14" i="27"/>
  <c r="T14" i="27"/>
  <c r="L14" i="27"/>
  <c r="D14" i="27" s="1"/>
  <c r="F14" i="39" s="1"/>
  <c r="AD13" i="27"/>
  <c r="V13" i="27"/>
  <c r="N13" i="27"/>
  <c r="D13" i="27" s="1"/>
  <c r="F13" i="39" s="1"/>
  <c r="I79" i="15"/>
  <c r="L70" i="13"/>
  <c r="F70" i="13"/>
  <c r="F72" i="13" s="1"/>
  <c r="I64" i="15"/>
  <c r="L47" i="13"/>
  <c r="D47" i="37" s="1"/>
  <c r="F47" i="13"/>
  <c r="L39" i="13"/>
  <c r="D39" i="37" s="1"/>
  <c r="F39" i="13"/>
  <c r="H35" i="15"/>
  <c r="L27" i="13"/>
  <c r="H27" i="15"/>
  <c r="F27" i="13"/>
  <c r="F29" i="13" s="1"/>
  <c r="H19" i="15"/>
  <c r="D40" i="27"/>
  <c r="AJ24" i="27"/>
  <c r="AO16" i="27"/>
  <c r="AO82" i="27" s="1"/>
  <c r="AO91" i="27" s="1"/>
  <c r="AG16" i="27"/>
  <c r="AG82" i="27" s="1"/>
  <c r="AG91" i="27" s="1"/>
  <c r="I16" i="27"/>
  <c r="I82" i="27" s="1"/>
  <c r="D42" i="15"/>
  <c r="D43" i="15" s="1"/>
  <c r="D82" i="15" s="1"/>
  <c r="D91" i="15" s="1"/>
  <c r="D89" i="7"/>
  <c r="E66" i="7"/>
  <c r="D42" i="7"/>
  <c r="D43" i="7" s="1"/>
  <c r="D16" i="7"/>
  <c r="D82" i="7" s="1"/>
  <c r="I80" i="42"/>
  <c r="D61" i="30"/>
  <c r="F59" i="42"/>
  <c r="H45" i="42"/>
  <c r="F45" i="5"/>
  <c r="F36" i="30"/>
  <c r="D33" i="30"/>
  <c r="H29" i="18"/>
  <c r="L27" i="18"/>
  <c r="F27" i="18"/>
  <c r="F29" i="18" s="1"/>
  <c r="K82" i="18"/>
  <c r="M75" i="53"/>
  <c r="E75" i="52" s="1"/>
  <c r="G75" i="53"/>
  <c r="M66" i="53"/>
  <c r="E64" i="52"/>
  <c r="E66" i="52" s="1"/>
  <c r="M47" i="53"/>
  <c r="E47" i="52" s="1"/>
  <c r="G47" i="53"/>
  <c r="L42" i="53"/>
  <c r="L43" i="53" s="1"/>
  <c r="E79" i="54"/>
  <c r="G79" i="52" s="1"/>
  <c r="I79" i="52" s="1"/>
  <c r="AM56" i="54"/>
  <c r="AE56" i="54"/>
  <c r="AE82" i="54" s="1"/>
  <c r="AC653" i="44" s="1"/>
  <c r="W56" i="54"/>
  <c r="O56" i="54"/>
  <c r="O82" i="54" s="1"/>
  <c r="M653" i="44" s="1"/>
  <c r="D34" i="54"/>
  <c r="F34" i="52" s="1"/>
  <c r="H34" i="52" s="1"/>
  <c r="E14" i="54"/>
  <c r="G14" i="52" s="1"/>
  <c r="I14" i="52" s="1"/>
  <c r="Y82" i="54"/>
  <c r="W653" i="44" s="1"/>
  <c r="E74" i="31"/>
  <c r="G74" i="43" s="1"/>
  <c r="E40" i="31"/>
  <c r="G42" i="31"/>
  <c r="G43" i="31" s="1"/>
  <c r="I39" i="43"/>
  <c r="J82" i="31"/>
  <c r="M55" i="61"/>
  <c r="E55" i="63" s="1"/>
  <c r="G55" i="61"/>
  <c r="I56" i="61"/>
  <c r="E20" i="62"/>
  <c r="G20" i="63" s="1"/>
  <c r="G19" i="63"/>
  <c r="G15" i="58"/>
  <c r="M15" i="58"/>
  <c r="E15" i="60" s="1"/>
  <c r="M13" i="58"/>
  <c r="G13" i="58"/>
  <c r="H71" i="35"/>
  <c r="AA70" i="24"/>
  <c r="AA72" i="24" s="1"/>
  <c r="AA72" i="23"/>
  <c r="E70" i="23"/>
  <c r="Y61" i="23"/>
  <c r="Y59" i="24"/>
  <c r="G59" i="35"/>
  <c r="AC89" i="7"/>
  <c r="D66" i="30"/>
  <c r="L33" i="18"/>
  <c r="H36" i="18"/>
  <c r="M16" i="18"/>
  <c r="L60" i="53"/>
  <c r="D60" i="52" s="1"/>
  <c r="F60" i="53"/>
  <c r="F61" i="53" s="1"/>
  <c r="L56" i="53"/>
  <c r="L32" i="53"/>
  <c r="F32" i="53"/>
  <c r="L14" i="53"/>
  <c r="D14" i="52" s="1"/>
  <c r="F14" i="53"/>
  <c r="F16" i="53" s="1"/>
  <c r="F12" i="53"/>
  <c r="L12" i="53"/>
  <c r="D12" i="52" s="1"/>
  <c r="H12" i="52" s="1"/>
  <c r="E75" i="54"/>
  <c r="G75" i="52" s="1"/>
  <c r="I75" i="52" s="1"/>
  <c r="G66" i="54"/>
  <c r="D40" i="54"/>
  <c r="F42" i="54"/>
  <c r="D32" i="54"/>
  <c r="F29" i="54"/>
  <c r="E11" i="54"/>
  <c r="D74" i="31"/>
  <c r="F74" i="43" s="1"/>
  <c r="E71" i="31"/>
  <c r="G71" i="43" s="1"/>
  <c r="I71" i="43" s="1"/>
  <c r="D54" i="31"/>
  <c r="R56" i="31"/>
  <c r="AN36" i="31"/>
  <c r="AF36" i="31"/>
  <c r="AF82" i="31" s="1"/>
  <c r="AF91" i="31" s="1"/>
  <c r="X36" i="31"/>
  <c r="P36" i="31"/>
  <c r="M73" i="19"/>
  <c r="E73" i="43" s="1"/>
  <c r="E73" i="5" s="1"/>
  <c r="G73" i="19"/>
  <c r="M64" i="19"/>
  <c r="G64" i="19"/>
  <c r="G66" i="19" s="1"/>
  <c r="I66" i="19"/>
  <c r="G42" i="19"/>
  <c r="G43" i="19" s="1"/>
  <c r="G56" i="61"/>
  <c r="G41" i="61"/>
  <c r="M41" i="61"/>
  <c r="E75" i="62"/>
  <c r="G75" i="63" s="1"/>
  <c r="I75" i="63" s="1"/>
  <c r="E74" i="62"/>
  <c r="G74" i="63" s="1"/>
  <c r="I74" i="63" s="1"/>
  <c r="AK56" i="62"/>
  <c r="AC56" i="62"/>
  <c r="U56" i="62"/>
  <c r="M56" i="62"/>
  <c r="F42" i="62"/>
  <c r="F43" i="62" s="1"/>
  <c r="D40" i="62"/>
  <c r="V16" i="62"/>
  <c r="L73" i="64"/>
  <c r="F73" i="64"/>
  <c r="H42" i="64"/>
  <c r="H43" i="64" s="1"/>
  <c r="F40" i="64"/>
  <c r="F42" i="64" s="1"/>
  <c r="F43" i="64" s="1"/>
  <c r="L40" i="64"/>
  <c r="L42" i="64" s="1"/>
  <c r="L43" i="64" s="1"/>
  <c r="G13" i="64"/>
  <c r="G16" i="64" s="1"/>
  <c r="M13" i="64"/>
  <c r="I16" i="64"/>
  <c r="AE82" i="59"/>
  <c r="AC654" i="44" s="1"/>
  <c r="I77" i="35"/>
  <c r="M61" i="23"/>
  <c r="E60" i="23"/>
  <c r="G60" i="35" s="1"/>
  <c r="I60" i="35" s="1"/>
  <c r="AI36" i="23"/>
  <c r="AA36" i="23"/>
  <c r="S36" i="23"/>
  <c r="E32" i="23"/>
  <c r="G36" i="23"/>
  <c r="H42" i="13"/>
  <c r="H43" i="13" s="1"/>
  <c r="Z89" i="7"/>
  <c r="F66" i="42"/>
  <c r="L24" i="18"/>
  <c r="H61" i="53"/>
  <c r="D79" i="54"/>
  <c r="F79" i="52" s="1"/>
  <c r="H79" i="52" s="1"/>
  <c r="E71" i="54"/>
  <c r="G71" i="52" s="1"/>
  <c r="I71" i="52" s="1"/>
  <c r="E70" i="54"/>
  <c r="D60" i="54"/>
  <c r="F60" i="52" s="1"/>
  <c r="E59" i="54"/>
  <c r="AJ56" i="54"/>
  <c r="AB56" i="54"/>
  <c r="T56" i="54"/>
  <c r="D54" i="54"/>
  <c r="X43" i="54"/>
  <c r="X82" i="54" s="1"/>
  <c r="V653" i="44" s="1"/>
  <c r="AJ36" i="54"/>
  <c r="AB36" i="54"/>
  <c r="T36" i="54"/>
  <c r="L36" i="54"/>
  <c r="L82" i="54" s="1"/>
  <c r="J653" i="44" s="1"/>
  <c r="E21" i="54"/>
  <c r="G21" i="52" s="1"/>
  <c r="H88" i="43"/>
  <c r="AB42" i="31"/>
  <c r="AB43" i="31" s="1"/>
  <c r="E35" i="31"/>
  <c r="G35" i="43" s="1"/>
  <c r="I35" i="43" s="1"/>
  <c r="AK36" i="31"/>
  <c r="AC36" i="31"/>
  <c r="U36" i="31"/>
  <c r="E32" i="31"/>
  <c r="H28" i="43"/>
  <c r="AI29" i="31"/>
  <c r="AI82" i="31" s="1"/>
  <c r="AI91" i="31" s="1"/>
  <c r="AA29" i="31"/>
  <c r="AA82" i="31" s="1"/>
  <c r="S29" i="31"/>
  <c r="S82" i="31" s="1"/>
  <c r="E27" i="31"/>
  <c r="G29" i="31"/>
  <c r="AO82" i="31"/>
  <c r="AO91" i="31" s="1"/>
  <c r="K82" i="31"/>
  <c r="L16" i="31"/>
  <c r="AJ16" i="31"/>
  <c r="AJ82" i="31" s="1"/>
  <c r="AJ91" i="31" s="1"/>
  <c r="AB16" i="31"/>
  <c r="AB82" i="31" s="1"/>
  <c r="T16" i="31"/>
  <c r="T82" i="31" s="1"/>
  <c r="F16" i="31"/>
  <c r="F82" i="31" s="1"/>
  <c r="F91" i="31" s="1"/>
  <c r="D11" i="31"/>
  <c r="G74" i="19"/>
  <c r="M74" i="19"/>
  <c r="E74" i="43" s="1"/>
  <c r="D72" i="43"/>
  <c r="K82" i="19"/>
  <c r="K91" i="19" s="1"/>
  <c r="F40" i="61"/>
  <c r="F42" i="61" s="1"/>
  <c r="F43" i="61" s="1"/>
  <c r="H42" i="61"/>
  <c r="H43" i="61" s="1"/>
  <c r="L40" i="61"/>
  <c r="E65" i="62"/>
  <c r="G65" i="63" s="1"/>
  <c r="I65" i="63" s="1"/>
  <c r="Y36" i="62"/>
  <c r="D32" i="62"/>
  <c r="F36" i="62"/>
  <c r="AH82" i="62"/>
  <c r="D14" i="62"/>
  <c r="F14" i="63" s="1"/>
  <c r="H14" i="63" s="1"/>
  <c r="G80" i="64"/>
  <c r="M80" i="64"/>
  <c r="F22" i="64"/>
  <c r="L22" i="64"/>
  <c r="D43" i="59"/>
  <c r="F60" i="11"/>
  <c r="L60" i="11"/>
  <c r="D60" i="35" s="1"/>
  <c r="D60" i="5" s="1"/>
  <c r="E16" i="35"/>
  <c r="L56" i="9"/>
  <c r="D54" i="33"/>
  <c r="D56" i="33" s="1"/>
  <c r="G22" i="11"/>
  <c r="M22" i="11"/>
  <c r="E22" i="35" s="1"/>
  <c r="G86" i="43"/>
  <c r="E89" i="31"/>
  <c r="G29" i="4" s="1"/>
  <c r="H29" i="4" s="1"/>
  <c r="I72" i="18"/>
  <c r="M33" i="18"/>
  <c r="E33" i="42" s="1"/>
  <c r="I36" i="18"/>
  <c r="F15" i="18"/>
  <c r="L15" i="18"/>
  <c r="D15" i="42" s="1"/>
  <c r="L77" i="53"/>
  <c r="D77" i="52" s="1"/>
  <c r="F77" i="53"/>
  <c r="F75" i="53"/>
  <c r="L75" i="53"/>
  <c r="D75" i="52" s="1"/>
  <c r="F70" i="53"/>
  <c r="F72" i="53" s="1"/>
  <c r="L70" i="53"/>
  <c r="M56" i="53"/>
  <c r="E54" i="52"/>
  <c r="E56" i="52" s="1"/>
  <c r="L51" i="53"/>
  <c r="D51" i="52" s="1"/>
  <c r="H51" i="52" s="1"/>
  <c r="F51" i="53"/>
  <c r="F47" i="53"/>
  <c r="L47" i="53"/>
  <c r="D47" i="52" s="1"/>
  <c r="H42" i="53"/>
  <c r="H43" i="53" s="1"/>
  <c r="H82" i="53" s="1"/>
  <c r="L22" i="53"/>
  <c r="D22" i="52" s="1"/>
  <c r="F22" i="53"/>
  <c r="F20" i="53"/>
  <c r="F24" i="53" s="1"/>
  <c r="L20" i="53"/>
  <c r="E74" i="54"/>
  <c r="G74" i="52" s="1"/>
  <c r="I74" i="52" s="1"/>
  <c r="E65" i="54"/>
  <c r="G65" i="52" s="1"/>
  <c r="I65" i="52" s="1"/>
  <c r="AF43" i="54"/>
  <c r="D28" i="54"/>
  <c r="F28" i="52" s="1"/>
  <c r="H28" i="52" s="1"/>
  <c r="G29" i="54"/>
  <c r="E27" i="54"/>
  <c r="D22" i="54"/>
  <c r="F22" i="52" s="1"/>
  <c r="H22" i="52" s="1"/>
  <c r="E15" i="54"/>
  <c r="G15" i="52" s="1"/>
  <c r="I15" i="52" s="1"/>
  <c r="E12" i="54"/>
  <c r="G12" i="52" s="1"/>
  <c r="I12" i="52" s="1"/>
  <c r="G72" i="31"/>
  <c r="E70" i="31"/>
  <c r="D45" i="31"/>
  <c r="F45" i="43" s="1"/>
  <c r="H45" i="43" s="1"/>
  <c r="D13" i="31"/>
  <c r="F13" i="43" s="1"/>
  <c r="H13" i="43" s="1"/>
  <c r="AH16" i="31"/>
  <c r="Z16" i="31"/>
  <c r="Z82" i="31" s="1"/>
  <c r="M89" i="19"/>
  <c r="B29" i="4" s="1"/>
  <c r="C29" i="4" s="1"/>
  <c r="L42" i="19"/>
  <c r="L43" i="19" s="1"/>
  <c r="D40" i="43"/>
  <c r="D42" i="43" s="1"/>
  <c r="D43" i="43" s="1"/>
  <c r="F12" i="19"/>
  <c r="F16" i="19" s="1"/>
  <c r="L12" i="19"/>
  <c r="D12" i="43" s="1"/>
  <c r="D16" i="43" s="1"/>
  <c r="M27" i="61"/>
  <c r="I29" i="61"/>
  <c r="M12" i="61"/>
  <c r="I16" i="61"/>
  <c r="AO72" i="62"/>
  <c r="Y72" i="62"/>
  <c r="AK61" i="62"/>
  <c r="AC61" i="62"/>
  <c r="U61" i="62"/>
  <c r="M61" i="62"/>
  <c r="D51" i="62"/>
  <c r="F51" i="63" s="1"/>
  <c r="H51" i="63" s="1"/>
  <c r="AK24" i="62"/>
  <c r="AC24" i="62"/>
  <c r="AC82" i="62" s="1"/>
  <c r="U24" i="62"/>
  <c r="M24" i="62"/>
  <c r="W82" i="62"/>
  <c r="E14" i="62"/>
  <c r="G14" i="63" s="1"/>
  <c r="I14" i="63" s="1"/>
  <c r="O16" i="62"/>
  <c r="O82" i="62" s="1"/>
  <c r="L59" i="64"/>
  <c r="L61" i="64" s="1"/>
  <c r="F59" i="64"/>
  <c r="F61" i="64" s="1"/>
  <c r="H61" i="64"/>
  <c r="L29" i="64"/>
  <c r="H75" i="60"/>
  <c r="J82" i="59"/>
  <c r="H654" i="44" s="1"/>
  <c r="G54" i="58"/>
  <c r="G56" i="58" s="1"/>
  <c r="M54" i="58"/>
  <c r="I56" i="58"/>
  <c r="R33" i="24"/>
  <c r="D33" i="21"/>
  <c r="F33" i="33" s="1"/>
  <c r="H33" i="33" s="1"/>
  <c r="D24" i="6"/>
  <c r="D60" i="31"/>
  <c r="F60" i="43" s="1"/>
  <c r="H60" i="43" s="1"/>
  <c r="E54" i="31"/>
  <c r="AI36" i="31"/>
  <c r="AA36" i="31"/>
  <c r="S36" i="31"/>
  <c r="D23" i="31"/>
  <c r="F23" i="43" s="1"/>
  <c r="AM16" i="31"/>
  <c r="AM82" i="31" s="1"/>
  <c r="AM91" i="31" s="1"/>
  <c r="AE16" i="31"/>
  <c r="AE82" i="31" s="1"/>
  <c r="W16" i="31"/>
  <c r="W82" i="31" s="1"/>
  <c r="O16" i="31"/>
  <c r="O82" i="31" s="1"/>
  <c r="M88" i="19"/>
  <c r="E88" i="43" s="1"/>
  <c r="I88" i="43" s="1"/>
  <c r="L77" i="19"/>
  <c r="D77" i="43" s="1"/>
  <c r="H77" i="43" s="1"/>
  <c r="L74" i="19"/>
  <c r="D74" i="43" s="1"/>
  <c r="M55" i="19"/>
  <c r="M40" i="19"/>
  <c r="L34" i="19"/>
  <c r="D34" i="43" s="1"/>
  <c r="M20" i="19"/>
  <c r="E20" i="43" s="1"/>
  <c r="M76" i="61"/>
  <c r="E76" i="63" s="1"/>
  <c r="I76" i="63" s="1"/>
  <c r="M71" i="61"/>
  <c r="M60" i="61"/>
  <c r="E60" i="63" s="1"/>
  <c r="M51" i="61"/>
  <c r="E51" i="63" s="1"/>
  <c r="H24" i="61"/>
  <c r="H16" i="61"/>
  <c r="D79" i="62"/>
  <c r="F79" i="63" s="1"/>
  <c r="H79" i="63" s="1"/>
  <c r="D78" i="62"/>
  <c r="F78" i="63" s="1"/>
  <c r="H78" i="63" s="1"/>
  <c r="G66" i="62"/>
  <c r="E64" i="62"/>
  <c r="E60" i="62"/>
  <c r="G60" i="63" s="1"/>
  <c r="I60" i="63" s="1"/>
  <c r="E59" i="62"/>
  <c r="E55" i="62"/>
  <c r="G55" i="63" s="1"/>
  <c r="AI56" i="62"/>
  <c r="AA56" i="62"/>
  <c r="S56" i="62"/>
  <c r="E54" i="62"/>
  <c r="E51" i="62"/>
  <c r="G51" i="63" s="1"/>
  <c r="D39" i="62"/>
  <c r="F39" i="63" s="1"/>
  <c r="H39" i="63" s="1"/>
  <c r="AL36" i="62"/>
  <c r="AL82" i="62" s="1"/>
  <c r="N24" i="62"/>
  <c r="D20" i="62"/>
  <c r="F20" i="63" s="1"/>
  <c r="H20" i="63" s="1"/>
  <c r="AN16" i="62"/>
  <c r="AN82" i="62" s="1"/>
  <c r="R16" i="62"/>
  <c r="R82" i="62" s="1"/>
  <c r="F16" i="62"/>
  <c r="D12" i="62"/>
  <c r="F12" i="63" s="1"/>
  <c r="H12" i="63" s="1"/>
  <c r="Z16" i="62"/>
  <c r="Z82" i="62" s="1"/>
  <c r="L74" i="64"/>
  <c r="M24" i="64"/>
  <c r="F65" i="60"/>
  <c r="H65" i="60" s="1"/>
  <c r="E27" i="59"/>
  <c r="G29" i="59"/>
  <c r="M49" i="58"/>
  <c r="E49" i="60" s="1"/>
  <c r="G49" i="58"/>
  <c r="E45" i="23"/>
  <c r="G45" i="35" s="1"/>
  <c r="I45" i="35" s="1"/>
  <c r="F40" i="35"/>
  <c r="D42" i="23"/>
  <c r="D43" i="23" s="1"/>
  <c r="E39" i="23"/>
  <c r="G39" i="35" s="1"/>
  <c r="I39" i="35" s="1"/>
  <c r="E70" i="35"/>
  <c r="E72" i="35" s="1"/>
  <c r="M72" i="11"/>
  <c r="D11" i="35"/>
  <c r="D16" i="35" s="1"/>
  <c r="L16" i="11"/>
  <c r="H40" i="12"/>
  <c r="L40" i="9"/>
  <c r="F40" i="9"/>
  <c r="F42" i="9" s="1"/>
  <c r="F43" i="9" s="1"/>
  <c r="H42" i="9"/>
  <c r="H43" i="9" s="1"/>
  <c r="G42" i="24"/>
  <c r="G43" i="24" s="1"/>
  <c r="D40" i="31"/>
  <c r="D20" i="31"/>
  <c r="F20" i="43" s="1"/>
  <c r="AH24" i="31"/>
  <c r="Z24" i="31"/>
  <c r="R24" i="31"/>
  <c r="D19" i="31"/>
  <c r="Q82" i="31"/>
  <c r="AK16" i="31"/>
  <c r="AC16" i="31"/>
  <c r="AC82" i="31" s="1"/>
  <c r="U16" i="31"/>
  <c r="U82" i="31" s="1"/>
  <c r="G16" i="31"/>
  <c r="G82" i="31" s="1"/>
  <c r="G91" i="31" s="1"/>
  <c r="M80" i="19"/>
  <c r="E80" i="43" s="1"/>
  <c r="I29" i="19"/>
  <c r="E54" i="63"/>
  <c r="H29" i="61"/>
  <c r="L27" i="61"/>
  <c r="L24" i="61"/>
  <c r="L16" i="61"/>
  <c r="D71" i="62"/>
  <c r="F71" i="63" s="1"/>
  <c r="H71" i="63" s="1"/>
  <c r="D65" i="62"/>
  <c r="F65" i="63" s="1"/>
  <c r="D28" i="62"/>
  <c r="F28" i="63" s="1"/>
  <c r="H28" i="63" s="1"/>
  <c r="D27" i="62"/>
  <c r="F29" i="62"/>
  <c r="AE24" i="62"/>
  <c r="AE82" i="62" s="1"/>
  <c r="E21" i="62"/>
  <c r="G21" i="63" s="1"/>
  <c r="I21" i="63" s="1"/>
  <c r="D24" i="62"/>
  <c r="P82" i="62"/>
  <c r="L76" i="64"/>
  <c r="F76" i="64"/>
  <c r="G71" i="64"/>
  <c r="M71" i="64"/>
  <c r="M72" i="64" s="1"/>
  <c r="L36" i="64"/>
  <c r="F11" i="64"/>
  <c r="F16" i="64" s="1"/>
  <c r="L11" i="64"/>
  <c r="L16" i="64" s="1"/>
  <c r="L82" i="64" s="1"/>
  <c r="H16" i="64"/>
  <c r="H78" i="60"/>
  <c r="H11" i="60"/>
  <c r="H77" i="60"/>
  <c r="D54" i="59"/>
  <c r="F56" i="59"/>
  <c r="H27" i="60"/>
  <c r="H29" i="60" s="1"/>
  <c r="E14" i="59"/>
  <c r="G14" i="60" s="1"/>
  <c r="I14" i="60" s="1"/>
  <c r="G16" i="59"/>
  <c r="G71" i="58"/>
  <c r="G72" i="58" s="1"/>
  <c r="M71" i="58"/>
  <c r="E41" i="60"/>
  <c r="E42" i="60" s="1"/>
  <c r="E43" i="60" s="1"/>
  <c r="M42" i="58"/>
  <c r="M43" i="58" s="1"/>
  <c r="M29" i="58"/>
  <c r="E27" i="60"/>
  <c r="E29" i="60" s="1"/>
  <c r="E24" i="60"/>
  <c r="K82" i="58"/>
  <c r="AC43" i="23"/>
  <c r="M43" i="23"/>
  <c r="Y82" i="23"/>
  <c r="W641" i="44" s="1"/>
  <c r="AO82" i="23"/>
  <c r="AG82" i="23"/>
  <c r="Q82" i="23"/>
  <c r="O641" i="44" s="1"/>
  <c r="E11" i="23"/>
  <c r="G16" i="23"/>
  <c r="V70" i="24"/>
  <c r="V72" i="24" s="1"/>
  <c r="V72" i="21"/>
  <c r="N70" i="24"/>
  <c r="N72" i="24" s="1"/>
  <c r="N72" i="21"/>
  <c r="Z66" i="21"/>
  <c r="Z65" i="24"/>
  <c r="Z66" i="24" s="1"/>
  <c r="R65" i="24"/>
  <c r="R66" i="24" s="1"/>
  <c r="R66" i="21"/>
  <c r="D65" i="21"/>
  <c r="F65" i="33" s="1"/>
  <c r="H65" i="33" s="1"/>
  <c r="F66" i="21"/>
  <c r="AB61" i="21"/>
  <c r="AB60" i="24"/>
  <c r="T61" i="21"/>
  <c r="T60" i="24"/>
  <c r="L61" i="21"/>
  <c r="L60" i="24"/>
  <c r="D60" i="21"/>
  <c r="F60" i="33" s="1"/>
  <c r="H60" i="33" s="1"/>
  <c r="K84" i="24"/>
  <c r="E75" i="31"/>
  <c r="G75" i="43" s="1"/>
  <c r="F36" i="31"/>
  <c r="D27" i="31"/>
  <c r="D12" i="31"/>
  <c r="F12" i="43" s="1"/>
  <c r="E11" i="31"/>
  <c r="I89" i="19"/>
  <c r="G89" i="19"/>
  <c r="H72" i="19"/>
  <c r="M72" i="19"/>
  <c r="E70" i="43"/>
  <c r="E72" i="43" s="1"/>
  <c r="M33" i="19"/>
  <c r="I36" i="19"/>
  <c r="G27" i="19"/>
  <c r="G29" i="19" s="1"/>
  <c r="G23" i="19"/>
  <c r="J82" i="19"/>
  <c r="J91" i="19" s="1"/>
  <c r="L16" i="19"/>
  <c r="G79" i="61"/>
  <c r="F47" i="61"/>
  <c r="G34" i="61"/>
  <c r="F27" i="61"/>
  <c r="F29" i="61" s="1"/>
  <c r="F20" i="61"/>
  <c r="F24" i="61" s="1"/>
  <c r="F12" i="61"/>
  <c r="F16" i="61" s="1"/>
  <c r="D75" i="62"/>
  <c r="F75" i="63" s="1"/>
  <c r="H75" i="63" s="1"/>
  <c r="D74" i="62"/>
  <c r="F74" i="63" s="1"/>
  <c r="H74" i="63" s="1"/>
  <c r="D70" i="62"/>
  <c r="E41" i="62"/>
  <c r="G41" i="63" s="1"/>
  <c r="L43" i="62"/>
  <c r="AM24" i="62"/>
  <c r="AM82" i="62" s="1"/>
  <c r="AD16" i="62"/>
  <c r="AD82" i="62" s="1"/>
  <c r="N16" i="62"/>
  <c r="L54" i="64"/>
  <c r="L56" i="64" s="1"/>
  <c r="H56" i="64"/>
  <c r="F36" i="64"/>
  <c r="AL16" i="59"/>
  <c r="AL82" i="59" s="1"/>
  <c r="AD16" i="59"/>
  <c r="AD82" i="59" s="1"/>
  <c r="AB654" i="44" s="1"/>
  <c r="V16" i="59"/>
  <c r="V82" i="59" s="1"/>
  <c r="T654" i="44" s="1"/>
  <c r="I28" i="35"/>
  <c r="M16" i="23"/>
  <c r="D16" i="23"/>
  <c r="F11" i="35"/>
  <c r="F77" i="11"/>
  <c r="L77" i="11"/>
  <c r="D77" i="35" s="1"/>
  <c r="H77" i="35" s="1"/>
  <c r="G14" i="11"/>
  <c r="M14" i="11"/>
  <c r="E14" i="35" s="1"/>
  <c r="I14" i="35" s="1"/>
  <c r="AE28" i="24"/>
  <c r="AE29" i="21"/>
  <c r="W29" i="21"/>
  <c r="W28" i="24"/>
  <c r="O28" i="24"/>
  <c r="O29" i="21"/>
  <c r="E28" i="21"/>
  <c r="G28" i="33" s="1"/>
  <c r="I28" i="33" s="1"/>
  <c r="E21" i="21"/>
  <c r="G21" i="33" s="1"/>
  <c r="I21" i="33" s="1"/>
  <c r="AH82" i="21"/>
  <c r="AH91" i="21" s="1"/>
  <c r="D86" i="36"/>
  <c r="D16" i="6"/>
  <c r="D82" i="6" s="1"/>
  <c r="E80" i="31"/>
  <c r="G80" i="43" s="1"/>
  <c r="I80" i="43" s="1"/>
  <c r="E45" i="31"/>
  <c r="G45" i="43" s="1"/>
  <c r="I45" i="43" s="1"/>
  <c r="L36" i="31"/>
  <c r="L72" i="19"/>
  <c r="L33" i="19"/>
  <c r="H36" i="19"/>
  <c r="M24" i="19"/>
  <c r="E19" i="43"/>
  <c r="E24" i="43" s="1"/>
  <c r="I42" i="61"/>
  <c r="I43" i="61" s="1"/>
  <c r="T43" i="62"/>
  <c r="W36" i="62"/>
  <c r="AO36" i="62"/>
  <c r="AO82" i="62" s="1"/>
  <c r="E32" i="62"/>
  <c r="AM29" i="62"/>
  <c r="AE29" i="62"/>
  <c r="W29" i="62"/>
  <c r="E23" i="62"/>
  <c r="G23" i="63" s="1"/>
  <c r="I23" i="63" s="1"/>
  <c r="E22" i="62"/>
  <c r="G22" i="63" s="1"/>
  <c r="I22" i="63" s="1"/>
  <c r="AF82" i="62"/>
  <c r="H82" i="62"/>
  <c r="L64" i="64"/>
  <c r="L66" i="64" s="1"/>
  <c r="H66" i="64"/>
  <c r="G35" i="64"/>
  <c r="G36" i="64" s="1"/>
  <c r="M35" i="64"/>
  <c r="L24" i="64"/>
  <c r="I33" i="60"/>
  <c r="H71" i="60"/>
  <c r="I41" i="60"/>
  <c r="AJ36" i="59"/>
  <c r="M82" i="59"/>
  <c r="K654" i="44" s="1"/>
  <c r="N82" i="59"/>
  <c r="L654" i="44" s="1"/>
  <c r="M59" i="58"/>
  <c r="G59" i="58"/>
  <c r="G61" i="58" s="1"/>
  <c r="I61" i="58"/>
  <c r="F35" i="58"/>
  <c r="F36" i="58" s="1"/>
  <c r="L35" i="58"/>
  <c r="D35" i="60" s="1"/>
  <c r="H35" i="60" s="1"/>
  <c r="N82" i="23"/>
  <c r="L641" i="44" s="1"/>
  <c r="AL16" i="23"/>
  <c r="AL82" i="23" s="1"/>
  <c r="V16" i="23"/>
  <c r="V82" i="23" s="1"/>
  <c r="T641" i="44" s="1"/>
  <c r="AN82" i="23"/>
  <c r="D79" i="21"/>
  <c r="F79" i="33" s="1"/>
  <c r="L79" i="24"/>
  <c r="AH36" i="21"/>
  <c r="Z32" i="24"/>
  <c r="Z36" i="21"/>
  <c r="R32" i="24"/>
  <c r="R36" i="21"/>
  <c r="D32" i="21"/>
  <c r="E75" i="55"/>
  <c r="G75" i="57" s="1"/>
  <c r="I75" i="57" s="1"/>
  <c r="D21" i="55"/>
  <c r="F21" i="57" s="1"/>
  <c r="E64" i="31"/>
  <c r="G66" i="31"/>
  <c r="E60" i="31"/>
  <c r="G60" i="43" s="1"/>
  <c r="E59" i="31"/>
  <c r="AJ36" i="31"/>
  <c r="AB36" i="31"/>
  <c r="T36" i="31"/>
  <c r="E23" i="31"/>
  <c r="G23" i="43" s="1"/>
  <c r="I23" i="43" s="1"/>
  <c r="E22" i="31"/>
  <c r="G22" i="43" s="1"/>
  <c r="I82" i="31"/>
  <c r="G87" i="19"/>
  <c r="F70" i="19"/>
  <c r="F72" i="19" s="1"/>
  <c r="H66" i="19"/>
  <c r="L64" i="19"/>
  <c r="I56" i="19"/>
  <c r="G54" i="19"/>
  <c r="G56" i="19" s="1"/>
  <c r="F33" i="19"/>
  <c r="F36" i="19" s="1"/>
  <c r="I24" i="19"/>
  <c r="G19" i="19"/>
  <c r="G75" i="61"/>
  <c r="I72" i="61"/>
  <c r="G70" i="61"/>
  <c r="G72" i="61" s="1"/>
  <c r="F59" i="61"/>
  <c r="F61" i="61" s="1"/>
  <c r="H61" i="61"/>
  <c r="F56" i="61"/>
  <c r="G40" i="61"/>
  <c r="G42" i="61" s="1"/>
  <c r="G43" i="61" s="1"/>
  <c r="F36" i="61"/>
  <c r="E79" i="62"/>
  <c r="G79" i="63" s="1"/>
  <c r="I79" i="63" s="1"/>
  <c r="E78" i="62"/>
  <c r="G78" i="63" s="1"/>
  <c r="I78" i="63" s="1"/>
  <c r="AJ56" i="62"/>
  <c r="AB56" i="62"/>
  <c r="T56" i="62"/>
  <c r="E49" i="62"/>
  <c r="G49" i="63" s="1"/>
  <c r="I49" i="63" s="1"/>
  <c r="AO43" i="62"/>
  <c r="AG43" i="62"/>
  <c r="AM36" i="62"/>
  <c r="O24" i="62"/>
  <c r="AB24" i="62"/>
  <c r="T24" i="62"/>
  <c r="L24" i="62"/>
  <c r="L82" i="62" s="1"/>
  <c r="AG82" i="62"/>
  <c r="Y82" i="62"/>
  <c r="Q82" i="62"/>
  <c r="E13" i="62"/>
  <c r="G13" i="63" s="1"/>
  <c r="I13" i="63" s="1"/>
  <c r="E12" i="62"/>
  <c r="G12" i="63" s="1"/>
  <c r="AI16" i="62"/>
  <c r="AA16" i="62"/>
  <c r="S16" i="62"/>
  <c r="S82" i="62" s="1"/>
  <c r="D11" i="62"/>
  <c r="L81" i="64"/>
  <c r="F81" i="64"/>
  <c r="F72" i="64"/>
  <c r="F64" i="64"/>
  <c r="F66" i="64" s="1"/>
  <c r="I76" i="60"/>
  <c r="F59" i="60"/>
  <c r="D27" i="60"/>
  <c r="D70" i="59"/>
  <c r="F72" i="59"/>
  <c r="AN66" i="59"/>
  <c r="X66" i="59"/>
  <c r="H64" i="60"/>
  <c r="F66" i="60"/>
  <c r="H45" i="60"/>
  <c r="AN42" i="59"/>
  <c r="AN43" i="59" s="1"/>
  <c r="X42" i="59"/>
  <c r="X43" i="59" s="1"/>
  <c r="F42" i="60"/>
  <c r="F43" i="60" s="1"/>
  <c r="AL36" i="59"/>
  <c r="H33" i="60"/>
  <c r="Z36" i="59"/>
  <c r="AJ24" i="59"/>
  <c r="AJ82" i="59" s="1"/>
  <c r="T24" i="59"/>
  <c r="T82" i="59" s="1"/>
  <c r="R654" i="44" s="1"/>
  <c r="L82" i="59"/>
  <c r="J654" i="44" s="1"/>
  <c r="G51" i="58"/>
  <c r="H42" i="58"/>
  <c r="H43" i="58" s="1"/>
  <c r="F40" i="58"/>
  <c r="F42" i="58" s="1"/>
  <c r="F43" i="58" s="1"/>
  <c r="L40" i="58"/>
  <c r="F13" i="58"/>
  <c r="F16" i="58" s="1"/>
  <c r="F82" i="58" s="1"/>
  <c r="L13" i="58"/>
  <c r="D13" i="60" s="1"/>
  <c r="H13" i="60" s="1"/>
  <c r="H16" i="58"/>
  <c r="I73" i="35"/>
  <c r="E54" i="23"/>
  <c r="AI42" i="23"/>
  <c r="AI43" i="23" s="1"/>
  <c r="L35" i="11"/>
  <c r="D35" i="35" s="1"/>
  <c r="F35" i="11"/>
  <c r="L29" i="11"/>
  <c r="Y81" i="24"/>
  <c r="Q81" i="24"/>
  <c r="E81" i="21"/>
  <c r="G81" i="33" s="1"/>
  <c r="I81" i="33" s="1"/>
  <c r="AA39" i="24"/>
  <c r="S39" i="24"/>
  <c r="E39" i="21"/>
  <c r="G39" i="33" s="1"/>
  <c r="I39" i="33" s="1"/>
  <c r="F36" i="24"/>
  <c r="G76" i="64"/>
  <c r="M76" i="64"/>
  <c r="L71" i="64"/>
  <c r="L72" i="64" s="1"/>
  <c r="I61" i="64"/>
  <c r="G59" i="64"/>
  <c r="G61" i="64" s="1"/>
  <c r="M59" i="64"/>
  <c r="M61" i="64" s="1"/>
  <c r="H24" i="64"/>
  <c r="F66" i="59"/>
  <c r="G56" i="59"/>
  <c r="E55" i="59"/>
  <c r="F42" i="59"/>
  <c r="F43" i="59" s="1"/>
  <c r="AM36" i="59"/>
  <c r="AE36" i="59"/>
  <c r="W36" i="59"/>
  <c r="AI36" i="59"/>
  <c r="AA36" i="59"/>
  <c r="S36" i="59"/>
  <c r="AH29" i="59"/>
  <c r="Z29" i="59"/>
  <c r="R29" i="59"/>
  <c r="AM24" i="59"/>
  <c r="AM82" i="59" s="1"/>
  <c r="AE24" i="59"/>
  <c r="W24" i="59"/>
  <c r="W82" i="59" s="1"/>
  <c r="U654" i="44" s="1"/>
  <c r="I20" i="60"/>
  <c r="AI24" i="59"/>
  <c r="AI82" i="59" s="1"/>
  <c r="AA24" i="59"/>
  <c r="AA82" i="59" s="1"/>
  <c r="Y654" i="44" s="1"/>
  <c r="S24" i="59"/>
  <c r="S82" i="59" s="1"/>
  <c r="Q654" i="44" s="1"/>
  <c r="AO16" i="59"/>
  <c r="AO82" i="59" s="1"/>
  <c r="AG16" i="59"/>
  <c r="AG82" i="59" s="1"/>
  <c r="Y16" i="59"/>
  <c r="Y82" i="59" s="1"/>
  <c r="W654" i="44" s="1"/>
  <c r="G79" i="58"/>
  <c r="M73" i="58"/>
  <c r="E73" i="60" s="1"/>
  <c r="I73" i="60" s="1"/>
  <c r="H72" i="58"/>
  <c r="F70" i="58"/>
  <c r="F72" i="58" s="1"/>
  <c r="L70" i="58"/>
  <c r="M33" i="58"/>
  <c r="E33" i="60" s="1"/>
  <c r="G28" i="58"/>
  <c r="G29" i="58" s="1"/>
  <c r="E80" i="23"/>
  <c r="G80" i="35" s="1"/>
  <c r="I80" i="35" s="1"/>
  <c r="H73" i="35"/>
  <c r="F70" i="35"/>
  <c r="D72" i="23"/>
  <c r="AA61" i="23"/>
  <c r="M42" i="24"/>
  <c r="M43" i="24" s="1"/>
  <c r="H28" i="35"/>
  <c r="E27" i="23"/>
  <c r="AH82" i="23"/>
  <c r="D14" i="23"/>
  <c r="F14" i="35" s="1"/>
  <c r="H14" i="35" s="1"/>
  <c r="F16" i="23"/>
  <c r="T16" i="23"/>
  <c r="T82" i="23" s="1"/>
  <c r="R641" i="44" s="1"/>
  <c r="G74" i="11"/>
  <c r="M74" i="11"/>
  <c r="E74" i="35" s="1"/>
  <c r="I74" i="35" s="1"/>
  <c r="F61" i="11"/>
  <c r="L28" i="11"/>
  <c r="D28" i="35" s="1"/>
  <c r="D29" i="35" s="1"/>
  <c r="H29" i="11"/>
  <c r="F29" i="11"/>
  <c r="M81" i="24"/>
  <c r="E81" i="24" s="1"/>
  <c r="G81" i="36" s="1"/>
  <c r="R71" i="24"/>
  <c r="R72" i="21"/>
  <c r="D71" i="21"/>
  <c r="F71" i="33" s="1"/>
  <c r="H71" i="33" s="1"/>
  <c r="F59" i="33"/>
  <c r="Y54" i="24"/>
  <c r="Y56" i="21"/>
  <c r="Q54" i="24"/>
  <c r="Q56" i="21"/>
  <c r="E54" i="21"/>
  <c r="AD20" i="24"/>
  <c r="I27" i="12"/>
  <c r="G27" i="9"/>
  <c r="G29" i="9" s="1"/>
  <c r="M27" i="9"/>
  <c r="I29" i="9"/>
  <c r="G66" i="64"/>
  <c r="G56" i="64"/>
  <c r="G49" i="64"/>
  <c r="M49" i="64"/>
  <c r="I42" i="64"/>
  <c r="I43" i="64" s="1"/>
  <c r="G40" i="64"/>
  <c r="G42" i="64" s="1"/>
  <c r="G43" i="64" s="1"/>
  <c r="M40" i="64"/>
  <c r="M42" i="64" s="1"/>
  <c r="M43" i="64" s="1"/>
  <c r="M36" i="64"/>
  <c r="I80" i="60"/>
  <c r="I51" i="60"/>
  <c r="I39" i="60"/>
  <c r="K82" i="59"/>
  <c r="I654" i="44" s="1"/>
  <c r="E36" i="59"/>
  <c r="G32" i="60"/>
  <c r="I19" i="60"/>
  <c r="G24" i="60"/>
  <c r="AH16" i="59"/>
  <c r="Z16" i="59"/>
  <c r="R16" i="59"/>
  <c r="R82" i="59" s="1"/>
  <c r="P654" i="44" s="1"/>
  <c r="G42" i="58"/>
  <c r="G43" i="58" s="1"/>
  <c r="H80" i="35"/>
  <c r="F54" i="35"/>
  <c r="D56" i="23"/>
  <c r="G42" i="23"/>
  <c r="G43" i="23" s="1"/>
  <c r="AF82" i="23"/>
  <c r="P82" i="23"/>
  <c r="N641" i="44" s="1"/>
  <c r="F32" i="11"/>
  <c r="F36" i="11" s="1"/>
  <c r="L32" i="11"/>
  <c r="H36" i="11"/>
  <c r="M16" i="11"/>
  <c r="I87" i="33"/>
  <c r="L640" i="44"/>
  <c r="N91" i="21"/>
  <c r="P55" i="24"/>
  <c r="P56" i="21"/>
  <c r="AA32" i="24"/>
  <c r="AA36" i="24" s="1"/>
  <c r="F27" i="33"/>
  <c r="D29" i="21"/>
  <c r="AH82" i="24"/>
  <c r="AH91" i="24" s="1"/>
  <c r="G28" i="64"/>
  <c r="G29" i="64" s="1"/>
  <c r="M28" i="64"/>
  <c r="M29" i="64" s="1"/>
  <c r="M16" i="64"/>
  <c r="I74" i="60"/>
  <c r="E16" i="59"/>
  <c r="H61" i="58"/>
  <c r="F59" i="58"/>
  <c r="F61" i="58" s="1"/>
  <c r="L59" i="58"/>
  <c r="F49" i="58"/>
  <c r="L49" i="58"/>
  <c r="D49" i="60" s="1"/>
  <c r="H49" i="60" s="1"/>
  <c r="M36" i="58"/>
  <c r="F29" i="58"/>
  <c r="G11" i="58"/>
  <c r="G16" i="58" s="1"/>
  <c r="I16" i="58"/>
  <c r="AE41" i="24"/>
  <c r="AE42" i="23"/>
  <c r="AE43" i="23" s="1"/>
  <c r="AE82" i="23" s="1"/>
  <c r="AC641" i="44" s="1"/>
  <c r="D36" i="23"/>
  <c r="F32" i="35"/>
  <c r="D29" i="23"/>
  <c r="F27" i="35"/>
  <c r="D21" i="23"/>
  <c r="F21" i="35" s="1"/>
  <c r="H21" i="35" s="1"/>
  <c r="AJ24" i="23"/>
  <c r="AB24" i="23"/>
  <c r="L19" i="24"/>
  <c r="L24" i="23"/>
  <c r="AC16" i="23"/>
  <c r="AC82" i="23" s="1"/>
  <c r="AA641" i="44" s="1"/>
  <c r="AM16" i="23"/>
  <c r="AM82" i="23" s="1"/>
  <c r="G23" i="11"/>
  <c r="M23" i="11"/>
  <c r="E23" i="35" s="1"/>
  <c r="E23" i="5" s="1"/>
  <c r="E19" i="35"/>
  <c r="E24" i="35" s="1"/>
  <c r="H77" i="33"/>
  <c r="AB42" i="21"/>
  <c r="AB43" i="21" s="1"/>
  <c r="AB40" i="24"/>
  <c r="AB42" i="24" s="1"/>
  <c r="AB43" i="24" s="1"/>
  <c r="T40" i="24"/>
  <c r="T42" i="21"/>
  <c r="T43" i="21" s="1"/>
  <c r="D40" i="21"/>
  <c r="F42" i="21"/>
  <c r="F43" i="21" s="1"/>
  <c r="I75" i="12"/>
  <c r="M75" i="9"/>
  <c r="E75" i="33" s="1"/>
  <c r="G75" i="9"/>
  <c r="L27" i="56"/>
  <c r="H29" i="56"/>
  <c r="F27" i="56"/>
  <c r="F29" i="56" s="1"/>
  <c r="D74" i="20"/>
  <c r="F74" i="32" s="1"/>
  <c r="H74" i="32" s="1"/>
  <c r="D54" i="62"/>
  <c r="D23" i="62"/>
  <c r="F23" i="63" s="1"/>
  <c r="H23" i="63" s="1"/>
  <c r="M66" i="64"/>
  <c r="M56" i="64"/>
  <c r="I49" i="60"/>
  <c r="E32" i="60"/>
  <c r="E36" i="60" s="1"/>
  <c r="D20" i="60"/>
  <c r="E66" i="59"/>
  <c r="G64" i="60"/>
  <c r="I47" i="60"/>
  <c r="AK43" i="59"/>
  <c r="AC43" i="59"/>
  <c r="U43" i="59"/>
  <c r="E42" i="59"/>
  <c r="E43" i="59" s="1"/>
  <c r="G40" i="60"/>
  <c r="I23" i="60"/>
  <c r="L66" i="58"/>
  <c r="F56" i="58"/>
  <c r="M24" i="58"/>
  <c r="F21" i="58"/>
  <c r="F24" i="58" s="1"/>
  <c r="L21" i="58"/>
  <c r="D21" i="60" s="1"/>
  <c r="D24" i="60" s="1"/>
  <c r="H24" i="58"/>
  <c r="E29" i="35"/>
  <c r="E64" i="23"/>
  <c r="U56" i="23"/>
  <c r="J82" i="23"/>
  <c r="H641" i="44" s="1"/>
  <c r="H35" i="35"/>
  <c r="AC29" i="24"/>
  <c r="U29" i="24"/>
  <c r="AI24" i="23"/>
  <c r="AI82" i="23" s="1"/>
  <c r="E15" i="23"/>
  <c r="G15" i="35" s="1"/>
  <c r="I15" i="35" s="1"/>
  <c r="AB14" i="24"/>
  <c r="AB16" i="23"/>
  <c r="L14" i="24"/>
  <c r="L16" i="23"/>
  <c r="L82" i="23" s="1"/>
  <c r="J641" i="44" s="1"/>
  <c r="M59" i="11"/>
  <c r="G59" i="11"/>
  <c r="G61" i="11" s="1"/>
  <c r="I61" i="11"/>
  <c r="Y75" i="24"/>
  <c r="Q75" i="24"/>
  <c r="E75" i="21"/>
  <c r="G75" i="33" s="1"/>
  <c r="I75" i="33" s="1"/>
  <c r="AJ72" i="21"/>
  <c r="AB72" i="21"/>
  <c r="AB70" i="24"/>
  <c r="AB72" i="24" s="1"/>
  <c r="T72" i="21"/>
  <c r="T70" i="24"/>
  <c r="T72" i="24" s="1"/>
  <c r="L72" i="24"/>
  <c r="X36" i="21"/>
  <c r="X35" i="24"/>
  <c r="T640" i="44"/>
  <c r="V91" i="21"/>
  <c r="AJ82" i="21"/>
  <c r="AJ91" i="21" s="1"/>
  <c r="AB13" i="24"/>
  <c r="AB16" i="21"/>
  <c r="T13" i="24"/>
  <c r="T16" i="21"/>
  <c r="D13" i="21"/>
  <c r="F13" i="33" s="1"/>
  <c r="H13" i="33" s="1"/>
  <c r="F16" i="21"/>
  <c r="G61" i="9"/>
  <c r="D35" i="62"/>
  <c r="F35" i="63" s="1"/>
  <c r="H35" i="63" s="1"/>
  <c r="E15" i="62"/>
  <c r="G15" i="63" s="1"/>
  <c r="I15" i="63" s="1"/>
  <c r="G72" i="64"/>
  <c r="G21" i="64"/>
  <c r="G24" i="64" s="1"/>
  <c r="M21" i="64"/>
  <c r="I24" i="64"/>
  <c r="I75" i="60"/>
  <c r="I15" i="60"/>
  <c r="G16" i="60"/>
  <c r="I11" i="60"/>
  <c r="I78" i="60"/>
  <c r="AK16" i="59"/>
  <c r="AK82" i="59" s="1"/>
  <c r="AC16" i="59"/>
  <c r="AC82" i="59" s="1"/>
  <c r="AA654" i="44" s="1"/>
  <c r="U16" i="59"/>
  <c r="U82" i="59" s="1"/>
  <c r="S654" i="44" s="1"/>
  <c r="F79" i="58"/>
  <c r="L79" i="58"/>
  <c r="D79" i="60" s="1"/>
  <c r="H79" i="60" s="1"/>
  <c r="F28" i="58"/>
  <c r="L28" i="58"/>
  <c r="D28" i="60" s="1"/>
  <c r="H28" i="60" s="1"/>
  <c r="G21" i="58"/>
  <c r="G19" i="58"/>
  <c r="I24" i="58"/>
  <c r="U56" i="24"/>
  <c r="H51" i="35"/>
  <c r="I82" i="23"/>
  <c r="AH24" i="23"/>
  <c r="Z24" i="23"/>
  <c r="R24" i="23"/>
  <c r="R82" i="23" s="1"/>
  <c r="P641" i="44" s="1"/>
  <c r="D19" i="23"/>
  <c r="F24" i="23"/>
  <c r="E13" i="23"/>
  <c r="G13" i="35" s="1"/>
  <c r="I13" i="35" s="1"/>
  <c r="F78" i="12"/>
  <c r="L78" i="12"/>
  <c r="D78" i="36" s="1"/>
  <c r="G66" i="11"/>
  <c r="F56" i="11"/>
  <c r="G19" i="11"/>
  <c r="I24" i="11"/>
  <c r="O80" i="24"/>
  <c r="P78" i="24"/>
  <c r="D78" i="21"/>
  <c r="F78" i="33" s="1"/>
  <c r="H78" i="33" s="1"/>
  <c r="AC45" i="24"/>
  <c r="U45" i="24"/>
  <c r="M45" i="24"/>
  <c r="R41" i="24"/>
  <c r="R42" i="21"/>
  <c r="R43" i="21" s="1"/>
  <c r="D41" i="21"/>
  <c r="F41" i="33" s="1"/>
  <c r="H41" i="33" s="1"/>
  <c r="L88" i="12"/>
  <c r="D88" i="36" s="1"/>
  <c r="D88" i="33"/>
  <c r="D88" i="5" s="1"/>
  <c r="F77" i="9"/>
  <c r="H77" i="12"/>
  <c r="H73" i="12"/>
  <c r="F73" i="9"/>
  <c r="L73" i="9"/>
  <c r="D73" i="33" s="1"/>
  <c r="D73" i="5" s="1"/>
  <c r="H34" i="12"/>
  <c r="F34" i="9"/>
  <c r="L34" i="9"/>
  <c r="D34" i="33" s="1"/>
  <c r="H34" i="33" s="1"/>
  <c r="H36" i="9"/>
  <c r="E33" i="24"/>
  <c r="G33" i="36" s="1"/>
  <c r="F64" i="35"/>
  <c r="D65" i="23"/>
  <c r="F65" i="35" s="1"/>
  <c r="H65" i="35" s="1"/>
  <c r="AB61" i="24"/>
  <c r="L61" i="24"/>
  <c r="F56" i="23"/>
  <c r="F42" i="23"/>
  <c r="F43" i="23" s="1"/>
  <c r="M24" i="24"/>
  <c r="AJ16" i="23"/>
  <c r="AJ82" i="23" s="1"/>
  <c r="M80" i="11"/>
  <c r="E80" i="35" s="1"/>
  <c r="M77" i="11"/>
  <c r="E77" i="35" s="1"/>
  <c r="L71" i="11"/>
  <c r="D71" i="35" s="1"/>
  <c r="M65" i="11"/>
  <c r="F64" i="11"/>
  <c r="F66" i="11" s="1"/>
  <c r="L64" i="11"/>
  <c r="G42" i="11"/>
  <c r="G43" i="11" s="1"/>
  <c r="Z81" i="24"/>
  <c r="R81" i="24"/>
  <c r="AB80" i="24"/>
  <c r="T80" i="24"/>
  <c r="L80" i="24"/>
  <c r="U79" i="24"/>
  <c r="M79" i="24"/>
  <c r="AC78" i="24"/>
  <c r="U78" i="24"/>
  <c r="M78" i="24"/>
  <c r="U77" i="24"/>
  <c r="N75" i="24"/>
  <c r="AE74" i="24"/>
  <c r="W74" i="24"/>
  <c r="AE73" i="24"/>
  <c r="W73" i="24"/>
  <c r="O73" i="24"/>
  <c r="AE70" i="24"/>
  <c r="AA64" i="24"/>
  <c r="AA66" i="21"/>
  <c r="S64" i="24"/>
  <c r="S66" i="24" s="1"/>
  <c r="S66" i="21"/>
  <c r="O60" i="24"/>
  <c r="E60" i="24" s="1"/>
  <c r="G60" i="36" s="1"/>
  <c r="AA55" i="24"/>
  <c r="S55" i="24"/>
  <c r="D55" i="21"/>
  <c r="F55" i="33" s="1"/>
  <c r="H55" i="33" s="1"/>
  <c r="V45" i="24"/>
  <c r="AE40" i="24"/>
  <c r="AE42" i="21"/>
  <c r="AE43" i="21" s="1"/>
  <c r="W40" i="24"/>
  <c r="W42" i="24" s="1"/>
  <c r="W43" i="24" s="1"/>
  <c r="W42" i="21"/>
  <c r="W43" i="21" s="1"/>
  <c r="O42" i="21"/>
  <c r="O43" i="21" s="1"/>
  <c r="O40" i="24"/>
  <c r="AD39" i="24"/>
  <c r="O34" i="24"/>
  <c r="X28" i="24"/>
  <c r="X29" i="21"/>
  <c r="P28" i="24"/>
  <c r="P29" i="21"/>
  <c r="Y27" i="24"/>
  <c r="Q29" i="21"/>
  <c r="E27" i="21"/>
  <c r="AE22" i="24"/>
  <c r="V19" i="24"/>
  <c r="AI16" i="21"/>
  <c r="AA12" i="24"/>
  <c r="AA16" i="21"/>
  <c r="S12" i="24"/>
  <c r="E12" i="21"/>
  <c r="G12" i="33" s="1"/>
  <c r="I12" i="33" s="1"/>
  <c r="G16" i="21"/>
  <c r="T11" i="24"/>
  <c r="D66" i="33"/>
  <c r="I49" i="12"/>
  <c r="M49" i="9"/>
  <c r="E49" i="33" s="1"/>
  <c r="G49" i="9"/>
  <c r="F36" i="9"/>
  <c r="Q27" i="24"/>
  <c r="G71" i="56"/>
  <c r="I72" i="56"/>
  <c r="M71" i="56"/>
  <c r="E71" i="57" s="1"/>
  <c r="E72" i="57" s="1"/>
  <c r="L42" i="24"/>
  <c r="L43" i="24" s="1"/>
  <c r="AA24" i="23"/>
  <c r="AA82" i="23" s="1"/>
  <c r="Y641" i="44" s="1"/>
  <c r="S24" i="23"/>
  <c r="S82" i="23" s="1"/>
  <c r="Q641" i="44" s="1"/>
  <c r="Z16" i="23"/>
  <c r="G11" i="11"/>
  <c r="G16" i="11" s="1"/>
  <c r="I16" i="11"/>
  <c r="D81" i="21"/>
  <c r="F81" i="33" s="1"/>
  <c r="R80" i="24"/>
  <c r="D80" i="21"/>
  <c r="F80" i="33" s="1"/>
  <c r="H80" i="33" s="1"/>
  <c r="AA79" i="24"/>
  <c r="S79" i="24"/>
  <c r="E79" i="21"/>
  <c r="G79" i="33" s="1"/>
  <c r="AA78" i="24"/>
  <c r="AB75" i="24"/>
  <c r="T75" i="24"/>
  <c r="L75" i="24"/>
  <c r="D75" i="21"/>
  <c r="F75" i="33" s="1"/>
  <c r="H75" i="33" s="1"/>
  <c r="AC74" i="24"/>
  <c r="U74" i="24"/>
  <c r="M74" i="24"/>
  <c r="E74" i="24" s="1"/>
  <c r="G74" i="36" s="1"/>
  <c r="AC73" i="24"/>
  <c r="U73" i="24"/>
  <c r="M73" i="24"/>
  <c r="U71" i="24"/>
  <c r="M71" i="24"/>
  <c r="E71" i="24" s="1"/>
  <c r="G71" i="36" s="1"/>
  <c r="AK72" i="21"/>
  <c r="AK82" i="21" s="1"/>
  <c r="AK91" i="21" s="1"/>
  <c r="AC70" i="24"/>
  <c r="AC72" i="24" s="1"/>
  <c r="U72" i="21"/>
  <c r="U70" i="24"/>
  <c r="M70" i="24"/>
  <c r="Q64" i="24"/>
  <c r="E64" i="21"/>
  <c r="AC60" i="24"/>
  <c r="U60" i="24"/>
  <c r="AC59" i="24"/>
  <c r="AC61" i="21"/>
  <c r="U59" i="24"/>
  <c r="U61" i="21"/>
  <c r="M61" i="21"/>
  <c r="M59" i="24"/>
  <c r="E59" i="21"/>
  <c r="AB49" i="24"/>
  <c r="T49" i="24"/>
  <c r="E49" i="21"/>
  <c r="G49" i="33" s="1"/>
  <c r="I49" i="33" s="1"/>
  <c r="AC41" i="24"/>
  <c r="AC40" i="24"/>
  <c r="AC42" i="24" s="1"/>
  <c r="T39" i="24"/>
  <c r="V21" i="24"/>
  <c r="AB19" i="24"/>
  <c r="T19" i="24"/>
  <c r="T24" i="24" s="1"/>
  <c r="F24" i="21"/>
  <c r="D19" i="21"/>
  <c r="R15" i="24"/>
  <c r="Z11" i="24"/>
  <c r="Z16" i="21"/>
  <c r="R11" i="24"/>
  <c r="R16" i="21"/>
  <c r="R82" i="21" s="1"/>
  <c r="H81" i="12"/>
  <c r="F81" i="9"/>
  <c r="L81" i="9"/>
  <c r="D81" i="33" s="1"/>
  <c r="D81" i="5" s="1"/>
  <c r="H59" i="12"/>
  <c r="L59" i="9"/>
  <c r="F59" i="9"/>
  <c r="H61" i="9"/>
  <c r="H54" i="12"/>
  <c r="F54" i="9"/>
  <c r="F56" i="9" s="1"/>
  <c r="H56" i="9"/>
  <c r="H45" i="12"/>
  <c r="F45" i="9"/>
  <c r="L45" i="9"/>
  <c r="D45" i="33" s="1"/>
  <c r="L14" i="9"/>
  <c r="D14" i="33" s="1"/>
  <c r="F14" i="9"/>
  <c r="H14" i="12"/>
  <c r="H16" i="9"/>
  <c r="Y64" i="24"/>
  <c r="Y66" i="24" s="1"/>
  <c r="I72" i="64"/>
  <c r="I36" i="64"/>
  <c r="I29" i="64"/>
  <c r="H36" i="58"/>
  <c r="H29" i="58"/>
  <c r="AD66" i="23"/>
  <c r="N66" i="23"/>
  <c r="D59" i="23"/>
  <c r="AD36" i="23"/>
  <c r="F36" i="23"/>
  <c r="L29" i="23"/>
  <c r="L29" i="24"/>
  <c r="U24" i="23"/>
  <c r="U82" i="23" s="1"/>
  <c r="S641" i="44" s="1"/>
  <c r="H61" i="11"/>
  <c r="L59" i="11"/>
  <c r="F39" i="12"/>
  <c r="L39" i="12"/>
  <c r="D39" i="36" s="1"/>
  <c r="J82" i="11"/>
  <c r="K91" i="21"/>
  <c r="Y77" i="24"/>
  <c r="Q77" i="24"/>
  <c r="E77" i="21"/>
  <c r="G77" i="33" s="1"/>
  <c r="I77" i="33" s="1"/>
  <c r="S74" i="24"/>
  <c r="M72" i="21"/>
  <c r="AA71" i="24"/>
  <c r="S71" i="24"/>
  <c r="E71" i="21"/>
  <c r="G71" i="33" s="1"/>
  <c r="AI72" i="21"/>
  <c r="AA72" i="21"/>
  <c r="S70" i="24"/>
  <c r="S72" i="24" s="1"/>
  <c r="S72" i="21"/>
  <c r="E70" i="21"/>
  <c r="AB51" i="24"/>
  <c r="T51" i="24"/>
  <c r="D51" i="21"/>
  <c r="F51" i="33" s="1"/>
  <c r="H51" i="33" s="1"/>
  <c r="Z49" i="24"/>
  <c r="D49" i="21"/>
  <c r="F49" i="33" s="1"/>
  <c r="Z47" i="24"/>
  <c r="D47" i="24" s="1"/>
  <c r="F47" i="36" s="1"/>
  <c r="H47" i="36" s="1"/>
  <c r="R47" i="24"/>
  <c r="D47" i="21"/>
  <c r="F47" i="33" s="1"/>
  <c r="AA41" i="24"/>
  <c r="S41" i="24"/>
  <c r="E41" i="21"/>
  <c r="G41" i="33" s="1"/>
  <c r="I41" i="33" s="1"/>
  <c r="AI42" i="21"/>
  <c r="AI43" i="21" s="1"/>
  <c r="AA42" i="21"/>
  <c r="AA43" i="21" s="1"/>
  <c r="AA40" i="24"/>
  <c r="AA42" i="24" s="1"/>
  <c r="AA43" i="24" s="1"/>
  <c r="S40" i="24"/>
  <c r="S42" i="21"/>
  <c r="S43" i="21" s="1"/>
  <c r="E40" i="21"/>
  <c r="Z39" i="24"/>
  <c r="AL82" i="21"/>
  <c r="AL91" i="21" s="1"/>
  <c r="Y35" i="24"/>
  <c r="Y36" i="21"/>
  <c r="Q35" i="24"/>
  <c r="E35" i="21"/>
  <c r="G35" i="33" s="1"/>
  <c r="I35" i="33" s="1"/>
  <c r="AA34" i="24"/>
  <c r="AA33" i="24"/>
  <c r="S33" i="24"/>
  <c r="E33" i="21"/>
  <c r="G33" i="33" s="1"/>
  <c r="I33" i="33" s="1"/>
  <c r="AI36" i="21"/>
  <c r="S32" i="24"/>
  <c r="S36" i="21"/>
  <c r="E32" i="21"/>
  <c r="Y29" i="21"/>
  <c r="J82" i="21"/>
  <c r="AB24" i="21"/>
  <c r="AA20" i="24"/>
  <c r="S20" i="24"/>
  <c r="S24" i="21"/>
  <c r="S82" i="21" s="1"/>
  <c r="X15" i="24"/>
  <c r="P15" i="24"/>
  <c r="D15" i="21"/>
  <c r="F15" i="33" s="1"/>
  <c r="D11" i="21"/>
  <c r="H27" i="12"/>
  <c r="F27" i="9"/>
  <c r="F29" i="9" s="1"/>
  <c r="L27" i="9"/>
  <c r="H29" i="9"/>
  <c r="H19" i="12"/>
  <c r="F19" i="9"/>
  <c r="H24" i="9"/>
  <c r="E88" i="24"/>
  <c r="G88" i="36" s="1"/>
  <c r="I88" i="36" s="1"/>
  <c r="Y16" i="24"/>
  <c r="T66" i="23"/>
  <c r="X42" i="23"/>
  <c r="X43" i="23" s="1"/>
  <c r="X82" i="23" s="1"/>
  <c r="V641" i="44" s="1"/>
  <c r="L36" i="23"/>
  <c r="E22" i="23"/>
  <c r="G22" i="35" s="1"/>
  <c r="I22" i="35" s="1"/>
  <c r="AD16" i="23"/>
  <c r="AD82" i="23" s="1"/>
  <c r="AB641" i="44" s="1"/>
  <c r="F75" i="11"/>
  <c r="H66" i="11"/>
  <c r="F49" i="11"/>
  <c r="M36" i="11"/>
  <c r="E56" i="33"/>
  <c r="O78" i="24"/>
  <c r="E78" i="24" s="1"/>
  <c r="G78" i="36" s="1"/>
  <c r="I78" i="36" s="1"/>
  <c r="X75" i="24"/>
  <c r="Y73" i="24"/>
  <c r="Q73" i="24"/>
  <c r="E73" i="21"/>
  <c r="G73" i="33" s="1"/>
  <c r="AC72" i="21"/>
  <c r="Q59" i="24"/>
  <c r="U55" i="24"/>
  <c r="AB54" i="24"/>
  <c r="AB56" i="21"/>
  <c r="T54" i="24"/>
  <c r="T56" i="24" s="1"/>
  <c r="F56" i="21"/>
  <c r="D54" i="21"/>
  <c r="P49" i="24"/>
  <c r="Y41" i="24"/>
  <c r="Y32" i="24"/>
  <c r="I82" i="21"/>
  <c r="Y22" i="24"/>
  <c r="Q22" i="24"/>
  <c r="E22" i="21"/>
  <c r="G22" i="33" s="1"/>
  <c r="I22" i="33" s="1"/>
  <c r="E20" i="21"/>
  <c r="G20" i="33" s="1"/>
  <c r="I20" i="33" s="1"/>
  <c r="D71" i="33"/>
  <c r="D72" i="33" s="1"/>
  <c r="L72" i="9"/>
  <c r="J82" i="9"/>
  <c r="J91" i="9" s="1"/>
  <c r="AN89" i="24"/>
  <c r="AF89" i="24"/>
  <c r="P89" i="24"/>
  <c r="W56" i="24"/>
  <c r="AC16" i="24"/>
  <c r="L70" i="11"/>
  <c r="F70" i="11"/>
  <c r="F72" i="11" s="1"/>
  <c r="H70" i="12"/>
  <c r="L55" i="12"/>
  <c r="D55" i="36" s="1"/>
  <c r="F55" i="12"/>
  <c r="H42" i="11"/>
  <c r="H43" i="11" s="1"/>
  <c r="L40" i="11"/>
  <c r="F40" i="11"/>
  <c r="F42" i="11" s="1"/>
  <c r="F43" i="11" s="1"/>
  <c r="F82" i="11" s="1"/>
  <c r="M21" i="11"/>
  <c r="E21" i="35" s="1"/>
  <c r="I21" i="35" s="1"/>
  <c r="I21" i="12"/>
  <c r="AA81" i="24"/>
  <c r="S81" i="24"/>
  <c r="AD77" i="24"/>
  <c r="V77" i="24"/>
  <c r="N77" i="24"/>
  <c r="D77" i="24" s="1"/>
  <c r="F77" i="36" s="1"/>
  <c r="W76" i="24"/>
  <c r="O75" i="24"/>
  <c r="X73" i="24"/>
  <c r="P73" i="24"/>
  <c r="D73" i="21"/>
  <c r="F73" i="33" s="1"/>
  <c r="H73" i="33" s="1"/>
  <c r="L65" i="24"/>
  <c r="X59" i="24"/>
  <c r="X61" i="24" s="1"/>
  <c r="P59" i="24"/>
  <c r="P61" i="21"/>
  <c r="Y51" i="24"/>
  <c r="E51" i="21"/>
  <c r="G51" i="33" s="1"/>
  <c r="I51" i="33" s="1"/>
  <c r="Q51" i="24"/>
  <c r="AE45" i="24"/>
  <c r="W45" i="24"/>
  <c r="O45" i="24"/>
  <c r="E45" i="24" s="1"/>
  <c r="G45" i="36" s="1"/>
  <c r="N35" i="24"/>
  <c r="H28" i="33"/>
  <c r="Z27" i="24"/>
  <c r="Z29" i="21"/>
  <c r="R29" i="21"/>
  <c r="R27" i="24"/>
  <c r="T24" i="21"/>
  <c r="Q21" i="24"/>
  <c r="E21" i="24" s="1"/>
  <c r="G21" i="36" s="1"/>
  <c r="I72" i="9"/>
  <c r="I71" i="12"/>
  <c r="M71" i="9"/>
  <c r="H61" i="56"/>
  <c r="F59" i="56"/>
  <c r="F61" i="56" s="1"/>
  <c r="L59" i="56"/>
  <c r="AA65" i="24"/>
  <c r="S65" i="24"/>
  <c r="T64" i="24"/>
  <c r="T66" i="24" s="1"/>
  <c r="L64" i="24"/>
  <c r="AA60" i="24"/>
  <c r="AA61" i="24" s="1"/>
  <c r="S60" i="24"/>
  <c r="E60" i="21"/>
  <c r="G60" i="33" s="1"/>
  <c r="I60" i="33" s="1"/>
  <c r="N55" i="24"/>
  <c r="AE54" i="24"/>
  <c r="AE56" i="24" s="1"/>
  <c r="AE49" i="24"/>
  <c r="Q41" i="24"/>
  <c r="Z42" i="21"/>
  <c r="Z43" i="21" s="1"/>
  <c r="AE35" i="24"/>
  <c r="W35" i="24"/>
  <c r="O35" i="24"/>
  <c r="Y34" i="24"/>
  <c r="Q34" i="24"/>
  <c r="E34" i="24" s="1"/>
  <c r="G34" i="36" s="1"/>
  <c r="Y33" i="24"/>
  <c r="AO36" i="21"/>
  <c r="AG36" i="21"/>
  <c r="Q32" i="24"/>
  <c r="N28" i="24"/>
  <c r="D28" i="24" s="1"/>
  <c r="F28" i="36" s="1"/>
  <c r="AB20" i="24"/>
  <c r="AE16" i="21"/>
  <c r="Z14" i="24"/>
  <c r="R14" i="24"/>
  <c r="D14" i="21"/>
  <c r="F14" i="33" s="1"/>
  <c r="AA13" i="24"/>
  <c r="S13" i="24"/>
  <c r="E13" i="21"/>
  <c r="G13" i="33" s="1"/>
  <c r="I13" i="33" s="1"/>
  <c r="G77" i="9"/>
  <c r="I77" i="12"/>
  <c r="H75" i="12"/>
  <c r="L75" i="9"/>
  <c r="D75" i="33" s="1"/>
  <c r="F75" i="9"/>
  <c r="H71" i="12"/>
  <c r="H72" i="9"/>
  <c r="G54" i="9"/>
  <c r="G56" i="9" s="1"/>
  <c r="I56" i="9"/>
  <c r="H49" i="12"/>
  <c r="L49" i="9"/>
  <c r="D49" i="33" s="1"/>
  <c r="D49" i="5" s="1"/>
  <c r="F49" i="9"/>
  <c r="M40" i="9"/>
  <c r="I40" i="12"/>
  <c r="G40" i="9"/>
  <c r="G42" i="9" s="1"/>
  <c r="G43" i="9" s="1"/>
  <c r="M24" i="9"/>
  <c r="M14" i="9"/>
  <c r="E14" i="33" s="1"/>
  <c r="G14" i="9"/>
  <c r="AL89" i="24"/>
  <c r="AD89" i="24"/>
  <c r="V89" i="24"/>
  <c r="N89" i="24"/>
  <c r="Q20" i="24"/>
  <c r="AF82" i="24"/>
  <c r="AF91" i="24" s="1"/>
  <c r="H16" i="24"/>
  <c r="H82" i="24" s="1"/>
  <c r="K16" i="24"/>
  <c r="I54" i="12"/>
  <c r="F649" i="44"/>
  <c r="H91" i="55"/>
  <c r="D88" i="24"/>
  <c r="F88" i="36" s="1"/>
  <c r="Z77" i="24"/>
  <c r="AB76" i="24"/>
  <c r="T76" i="24"/>
  <c r="L76" i="24"/>
  <c r="AC75" i="24"/>
  <c r="M75" i="24"/>
  <c r="V74" i="24"/>
  <c r="AD73" i="24"/>
  <c r="V73" i="24"/>
  <c r="N73" i="24"/>
  <c r="D73" i="24" s="1"/>
  <c r="F73" i="36" s="1"/>
  <c r="Y71" i="24"/>
  <c r="Q71" i="24"/>
  <c r="Z72" i="21"/>
  <c r="Y65" i="24"/>
  <c r="Q65" i="24"/>
  <c r="N47" i="24"/>
  <c r="AD45" i="24"/>
  <c r="N45" i="24"/>
  <c r="O41" i="24"/>
  <c r="AE39" i="24"/>
  <c r="W39" i="24"/>
  <c r="O39" i="24"/>
  <c r="E39" i="24" s="1"/>
  <c r="G39" i="36" s="1"/>
  <c r="AC35" i="24"/>
  <c r="U35" i="24"/>
  <c r="M35" i="24"/>
  <c r="E35" i="24" s="1"/>
  <c r="G35" i="36" s="1"/>
  <c r="M36" i="21"/>
  <c r="M82" i="21" s="1"/>
  <c r="W34" i="24"/>
  <c r="AE33" i="24"/>
  <c r="W33" i="24"/>
  <c r="O33" i="24"/>
  <c r="AM36" i="21"/>
  <c r="AE32" i="24"/>
  <c r="AE36" i="24" s="1"/>
  <c r="AE36" i="21"/>
  <c r="W36" i="21"/>
  <c r="O32" i="24"/>
  <c r="T28" i="24"/>
  <c r="X22" i="24"/>
  <c r="P22" i="24"/>
  <c r="D22" i="24" s="1"/>
  <c r="F22" i="36" s="1"/>
  <c r="D22" i="21"/>
  <c r="F22" i="33" s="1"/>
  <c r="Z21" i="24"/>
  <c r="R21" i="24"/>
  <c r="D21" i="24" s="1"/>
  <c r="F21" i="36" s="1"/>
  <c r="D21" i="21"/>
  <c r="F21" i="33" s="1"/>
  <c r="H21" i="33" s="1"/>
  <c r="Z20" i="24"/>
  <c r="AI24" i="21"/>
  <c r="AA19" i="24"/>
  <c r="AA24" i="21"/>
  <c r="S19" i="24"/>
  <c r="S24" i="24" s="1"/>
  <c r="E19" i="21"/>
  <c r="X12" i="24"/>
  <c r="X16" i="24" s="1"/>
  <c r="P12" i="24"/>
  <c r="AO16" i="21"/>
  <c r="AO82" i="21" s="1"/>
  <c r="AO91" i="21" s="1"/>
  <c r="AG16" i="21"/>
  <c r="AG82" i="21" s="1"/>
  <c r="AG91" i="21" s="1"/>
  <c r="Y16" i="21"/>
  <c r="Q11" i="24"/>
  <c r="Q16" i="21"/>
  <c r="Q82" i="21" s="1"/>
  <c r="I80" i="12"/>
  <c r="G80" i="9"/>
  <c r="G64" i="9"/>
  <c r="G66" i="9" s="1"/>
  <c r="I64" i="12"/>
  <c r="I66" i="9"/>
  <c r="M64" i="9"/>
  <c r="I33" i="12"/>
  <c r="G33" i="9"/>
  <c r="G36" i="9" s="1"/>
  <c r="H22" i="12"/>
  <c r="L22" i="9"/>
  <c r="D22" i="33" s="1"/>
  <c r="D22" i="5" s="1"/>
  <c r="H12" i="12"/>
  <c r="F12" i="9"/>
  <c r="L12" i="9"/>
  <c r="AE89" i="24"/>
  <c r="E79" i="24"/>
  <c r="G79" i="36" s="1"/>
  <c r="X64" i="24"/>
  <c r="X66" i="24" s="1"/>
  <c r="AN82" i="24"/>
  <c r="AN91" i="24" s="1"/>
  <c r="F75" i="56"/>
  <c r="L75" i="56"/>
  <c r="D75" i="57" s="1"/>
  <c r="L12" i="56"/>
  <c r="F12" i="56"/>
  <c r="H16" i="56"/>
  <c r="AL66" i="20"/>
  <c r="AD66" i="20"/>
  <c r="V66" i="20"/>
  <c r="N66" i="20"/>
  <c r="F29" i="17"/>
  <c r="V39" i="24"/>
  <c r="N39" i="24"/>
  <c r="D39" i="24" s="1"/>
  <c r="F39" i="36" s="1"/>
  <c r="H39" i="36" s="1"/>
  <c r="AD34" i="24"/>
  <c r="S28" i="24"/>
  <c r="W22" i="24"/>
  <c r="O22" i="24"/>
  <c r="E22" i="24" s="1"/>
  <c r="G22" i="36" s="1"/>
  <c r="Y21" i="24"/>
  <c r="Y20" i="24"/>
  <c r="Y24" i="21"/>
  <c r="Q24" i="21"/>
  <c r="Z19" i="24"/>
  <c r="Z24" i="21"/>
  <c r="R19" i="24"/>
  <c r="W14" i="24"/>
  <c r="P13" i="24"/>
  <c r="O12" i="24"/>
  <c r="O16" i="21"/>
  <c r="AN16" i="21"/>
  <c r="AF16" i="21"/>
  <c r="AF82" i="21" s="1"/>
  <c r="AF91" i="21" s="1"/>
  <c r="X16" i="21"/>
  <c r="X82" i="21" s="1"/>
  <c r="P11" i="24"/>
  <c r="P16" i="21"/>
  <c r="P82" i="21" s="1"/>
  <c r="H87" i="12"/>
  <c r="H89" i="12" s="1"/>
  <c r="H89" i="9"/>
  <c r="L87" i="9"/>
  <c r="H80" i="12"/>
  <c r="F80" i="9"/>
  <c r="H64" i="12"/>
  <c r="F64" i="9"/>
  <c r="F66" i="9" s="1"/>
  <c r="H66" i="9"/>
  <c r="I60" i="12"/>
  <c r="G60" i="9"/>
  <c r="I61" i="9"/>
  <c r="I51" i="12"/>
  <c r="H33" i="12"/>
  <c r="F33" i="9"/>
  <c r="D79" i="24"/>
  <c r="F79" i="36" s="1"/>
  <c r="F66" i="24"/>
  <c r="P64" i="24"/>
  <c r="P66" i="24" s="1"/>
  <c r="H29" i="24"/>
  <c r="F82" i="24"/>
  <c r="AH24" i="24"/>
  <c r="F65" i="12"/>
  <c r="L65" i="12"/>
  <c r="D65" i="36" s="1"/>
  <c r="I14" i="12"/>
  <c r="E40" i="55"/>
  <c r="AE82" i="55"/>
  <c r="O16" i="55"/>
  <c r="E12" i="55"/>
  <c r="G12" i="57" s="1"/>
  <c r="I12" i="57" s="1"/>
  <c r="G14" i="56"/>
  <c r="M14" i="56"/>
  <c r="E45" i="20"/>
  <c r="G45" i="32" s="1"/>
  <c r="I45" i="32" s="1"/>
  <c r="E19" i="23"/>
  <c r="AD16" i="24"/>
  <c r="M78" i="12"/>
  <c r="E78" i="36" s="1"/>
  <c r="G78" i="12"/>
  <c r="L81" i="24"/>
  <c r="D81" i="24" s="1"/>
  <c r="F81" i="36" s="1"/>
  <c r="N80" i="24"/>
  <c r="W79" i="24"/>
  <c r="W78" i="24"/>
  <c r="X77" i="24"/>
  <c r="P77" i="24"/>
  <c r="R76" i="24"/>
  <c r="D76" i="21"/>
  <c r="F76" i="33" s="1"/>
  <c r="AA75" i="24"/>
  <c r="E75" i="24" s="1"/>
  <c r="G75" i="36" s="1"/>
  <c r="S75" i="24"/>
  <c r="T73" i="24"/>
  <c r="AE71" i="24"/>
  <c r="AE65" i="24"/>
  <c r="W65" i="24"/>
  <c r="O65" i="24"/>
  <c r="E65" i="24" s="1"/>
  <c r="G65" i="36" s="1"/>
  <c r="O66" i="21"/>
  <c r="D64" i="21"/>
  <c r="W60" i="24"/>
  <c r="AM61" i="21"/>
  <c r="AE59" i="24"/>
  <c r="AE61" i="24" s="1"/>
  <c r="AE61" i="21"/>
  <c r="W59" i="24"/>
  <c r="W61" i="24" s="1"/>
  <c r="W61" i="21"/>
  <c r="O59" i="24"/>
  <c r="Z55" i="24"/>
  <c r="D55" i="24" s="1"/>
  <c r="F55" i="36" s="1"/>
  <c r="H55" i="36" s="1"/>
  <c r="R55" i="24"/>
  <c r="AI56" i="21"/>
  <c r="AA54" i="24"/>
  <c r="AA56" i="21"/>
  <c r="S56" i="21"/>
  <c r="S54" i="24"/>
  <c r="AA51" i="24"/>
  <c r="S51" i="24"/>
  <c r="S49" i="24"/>
  <c r="AB47" i="24"/>
  <c r="T47" i="24"/>
  <c r="L47" i="24"/>
  <c r="AB45" i="24"/>
  <c r="T45" i="24"/>
  <c r="L45" i="24"/>
  <c r="U41" i="24"/>
  <c r="M41" i="24"/>
  <c r="AD40" i="24"/>
  <c r="AD42" i="24" s="1"/>
  <c r="AD43" i="24" s="1"/>
  <c r="V40" i="24"/>
  <c r="N40" i="24"/>
  <c r="N42" i="24" s="1"/>
  <c r="N43" i="24" s="1"/>
  <c r="AC39" i="24"/>
  <c r="U39" i="24"/>
  <c r="AC36" i="21"/>
  <c r="AC34" i="24"/>
  <c r="AC33" i="24"/>
  <c r="U36" i="21"/>
  <c r="Z28" i="24"/>
  <c r="R28" i="24"/>
  <c r="T27" i="24"/>
  <c r="T29" i="24" s="1"/>
  <c r="F29" i="21"/>
  <c r="X23" i="24"/>
  <c r="N14" i="24"/>
  <c r="W16" i="21"/>
  <c r="M86" i="12"/>
  <c r="E86" i="33"/>
  <c r="H76" i="12"/>
  <c r="L76" i="9"/>
  <c r="D76" i="33" s="1"/>
  <c r="H60" i="12"/>
  <c r="F60" i="9"/>
  <c r="H51" i="12"/>
  <c r="L51" i="9"/>
  <c r="D51" i="33" s="1"/>
  <c r="D51" i="5" s="1"/>
  <c r="F22" i="9"/>
  <c r="I11" i="12"/>
  <c r="G11" i="9"/>
  <c r="M11" i="9"/>
  <c r="AH66" i="24"/>
  <c r="D60" i="24"/>
  <c r="F60" i="36" s="1"/>
  <c r="W32" i="24"/>
  <c r="I29" i="24"/>
  <c r="F29" i="57"/>
  <c r="AC80" i="24"/>
  <c r="E80" i="24" s="1"/>
  <c r="G80" i="36" s="1"/>
  <c r="U80" i="24"/>
  <c r="M80" i="24"/>
  <c r="AD79" i="24"/>
  <c r="V79" i="24"/>
  <c r="N79" i="24"/>
  <c r="N78" i="24"/>
  <c r="D78" i="24" s="1"/>
  <c r="F78" i="36" s="1"/>
  <c r="H78" i="36" s="1"/>
  <c r="AE77" i="24"/>
  <c r="W77" i="24"/>
  <c r="O77" i="24"/>
  <c r="E77" i="24" s="1"/>
  <c r="G77" i="36" s="1"/>
  <c r="Z75" i="24"/>
  <c r="R75" i="24"/>
  <c r="AA74" i="24"/>
  <c r="E74" i="21"/>
  <c r="G74" i="33" s="1"/>
  <c r="I74" i="33" s="1"/>
  <c r="W70" i="24"/>
  <c r="W72" i="24" s="1"/>
  <c r="O70" i="24"/>
  <c r="O72" i="24" s="1"/>
  <c r="V65" i="24"/>
  <c r="D65" i="24" s="1"/>
  <c r="F65" i="36" s="1"/>
  <c r="H65" i="36" s="1"/>
  <c r="O64" i="24"/>
  <c r="V60" i="24"/>
  <c r="AD59" i="24"/>
  <c r="AD61" i="24" s="1"/>
  <c r="AD61" i="21"/>
  <c r="V59" i="24"/>
  <c r="V61" i="24" s="1"/>
  <c r="V61" i="21"/>
  <c r="N59" i="24"/>
  <c r="N61" i="24" s="1"/>
  <c r="N61" i="21"/>
  <c r="Y55" i="24"/>
  <c r="Q55" i="24"/>
  <c r="Z54" i="24"/>
  <c r="Z56" i="21"/>
  <c r="R54" i="24"/>
  <c r="R56" i="24" s="1"/>
  <c r="R56" i="21"/>
  <c r="Z51" i="24"/>
  <c r="R51" i="24"/>
  <c r="R49" i="24"/>
  <c r="AA47" i="24"/>
  <c r="S47" i="24"/>
  <c r="E47" i="21"/>
  <c r="G47" i="33" s="1"/>
  <c r="I47" i="33" s="1"/>
  <c r="S45" i="24"/>
  <c r="E45" i="21"/>
  <c r="G45" i="33" s="1"/>
  <c r="I45" i="33" s="1"/>
  <c r="AB41" i="24"/>
  <c r="T41" i="24"/>
  <c r="L41" i="24"/>
  <c r="U40" i="24"/>
  <c r="AB39" i="24"/>
  <c r="D39" i="21"/>
  <c r="F39" i="33" s="1"/>
  <c r="H39" i="33" s="1"/>
  <c r="Q36" i="21"/>
  <c r="AB34" i="24"/>
  <c r="AB33" i="24"/>
  <c r="Y28" i="24"/>
  <c r="Q28" i="24"/>
  <c r="AA27" i="24"/>
  <c r="AA29" i="21"/>
  <c r="S27" i="24"/>
  <c r="AE23" i="24"/>
  <c r="W23" i="24"/>
  <c r="E23" i="21"/>
  <c r="G23" i="33" s="1"/>
  <c r="I23" i="33" s="1"/>
  <c r="U22" i="24"/>
  <c r="AN24" i="21"/>
  <c r="AF24" i="21"/>
  <c r="V13" i="24"/>
  <c r="U12" i="24"/>
  <c r="V11" i="24"/>
  <c r="V16" i="24" s="1"/>
  <c r="H79" i="12"/>
  <c r="L79" i="9"/>
  <c r="D79" i="33" s="1"/>
  <c r="F72" i="9"/>
  <c r="I65" i="12"/>
  <c r="L41" i="9"/>
  <c r="D41" i="33" s="1"/>
  <c r="H41" i="12"/>
  <c r="I36" i="9"/>
  <c r="H32" i="12"/>
  <c r="L32" i="9"/>
  <c r="H15" i="12"/>
  <c r="L15" i="9"/>
  <c r="D15" i="33" s="1"/>
  <c r="H13" i="12"/>
  <c r="H11" i="12"/>
  <c r="F11" i="9"/>
  <c r="H89" i="24"/>
  <c r="AB27" i="24"/>
  <c r="H24" i="24"/>
  <c r="J24" i="24"/>
  <c r="F47" i="12"/>
  <c r="L47" i="12"/>
  <c r="D47" i="36" s="1"/>
  <c r="I28" i="12"/>
  <c r="AC82" i="55"/>
  <c r="E78" i="55"/>
  <c r="G78" i="57" s="1"/>
  <c r="I78" i="57" s="1"/>
  <c r="H24" i="11"/>
  <c r="H16" i="11"/>
  <c r="Y78" i="24"/>
  <c r="Q78" i="24"/>
  <c r="AC76" i="24"/>
  <c r="U76" i="24"/>
  <c r="E76" i="24" s="1"/>
  <c r="G76" i="36" s="1"/>
  <c r="M76" i="24"/>
  <c r="X74" i="24"/>
  <c r="P74" i="24"/>
  <c r="D74" i="24" s="1"/>
  <c r="F74" i="36" s="1"/>
  <c r="X70" i="24"/>
  <c r="X72" i="24" s="1"/>
  <c r="P70" i="24"/>
  <c r="P72" i="24" s="1"/>
  <c r="AB65" i="24"/>
  <c r="AB66" i="24" s="1"/>
  <c r="AC64" i="24"/>
  <c r="AC66" i="24" s="1"/>
  <c r="U64" i="24"/>
  <c r="U66" i="24" s="1"/>
  <c r="M64" i="24"/>
  <c r="M66" i="24" s="1"/>
  <c r="X60" i="24"/>
  <c r="P60" i="24"/>
  <c r="AC55" i="24"/>
  <c r="AC56" i="24" s="1"/>
  <c r="L55" i="24"/>
  <c r="L56" i="24" s="1"/>
  <c r="AL56" i="21"/>
  <c r="AD56" i="21"/>
  <c r="V56" i="21"/>
  <c r="N54" i="24"/>
  <c r="N56" i="21"/>
  <c r="AD51" i="24"/>
  <c r="V51" i="24"/>
  <c r="N51" i="24"/>
  <c r="D51" i="24" s="1"/>
  <c r="F51" i="36" s="1"/>
  <c r="AD49" i="24"/>
  <c r="V49" i="24"/>
  <c r="N49" i="24"/>
  <c r="O47" i="24"/>
  <c r="Y45" i="24"/>
  <c r="Q45" i="24"/>
  <c r="V41" i="24"/>
  <c r="Z35" i="24"/>
  <c r="R35" i="24"/>
  <c r="T33" i="24"/>
  <c r="AB32" i="24"/>
  <c r="T32" i="24"/>
  <c r="AA28" i="24"/>
  <c r="G29" i="21"/>
  <c r="Z23" i="24"/>
  <c r="R23" i="24"/>
  <c r="D23" i="24" s="1"/>
  <c r="F23" i="36" s="1"/>
  <c r="Z22" i="24"/>
  <c r="AB21" i="24"/>
  <c r="T21" i="24"/>
  <c r="AC19" i="24"/>
  <c r="G24" i="21"/>
  <c r="S15" i="24"/>
  <c r="E15" i="24" s="1"/>
  <c r="G15" i="36" s="1"/>
  <c r="AC13" i="24"/>
  <c r="AB12" i="24"/>
  <c r="L12" i="24"/>
  <c r="L16" i="24" s="1"/>
  <c r="U11" i="24"/>
  <c r="E11" i="21"/>
  <c r="I87" i="12"/>
  <c r="I89" i="9"/>
  <c r="I81" i="12"/>
  <c r="G81" i="9"/>
  <c r="I79" i="12"/>
  <c r="M79" i="9"/>
  <c r="E79" i="33" s="1"/>
  <c r="E79" i="5" s="1"/>
  <c r="I76" i="12"/>
  <c r="I73" i="12"/>
  <c r="G73" i="9"/>
  <c r="G70" i="9"/>
  <c r="G72" i="9" s="1"/>
  <c r="I59" i="12"/>
  <c r="M59" i="9"/>
  <c r="I45" i="12"/>
  <c r="G45" i="9"/>
  <c r="I41" i="12"/>
  <c r="I34" i="12"/>
  <c r="G34" i="9"/>
  <c r="I32" i="12"/>
  <c r="M32" i="9"/>
  <c r="I15" i="12"/>
  <c r="I12" i="12"/>
  <c r="G12" i="9"/>
  <c r="P71" i="24"/>
  <c r="D71" i="24" s="1"/>
  <c r="F71" i="36" s="1"/>
  <c r="F72" i="24"/>
  <c r="AK36" i="24"/>
  <c r="I70" i="12"/>
  <c r="M22" i="9"/>
  <c r="E22" i="33" s="1"/>
  <c r="I22" i="12"/>
  <c r="I19" i="12"/>
  <c r="I13" i="12"/>
  <c r="AK89" i="24"/>
  <c r="AC89" i="24"/>
  <c r="U89" i="24"/>
  <c r="M89" i="24"/>
  <c r="G24" i="24"/>
  <c r="J16" i="24"/>
  <c r="J82" i="24" s="1"/>
  <c r="E70" i="55"/>
  <c r="F61" i="55"/>
  <c r="D59" i="55"/>
  <c r="E20" i="55"/>
  <c r="G20" i="57" s="1"/>
  <c r="I20" i="57" s="1"/>
  <c r="AI24" i="55"/>
  <c r="AA24" i="55"/>
  <c r="S24" i="55"/>
  <c r="M61" i="56"/>
  <c r="F35" i="56"/>
  <c r="F36" i="56" s="1"/>
  <c r="L35" i="56"/>
  <c r="D35" i="57" s="1"/>
  <c r="F16" i="56"/>
  <c r="E22" i="20"/>
  <c r="G22" i="32" s="1"/>
  <c r="I22" i="32" s="1"/>
  <c r="M24" i="20"/>
  <c r="AD81" i="24"/>
  <c r="V81" i="24"/>
  <c r="N81" i="24"/>
  <c r="Z74" i="24"/>
  <c r="R74" i="24"/>
  <c r="Z70" i="24"/>
  <c r="Z72" i="24" s="1"/>
  <c r="R70" i="24"/>
  <c r="R72" i="24" s="1"/>
  <c r="D70" i="21"/>
  <c r="AE64" i="24"/>
  <c r="AE66" i="24" s="1"/>
  <c r="W64" i="24"/>
  <c r="W66" i="24" s="1"/>
  <c r="T59" i="24"/>
  <c r="T61" i="24" s="1"/>
  <c r="AE55" i="24"/>
  <c r="O55" i="24"/>
  <c r="E55" i="24" s="1"/>
  <c r="G55" i="36" s="1"/>
  <c r="X54" i="24"/>
  <c r="X56" i="24" s="1"/>
  <c r="P54" i="24"/>
  <c r="P56" i="24" s="1"/>
  <c r="X51" i="24"/>
  <c r="P51" i="24"/>
  <c r="X49" i="24"/>
  <c r="D49" i="24" s="1"/>
  <c r="F49" i="36" s="1"/>
  <c r="Y47" i="24"/>
  <c r="E47" i="24" s="1"/>
  <c r="G47" i="36" s="1"/>
  <c r="AA45" i="24"/>
  <c r="F640" i="44"/>
  <c r="H91" i="21"/>
  <c r="Z40" i="24"/>
  <c r="Z42" i="24" s="1"/>
  <c r="R40" i="24"/>
  <c r="R42" i="24" s="1"/>
  <c r="R39" i="24"/>
  <c r="AB35" i="24"/>
  <c r="T35" i="24"/>
  <c r="L35" i="24"/>
  <c r="L36" i="24" s="1"/>
  <c r="V34" i="24"/>
  <c r="D34" i="24" s="1"/>
  <c r="F34" i="36" s="1"/>
  <c r="AD33" i="24"/>
  <c r="V33" i="24"/>
  <c r="N33" i="24"/>
  <c r="D33" i="24" s="1"/>
  <c r="F33" i="36" s="1"/>
  <c r="AD32" i="24"/>
  <c r="AD36" i="24" s="1"/>
  <c r="V32" i="24"/>
  <c r="N32" i="24"/>
  <c r="N36" i="24" s="1"/>
  <c r="AC28" i="24"/>
  <c r="M28" i="24"/>
  <c r="M29" i="24" s="1"/>
  <c r="AB23" i="24"/>
  <c r="T23" i="24"/>
  <c r="T22" i="24"/>
  <c r="AD21" i="24"/>
  <c r="N21" i="24"/>
  <c r="V20" i="24"/>
  <c r="N20" i="24"/>
  <c r="AM24" i="21"/>
  <c r="AM82" i="21" s="1"/>
  <c r="AM91" i="21" s="1"/>
  <c r="AE19" i="24"/>
  <c r="AE24" i="21"/>
  <c r="W24" i="21"/>
  <c r="O19" i="24"/>
  <c r="O24" i="21"/>
  <c r="AC15" i="24"/>
  <c r="U15" i="24"/>
  <c r="L15" i="24"/>
  <c r="D15" i="24" s="1"/>
  <c r="F15" i="36" s="1"/>
  <c r="V14" i="24"/>
  <c r="AE13" i="24"/>
  <c r="O13" i="24"/>
  <c r="E13" i="24" s="1"/>
  <c r="G13" i="36" s="1"/>
  <c r="V12" i="24"/>
  <c r="N12" i="24"/>
  <c r="AE11" i="24"/>
  <c r="W11" i="24"/>
  <c r="W16" i="24" s="1"/>
  <c r="O11" i="24"/>
  <c r="O16" i="24" s="1"/>
  <c r="I23" i="12"/>
  <c r="I20" i="12"/>
  <c r="G20" i="9"/>
  <c r="G24" i="9" s="1"/>
  <c r="D80" i="24"/>
  <c r="F80" i="36" s="1"/>
  <c r="D75" i="24"/>
  <c r="F75" i="36" s="1"/>
  <c r="AK42" i="24"/>
  <c r="AK43" i="24" s="1"/>
  <c r="AL36" i="24"/>
  <c r="AL82" i="24" s="1"/>
  <c r="AL91" i="24" s="1"/>
  <c r="AO24" i="24"/>
  <c r="K24" i="24"/>
  <c r="AM24" i="24"/>
  <c r="AM82" i="24" s="1"/>
  <c r="AM91" i="24" s="1"/>
  <c r="F89" i="21"/>
  <c r="F86" i="24"/>
  <c r="Z78" i="24"/>
  <c r="R78" i="24"/>
  <c r="AD76" i="24"/>
  <c r="V76" i="24"/>
  <c r="N76" i="24"/>
  <c r="D76" i="24" s="1"/>
  <c r="F76" i="36" s="1"/>
  <c r="Y74" i="24"/>
  <c r="Q74" i="24"/>
  <c r="Y70" i="24"/>
  <c r="Y72" i="24" s="1"/>
  <c r="Q70" i="24"/>
  <c r="Q72" i="24" s="1"/>
  <c r="AD64" i="24"/>
  <c r="AD66" i="24" s="1"/>
  <c r="V64" i="24"/>
  <c r="N64" i="24"/>
  <c r="N66" i="24" s="1"/>
  <c r="Y60" i="24"/>
  <c r="Q60" i="24"/>
  <c r="S59" i="24"/>
  <c r="S61" i="24" s="1"/>
  <c r="AD55" i="24"/>
  <c r="AD56" i="24" s="1"/>
  <c r="O54" i="24"/>
  <c r="AE51" i="24"/>
  <c r="W51" i="24"/>
  <c r="O51" i="24"/>
  <c r="E51" i="24" s="1"/>
  <c r="G51" i="36" s="1"/>
  <c r="W49" i="24"/>
  <c r="E49" i="24" s="1"/>
  <c r="G49" i="36" s="1"/>
  <c r="P47" i="24"/>
  <c r="Z45" i="24"/>
  <c r="D45" i="24" s="1"/>
  <c r="F45" i="36" s="1"/>
  <c r="R45" i="24"/>
  <c r="D45" i="21"/>
  <c r="F45" i="33" s="1"/>
  <c r="H45" i="33" s="1"/>
  <c r="W41" i="24"/>
  <c r="Y40" i="24"/>
  <c r="Y42" i="24" s="1"/>
  <c r="Y43" i="24" s="1"/>
  <c r="Q40" i="24"/>
  <c r="Q42" i="24" s="1"/>
  <c r="Q39" i="24"/>
  <c r="AA35" i="24"/>
  <c r="S35" i="24"/>
  <c r="U33" i="24"/>
  <c r="AC32" i="24"/>
  <c r="U32" i="24"/>
  <c r="AB28" i="24"/>
  <c r="AD27" i="24"/>
  <c r="AD29" i="24" s="1"/>
  <c r="V27" i="24"/>
  <c r="V29" i="24" s="1"/>
  <c r="N27" i="24"/>
  <c r="AA23" i="24"/>
  <c r="S23" i="24"/>
  <c r="AC21" i="24"/>
  <c r="AC20" i="24"/>
  <c r="U20" i="24"/>
  <c r="U24" i="24" s="1"/>
  <c r="L20" i="24"/>
  <c r="D20" i="24" s="1"/>
  <c r="F20" i="36" s="1"/>
  <c r="AD19" i="24"/>
  <c r="AD24" i="24" s="1"/>
  <c r="N19" i="24"/>
  <c r="T15" i="24"/>
  <c r="AC14" i="24"/>
  <c r="U14" i="24"/>
  <c r="M14" i="24"/>
  <c r="AD13" i="24"/>
  <c r="N13" i="24"/>
  <c r="AC12" i="24"/>
  <c r="M12" i="24"/>
  <c r="M16" i="24" s="1"/>
  <c r="N11" i="24"/>
  <c r="N16" i="24" s="1"/>
  <c r="H23" i="12"/>
  <c r="H20" i="12"/>
  <c r="F20" i="9"/>
  <c r="AK72" i="24"/>
  <c r="G66" i="24"/>
  <c r="P41" i="24"/>
  <c r="D41" i="24" s="1"/>
  <c r="F41" i="36" s="1"/>
  <c r="AG36" i="24"/>
  <c r="W19" i="24"/>
  <c r="E59" i="57"/>
  <c r="I81" i="57"/>
  <c r="L72" i="55"/>
  <c r="I649" i="44"/>
  <c r="K91" i="55"/>
  <c r="D33" i="55"/>
  <c r="F33" i="57" s="1"/>
  <c r="H33" i="57" s="1"/>
  <c r="F36" i="55"/>
  <c r="AE27" i="24"/>
  <c r="AE29" i="24" s="1"/>
  <c r="W27" i="24"/>
  <c r="W29" i="24" s="1"/>
  <c r="O27" i="24"/>
  <c r="E27" i="24" s="1"/>
  <c r="AC23" i="24"/>
  <c r="U23" i="24"/>
  <c r="E23" i="24" s="1"/>
  <c r="G23" i="36" s="1"/>
  <c r="AE21" i="24"/>
  <c r="W21" i="24"/>
  <c r="O21" i="24"/>
  <c r="AE20" i="24"/>
  <c r="W20" i="24"/>
  <c r="O20" i="24"/>
  <c r="E20" i="24" s="1"/>
  <c r="G20" i="36" s="1"/>
  <c r="X19" i="24"/>
  <c r="P19" i="24"/>
  <c r="P24" i="24" s="1"/>
  <c r="AD15" i="24"/>
  <c r="V15" i="24"/>
  <c r="O14" i="24"/>
  <c r="Q13" i="24"/>
  <c r="Y12" i="24"/>
  <c r="Q12" i="24"/>
  <c r="E12" i="24" s="1"/>
  <c r="G12" i="36" s="1"/>
  <c r="AA11" i="24"/>
  <c r="S11" i="24"/>
  <c r="S16" i="24" s="1"/>
  <c r="H74" i="12"/>
  <c r="H35" i="12"/>
  <c r="H28" i="12"/>
  <c r="H21" i="12"/>
  <c r="AL42" i="24"/>
  <c r="AL43" i="24" s="1"/>
  <c r="D32" i="24"/>
  <c r="AI29" i="24"/>
  <c r="AI24" i="24"/>
  <c r="I24" i="24"/>
  <c r="AK24" i="24"/>
  <c r="AJ16" i="24"/>
  <c r="AJ82" i="24" s="1"/>
  <c r="AJ91" i="24" s="1"/>
  <c r="D66" i="12"/>
  <c r="O61" i="55"/>
  <c r="E59" i="55"/>
  <c r="F56" i="56"/>
  <c r="H42" i="8"/>
  <c r="H43" i="8" s="1"/>
  <c r="L41" i="8"/>
  <c r="D56" i="20"/>
  <c r="F54" i="32"/>
  <c r="D51" i="20"/>
  <c r="F51" i="32" s="1"/>
  <c r="H51" i="32" s="1"/>
  <c r="E70" i="32"/>
  <c r="E72" i="32" s="1"/>
  <c r="M72" i="8"/>
  <c r="E24" i="12"/>
  <c r="E82" i="12" s="1"/>
  <c r="E91" i="12" s="1"/>
  <c r="D89" i="55"/>
  <c r="F87" i="57"/>
  <c r="H87" i="57" s="1"/>
  <c r="D47" i="55"/>
  <c r="F47" i="57" s="1"/>
  <c r="H47" i="57" s="1"/>
  <c r="X82" i="55"/>
  <c r="D35" i="55"/>
  <c r="F35" i="57" s="1"/>
  <c r="E65" i="20"/>
  <c r="G65" i="32" s="1"/>
  <c r="I65" i="32" s="1"/>
  <c r="G66" i="20"/>
  <c r="Z60" i="24"/>
  <c r="Z61" i="24" s="1"/>
  <c r="R60" i="24"/>
  <c r="R61" i="24" s="1"/>
  <c r="AB55" i="24"/>
  <c r="T55" i="24"/>
  <c r="AC49" i="24"/>
  <c r="U49" i="24"/>
  <c r="M49" i="24"/>
  <c r="X45" i="24"/>
  <c r="P45" i="24"/>
  <c r="X40" i="24"/>
  <c r="X42" i="24" s="1"/>
  <c r="X43" i="24" s="1"/>
  <c r="P40" i="24"/>
  <c r="P42" i="24" s="1"/>
  <c r="P43" i="24" s="1"/>
  <c r="X39" i="24"/>
  <c r="P39" i="24"/>
  <c r="X34" i="24"/>
  <c r="P34" i="24"/>
  <c r="X33" i="24"/>
  <c r="X36" i="24" s="1"/>
  <c r="P33" i="24"/>
  <c r="P36" i="24" s="1"/>
  <c r="X27" i="24"/>
  <c r="X29" i="24" s="1"/>
  <c r="P27" i="24"/>
  <c r="P29" i="24" s="1"/>
  <c r="X24" i="21"/>
  <c r="P24" i="21"/>
  <c r="AD23" i="24"/>
  <c r="N22" i="24"/>
  <c r="X20" i="24"/>
  <c r="Y19" i="24"/>
  <c r="Q19" i="24"/>
  <c r="AE15" i="24"/>
  <c r="W15" i="24"/>
  <c r="O15" i="24"/>
  <c r="X14" i="24"/>
  <c r="P14" i="24"/>
  <c r="Z13" i="24"/>
  <c r="R13" i="24"/>
  <c r="AB11" i="24"/>
  <c r="AB16" i="24" s="1"/>
  <c r="I89" i="12"/>
  <c r="I74" i="12"/>
  <c r="I55" i="12"/>
  <c r="I47" i="12"/>
  <c r="I39" i="12"/>
  <c r="I35" i="12"/>
  <c r="F56" i="24"/>
  <c r="E32" i="24"/>
  <c r="AJ29" i="24"/>
  <c r="K29" i="24"/>
  <c r="AK16" i="24"/>
  <c r="AO16" i="24"/>
  <c r="AO82" i="24" s="1"/>
  <c r="AO91" i="24" s="1"/>
  <c r="AG16" i="24"/>
  <c r="AG82" i="24" s="1"/>
  <c r="AG91" i="24" s="1"/>
  <c r="J89" i="12"/>
  <c r="D24" i="57"/>
  <c r="E55" i="55"/>
  <c r="G55" i="57" s="1"/>
  <c r="I55" i="57" s="1"/>
  <c r="P36" i="55"/>
  <c r="E22" i="55"/>
  <c r="G22" i="57" s="1"/>
  <c r="O24" i="55"/>
  <c r="T82" i="55"/>
  <c r="F21" i="56"/>
  <c r="F24" i="56" s="1"/>
  <c r="H24" i="56"/>
  <c r="L21" i="56"/>
  <c r="D21" i="57" s="1"/>
  <c r="H20" i="57"/>
  <c r="D77" i="55"/>
  <c r="F77" i="57" s="1"/>
  <c r="H77" i="57" s="1"/>
  <c r="D29" i="55"/>
  <c r="L66" i="56"/>
  <c r="L34" i="56"/>
  <c r="D34" i="57" s="1"/>
  <c r="H34" i="57" s="1"/>
  <c r="H36" i="56"/>
  <c r="F34" i="56"/>
  <c r="E24" i="4"/>
  <c r="C19" i="4"/>
  <c r="E66" i="32"/>
  <c r="D49" i="20"/>
  <c r="F49" i="32" s="1"/>
  <c r="D16" i="20"/>
  <c r="F11" i="32"/>
  <c r="K56" i="12"/>
  <c r="H79" i="57"/>
  <c r="D75" i="55"/>
  <c r="F75" i="57" s="1"/>
  <c r="H74" i="57"/>
  <c r="M66" i="55"/>
  <c r="G56" i="55"/>
  <c r="E54" i="55"/>
  <c r="I51" i="57"/>
  <c r="D41" i="55"/>
  <c r="F41" i="57" s="1"/>
  <c r="H41" i="57" s="1"/>
  <c r="F42" i="55"/>
  <c r="F43" i="55" s="1"/>
  <c r="E39" i="55"/>
  <c r="G39" i="57" s="1"/>
  <c r="I39" i="57" s="1"/>
  <c r="H649" i="44"/>
  <c r="J91" i="55"/>
  <c r="P82" i="55"/>
  <c r="V16" i="55"/>
  <c r="L55" i="56"/>
  <c r="D55" i="57" s="1"/>
  <c r="D56" i="57" s="1"/>
  <c r="H56" i="56"/>
  <c r="G41" i="56"/>
  <c r="I42" i="56"/>
  <c r="I43" i="56" s="1"/>
  <c r="M41" i="56"/>
  <c r="E41" i="57" s="1"/>
  <c r="L39" i="56"/>
  <c r="D39" i="57" s="1"/>
  <c r="D43" i="57" s="1"/>
  <c r="F39" i="56"/>
  <c r="E16" i="4"/>
  <c r="E43" i="32"/>
  <c r="M19" i="8"/>
  <c r="I24" i="8"/>
  <c r="AD82" i="20"/>
  <c r="AB639" i="44" s="1"/>
  <c r="D72" i="29"/>
  <c r="F70" i="41"/>
  <c r="D13" i="29"/>
  <c r="F13" i="41" s="1"/>
  <c r="H13" i="41" s="1"/>
  <c r="M34" i="17"/>
  <c r="G34" i="17"/>
  <c r="I36" i="17"/>
  <c r="L36" i="17"/>
  <c r="D81" i="55"/>
  <c r="F81" i="57" s="1"/>
  <c r="H81" i="57" s="1"/>
  <c r="E80" i="55"/>
  <c r="G80" i="57" s="1"/>
  <c r="D70" i="55"/>
  <c r="D65" i="55"/>
  <c r="F65" i="57" s="1"/>
  <c r="AE42" i="55"/>
  <c r="AE43" i="55" s="1"/>
  <c r="W42" i="55"/>
  <c r="W43" i="55" s="1"/>
  <c r="O42" i="55"/>
  <c r="O43" i="55" s="1"/>
  <c r="D28" i="55"/>
  <c r="F28" i="57" s="1"/>
  <c r="H28" i="57" s="1"/>
  <c r="L29" i="55"/>
  <c r="L82" i="55" s="1"/>
  <c r="AK82" i="55"/>
  <c r="AK91" i="55" s="1"/>
  <c r="L65" i="56"/>
  <c r="D65" i="57" s="1"/>
  <c r="D66" i="57" s="1"/>
  <c r="F65" i="56"/>
  <c r="E54" i="57"/>
  <c r="E56" i="57" s="1"/>
  <c r="M56" i="56"/>
  <c r="L43" i="56"/>
  <c r="G24" i="56"/>
  <c r="E12" i="4"/>
  <c r="D31" i="4"/>
  <c r="D34" i="4" s="1"/>
  <c r="M42" i="8"/>
  <c r="M43" i="8" s="1"/>
  <c r="E33" i="32"/>
  <c r="E36" i="32" s="1"/>
  <c r="M36" i="8"/>
  <c r="E39" i="29"/>
  <c r="G39" i="41" s="1"/>
  <c r="I39" i="41" s="1"/>
  <c r="M43" i="29"/>
  <c r="H61" i="17"/>
  <c r="L60" i="17"/>
  <c r="F60" i="17"/>
  <c r="F61" i="17" s="1"/>
  <c r="H56" i="17"/>
  <c r="F55" i="17"/>
  <c r="F56" i="17" s="1"/>
  <c r="L55" i="17"/>
  <c r="L56" i="17" s="1"/>
  <c r="I16" i="24"/>
  <c r="I82" i="24" s="1"/>
  <c r="D43" i="12"/>
  <c r="D82" i="12" s="1"/>
  <c r="D91" i="12" s="1"/>
  <c r="F89" i="57"/>
  <c r="H86" i="57"/>
  <c r="D64" i="55"/>
  <c r="M61" i="55"/>
  <c r="M82" i="55" s="1"/>
  <c r="D55" i="55"/>
  <c r="F55" i="57" s="1"/>
  <c r="H55" i="57" s="1"/>
  <c r="I82" i="55"/>
  <c r="AM36" i="55"/>
  <c r="AM82" i="55" s="1"/>
  <c r="AM91" i="55" s="1"/>
  <c r="AE36" i="55"/>
  <c r="W36" i="55"/>
  <c r="W82" i="55" s="1"/>
  <c r="O36" i="55"/>
  <c r="E32" i="55"/>
  <c r="AH24" i="55"/>
  <c r="R24" i="55"/>
  <c r="R82" i="55" s="1"/>
  <c r="D22" i="55"/>
  <c r="F22" i="57" s="1"/>
  <c r="H22" i="57" s="1"/>
  <c r="AF82" i="55"/>
  <c r="AF91" i="55" s="1"/>
  <c r="H72" i="56"/>
  <c r="F70" i="56"/>
  <c r="F72" i="56" s="1"/>
  <c r="L70" i="56"/>
  <c r="L56" i="8"/>
  <c r="D54" i="32"/>
  <c r="D56" i="32" s="1"/>
  <c r="I79" i="32"/>
  <c r="E59" i="20"/>
  <c r="E39" i="20"/>
  <c r="G39" i="32" s="1"/>
  <c r="I39" i="32" s="1"/>
  <c r="E14" i="24"/>
  <c r="G14" i="36" s="1"/>
  <c r="D36" i="12"/>
  <c r="K16" i="12"/>
  <c r="E77" i="55"/>
  <c r="G77" i="57" s="1"/>
  <c r="I77" i="57" s="1"/>
  <c r="E74" i="55"/>
  <c r="G74" i="57" s="1"/>
  <c r="I74" i="57" s="1"/>
  <c r="X66" i="55"/>
  <c r="P56" i="55"/>
  <c r="D54" i="55"/>
  <c r="AO16" i="55"/>
  <c r="AO82" i="55" s="1"/>
  <c r="AO91" i="55" s="1"/>
  <c r="AG16" i="55"/>
  <c r="AG82" i="55" s="1"/>
  <c r="AG91" i="55" s="1"/>
  <c r="Y16" i="55"/>
  <c r="Y82" i="55" s="1"/>
  <c r="Q16" i="55"/>
  <c r="Q82" i="55" s="1"/>
  <c r="E11" i="55"/>
  <c r="G72" i="56"/>
  <c r="G42" i="56"/>
  <c r="G43" i="56" s="1"/>
  <c r="D32" i="57"/>
  <c r="F13" i="56"/>
  <c r="L13" i="56"/>
  <c r="D13" i="57" s="1"/>
  <c r="G16" i="56"/>
  <c r="F31" i="4"/>
  <c r="F34" i="4" s="1"/>
  <c r="E14" i="4"/>
  <c r="E31" i="4"/>
  <c r="E34" i="4" s="1"/>
  <c r="E77" i="20"/>
  <c r="G77" i="32" s="1"/>
  <c r="I77" i="32" s="1"/>
  <c r="D61" i="20"/>
  <c r="F59" i="32"/>
  <c r="D45" i="20"/>
  <c r="F45" i="32" s="1"/>
  <c r="H45" i="32" s="1"/>
  <c r="D41" i="20"/>
  <c r="F41" i="32" s="1"/>
  <c r="L89" i="56"/>
  <c r="G61" i="56"/>
  <c r="G51" i="56"/>
  <c r="M51" i="56"/>
  <c r="E51" i="57" s="1"/>
  <c r="E26" i="4"/>
  <c r="E18" i="4"/>
  <c r="H16" i="8"/>
  <c r="H82" i="8" s="1"/>
  <c r="L11" i="8"/>
  <c r="D75" i="20"/>
  <c r="F75" i="32" s="1"/>
  <c r="H75" i="32" s="1"/>
  <c r="AJ66" i="20"/>
  <c r="AB66" i="20"/>
  <c r="T66" i="20"/>
  <c r="D64" i="20"/>
  <c r="L66" i="20"/>
  <c r="AM61" i="20"/>
  <c r="AE61" i="20"/>
  <c r="D33" i="20"/>
  <c r="F33" i="32" s="1"/>
  <c r="H33" i="32" s="1"/>
  <c r="F19" i="34"/>
  <c r="D24" i="22"/>
  <c r="E79" i="55"/>
  <c r="G79" i="57" s="1"/>
  <c r="I79" i="57" s="1"/>
  <c r="N36" i="55"/>
  <c r="E23" i="55"/>
  <c r="G23" i="57" s="1"/>
  <c r="I23" i="57" s="1"/>
  <c r="AL24" i="55"/>
  <c r="AL82" i="55" s="1"/>
  <c r="AL91" i="55" s="1"/>
  <c r="AD24" i="55"/>
  <c r="AD82" i="55" s="1"/>
  <c r="V24" i="55"/>
  <c r="N24" i="55"/>
  <c r="N82" i="55" s="1"/>
  <c r="E13" i="55"/>
  <c r="G13" i="57" s="1"/>
  <c r="I13" i="57" s="1"/>
  <c r="H89" i="56"/>
  <c r="G60" i="56"/>
  <c r="I61" i="56"/>
  <c r="M60" i="56"/>
  <c r="E60" i="57" s="1"/>
  <c r="L56" i="56"/>
  <c r="G32" i="56"/>
  <c r="G36" i="56" s="1"/>
  <c r="M32" i="56"/>
  <c r="E76" i="20"/>
  <c r="G76" i="32" s="1"/>
  <c r="I76" i="32" s="1"/>
  <c r="E71" i="20"/>
  <c r="G71" i="32" s="1"/>
  <c r="I71" i="32" s="1"/>
  <c r="K82" i="20"/>
  <c r="I639" i="44" s="1"/>
  <c r="E23" i="20"/>
  <c r="G23" i="32" s="1"/>
  <c r="I23" i="32" s="1"/>
  <c r="F19" i="32"/>
  <c r="E51" i="29"/>
  <c r="G51" i="41" s="1"/>
  <c r="I51" i="41" s="1"/>
  <c r="J24" i="12"/>
  <c r="J82" i="12" s="1"/>
  <c r="J91" i="12" s="1"/>
  <c r="D71" i="55"/>
  <c r="F71" i="57" s="1"/>
  <c r="H71" i="57" s="1"/>
  <c r="G72" i="55"/>
  <c r="E60" i="55"/>
  <c r="G60" i="57" s="1"/>
  <c r="D45" i="55"/>
  <c r="F45" i="57" s="1"/>
  <c r="H45" i="57" s="1"/>
  <c r="G43" i="55"/>
  <c r="D40" i="55"/>
  <c r="E27" i="55"/>
  <c r="E19" i="55"/>
  <c r="D13" i="55"/>
  <c r="F13" i="57" s="1"/>
  <c r="H13" i="57" s="1"/>
  <c r="AI16" i="55"/>
  <c r="AI82" i="55" s="1"/>
  <c r="AI91" i="55" s="1"/>
  <c r="AA16" i="55"/>
  <c r="AA82" i="55" s="1"/>
  <c r="S16" i="55"/>
  <c r="M87" i="56"/>
  <c r="I89" i="56"/>
  <c r="G80" i="56"/>
  <c r="M80" i="56"/>
  <c r="E80" i="57" s="1"/>
  <c r="E80" i="5" s="1"/>
  <c r="E40" i="57"/>
  <c r="E42" i="57" s="1"/>
  <c r="E43" i="57" s="1"/>
  <c r="L66" i="8"/>
  <c r="D64" i="32"/>
  <c r="D66" i="32" s="1"/>
  <c r="L36" i="8"/>
  <c r="D32" i="32"/>
  <c r="D77" i="20"/>
  <c r="F77" i="32" s="1"/>
  <c r="H77" i="32" s="1"/>
  <c r="E55" i="20"/>
  <c r="G55" i="32" s="1"/>
  <c r="I55" i="32" s="1"/>
  <c r="I49" i="32"/>
  <c r="D20" i="20"/>
  <c r="F20" i="32" s="1"/>
  <c r="H20" i="32" s="1"/>
  <c r="AK72" i="29"/>
  <c r="AC72" i="29"/>
  <c r="U72" i="29"/>
  <c r="E70" i="29"/>
  <c r="M72" i="29"/>
  <c r="J61" i="12"/>
  <c r="D73" i="55"/>
  <c r="F73" i="57" s="1"/>
  <c r="H73" i="57" s="1"/>
  <c r="E64" i="55"/>
  <c r="E47" i="55"/>
  <c r="G47" i="57" s="1"/>
  <c r="I47" i="57" s="1"/>
  <c r="E41" i="55"/>
  <c r="G41" i="57" s="1"/>
  <c r="I41" i="57" s="1"/>
  <c r="E34" i="55"/>
  <c r="G34" i="57" s="1"/>
  <c r="I34" i="57" s="1"/>
  <c r="AJ36" i="55"/>
  <c r="AJ82" i="55" s="1"/>
  <c r="AJ91" i="55" s="1"/>
  <c r="AB36" i="55"/>
  <c r="AB82" i="55" s="1"/>
  <c r="T36" i="55"/>
  <c r="D32" i="55"/>
  <c r="L36" i="55"/>
  <c r="G24" i="55"/>
  <c r="D19" i="55"/>
  <c r="E15" i="55"/>
  <c r="G15" i="57" s="1"/>
  <c r="I15" i="57" s="1"/>
  <c r="G16" i="55"/>
  <c r="E14" i="55"/>
  <c r="G14" i="57" s="1"/>
  <c r="AH82" i="55"/>
  <c r="AH91" i="55" s="1"/>
  <c r="Z82" i="55"/>
  <c r="G76" i="56"/>
  <c r="M76" i="56"/>
  <c r="E76" i="57" s="1"/>
  <c r="I76" i="57" s="1"/>
  <c r="M72" i="56"/>
  <c r="F66" i="56"/>
  <c r="H42" i="56"/>
  <c r="H43" i="56" s="1"/>
  <c r="F40" i="56"/>
  <c r="F42" i="56" s="1"/>
  <c r="M29" i="56"/>
  <c r="G22" i="56"/>
  <c r="M22" i="56"/>
  <c r="L24" i="56"/>
  <c r="E61" i="32"/>
  <c r="I75" i="32"/>
  <c r="D73" i="20"/>
  <c r="F73" i="32" s="1"/>
  <c r="H73" i="32" s="1"/>
  <c r="AM24" i="20"/>
  <c r="E15" i="20"/>
  <c r="G15" i="32" s="1"/>
  <c r="I15" i="32" s="1"/>
  <c r="E82" i="41"/>
  <c r="G64" i="56"/>
  <c r="G66" i="56" s="1"/>
  <c r="G54" i="56"/>
  <c r="G56" i="56" s="1"/>
  <c r="I24" i="56"/>
  <c r="I16" i="56"/>
  <c r="L65" i="8"/>
  <c r="D65" i="32" s="1"/>
  <c r="I36" i="8"/>
  <c r="L29" i="8"/>
  <c r="I16" i="8"/>
  <c r="I82" i="8" s="1"/>
  <c r="D81" i="20"/>
  <c r="F81" i="32" s="1"/>
  <c r="H81" i="32" s="1"/>
  <c r="E80" i="20"/>
  <c r="G80" i="32" s="1"/>
  <c r="I80" i="32" s="1"/>
  <c r="P61" i="20"/>
  <c r="E41" i="20"/>
  <c r="G41" i="32" s="1"/>
  <c r="I41" i="32" s="1"/>
  <c r="D35" i="20"/>
  <c r="F35" i="32" s="1"/>
  <c r="H35" i="32" s="1"/>
  <c r="AD36" i="20"/>
  <c r="V36" i="20"/>
  <c r="V82" i="20" s="1"/>
  <c r="T639" i="44" s="1"/>
  <c r="N36" i="20"/>
  <c r="R82" i="20"/>
  <c r="P639" i="44" s="1"/>
  <c r="D14" i="20"/>
  <c r="F14" i="32" s="1"/>
  <c r="H14" i="32" s="1"/>
  <c r="E79" i="29"/>
  <c r="G79" i="41" s="1"/>
  <c r="I79" i="41" s="1"/>
  <c r="L66" i="29"/>
  <c r="D65" i="29"/>
  <c r="F65" i="41" s="1"/>
  <c r="H65" i="41" s="1"/>
  <c r="Y82" i="29"/>
  <c r="W638" i="44" s="1"/>
  <c r="Q82" i="29"/>
  <c r="O638" i="44" s="1"/>
  <c r="E21" i="29"/>
  <c r="G21" i="41" s="1"/>
  <c r="I21" i="41" s="1"/>
  <c r="D12" i="55"/>
  <c r="F12" i="57" s="1"/>
  <c r="E78" i="20"/>
  <c r="G78" i="32" s="1"/>
  <c r="I78" i="32" s="1"/>
  <c r="E64" i="20"/>
  <c r="E54" i="20"/>
  <c r="E47" i="20"/>
  <c r="G47" i="32" s="1"/>
  <c r="I47" i="32" s="1"/>
  <c r="D40" i="20"/>
  <c r="F42" i="20"/>
  <c r="F43" i="20" s="1"/>
  <c r="F82" i="20" s="1"/>
  <c r="AJ36" i="20"/>
  <c r="AB36" i="20"/>
  <c r="T36" i="20"/>
  <c r="D32" i="20"/>
  <c r="AO24" i="20"/>
  <c r="AO82" i="20" s="1"/>
  <c r="AG24" i="20"/>
  <c r="AG82" i="20" s="1"/>
  <c r="Y24" i="20"/>
  <c r="Y82" i="20" s="1"/>
  <c r="W639" i="44" s="1"/>
  <c r="Q24" i="20"/>
  <c r="E19" i="20"/>
  <c r="F64" i="41"/>
  <c r="D19" i="29"/>
  <c r="P24" i="29"/>
  <c r="AN82" i="29"/>
  <c r="X82" i="29"/>
  <c r="V638" i="44" s="1"/>
  <c r="P16" i="29"/>
  <c r="P82" i="29" s="1"/>
  <c r="N638" i="44" s="1"/>
  <c r="D15" i="29"/>
  <c r="F15" i="41" s="1"/>
  <c r="H15" i="41" s="1"/>
  <c r="L72" i="8"/>
  <c r="I66" i="8"/>
  <c r="H24" i="8"/>
  <c r="L19" i="8"/>
  <c r="D65" i="20"/>
  <c r="F65" i="32" s="1"/>
  <c r="H65" i="32" s="1"/>
  <c r="AE24" i="20"/>
  <c r="AE82" i="20" s="1"/>
  <c r="AC639" i="44" s="1"/>
  <c r="E20" i="20"/>
  <c r="G20" i="32" s="1"/>
  <c r="I20" i="32" s="1"/>
  <c r="E76" i="29"/>
  <c r="G76" i="41" s="1"/>
  <c r="I76" i="41" s="1"/>
  <c r="I75" i="41"/>
  <c r="E64" i="29"/>
  <c r="O66" i="29"/>
  <c r="D28" i="29"/>
  <c r="F28" i="41" s="1"/>
  <c r="H28" i="41" s="1"/>
  <c r="L29" i="29"/>
  <c r="H16" i="17"/>
  <c r="H82" i="17" s="1"/>
  <c r="F11" i="17"/>
  <c r="F16" i="17" s="1"/>
  <c r="L11" i="17"/>
  <c r="L16" i="17" s="1"/>
  <c r="E70" i="20"/>
  <c r="L61" i="20"/>
  <c r="D60" i="20"/>
  <c r="F60" i="32" s="1"/>
  <c r="H60" i="32" s="1"/>
  <c r="D34" i="20"/>
  <c r="F34" i="32" s="1"/>
  <c r="H34" i="32" s="1"/>
  <c r="T29" i="20"/>
  <c r="D27" i="20"/>
  <c r="L29" i="20"/>
  <c r="D22" i="20"/>
  <c r="F22" i="32" s="1"/>
  <c r="H22" i="32" s="1"/>
  <c r="D21" i="20"/>
  <c r="F21" i="32" s="1"/>
  <c r="H21" i="32" s="1"/>
  <c r="D13" i="20"/>
  <c r="F13" i="32" s="1"/>
  <c r="H13" i="32" s="1"/>
  <c r="E41" i="29"/>
  <c r="G41" i="41" s="1"/>
  <c r="I41" i="41" s="1"/>
  <c r="H82" i="29"/>
  <c r="F638" i="44" s="1"/>
  <c r="AK82" i="29"/>
  <c r="G36" i="55"/>
  <c r="F24" i="55"/>
  <c r="F82" i="55" s="1"/>
  <c r="F91" i="55" s="1"/>
  <c r="M61" i="8"/>
  <c r="M29" i="8"/>
  <c r="M11" i="8"/>
  <c r="D80" i="20"/>
  <c r="F80" i="32" s="1"/>
  <c r="H80" i="32" s="1"/>
  <c r="D71" i="20"/>
  <c r="F71" i="32" s="1"/>
  <c r="H71" i="32" s="1"/>
  <c r="D70" i="20"/>
  <c r="E40" i="20"/>
  <c r="M42" i="20"/>
  <c r="M43" i="20" s="1"/>
  <c r="E35" i="20"/>
  <c r="G35" i="32" s="1"/>
  <c r="I35" i="32" s="1"/>
  <c r="AA82" i="29"/>
  <c r="Y638" i="44" s="1"/>
  <c r="L45" i="10"/>
  <c r="D45" i="34" s="1"/>
  <c r="F45" i="10"/>
  <c r="L14" i="10"/>
  <c r="D14" i="34" s="1"/>
  <c r="H14" i="34" s="1"/>
  <c r="F14" i="10"/>
  <c r="G42" i="20"/>
  <c r="G43" i="20" s="1"/>
  <c r="D39" i="20"/>
  <c r="F39" i="32" s="1"/>
  <c r="H39" i="32" s="1"/>
  <c r="E32" i="20"/>
  <c r="E21" i="20"/>
  <c r="G21" i="32" s="1"/>
  <c r="I21" i="32" s="1"/>
  <c r="N24" i="20"/>
  <c r="W24" i="20"/>
  <c r="W82" i="20" s="1"/>
  <c r="U639" i="44" s="1"/>
  <c r="O24" i="20"/>
  <c r="O82" i="20" s="1"/>
  <c r="M639" i="44" s="1"/>
  <c r="E13" i="20"/>
  <c r="G13" i="32" s="1"/>
  <c r="I13" i="32" s="1"/>
  <c r="AI16" i="20"/>
  <c r="AA16" i="20"/>
  <c r="AA82" i="20" s="1"/>
  <c r="Y639" i="44" s="1"/>
  <c r="S16" i="20"/>
  <c r="D12" i="20"/>
  <c r="F12" i="32" s="1"/>
  <c r="H12" i="32" s="1"/>
  <c r="D78" i="29"/>
  <c r="F78" i="41" s="1"/>
  <c r="H78" i="41" s="1"/>
  <c r="E71" i="29"/>
  <c r="G71" i="41" s="1"/>
  <c r="I71" i="41" s="1"/>
  <c r="M66" i="29"/>
  <c r="E65" i="29"/>
  <c r="G65" i="41" s="1"/>
  <c r="I65" i="41" s="1"/>
  <c r="D49" i="29"/>
  <c r="F49" i="41" s="1"/>
  <c r="H49" i="41" s="1"/>
  <c r="L40" i="17"/>
  <c r="H42" i="17"/>
  <c r="H43" i="17" s="1"/>
  <c r="F40" i="17"/>
  <c r="F42" i="17" s="1"/>
  <c r="F43" i="17" s="1"/>
  <c r="I71" i="34"/>
  <c r="F64" i="49"/>
  <c r="F66" i="49" s="1"/>
  <c r="L64" i="49"/>
  <c r="H66" i="49"/>
  <c r="E33" i="20"/>
  <c r="G33" i="32" s="1"/>
  <c r="AF82" i="20"/>
  <c r="E14" i="20"/>
  <c r="G14" i="32" s="1"/>
  <c r="I14" i="32" s="1"/>
  <c r="D80" i="29"/>
  <c r="F80" i="41" s="1"/>
  <c r="H80" i="41" s="1"/>
  <c r="H74" i="41"/>
  <c r="O61" i="29"/>
  <c r="E60" i="29"/>
  <c r="G60" i="41" s="1"/>
  <c r="I60" i="41" s="1"/>
  <c r="D22" i="29"/>
  <c r="F22" i="41" s="1"/>
  <c r="H22" i="41" s="1"/>
  <c r="AL16" i="29"/>
  <c r="AD16" i="29"/>
  <c r="V16" i="29"/>
  <c r="N16" i="29"/>
  <c r="N82" i="29" s="1"/>
  <c r="L638" i="44" s="1"/>
  <c r="D11" i="29"/>
  <c r="G81" i="17"/>
  <c r="M81" i="17"/>
  <c r="M55" i="17"/>
  <c r="I56" i="17"/>
  <c r="G55" i="17"/>
  <c r="G47" i="17"/>
  <c r="G16" i="17"/>
  <c r="G72" i="34"/>
  <c r="H11" i="34"/>
  <c r="D76" i="20"/>
  <c r="F76" i="32" s="1"/>
  <c r="H76" i="32" s="1"/>
  <c r="M61" i="20"/>
  <c r="E60" i="20"/>
  <c r="G60" i="32" s="1"/>
  <c r="I60" i="32" s="1"/>
  <c r="E34" i="20"/>
  <c r="G34" i="32" s="1"/>
  <c r="I34" i="32" s="1"/>
  <c r="E28" i="20"/>
  <c r="G28" i="32" s="1"/>
  <c r="I28" i="32" s="1"/>
  <c r="AI29" i="20"/>
  <c r="AA29" i="20"/>
  <c r="S29" i="20"/>
  <c r="E27" i="20"/>
  <c r="J82" i="20"/>
  <c r="H639" i="44" s="1"/>
  <c r="Q16" i="20"/>
  <c r="Q82" i="20" s="1"/>
  <c r="O639" i="44" s="1"/>
  <c r="AM16" i="20"/>
  <c r="AM82" i="20" s="1"/>
  <c r="D36" i="41"/>
  <c r="D81" i="29"/>
  <c r="F81" i="41" s="1"/>
  <c r="H81" i="41" s="1"/>
  <c r="AJ56" i="29"/>
  <c r="D54" i="29"/>
  <c r="L56" i="29"/>
  <c r="T42" i="29"/>
  <c r="T43" i="29" s="1"/>
  <c r="E34" i="29"/>
  <c r="G34" i="41" s="1"/>
  <c r="I34" i="41" s="1"/>
  <c r="O36" i="29"/>
  <c r="O82" i="29" s="1"/>
  <c r="M638" i="44" s="1"/>
  <c r="AD29" i="29"/>
  <c r="V29" i="29"/>
  <c r="D27" i="29"/>
  <c r="N29" i="29"/>
  <c r="D12" i="29"/>
  <c r="F12" i="41" s="1"/>
  <c r="H12" i="41" s="1"/>
  <c r="L16" i="29"/>
  <c r="L72" i="17"/>
  <c r="L24" i="17"/>
  <c r="G61" i="34"/>
  <c r="I35" i="34"/>
  <c r="E36" i="34"/>
  <c r="E29" i="22"/>
  <c r="G28" i="34"/>
  <c r="I28" i="34" s="1"/>
  <c r="E54" i="50"/>
  <c r="E56" i="50" s="1"/>
  <c r="M56" i="49"/>
  <c r="E32" i="50"/>
  <c r="D28" i="20"/>
  <c r="F28" i="32" s="1"/>
  <c r="H28" i="32" s="1"/>
  <c r="I82" i="20"/>
  <c r="G639" i="44" s="1"/>
  <c r="AH24" i="20"/>
  <c r="AH82" i="20" s="1"/>
  <c r="Z24" i="20"/>
  <c r="Z82" i="20" s="1"/>
  <c r="X639" i="44" s="1"/>
  <c r="AK16" i="20"/>
  <c r="AK82" i="20" s="1"/>
  <c r="AC16" i="20"/>
  <c r="AC82" i="20" s="1"/>
  <c r="AA639" i="44" s="1"/>
  <c r="U16" i="20"/>
  <c r="U82" i="20" s="1"/>
  <c r="S639" i="44" s="1"/>
  <c r="E11" i="20"/>
  <c r="H75" i="41"/>
  <c r="D82" i="41"/>
  <c r="E81" i="29"/>
  <c r="G81" i="41" s="1"/>
  <c r="I81" i="41" s="1"/>
  <c r="E80" i="29"/>
  <c r="G80" i="41" s="1"/>
  <c r="I80" i="41" s="1"/>
  <c r="E74" i="29"/>
  <c r="G74" i="41" s="1"/>
  <c r="I74" i="41" s="1"/>
  <c r="AL72" i="29"/>
  <c r="AD72" i="29"/>
  <c r="D41" i="29"/>
  <c r="F41" i="41" s="1"/>
  <c r="H41" i="41" s="1"/>
  <c r="F42" i="29"/>
  <c r="F43" i="29" s="1"/>
  <c r="E40" i="29"/>
  <c r="G42" i="29"/>
  <c r="G43" i="29" s="1"/>
  <c r="D35" i="29"/>
  <c r="F35" i="41" s="1"/>
  <c r="H35" i="41" s="1"/>
  <c r="AL36" i="29"/>
  <c r="AD36" i="29"/>
  <c r="V36" i="29"/>
  <c r="N36" i="29"/>
  <c r="E23" i="29"/>
  <c r="G23" i="41" s="1"/>
  <c r="I23" i="41" s="1"/>
  <c r="W82" i="29"/>
  <c r="U638" i="44" s="1"/>
  <c r="AI82" i="29"/>
  <c r="E12" i="29"/>
  <c r="G12" i="41" s="1"/>
  <c r="I12" i="41" s="1"/>
  <c r="G16" i="29"/>
  <c r="L61" i="17"/>
  <c r="G41" i="17"/>
  <c r="G42" i="17" s="1"/>
  <c r="G43" i="17" s="1"/>
  <c r="M41" i="17"/>
  <c r="G24" i="17"/>
  <c r="I24" i="34"/>
  <c r="I64" i="34"/>
  <c r="I66" i="34" s="1"/>
  <c r="G66" i="34"/>
  <c r="AF24" i="20"/>
  <c r="X24" i="20"/>
  <c r="X82" i="20" s="1"/>
  <c r="V639" i="44" s="1"/>
  <c r="P24" i="20"/>
  <c r="P82" i="20" s="1"/>
  <c r="N639" i="44" s="1"/>
  <c r="AN82" i="20"/>
  <c r="T16" i="20"/>
  <c r="E12" i="20"/>
  <c r="G12" i="32" s="1"/>
  <c r="D77" i="29"/>
  <c r="F77" i="41" s="1"/>
  <c r="H77" i="41" s="1"/>
  <c r="AJ72" i="29"/>
  <c r="AB72" i="29"/>
  <c r="T72" i="29"/>
  <c r="L72" i="29"/>
  <c r="E28" i="29"/>
  <c r="G28" i="41" s="1"/>
  <c r="I28" i="41" s="1"/>
  <c r="G29" i="29"/>
  <c r="AF16" i="29"/>
  <c r="AF82" i="29" s="1"/>
  <c r="AG82" i="29"/>
  <c r="I54" i="34"/>
  <c r="I56" i="34" s="1"/>
  <c r="G56" i="34"/>
  <c r="H45" i="34"/>
  <c r="E42" i="22"/>
  <c r="E43" i="22" s="1"/>
  <c r="G40" i="34"/>
  <c r="F27" i="34"/>
  <c r="D29" i="22"/>
  <c r="L41" i="49"/>
  <c r="D41" i="50" s="1"/>
  <c r="F41" i="49"/>
  <c r="H42" i="49"/>
  <c r="H43" i="49" s="1"/>
  <c r="AJ24" i="20"/>
  <c r="AJ82" i="20" s="1"/>
  <c r="AB24" i="20"/>
  <c r="AB82" i="20" s="1"/>
  <c r="Z639" i="44" s="1"/>
  <c r="T24" i="20"/>
  <c r="E73" i="29"/>
  <c r="G73" i="41" s="1"/>
  <c r="I73" i="41" s="1"/>
  <c r="E59" i="29"/>
  <c r="D47" i="29"/>
  <c r="F47" i="41" s="1"/>
  <c r="H47" i="41" s="1"/>
  <c r="E45" i="29"/>
  <c r="G45" i="41" s="1"/>
  <c r="I45" i="41" s="1"/>
  <c r="E33" i="29"/>
  <c r="G33" i="41" s="1"/>
  <c r="I33" i="41" s="1"/>
  <c r="D21" i="29"/>
  <c r="F21" i="41" s="1"/>
  <c r="H21" i="41" s="1"/>
  <c r="E20" i="29"/>
  <c r="G20" i="41" s="1"/>
  <c r="I20" i="41" s="1"/>
  <c r="M70" i="17"/>
  <c r="M72" i="17" s="1"/>
  <c r="I72" i="17"/>
  <c r="G56" i="17"/>
  <c r="F28" i="17"/>
  <c r="L28" i="17"/>
  <c r="G22" i="17"/>
  <c r="M22" i="17"/>
  <c r="I60" i="34"/>
  <c r="F55" i="34"/>
  <c r="D56" i="22"/>
  <c r="L75" i="10"/>
  <c r="D75" i="34" s="1"/>
  <c r="F75" i="10"/>
  <c r="G40" i="10"/>
  <c r="G42" i="10" s="1"/>
  <c r="G43" i="10" s="1"/>
  <c r="M40" i="10"/>
  <c r="I42" i="10"/>
  <c r="I43" i="10" s="1"/>
  <c r="V82" i="48"/>
  <c r="T652" i="44" s="1"/>
  <c r="E49" i="29"/>
  <c r="G49" i="41" s="1"/>
  <c r="I49" i="41" s="1"/>
  <c r="D40" i="29"/>
  <c r="E35" i="29"/>
  <c r="G35" i="41" s="1"/>
  <c r="I35" i="41" s="1"/>
  <c r="E27" i="29"/>
  <c r="E22" i="29"/>
  <c r="G22" i="41" s="1"/>
  <c r="I22" i="41" s="1"/>
  <c r="M16" i="29"/>
  <c r="E11" i="29"/>
  <c r="F41" i="17"/>
  <c r="L41" i="17"/>
  <c r="F34" i="17"/>
  <c r="F36" i="17" s="1"/>
  <c r="L34" i="17"/>
  <c r="H36" i="17"/>
  <c r="L27" i="17"/>
  <c r="L29" i="17" s="1"/>
  <c r="H29" i="17"/>
  <c r="M21" i="17"/>
  <c r="M24" i="17" s="1"/>
  <c r="I24" i="17"/>
  <c r="G36" i="34"/>
  <c r="F59" i="34"/>
  <c r="D61" i="22"/>
  <c r="D36" i="22"/>
  <c r="F33" i="34"/>
  <c r="H33" i="34" s="1"/>
  <c r="AJ82" i="22"/>
  <c r="AB82" i="22"/>
  <c r="Z642" i="44" s="1"/>
  <c r="T82" i="22"/>
  <c r="R642" i="44" s="1"/>
  <c r="L82" i="22"/>
  <c r="J642" i="44" s="1"/>
  <c r="H66" i="10"/>
  <c r="L64" i="10"/>
  <c r="F12" i="10"/>
  <c r="F16" i="10" s="1"/>
  <c r="F82" i="10" s="1"/>
  <c r="L12" i="10"/>
  <c r="D12" i="34" s="1"/>
  <c r="D16" i="34" s="1"/>
  <c r="D73" i="48"/>
  <c r="F73" i="50" s="1"/>
  <c r="H73" i="50" s="1"/>
  <c r="D55" i="29"/>
  <c r="F55" i="41" s="1"/>
  <c r="H55" i="41" s="1"/>
  <c r="E54" i="29"/>
  <c r="G56" i="29"/>
  <c r="L42" i="29"/>
  <c r="L43" i="29" s="1"/>
  <c r="AK36" i="29"/>
  <c r="AC36" i="29"/>
  <c r="U36" i="29"/>
  <c r="M36" i="29"/>
  <c r="AL24" i="29"/>
  <c r="AD24" i="29"/>
  <c r="V24" i="29"/>
  <c r="N24" i="29"/>
  <c r="E13" i="29"/>
  <c r="G13" i="41" s="1"/>
  <c r="I13" i="41" s="1"/>
  <c r="F16" i="29"/>
  <c r="M75" i="17"/>
  <c r="G75" i="17"/>
  <c r="G71" i="17"/>
  <c r="G72" i="17" s="1"/>
  <c r="M71" i="17"/>
  <c r="M12" i="17"/>
  <c r="G12" i="17"/>
  <c r="I16" i="17"/>
  <c r="I80" i="34"/>
  <c r="G16" i="34"/>
  <c r="I12" i="34"/>
  <c r="AM82" i="22"/>
  <c r="W82" i="22"/>
  <c r="U642" i="44" s="1"/>
  <c r="O82" i="22"/>
  <c r="M642" i="44" s="1"/>
  <c r="G82" i="22"/>
  <c r="L76" i="49"/>
  <c r="D76" i="50" s="1"/>
  <c r="F76" i="49"/>
  <c r="I72" i="49"/>
  <c r="M70" i="49"/>
  <c r="G70" i="49"/>
  <c r="G72" i="49" s="1"/>
  <c r="Q82" i="48"/>
  <c r="O652" i="44" s="1"/>
  <c r="E11" i="48"/>
  <c r="G24" i="20"/>
  <c r="D23" i="20"/>
  <c r="F23" i="32" s="1"/>
  <c r="H23" i="32" s="1"/>
  <c r="L24" i="20"/>
  <c r="D72" i="41"/>
  <c r="E55" i="29"/>
  <c r="G55" i="41" s="1"/>
  <c r="I55" i="41" s="1"/>
  <c r="AJ36" i="29"/>
  <c r="AJ82" i="29" s="1"/>
  <c r="AB36" i="29"/>
  <c r="AB82" i="29" s="1"/>
  <c r="Z638" i="44" s="1"/>
  <c r="T36" i="29"/>
  <c r="T82" i="29" s="1"/>
  <c r="R638" i="44" s="1"/>
  <c r="D32" i="29"/>
  <c r="L36" i="29"/>
  <c r="G24" i="29"/>
  <c r="AK24" i="29"/>
  <c r="AC24" i="29"/>
  <c r="U24" i="29"/>
  <c r="M24" i="29"/>
  <c r="E19" i="29"/>
  <c r="E14" i="29"/>
  <c r="G14" i="41" s="1"/>
  <c r="I14" i="41" s="1"/>
  <c r="L73" i="17"/>
  <c r="F73" i="17"/>
  <c r="G49" i="17"/>
  <c r="M49" i="17"/>
  <c r="E24" i="34"/>
  <c r="F16" i="34"/>
  <c r="E16" i="22"/>
  <c r="L76" i="10"/>
  <c r="D76" i="34" s="1"/>
  <c r="H76" i="34" s="1"/>
  <c r="F76" i="10"/>
  <c r="F70" i="10"/>
  <c r="F72" i="10" s="1"/>
  <c r="H72" i="10"/>
  <c r="F65" i="10"/>
  <c r="F66" i="10" s="1"/>
  <c r="L65" i="10"/>
  <c r="D65" i="34" s="1"/>
  <c r="H65" i="34" s="1"/>
  <c r="D20" i="34"/>
  <c r="L24" i="10"/>
  <c r="E29" i="50"/>
  <c r="G80" i="49"/>
  <c r="M80" i="49"/>
  <c r="E80" i="50" s="1"/>
  <c r="F61" i="29"/>
  <c r="D59" i="29"/>
  <c r="D45" i="29"/>
  <c r="F45" i="41" s="1"/>
  <c r="H45" i="41" s="1"/>
  <c r="D33" i="29"/>
  <c r="F33" i="41" s="1"/>
  <c r="H33" i="41" s="1"/>
  <c r="F36" i="29"/>
  <c r="E32" i="29"/>
  <c r="M29" i="29"/>
  <c r="AJ24" i="29"/>
  <c r="AB24" i="29"/>
  <c r="T24" i="29"/>
  <c r="D20" i="29"/>
  <c r="F20" i="41" s="1"/>
  <c r="H20" i="41" s="1"/>
  <c r="L24" i="29"/>
  <c r="J82" i="29"/>
  <c r="H638" i="44" s="1"/>
  <c r="E15" i="29"/>
  <c r="G15" i="41" s="1"/>
  <c r="I15" i="41" s="1"/>
  <c r="L66" i="17"/>
  <c r="I65" i="34"/>
  <c r="I23" i="34"/>
  <c r="I21" i="34"/>
  <c r="N82" i="22"/>
  <c r="L642" i="44" s="1"/>
  <c r="F33" i="10"/>
  <c r="L33" i="10"/>
  <c r="D33" i="34" s="1"/>
  <c r="G29" i="10"/>
  <c r="I75" i="50"/>
  <c r="E70" i="48"/>
  <c r="G72" i="48"/>
  <c r="I54" i="50"/>
  <c r="I56" i="50" s="1"/>
  <c r="M77" i="17"/>
  <c r="H72" i="17"/>
  <c r="M60" i="17"/>
  <c r="I42" i="17"/>
  <c r="I43" i="17" s="1"/>
  <c r="M14" i="17"/>
  <c r="H70" i="34"/>
  <c r="H72" i="34" s="1"/>
  <c r="AK82" i="22"/>
  <c r="AC82" i="22"/>
  <c r="AA642" i="44" s="1"/>
  <c r="U82" i="22"/>
  <c r="S642" i="44" s="1"/>
  <c r="M82" i="22"/>
  <c r="K642" i="44" s="1"/>
  <c r="M16" i="10"/>
  <c r="L35" i="49"/>
  <c r="D35" i="50" s="1"/>
  <c r="F35" i="49"/>
  <c r="E49" i="48"/>
  <c r="G49" i="50" s="1"/>
  <c r="I47" i="50"/>
  <c r="I66" i="17"/>
  <c r="G29" i="17"/>
  <c r="H75" i="34"/>
  <c r="G49" i="49"/>
  <c r="M49" i="49"/>
  <c r="E49" i="50" s="1"/>
  <c r="H75" i="50"/>
  <c r="AK82" i="48"/>
  <c r="AC42" i="48"/>
  <c r="AC43" i="48" s="1"/>
  <c r="M59" i="17"/>
  <c r="M51" i="17"/>
  <c r="M32" i="17"/>
  <c r="M36" i="17" s="1"/>
  <c r="D24" i="34"/>
  <c r="M36" i="10"/>
  <c r="M24" i="10"/>
  <c r="G13" i="10"/>
  <c r="G16" i="10" s="1"/>
  <c r="M13" i="10"/>
  <c r="E13" i="34" s="1"/>
  <c r="I16" i="10"/>
  <c r="F78" i="49"/>
  <c r="L78" i="49"/>
  <c r="D78" i="50" s="1"/>
  <c r="G59" i="49"/>
  <c r="G61" i="49" s="1"/>
  <c r="I61" i="49"/>
  <c r="M59" i="49"/>
  <c r="G47" i="49"/>
  <c r="M47" i="49"/>
  <c r="E47" i="50" s="1"/>
  <c r="H82" i="49"/>
  <c r="L12" i="49"/>
  <c r="D12" i="50" s="1"/>
  <c r="F12" i="49"/>
  <c r="M73" i="17"/>
  <c r="M40" i="17"/>
  <c r="M42" i="17" s="1"/>
  <c r="M43" i="17" s="1"/>
  <c r="I29" i="17"/>
  <c r="G71" i="10"/>
  <c r="M71" i="10"/>
  <c r="E71" i="34" s="1"/>
  <c r="G28" i="10"/>
  <c r="M28" i="10"/>
  <c r="E28" i="34" s="1"/>
  <c r="H16" i="10"/>
  <c r="H82" i="10" s="1"/>
  <c r="M79" i="49"/>
  <c r="E79" i="50" s="1"/>
  <c r="F74" i="49"/>
  <c r="L74" i="49"/>
  <c r="D74" i="50" s="1"/>
  <c r="K82" i="49"/>
  <c r="D78" i="48"/>
  <c r="F78" i="50" s="1"/>
  <c r="H39" i="50"/>
  <c r="S82" i="48"/>
  <c r="Q652" i="44" s="1"/>
  <c r="M56" i="17"/>
  <c r="G36" i="17"/>
  <c r="F34" i="10"/>
  <c r="L34" i="10"/>
  <c r="D34" i="34" s="1"/>
  <c r="H34" i="34" s="1"/>
  <c r="L32" i="10"/>
  <c r="F32" i="10"/>
  <c r="F36" i="10" s="1"/>
  <c r="G77" i="49"/>
  <c r="M77" i="49"/>
  <c r="E77" i="50" s="1"/>
  <c r="I77" i="50" s="1"/>
  <c r="M19" i="49"/>
  <c r="I24" i="49"/>
  <c r="G19" i="49"/>
  <c r="G24" i="49" s="1"/>
  <c r="E81" i="48"/>
  <c r="G81" i="50" s="1"/>
  <c r="I81" i="50" s="1"/>
  <c r="I72" i="10"/>
  <c r="L43" i="10"/>
  <c r="G36" i="10"/>
  <c r="G21" i="10"/>
  <c r="G24" i="10" s="1"/>
  <c r="M21" i="10"/>
  <c r="E21" i="34" s="1"/>
  <c r="I24" i="10"/>
  <c r="H51" i="50"/>
  <c r="L71" i="49"/>
  <c r="D71" i="50" s="1"/>
  <c r="F71" i="49"/>
  <c r="F72" i="49" s="1"/>
  <c r="H72" i="49"/>
  <c r="F47" i="49"/>
  <c r="L47" i="49"/>
  <c r="D47" i="50" s="1"/>
  <c r="L22" i="49"/>
  <c r="D22" i="50" s="1"/>
  <c r="H22" i="50" s="1"/>
  <c r="F22" i="49"/>
  <c r="E78" i="48"/>
  <c r="G78" i="50" s="1"/>
  <c r="I78" i="50" s="1"/>
  <c r="AN36" i="48"/>
  <c r="AF36" i="48"/>
  <c r="F78" i="10"/>
  <c r="G72" i="10"/>
  <c r="G66" i="10"/>
  <c r="M56" i="10"/>
  <c r="G35" i="10"/>
  <c r="M35" i="10"/>
  <c r="E35" i="34" s="1"/>
  <c r="F23" i="10"/>
  <c r="G64" i="49"/>
  <c r="G66" i="49" s="1"/>
  <c r="M64" i="49"/>
  <c r="L42" i="49"/>
  <c r="L43" i="49" s="1"/>
  <c r="D40" i="50"/>
  <c r="D42" i="50" s="1"/>
  <c r="D43" i="50" s="1"/>
  <c r="E79" i="48"/>
  <c r="G79" i="50" s="1"/>
  <c r="AC82" i="48"/>
  <c r="AA652" i="44" s="1"/>
  <c r="L61" i="10"/>
  <c r="H56" i="10"/>
  <c r="G49" i="10"/>
  <c r="M49" i="10"/>
  <c r="E49" i="34" s="1"/>
  <c r="I49" i="34" s="1"/>
  <c r="I29" i="10"/>
  <c r="F42" i="49"/>
  <c r="F43" i="49" s="1"/>
  <c r="M34" i="49"/>
  <c r="E34" i="50" s="1"/>
  <c r="G34" i="49"/>
  <c r="G28" i="49"/>
  <c r="G29" i="49" s="1"/>
  <c r="M28" i="49"/>
  <c r="E28" i="50" s="1"/>
  <c r="D81" i="48"/>
  <c r="F81" i="50" s="1"/>
  <c r="H81" i="50" s="1"/>
  <c r="D80" i="48"/>
  <c r="F80" i="50" s="1"/>
  <c r="H80" i="50" s="1"/>
  <c r="E76" i="48"/>
  <c r="G76" i="50" s="1"/>
  <c r="I76" i="50" s="1"/>
  <c r="E71" i="48"/>
  <c r="G71" i="50" s="1"/>
  <c r="I71" i="50" s="1"/>
  <c r="AN61" i="48"/>
  <c r="AF61" i="48"/>
  <c r="D59" i="48"/>
  <c r="P61" i="48"/>
  <c r="D40" i="34"/>
  <c r="D42" i="34" s="1"/>
  <c r="D43" i="34" s="1"/>
  <c r="D16" i="22"/>
  <c r="M66" i="10"/>
  <c r="G59" i="10"/>
  <c r="G61" i="10" s="1"/>
  <c r="M59" i="10"/>
  <c r="I61" i="10"/>
  <c r="L55" i="10"/>
  <c r="G56" i="10"/>
  <c r="I36" i="10"/>
  <c r="F22" i="10"/>
  <c r="F24" i="10" s="1"/>
  <c r="G13" i="49"/>
  <c r="M13" i="49"/>
  <c r="E13" i="50" s="1"/>
  <c r="M11" i="49"/>
  <c r="G11" i="49"/>
  <c r="I16" i="49"/>
  <c r="D77" i="48"/>
  <c r="F77" i="50" s="1"/>
  <c r="H77" i="50" s="1"/>
  <c r="E51" i="48"/>
  <c r="G51" i="50" s="1"/>
  <c r="I51" i="50" s="1"/>
  <c r="E33" i="48"/>
  <c r="G33" i="50" s="1"/>
  <c r="G36" i="49"/>
  <c r="D54" i="48"/>
  <c r="R56" i="48"/>
  <c r="D34" i="48"/>
  <c r="F34" i="50" s="1"/>
  <c r="H34" i="50" s="1"/>
  <c r="D27" i="48"/>
  <c r="F29" i="48"/>
  <c r="D21" i="48"/>
  <c r="F21" i="50" s="1"/>
  <c r="H21" i="50" s="1"/>
  <c r="M70" i="10"/>
  <c r="M34" i="10"/>
  <c r="E34" i="34" s="1"/>
  <c r="I34" i="34" s="1"/>
  <c r="I36" i="34" s="1"/>
  <c r="M27" i="10"/>
  <c r="M33" i="49"/>
  <c r="E33" i="50" s="1"/>
  <c r="I36" i="49"/>
  <c r="L19" i="49"/>
  <c r="H24" i="49"/>
  <c r="F19" i="49"/>
  <c r="F24" i="49" s="1"/>
  <c r="F14" i="49"/>
  <c r="L14" i="49"/>
  <c r="D14" i="50" s="1"/>
  <c r="D74" i="48"/>
  <c r="F74" i="50" s="1"/>
  <c r="H74" i="50" s="1"/>
  <c r="E73" i="48"/>
  <c r="G73" i="50" s="1"/>
  <c r="I73" i="50" s="1"/>
  <c r="E55" i="48"/>
  <c r="G55" i="50" s="1"/>
  <c r="I55" i="50" s="1"/>
  <c r="M56" i="48"/>
  <c r="D45" i="48"/>
  <c r="F45" i="50" s="1"/>
  <c r="H45" i="50" s="1"/>
  <c r="D33" i="48"/>
  <c r="F33" i="50" s="1"/>
  <c r="H33" i="50" s="1"/>
  <c r="F36" i="48"/>
  <c r="AI36" i="48"/>
  <c r="AI82" i="48" s="1"/>
  <c r="AA36" i="48"/>
  <c r="AA82" i="48" s="1"/>
  <c r="Y652" i="44" s="1"/>
  <c r="E32" i="48"/>
  <c r="G36" i="48"/>
  <c r="E65" i="48"/>
  <c r="G65" i="50" s="1"/>
  <c r="I65" i="50" s="1"/>
  <c r="D49" i="48"/>
  <c r="F49" i="50" s="1"/>
  <c r="H49" i="50" s="1"/>
  <c r="E40" i="48"/>
  <c r="O42" i="48"/>
  <c r="O43" i="48" s="1"/>
  <c r="R82" i="48"/>
  <c r="P652" i="44" s="1"/>
  <c r="D14" i="48"/>
  <c r="F14" i="50" s="1"/>
  <c r="H14" i="50" s="1"/>
  <c r="F16" i="48"/>
  <c r="F82" i="48" s="1"/>
  <c r="AN16" i="48"/>
  <c r="AN82" i="48" s="1"/>
  <c r="AF16" i="48"/>
  <c r="X16" i="48"/>
  <c r="P16" i="48"/>
  <c r="D12" i="48"/>
  <c r="F12" i="50" s="1"/>
  <c r="L80" i="49"/>
  <c r="D80" i="50" s="1"/>
  <c r="F80" i="49"/>
  <c r="L59" i="49"/>
  <c r="F59" i="49"/>
  <c r="F61" i="49" s="1"/>
  <c r="F11" i="49"/>
  <c r="L11" i="49"/>
  <c r="E45" i="48"/>
  <c r="G45" i="50" s="1"/>
  <c r="I45" i="50" s="1"/>
  <c r="L42" i="48"/>
  <c r="L43" i="48" s="1"/>
  <c r="D40" i="48"/>
  <c r="L72" i="49"/>
  <c r="F54" i="49"/>
  <c r="F56" i="49" s="1"/>
  <c r="L54" i="49"/>
  <c r="F32" i="49"/>
  <c r="H36" i="49"/>
  <c r="L32" i="49"/>
  <c r="F29" i="49"/>
  <c r="D79" i="48"/>
  <c r="F79" i="50" s="1"/>
  <c r="H79" i="50" s="1"/>
  <c r="D76" i="48"/>
  <c r="F76" i="50" s="1"/>
  <c r="H76" i="50" s="1"/>
  <c r="AD66" i="48"/>
  <c r="E60" i="48"/>
  <c r="G60" i="50" s="1"/>
  <c r="I60" i="50" s="1"/>
  <c r="E34" i="48"/>
  <c r="G34" i="50" s="1"/>
  <c r="I34" i="50" s="1"/>
  <c r="E80" i="48"/>
  <c r="G80" i="50" s="1"/>
  <c r="I80" i="50" s="1"/>
  <c r="D60" i="48"/>
  <c r="F60" i="50" s="1"/>
  <c r="H60" i="50" s="1"/>
  <c r="I82" i="48"/>
  <c r="G652" i="44" s="1"/>
  <c r="AL42" i="48"/>
  <c r="AL43" i="48" s="1"/>
  <c r="AD42" i="48"/>
  <c r="AD43" i="48" s="1"/>
  <c r="N42" i="48"/>
  <c r="N43" i="48" s="1"/>
  <c r="N82" i="48" s="1"/>
  <c r="L652" i="44" s="1"/>
  <c r="AL24" i="48"/>
  <c r="AL82" i="48" s="1"/>
  <c r="AD24" i="48"/>
  <c r="AD82" i="48" s="1"/>
  <c r="AB652" i="44" s="1"/>
  <c r="V24" i="48"/>
  <c r="N24" i="48"/>
  <c r="I29" i="49"/>
  <c r="D70" i="48"/>
  <c r="F72" i="48"/>
  <c r="D47" i="48"/>
  <c r="F47" i="50" s="1"/>
  <c r="P43" i="48"/>
  <c r="AA43" i="48"/>
  <c r="E41" i="48"/>
  <c r="G41" i="50" s="1"/>
  <c r="I41" i="50" s="1"/>
  <c r="D35" i="48"/>
  <c r="F35" i="50" s="1"/>
  <c r="D19" i="48"/>
  <c r="L24" i="48"/>
  <c r="AO72" i="48"/>
  <c r="AO82" i="48" s="1"/>
  <c r="AG72" i="48"/>
  <c r="AG82" i="48" s="1"/>
  <c r="Y72" i="48"/>
  <c r="Y82" i="48" s="1"/>
  <c r="W652" i="44" s="1"/>
  <c r="Q72" i="48"/>
  <c r="G66" i="48"/>
  <c r="E64" i="48"/>
  <c r="X36" i="48"/>
  <c r="D32" i="48"/>
  <c r="P36" i="48"/>
  <c r="E28" i="48"/>
  <c r="G28" i="50" s="1"/>
  <c r="I28" i="50" s="1"/>
  <c r="G29" i="48"/>
  <c r="E14" i="48"/>
  <c r="G14" i="50" s="1"/>
  <c r="I14" i="50" s="1"/>
  <c r="M16" i="48"/>
  <c r="E13" i="48"/>
  <c r="G13" i="50" s="1"/>
  <c r="I13" i="50" s="1"/>
  <c r="D65" i="48"/>
  <c r="F65" i="50" s="1"/>
  <c r="H65" i="50" s="1"/>
  <c r="E59" i="48"/>
  <c r="E20" i="48"/>
  <c r="G20" i="50" s="1"/>
  <c r="I20" i="50" s="1"/>
  <c r="M36" i="48"/>
  <c r="AL36" i="48"/>
  <c r="AD36" i="48"/>
  <c r="V36" i="48"/>
  <c r="N36" i="48"/>
  <c r="E27" i="48"/>
  <c r="E22" i="48"/>
  <c r="G22" i="50" s="1"/>
  <c r="I22" i="50" s="1"/>
  <c r="D11" i="48"/>
  <c r="E23" i="48"/>
  <c r="G23" i="50" s="1"/>
  <c r="I23" i="50" s="1"/>
  <c r="M24" i="48"/>
  <c r="AM16" i="48"/>
  <c r="AM82" i="48" s="1"/>
  <c r="AE16" i="48"/>
  <c r="AE82" i="48" s="1"/>
  <c r="AC652" i="44" s="1"/>
  <c r="W16" i="48"/>
  <c r="W82" i="48" s="1"/>
  <c r="U652" i="44" s="1"/>
  <c r="E12" i="48"/>
  <c r="G12" i="50" s="1"/>
  <c r="I12" i="50" s="1"/>
  <c r="O16" i="48"/>
  <c r="O82" i="48" s="1"/>
  <c r="M652" i="44" s="1"/>
  <c r="D23" i="48"/>
  <c r="F23" i="50" s="1"/>
  <c r="H23" i="50" s="1"/>
  <c r="AH24" i="48"/>
  <c r="AH82" i="48" s="1"/>
  <c r="Z24" i="48"/>
  <c r="Z82" i="48" s="1"/>
  <c r="X652" i="44" s="1"/>
  <c r="R24" i="48"/>
  <c r="D20" i="48"/>
  <c r="F20" i="50" s="1"/>
  <c r="H20" i="50" s="1"/>
  <c r="F24" i="48"/>
  <c r="E19" i="48"/>
  <c r="AJ16" i="48"/>
  <c r="AJ82" i="48" s="1"/>
  <c r="AB16" i="48"/>
  <c r="AB82" i="48" s="1"/>
  <c r="Z652" i="44" s="1"/>
  <c r="T16" i="48"/>
  <c r="T82" i="48" s="1"/>
  <c r="R652" i="44" s="1"/>
  <c r="L16" i="48"/>
  <c r="L82" i="48" s="1"/>
  <c r="J652" i="44" s="1"/>
  <c r="D41" i="48"/>
  <c r="F41" i="50" s="1"/>
  <c r="H41" i="50" s="1"/>
  <c r="E21" i="48"/>
  <c r="G21" i="50" s="1"/>
  <c r="I21" i="50" s="1"/>
  <c r="E15" i="48"/>
  <c r="G15" i="50" s="1"/>
  <c r="I15" i="50" s="1"/>
  <c r="G16" i="48"/>
  <c r="D13" i="48"/>
  <c r="F13" i="50" s="1"/>
  <c r="H13" i="50" s="1"/>
  <c r="U649" i="44" l="1"/>
  <c r="W91" i="55"/>
  <c r="I20" i="36"/>
  <c r="H73" i="36"/>
  <c r="H28" i="36"/>
  <c r="K649" i="44"/>
  <c r="M91" i="55"/>
  <c r="H15" i="36"/>
  <c r="H34" i="36"/>
  <c r="I55" i="36"/>
  <c r="H22" i="39"/>
  <c r="O644" i="44"/>
  <c r="Q91" i="25"/>
  <c r="H14" i="39"/>
  <c r="M82" i="27"/>
  <c r="H79" i="39"/>
  <c r="K648" i="44"/>
  <c r="M91" i="28"/>
  <c r="I41" i="39"/>
  <c r="AB649" i="44"/>
  <c r="AD91" i="55"/>
  <c r="J649" i="44"/>
  <c r="L91" i="55"/>
  <c r="Q640" i="44"/>
  <c r="S91" i="21"/>
  <c r="I81" i="36"/>
  <c r="Y651" i="44"/>
  <c r="AA91" i="31"/>
  <c r="V644" i="44"/>
  <c r="X91" i="25"/>
  <c r="H23" i="39"/>
  <c r="F82" i="13"/>
  <c r="F91" i="13" s="1"/>
  <c r="H51" i="36"/>
  <c r="K640" i="44"/>
  <c r="M91" i="21"/>
  <c r="H65" i="39"/>
  <c r="H45" i="36"/>
  <c r="I65" i="36"/>
  <c r="D72" i="27"/>
  <c r="F70" i="39"/>
  <c r="Z649" i="44"/>
  <c r="AB91" i="55"/>
  <c r="F32" i="39"/>
  <c r="D36" i="27"/>
  <c r="Z648" i="44"/>
  <c r="AB91" i="28"/>
  <c r="E20" i="5"/>
  <c r="L648" i="44"/>
  <c r="N91" i="28"/>
  <c r="Q651" i="44"/>
  <c r="S91" i="31"/>
  <c r="G27" i="36"/>
  <c r="S644" i="44"/>
  <c r="U91" i="25"/>
  <c r="H45" i="39"/>
  <c r="I76" i="36"/>
  <c r="I74" i="36"/>
  <c r="P649" i="44"/>
  <c r="R91" i="55"/>
  <c r="I49" i="36"/>
  <c r="H76" i="36"/>
  <c r="H81" i="39"/>
  <c r="I22" i="39"/>
  <c r="H12" i="39"/>
  <c r="K646" i="44"/>
  <c r="M91" i="46"/>
  <c r="L56" i="49"/>
  <c r="D54" i="50"/>
  <c r="D56" i="50" s="1"/>
  <c r="E36" i="29"/>
  <c r="G32" i="41"/>
  <c r="E70" i="50"/>
  <c r="E72" i="50" s="1"/>
  <c r="M72" i="49"/>
  <c r="L82" i="29"/>
  <c r="J638" i="44" s="1"/>
  <c r="E24" i="20"/>
  <c r="G19" i="32"/>
  <c r="I14" i="36"/>
  <c r="H82" i="11"/>
  <c r="H36" i="12"/>
  <c r="F32" i="12"/>
  <c r="L32" i="12"/>
  <c r="L60" i="12"/>
  <c r="D60" i="36" s="1"/>
  <c r="F60" i="12"/>
  <c r="H79" i="36"/>
  <c r="P16" i="24"/>
  <c r="P82" i="24" s="1"/>
  <c r="R24" i="24"/>
  <c r="O640" i="44"/>
  <c r="Q91" i="21"/>
  <c r="F14" i="12"/>
  <c r="L14" i="12"/>
  <c r="D14" i="36" s="1"/>
  <c r="F81" i="12"/>
  <c r="L81" i="12"/>
  <c r="D81" i="36" s="1"/>
  <c r="H81" i="36" s="1"/>
  <c r="L66" i="11"/>
  <c r="D64" i="35"/>
  <c r="D66" i="35" s="1"/>
  <c r="G641" i="44"/>
  <c r="I84" i="24"/>
  <c r="F61" i="60"/>
  <c r="G651" i="44"/>
  <c r="I91" i="31"/>
  <c r="E16" i="31"/>
  <c r="G11" i="43"/>
  <c r="D56" i="59"/>
  <c r="F54" i="60"/>
  <c r="AA651" i="44"/>
  <c r="AC91" i="31"/>
  <c r="E40" i="43"/>
  <c r="E42" i="43" s="1"/>
  <c r="E43" i="43" s="1"/>
  <c r="M42" i="19"/>
  <c r="M43" i="19" s="1"/>
  <c r="D56" i="54"/>
  <c r="F54" i="52"/>
  <c r="F55" i="5"/>
  <c r="E29" i="25"/>
  <c r="G27" i="37"/>
  <c r="AJ82" i="54"/>
  <c r="M27" i="15"/>
  <c r="I29" i="15"/>
  <c r="G27" i="15"/>
  <c r="L15" i="15"/>
  <c r="D15" i="39" s="1"/>
  <c r="H15" i="39" s="1"/>
  <c r="F15" i="15"/>
  <c r="M36" i="61"/>
  <c r="E32" i="63"/>
  <c r="E36" i="63" s="1"/>
  <c r="E66" i="54"/>
  <c r="G64" i="52"/>
  <c r="X56" i="27"/>
  <c r="E77" i="5"/>
  <c r="E54" i="47"/>
  <c r="M56" i="45"/>
  <c r="F82" i="54"/>
  <c r="G41" i="15"/>
  <c r="M41" i="15"/>
  <c r="E41" i="39" s="1"/>
  <c r="L64" i="15"/>
  <c r="H66" i="15"/>
  <c r="F64" i="15"/>
  <c r="I70" i="42"/>
  <c r="D66" i="54"/>
  <c r="F64" i="52"/>
  <c r="F80" i="15"/>
  <c r="L80" i="15"/>
  <c r="D80" i="39" s="1"/>
  <c r="H59" i="52"/>
  <c r="F61" i="52"/>
  <c r="AA648" i="44"/>
  <c r="AC91" i="28"/>
  <c r="N648" i="44"/>
  <c r="P91" i="28"/>
  <c r="H70" i="43"/>
  <c r="F72" i="43"/>
  <c r="F59" i="15"/>
  <c r="L59" i="15"/>
  <c r="H61" i="15"/>
  <c r="E47" i="5"/>
  <c r="T61" i="27"/>
  <c r="E42" i="46"/>
  <c r="E43" i="46" s="1"/>
  <c r="G40" i="47"/>
  <c r="P651" i="44"/>
  <c r="R91" i="31"/>
  <c r="D72" i="48"/>
  <c r="F70" i="50"/>
  <c r="H12" i="34"/>
  <c r="H19" i="32"/>
  <c r="H24" i="32" s="1"/>
  <c r="F24" i="32"/>
  <c r="G82" i="56"/>
  <c r="G91" i="56" s="1"/>
  <c r="F21" i="12"/>
  <c r="L21" i="12"/>
  <c r="D21" i="36" s="1"/>
  <c r="H21" i="36" s="1"/>
  <c r="E64" i="24"/>
  <c r="H643" i="44"/>
  <c r="J91" i="24"/>
  <c r="I61" i="12"/>
  <c r="G59" i="12"/>
  <c r="M59" i="12"/>
  <c r="D19" i="24"/>
  <c r="M16" i="9"/>
  <c r="E11" i="33"/>
  <c r="AC649" i="44"/>
  <c r="AE91" i="55"/>
  <c r="F64" i="12"/>
  <c r="F66" i="12" s="1"/>
  <c r="L64" i="12"/>
  <c r="H66" i="12"/>
  <c r="G33" i="12"/>
  <c r="M33" i="12"/>
  <c r="E33" i="36" s="1"/>
  <c r="I33" i="36" s="1"/>
  <c r="G59" i="33"/>
  <c r="E61" i="21"/>
  <c r="AI82" i="21"/>
  <c r="AI91" i="21" s="1"/>
  <c r="L29" i="56"/>
  <c r="D27" i="57"/>
  <c r="F29" i="35"/>
  <c r="H27" i="35"/>
  <c r="H29" i="35" s="1"/>
  <c r="I22" i="43"/>
  <c r="G22" i="5"/>
  <c r="D33" i="43"/>
  <c r="L36" i="19"/>
  <c r="E40" i="24"/>
  <c r="X651" i="44"/>
  <c r="Z91" i="31"/>
  <c r="G32" i="35"/>
  <c r="E36" i="23"/>
  <c r="E64" i="43"/>
  <c r="M66" i="19"/>
  <c r="D86" i="43"/>
  <c r="L89" i="19"/>
  <c r="M29" i="18"/>
  <c r="E27" i="42"/>
  <c r="R82" i="25"/>
  <c r="G77" i="5"/>
  <c r="I77" i="5" s="1"/>
  <c r="G15" i="15"/>
  <c r="M15" i="15"/>
  <c r="E15" i="39" s="1"/>
  <c r="I15" i="39" s="1"/>
  <c r="D54" i="27"/>
  <c r="E61" i="46"/>
  <c r="G59" i="47"/>
  <c r="D77" i="5"/>
  <c r="M74" i="15"/>
  <c r="E74" i="39" s="1"/>
  <c r="I74" i="39" s="1"/>
  <c r="G74" i="15"/>
  <c r="G61" i="42"/>
  <c r="G47" i="15"/>
  <c r="M47" i="15"/>
  <c r="E47" i="39" s="1"/>
  <c r="I47" i="39" s="1"/>
  <c r="F40" i="40"/>
  <c r="D42" i="28"/>
  <c r="D43" i="28" s="1"/>
  <c r="D65" i="47"/>
  <c r="L66" i="45"/>
  <c r="M45" i="15"/>
  <c r="E45" i="39" s="1"/>
  <c r="I45" i="39" s="1"/>
  <c r="G45" i="15"/>
  <c r="G89" i="40"/>
  <c r="E29" i="48"/>
  <c r="G27" i="50"/>
  <c r="H12" i="50"/>
  <c r="D61" i="29"/>
  <c r="F59" i="41"/>
  <c r="I82" i="17"/>
  <c r="E29" i="29"/>
  <c r="G27" i="41"/>
  <c r="N82" i="20"/>
  <c r="L639" i="44" s="1"/>
  <c r="D19" i="32"/>
  <c r="D24" i="32" s="1"/>
  <c r="L24" i="8"/>
  <c r="E22" i="57"/>
  <c r="E24" i="57" s="1"/>
  <c r="M24" i="56"/>
  <c r="D24" i="20"/>
  <c r="D82" i="20" s="1"/>
  <c r="X82" i="48"/>
  <c r="V652" i="44" s="1"/>
  <c r="E42" i="48"/>
  <c r="E43" i="48" s="1"/>
  <c r="G40" i="50"/>
  <c r="F54" i="50"/>
  <c r="D56" i="48"/>
  <c r="F36" i="49"/>
  <c r="F16" i="49"/>
  <c r="AF82" i="48"/>
  <c r="M29" i="49"/>
  <c r="E59" i="34"/>
  <c r="M61" i="10"/>
  <c r="I79" i="50"/>
  <c r="M24" i="49"/>
  <c r="E19" i="50"/>
  <c r="E24" i="50" s="1"/>
  <c r="M61" i="49"/>
  <c r="E59" i="50"/>
  <c r="E61" i="50" s="1"/>
  <c r="L82" i="20"/>
  <c r="J639" i="44" s="1"/>
  <c r="E56" i="29"/>
  <c r="G54" i="41"/>
  <c r="D29" i="29"/>
  <c r="F27" i="41"/>
  <c r="L66" i="49"/>
  <c r="D64" i="50"/>
  <c r="D66" i="50" s="1"/>
  <c r="AI82" i="20"/>
  <c r="E72" i="20"/>
  <c r="G70" i="32"/>
  <c r="D66" i="29"/>
  <c r="F43" i="56"/>
  <c r="F82" i="56" s="1"/>
  <c r="F91" i="56" s="1"/>
  <c r="M42" i="56"/>
  <c r="M43" i="56" s="1"/>
  <c r="D36" i="57"/>
  <c r="D56" i="55"/>
  <c r="F54" i="57"/>
  <c r="L72" i="56"/>
  <c r="D70" i="57"/>
  <c r="D72" i="57" s="1"/>
  <c r="H89" i="57"/>
  <c r="I80" i="57"/>
  <c r="H49" i="32"/>
  <c r="F49" i="5"/>
  <c r="H49" i="5" s="1"/>
  <c r="G74" i="12"/>
  <c r="M74" i="12"/>
  <c r="E74" i="36" s="1"/>
  <c r="V649" i="44"/>
  <c r="X91" i="55"/>
  <c r="E28" i="24"/>
  <c r="G28" i="36" s="1"/>
  <c r="I28" i="36" s="1"/>
  <c r="L23" i="12"/>
  <c r="D23" i="36" s="1"/>
  <c r="H23" i="36" s="1"/>
  <c r="F23" i="12"/>
  <c r="F89" i="24"/>
  <c r="F91" i="24" s="1"/>
  <c r="D86" i="24"/>
  <c r="M23" i="12"/>
  <c r="E23" i="36" s="1"/>
  <c r="I23" i="36" s="1"/>
  <c r="G23" i="12"/>
  <c r="AE24" i="24"/>
  <c r="G41" i="12"/>
  <c r="M41" i="12"/>
  <c r="E41" i="36" s="1"/>
  <c r="M76" i="12"/>
  <c r="E76" i="36" s="1"/>
  <c r="G76" i="12"/>
  <c r="U16" i="24"/>
  <c r="O66" i="24"/>
  <c r="W82" i="21"/>
  <c r="E41" i="24"/>
  <c r="G41" i="36" s="1"/>
  <c r="L16" i="56"/>
  <c r="D12" i="57"/>
  <c r="D16" i="57" s="1"/>
  <c r="K82" i="24"/>
  <c r="E71" i="33"/>
  <c r="M72" i="9"/>
  <c r="Z29" i="24"/>
  <c r="L72" i="11"/>
  <c r="D70" i="35"/>
  <c r="F24" i="9"/>
  <c r="E36" i="21"/>
  <c r="G32" i="33"/>
  <c r="S42" i="24"/>
  <c r="S43" i="24" s="1"/>
  <c r="F59" i="12"/>
  <c r="F61" i="12" s="1"/>
  <c r="H61" i="12"/>
  <c r="L59" i="12"/>
  <c r="U61" i="24"/>
  <c r="U72" i="24"/>
  <c r="I82" i="11"/>
  <c r="D40" i="24"/>
  <c r="O42" i="24"/>
  <c r="O43" i="24" s="1"/>
  <c r="AE72" i="24"/>
  <c r="H64" i="35"/>
  <c r="H66" i="35" s="1"/>
  <c r="F66" i="35"/>
  <c r="L73" i="12"/>
  <c r="D73" i="36" s="1"/>
  <c r="F73" i="12"/>
  <c r="G24" i="11"/>
  <c r="G82" i="11" s="1"/>
  <c r="D66" i="23"/>
  <c r="I64" i="60"/>
  <c r="I66" i="60" s="1"/>
  <c r="G66" i="60"/>
  <c r="F54" i="63"/>
  <c r="D56" i="62"/>
  <c r="M24" i="11"/>
  <c r="L24" i="24"/>
  <c r="L82" i="24" s="1"/>
  <c r="D59" i="60"/>
  <c r="D61" i="60" s="1"/>
  <c r="L61" i="58"/>
  <c r="I24" i="60"/>
  <c r="M29" i="9"/>
  <c r="E27" i="33"/>
  <c r="E29" i="33" s="1"/>
  <c r="Y56" i="24"/>
  <c r="G54" i="35"/>
  <c r="E56" i="23"/>
  <c r="L66" i="61"/>
  <c r="L29" i="58"/>
  <c r="H82" i="64"/>
  <c r="M651" i="44"/>
  <c r="O91" i="31"/>
  <c r="E56" i="31"/>
  <c r="G54" i="43"/>
  <c r="U82" i="62"/>
  <c r="G70" i="43"/>
  <c r="E72" i="31"/>
  <c r="D70" i="52"/>
  <c r="L72" i="53"/>
  <c r="F11" i="43"/>
  <c r="D16" i="31"/>
  <c r="H60" i="52"/>
  <c r="G11" i="52"/>
  <c r="E16" i="54"/>
  <c r="E42" i="30"/>
  <c r="E43" i="30" s="1"/>
  <c r="AD24" i="27"/>
  <c r="X36" i="27"/>
  <c r="G82" i="62"/>
  <c r="G19" i="52"/>
  <c r="E24" i="54"/>
  <c r="H82" i="18"/>
  <c r="F24" i="63"/>
  <c r="G29" i="53"/>
  <c r="G82" i="53" s="1"/>
  <c r="D79" i="5"/>
  <c r="F28" i="5"/>
  <c r="H73" i="52"/>
  <c r="G28" i="15"/>
  <c r="M28" i="15"/>
  <c r="E28" i="39" s="1"/>
  <c r="M11" i="15"/>
  <c r="G11" i="15"/>
  <c r="I16" i="15"/>
  <c r="I82" i="15" s="1"/>
  <c r="I91" i="15" s="1"/>
  <c r="G70" i="15"/>
  <c r="M70" i="15"/>
  <c r="I72" i="15"/>
  <c r="AM82" i="25"/>
  <c r="AM91" i="25" s="1"/>
  <c r="D66" i="25"/>
  <c r="F64" i="37"/>
  <c r="D55" i="5"/>
  <c r="D56" i="42"/>
  <c r="L66" i="13"/>
  <c r="I82" i="45"/>
  <c r="E72" i="42"/>
  <c r="G21" i="5"/>
  <c r="M54" i="15"/>
  <c r="I56" i="15"/>
  <c r="G54" i="15"/>
  <c r="G56" i="15" s="1"/>
  <c r="AB651" i="44"/>
  <c r="AD91" i="31"/>
  <c r="H80" i="43"/>
  <c r="F80" i="5"/>
  <c r="H80" i="5" s="1"/>
  <c r="H78" i="42"/>
  <c r="AF82" i="27"/>
  <c r="AF91" i="27" s="1"/>
  <c r="G11" i="37"/>
  <c r="E16" i="25"/>
  <c r="E82" i="25" s="1"/>
  <c r="E91" i="25" s="1"/>
  <c r="G20" i="4" s="1"/>
  <c r="H20" i="4" s="1"/>
  <c r="O42" i="27"/>
  <c r="O43" i="27" s="1"/>
  <c r="M77" i="15"/>
  <c r="E77" i="39" s="1"/>
  <c r="G77" i="15"/>
  <c r="F32" i="15"/>
  <c r="F36" i="15" s="1"/>
  <c r="H36" i="15"/>
  <c r="L32" i="15"/>
  <c r="P29" i="27"/>
  <c r="L16" i="27"/>
  <c r="L82" i="27" s="1"/>
  <c r="F87" i="5"/>
  <c r="G24" i="18"/>
  <c r="G45" i="5"/>
  <c r="I45" i="5" s="1"/>
  <c r="M88" i="15"/>
  <c r="E88" i="39" s="1"/>
  <c r="E88" i="37"/>
  <c r="I88" i="37" s="1"/>
  <c r="S56" i="27"/>
  <c r="E71" i="27"/>
  <c r="G71" i="39" s="1"/>
  <c r="I71" i="39" s="1"/>
  <c r="E24" i="37"/>
  <c r="L61" i="45"/>
  <c r="D59" i="47"/>
  <c r="L89" i="15"/>
  <c r="D86" i="39"/>
  <c r="D89" i="39" s="1"/>
  <c r="L23" i="15"/>
  <c r="D23" i="39" s="1"/>
  <c r="F23" i="15"/>
  <c r="W66" i="27"/>
  <c r="M24" i="27"/>
  <c r="E42" i="54"/>
  <c r="E43" i="54" s="1"/>
  <c r="G40" i="52"/>
  <c r="G51" i="5"/>
  <c r="M60" i="15"/>
  <c r="E60" i="39" s="1"/>
  <c r="G60" i="15"/>
  <c r="AC56" i="27"/>
  <c r="AC82" i="27" s="1"/>
  <c r="O16" i="27"/>
  <c r="O82" i="27" s="1"/>
  <c r="I77" i="63"/>
  <c r="F71" i="52"/>
  <c r="D72" i="54"/>
  <c r="D42" i="30"/>
  <c r="D43" i="30" s="1"/>
  <c r="F40" i="42"/>
  <c r="AN82" i="31"/>
  <c r="AN91" i="31" s="1"/>
  <c r="F66" i="43"/>
  <c r="AC91" i="7"/>
  <c r="E28" i="27"/>
  <c r="G28" i="39" s="1"/>
  <c r="M40" i="15"/>
  <c r="I42" i="15"/>
  <c r="I43" i="15" s="1"/>
  <c r="G40" i="15"/>
  <c r="AB24" i="27"/>
  <c r="AB66" i="27"/>
  <c r="G89" i="47"/>
  <c r="I86" i="47"/>
  <c r="I89" i="47" s="1"/>
  <c r="F24" i="19"/>
  <c r="F82" i="19" s="1"/>
  <c r="F91" i="19" s="1"/>
  <c r="L73" i="15"/>
  <c r="D73" i="39" s="1"/>
  <c r="H73" i="39" s="1"/>
  <c r="F73" i="15"/>
  <c r="E22" i="38"/>
  <c r="E24" i="38" s="1"/>
  <c r="M24" i="14"/>
  <c r="M82" i="14" s="1"/>
  <c r="B21" i="4" s="1"/>
  <c r="C21" i="4" s="1"/>
  <c r="G648" i="44"/>
  <c r="I91" i="28"/>
  <c r="F70" i="40"/>
  <c r="D72" i="28"/>
  <c r="I12" i="40"/>
  <c r="E35" i="27"/>
  <c r="G35" i="39" s="1"/>
  <c r="O56" i="27"/>
  <c r="AE66" i="27"/>
  <c r="E16" i="47"/>
  <c r="AM82" i="26"/>
  <c r="I51" i="38"/>
  <c r="D72" i="26"/>
  <c r="F70" i="38"/>
  <c r="D33" i="40"/>
  <c r="L36" i="16"/>
  <c r="L82" i="16" s="1"/>
  <c r="L91" i="16" s="1"/>
  <c r="AI82" i="28"/>
  <c r="AI91" i="28" s="1"/>
  <c r="G32" i="40"/>
  <c r="E36" i="28"/>
  <c r="L24" i="45"/>
  <c r="L82" i="45" s="1"/>
  <c r="G61" i="38"/>
  <c r="E42" i="26"/>
  <c r="E43" i="26" s="1"/>
  <c r="F22" i="15"/>
  <c r="L22" i="15"/>
  <c r="D22" i="39" s="1"/>
  <c r="I77" i="37"/>
  <c r="E19" i="39"/>
  <c r="W24" i="27"/>
  <c r="W82" i="27" s="1"/>
  <c r="M32" i="15"/>
  <c r="G32" i="15"/>
  <c r="I36" i="15"/>
  <c r="F76" i="15"/>
  <c r="L76" i="15"/>
  <c r="D76" i="39" s="1"/>
  <c r="H76" i="39" s="1"/>
  <c r="H27" i="40"/>
  <c r="H29" i="40" s="1"/>
  <c r="F29" i="40"/>
  <c r="AM91" i="27"/>
  <c r="W82" i="28"/>
  <c r="E11" i="27"/>
  <c r="I16" i="42"/>
  <c r="D80" i="27"/>
  <c r="F80" i="39" s="1"/>
  <c r="H80" i="39" s="1"/>
  <c r="L16" i="14"/>
  <c r="L82" i="14" s="1"/>
  <c r="G36" i="38"/>
  <c r="I32" i="38"/>
  <c r="I36" i="38" s="1"/>
  <c r="G29" i="40"/>
  <c r="D61" i="55"/>
  <c r="F59" i="57"/>
  <c r="F51" i="12"/>
  <c r="L51" i="12"/>
  <c r="D51" i="36" s="1"/>
  <c r="D56" i="21"/>
  <c r="F54" i="33"/>
  <c r="I79" i="33"/>
  <c r="H79" i="33"/>
  <c r="E54" i="60"/>
  <c r="M56" i="58"/>
  <c r="G70" i="35"/>
  <c r="E72" i="23"/>
  <c r="H45" i="5"/>
  <c r="M29" i="53"/>
  <c r="E27" i="52"/>
  <c r="E29" i="52" s="1"/>
  <c r="H32" i="43"/>
  <c r="F36" i="43"/>
  <c r="F34" i="15"/>
  <c r="L34" i="15"/>
  <c r="D34" i="39" s="1"/>
  <c r="H34" i="39" s="1"/>
  <c r="D61" i="27"/>
  <c r="F59" i="39"/>
  <c r="L13" i="15"/>
  <c r="D13" i="39" s="1"/>
  <c r="H13" i="39" s="1"/>
  <c r="F13" i="15"/>
  <c r="G86" i="24"/>
  <c r="E86" i="21"/>
  <c r="G89" i="21"/>
  <c r="H28" i="39"/>
  <c r="E28" i="5"/>
  <c r="I28" i="42"/>
  <c r="F81" i="5"/>
  <c r="H81" i="5" s="1"/>
  <c r="L60" i="15"/>
  <c r="D60" i="39" s="1"/>
  <c r="H60" i="39" s="1"/>
  <c r="F60" i="15"/>
  <c r="L66" i="18"/>
  <c r="D64" i="42"/>
  <c r="F51" i="5"/>
  <c r="H51" i="5" s="1"/>
  <c r="H647" i="44"/>
  <c r="J91" i="27"/>
  <c r="E70" i="27"/>
  <c r="D32" i="37"/>
  <c r="D36" i="37" s="1"/>
  <c r="L36" i="13"/>
  <c r="X29" i="27"/>
  <c r="D16" i="46"/>
  <c r="D82" i="46" s="1"/>
  <c r="D91" i="46" s="1"/>
  <c r="F11" i="47"/>
  <c r="I75" i="39"/>
  <c r="M24" i="61"/>
  <c r="E20" i="63"/>
  <c r="E24" i="63" s="1"/>
  <c r="M61" i="53"/>
  <c r="E59" i="52"/>
  <c r="E61" i="52" s="1"/>
  <c r="I647" i="44"/>
  <c r="K91" i="27"/>
  <c r="J644" i="44"/>
  <c r="L91" i="25"/>
  <c r="M56" i="18"/>
  <c r="E54" i="42"/>
  <c r="G65" i="5"/>
  <c r="G66" i="42"/>
  <c r="L11" i="15"/>
  <c r="H16" i="15"/>
  <c r="F11" i="15"/>
  <c r="F16" i="15" s="1"/>
  <c r="I47" i="5"/>
  <c r="I78" i="5"/>
  <c r="G41" i="5"/>
  <c r="I41" i="42"/>
  <c r="G42" i="42"/>
  <c r="G43" i="42" s="1"/>
  <c r="I33" i="39"/>
  <c r="E40" i="37"/>
  <c r="E42" i="37" s="1"/>
  <c r="E43" i="37" s="1"/>
  <c r="M42" i="13"/>
  <c r="M43" i="13" s="1"/>
  <c r="D66" i="26"/>
  <c r="F64" i="38"/>
  <c r="L24" i="19"/>
  <c r="L82" i="19" s="1"/>
  <c r="L91" i="19" s="1"/>
  <c r="D19" i="43"/>
  <c r="G35" i="5"/>
  <c r="I35" i="5" s="1"/>
  <c r="I79" i="39"/>
  <c r="N82" i="25"/>
  <c r="R24" i="27"/>
  <c r="D54" i="47"/>
  <c r="D56" i="47" s="1"/>
  <c r="L56" i="45"/>
  <c r="F36" i="47"/>
  <c r="H32" i="47"/>
  <c r="H36" i="47" s="1"/>
  <c r="E54" i="27"/>
  <c r="M35" i="15"/>
  <c r="E35" i="39" s="1"/>
  <c r="G35" i="15"/>
  <c r="E86" i="40"/>
  <c r="E89" i="40" s="1"/>
  <c r="M89" i="16"/>
  <c r="E42" i="42"/>
  <c r="E43" i="42" s="1"/>
  <c r="I40" i="42"/>
  <c r="F91" i="27"/>
  <c r="F59" i="37"/>
  <c r="D61" i="25"/>
  <c r="AC648" i="44"/>
  <c r="AE91" i="28"/>
  <c r="G59" i="40"/>
  <c r="E61" i="28"/>
  <c r="G20" i="5"/>
  <c r="I87" i="39"/>
  <c r="F32" i="37"/>
  <c r="D36" i="25"/>
  <c r="D24" i="47"/>
  <c r="D82" i="47" s="1"/>
  <c r="D91" i="47" s="1"/>
  <c r="H20" i="47"/>
  <c r="D72" i="47"/>
  <c r="H70" i="47"/>
  <c r="H72" i="47" s="1"/>
  <c r="S16" i="27"/>
  <c r="S82" i="27" s="1"/>
  <c r="G33" i="15"/>
  <c r="M33" i="15"/>
  <c r="E33" i="39" s="1"/>
  <c r="H22" i="37"/>
  <c r="O648" i="44"/>
  <c r="Q91" i="28"/>
  <c r="E56" i="28"/>
  <c r="G54" i="40"/>
  <c r="G64" i="40"/>
  <c r="E66" i="28"/>
  <c r="H47" i="50"/>
  <c r="D59" i="50"/>
  <c r="D61" i="50" s="1"/>
  <c r="L61" i="49"/>
  <c r="I33" i="50"/>
  <c r="E82" i="22"/>
  <c r="D36" i="29"/>
  <c r="F32" i="41"/>
  <c r="G82" i="20"/>
  <c r="E16" i="29"/>
  <c r="G11" i="41"/>
  <c r="H55" i="34"/>
  <c r="H56" i="34" s="1"/>
  <c r="F56" i="34"/>
  <c r="F29" i="34"/>
  <c r="H27" i="34"/>
  <c r="H29" i="34" s="1"/>
  <c r="T82" i="20"/>
  <c r="R639" i="44" s="1"/>
  <c r="E42" i="29"/>
  <c r="E43" i="29" s="1"/>
  <c r="G40" i="41"/>
  <c r="D16" i="29"/>
  <c r="F11" i="41"/>
  <c r="F82" i="17"/>
  <c r="G82" i="55"/>
  <c r="G70" i="41"/>
  <c r="E72" i="29"/>
  <c r="D36" i="32"/>
  <c r="G19" i="57"/>
  <c r="E24" i="55"/>
  <c r="M36" i="56"/>
  <c r="E32" i="57"/>
  <c r="E36" i="57" s="1"/>
  <c r="L649" i="44"/>
  <c r="N91" i="55"/>
  <c r="H19" i="34"/>
  <c r="F24" i="34"/>
  <c r="F82" i="34" s="1"/>
  <c r="V82" i="55"/>
  <c r="E56" i="55"/>
  <c r="G54" i="57"/>
  <c r="Q24" i="24"/>
  <c r="H54" i="32"/>
  <c r="H56" i="32" s="1"/>
  <c r="F56" i="32"/>
  <c r="AA16" i="24"/>
  <c r="X24" i="24"/>
  <c r="X82" i="24" s="1"/>
  <c r="N24" i="24"/>
  <c r="N82" i="24" s="1"/>
  <c r="N29" i="24"/>
  <c r="W82" i="24"/>
  <c r="M70" i="12"/>
  <c r="G70" i="12"/>
  <c r="I72" i="12"/>
  <c r="M12" i="12"/>
  <c r="E12" i="36" s="1"/>
  <c r="I12" i="36" s="1"/>
  <c r="G12" i="12"/>
  <c r="G45" i="12"/>
  <c r="M45" i="12"/>
  <c r="E45" i="36" s="1"/>
  <c r="I45" i="36" s="1"/>
  <c r="M79" i="12"/>
  <c r="E79" i="36" s="1"/>
  <c r="I79" i="36" s="1"/>
  <c r="G79" i="12"/>
  <c r="D32" i="33"/>
  <c r="D36" i="33" s="1"/>
  <c r="L36" i="9"/>
  <c r="L79" i="12"/>
  <c r="D79" i="36" s="1"/>
  <c r="F79" i="12"/>
  <c r="H39" i="57"/>
  <c r="AC82" i="21"/>
  <c r="O61" i="24"/>
  <c r="H76" i="33"/>
  <c r="O82" i="55"/>
  <c r="N640" i="44"/>
  <c r="P91" i="21"/>
  <c r="F22" i="12"/>
  <c r="L22" i="12"/>
  <c r="D22" i="36" s="1"/>
  <c r="H22" i="36" s="1"/>
  <c r="M80" i="12"/>
  <c r="E80" i="36" s="1"/>
  <c r="I80" i="36" s="1"/>
  <c r="G80" i="12"/>
  <c r="E24" i="21"/>
  <c r="G19" i="33"/>
  <c r="H88" i="36"/>
  <c r="F643" i="44"/>
  <c r="H91" i="24"/>
  <c r="L49" i="12"/>
  <c r="D49" i="36" s="1"/>
  <c r="H49" i="36" s="1"/>
  <c r="F49" i="12"/>
  <c r="M77" i="12"/>
  <c r="E77" i="36" s="1"/>
  <c r="I77" i="36" s="1"/>
  <c r="G77" i="12"/>
  <c r="AE82" i="21"/>
  <c r="D59" i="57"/>
  <c r="D61" i="57" s="1"/>
  <c r="L61" i="56"/>
  <c r="P61" i="24"/>
  <c r="L42" i="11"/>
  <c r="L43" i="11" s="1"/>
  <c r="D40" i="35"/>
  <c r="D42" i="35" s="1"/>
  <c r="D43" i="35" s="1"/>
  <c r="S36" i="24"/>
  <c r="S82" i="24" s="1"/>
  <c r="H49" i="33"/>
  <c r="H82" i="9"/>
  <c r="H91" i="9" s="1"/>
  <c r="AC61" i="24"/>
  <c r="Z82" i="23"/>
  <c r="X641" i="44" s="1"/>
  <c r="AA82" i="21"/>
  <c r="D59" i="24"/>
  <c r="G24" i="58"/>
  <c r="M61" i="11"/>
  <c r="M82" i="11" s="1"/>
  <c r="B18" i="4" s="1"/>
  <c r="C18" i="4" s="1"/>
  <c r="E59" i="35"/>
  <c r="E61" i="35" s="1"/>
  <c r="G42" i="60"/>
  <c r="G43" i="60" s="1"/>
  <c r="I40" i="60"/>
  <c r="I42" i="60" s="1"/>
  <c r="I43" i="60" s="1"/>
  <c r="I82" i="58"/>
  <c r="L24" i="58"/>
  <c r="I29" i="12"/>
  <c r="G27" i="12"/>
  <c r="G29" i="12" s="1"/>
  <c r="M27" i="12"/>
  <c r="D61" i="21"/>
  <c r="G27" i="35"/>
  <c r="E29" i="23"/>
  <c r="H70" i="35"/>
  <c r="H72" i="35" s="1"/>
  <c r="F72" i="35"/>
  <c r="G55" i="60"/>
  <c r="E56" i="59"/>
  <c r="H82" i="58"/>
  <c r="D29" i="60"/>
  <c r="G24" i="19"/>
  <c r="G82" i="19" s="1"/>
  <c r="G91" i="19" s="1"/>
  <c r="I60" i="43"/>
  <c r="G60" i="5"/>
  <c r="I60" i="5" s="1"/>
  <c r="E36" i="62"/>
  <c r="G32" i="63"/>
  <c r="N82" i="62"/>
  <c r="F82" i="61"/>
  <c r="F82" i="64"/>
  <c r="S651" i="44"/>
  <c r="U91" i="31"/>
  <c r="H20" i="43"/>
  <c r="F20" i="5"/>
  <c r="L40" i="12"/>
  <c r="H42" i="12"/>
  <c r="H43" i="12" s="1"/>
  <c r="F40" i="12"/>
  <c r="H82" i="61"/>
  <c r="D34" i="5"/>
  <c r="AC651" i="44"/>
  <c r="AE91" i="31"/>
  <c r="AK82" i="62"/>
  <c r="I82" i="61"/>
  <c r="R651" i="44"/>
  <c r="T91" i="31"/>
  <c r="D36" i="54"/>
  <c r="F32" i="52"/>
  <c r="D33" i="42"/>
  <c r="L36" i="18"/>
  <c r="M29" i="19"/>
  <c r="L19" i="15"/>
  <c r="H24" i="15"/>
  <c r="F19" i="15"/>
  <c r="D56" i="25"/>
  <c r="F54" i="37"/>
  <c r="F34" i="5"/>
  <c r="H34" i="43"/>
  <c r="M61" i="19"/>
  <c r="E59" i="43"/>
  <c r="E61" i="43" s="1"/>
  <c r="H76" i="43"/>
  <c r="F76" i="5"/>
  <c r="H76" i="5" s="1"/>
  <c r="F43" i="53"/>
  <c r="F82" i="53" s="1"/>
  <c r="G80" i="5"/>
  <c r="I80" i="5" s="1"/>
  <c r="D36" i="31"/>
  <c r="AB82" i="54"/>
  <c r="Z653" i="44" s="1"/>
  <c r="F77" i="5"/>
  <c r="H77" i="5" s="1"/>
  <c r="L75" i="15"/>
  <c r="D75" i="39" s="1"/>
  <c r="H75" i="39" s="1"/>
  <c r="F75" i="15"/>
  <c r="M13" i="15"/>
  <c r="E13" i="39" s="1"/>
  <c r="I13" i="39" s="1"/>
  <c r="G13" i="15"/>
  <c r="M75" i="15"/>
  <c r="E75" i="39" s="1"/>
  <c r="G75" i="15"/>
  <c r="G23" i="5"/>
  <c r="I23" i="5" s="1"/>
  <c r="G74" i="5"/>
  <c r="F86" i="39"/>
  <c r="D89" i="27"/>
  <c r="E71" i="37"/>
  <c r="E72" i="37" s="1"/>
  <c r="M72" i="13"/>
  <c r="G28" i="5"/>
  <c r="I28" i="5" s="1"/>
  <c r="F36" i="13"/>
  <c r="L79" i="15"/>
  <c r="D79" i="39" s="1"/>
  <c r="F79" i="15"/>
  <c r="R36" i="27"/>
  <c r="D16" i="54"/>
  <c r="F11" i="52"/>
  <c r="M24" i="18"/>
  <c r="M82" i="18" s="1"/>
  <c r="B27" i="4" s="1"/>
  <c r="C27" i="4" s="1"/>
  <c r="E19" i="42"/>
  <c r="G12" i="15"/>
  <c r="M12" i="15"/>
  <c r="E12" i="39" s="1"/>
  <c r="I12" i="39" s="1"/>
  <c r="Q82" i="27"/>
  <c r="H82" i="45"/>
  <c r="AA82" i="26"/>
  <c r="Y645" i="44" s="1"/>
  <c r="F73" i="5"/>
  <c r="H73" i="5" s="1"/>
  <c r="D24" i="59"/>
  <c r="D82" i="59" s="1"/>
  <c r="F19" i="60"/>
  <c r="E60" i="5"/>
  <c r="E40" i="27"/>
  <c r="M24" i="13"/>
  <c r="I12" i="37"/>
  <c r="N651" i="44"/>
  <c r="P91" i="31"/>
  <c r="F55" i="15"/>
  <c r="L55" i="15"/>
  <c r="D55" i="39" s="1"/>
  <c r="H55" i="39" s="1"/>
  <c r="H65" i="37"/>
  <c r="H82" i="13"/>
  <c r="H91" i="13" s="1"/>
  <c r="S648" i="44"/>
  <c r="U91" i="28"/>
  <c r="I39" i="40"/>
  <c r="E24" i="26"/>
  <c r="G19" i="38"/>
  <c r="H79" i="38"/>
  <c r="F11" i="40"/>
  <c r="D16" i="28"/>
  <c r="F24" i="47"/>
  <c r="H19" i="47"/>
  <c r="H24" i="47" s="1"/>
  <c r="G82" i="14"/>
  <c r="E24" i="28"/>
  <c r="G19" i="40"/>
  <c r="D61" i="46"/>
  <c r="F60" i="47"/>
  <c r="F13" i="5"/>
  <c r="Y66" i="27"/>
  <c r="D59" i="38"/>
  <c r="D61" i="38" s="1"/>
  <c r="L61" i="14"/>
  <c r="M43" i="16"/>
  <c r="I49" i="43"/>
  <c r="F59" i="38"/>
  <c r="D61" i="26"/>
  <c r="N644" i="44"/>
  <c r="P91" i="25"/>
  <c r="G89" i="37"/>
  <c r="AB648" i="44"/>
  <c r="AD91" i="28"/>
  <c r="L61" i="27"/>
  <c r="AM82" i="28"/>
  <c r="AM91" i="28" s="1"/>
  <c r="AI82" i="27"/>
  <c r="AI91" i="27" s="1"/>
  <c r="I88" i="39"/>
  <c r="N36" i="27"/>
  <c r="N82" i="27" s="1"/>
  <c r="G70" i="37"/>
  <c r="E72" i="25"/>
  <c r="E82" i="46"/>
  <c r="T82" i="26"/>
  <c r="R645" i="44" s="1"/>
  <c r="G82" i="18"/>
  <c r="W648" i="44"/>
  <c r="Y91" i="28"/>
  <c r="E72" i="28"/>
  <c r="G70" i="40"/>
  <c r="H86" i="47"/>
  <c r="H89" i="47" s="1"/>
  <c r="F89" i="47"/>
  <c r="I54" i="38"/>
  <c r="I56" i="38" s="1"/>
  <c r="G56" i="38"/>
  <c r="L24" i="49"/>
  <c r="D19" i="50"/>
  <c r="D24" i="50" s="1"/>
  <c r="I12" i="32"/>
  <c r="G12" i="5"/>
  <c r="H70" i="41"/>
  <c r="H72" i="41" s="1"/>
  <c r="F72" i="41"/>
  <c r="E36" i="24"/>
  <c r="G32" i="36"/>
  <c r="F32" i="36"/>
  <c r="G28" i="12"/>
  <c r="M28" i="12"/>
  <c r="E28" i="36" s="1"/>
  <c r="H60" i="36"/>
  <c r="D12" i="24"/>
  <c r="F12" i="36" s="1"/>
  <c r="H12" i="36" s="1"/>
  <c r="M71" i="12"/>
  <c r="E71" i="36" s="1"/>
  <c r="G71" i="12"/>
  <c r="D59" i="35"/>
  <c r="D61" i="35" s="1"/>
  <c r="L61" i="11"/>
  <c r="Y29" i="24"/>
  <c r="I32" i="60"/>
  <c r="I36" i="60" s="1"/>
  <c r="G36" i="60"/>
  <c r="L72" i="58"/>
  <c r="D70" i="60"/>
  <c r="D72" i="60" s="1"/>
  <c r="G59" i="43"/>
  <c r="E61" i="31"/>
  <c r="E36" i="42"/>
  <c r="I33" i="42"/>
  <c r="G27" i="43"/>
  <c r="E29" i="31"/>
  <c r="D16" i="48"/>
  <c r="F11" i="50"/>
  <c r="E36" i="48"/>
  <c r="G32" i="50"/>
  <c r="M66" i="49"/>
  <c r="E64" i="50"/>
  <c r="E66" i="50" s="1"/>
  <c r="E24" i="29"/>
  <c r="G19" i="41"/>
  <c r="M82" i="29"/>
  <c r="K638" i="44" s="1"/>
  <c r="D29" i="20"/>
  <c r="F27" i="32"/>
  <c r="F40" i="32"/>
  <c r="D42" i="20"/>
  <c r="D43" i="20" s="1"/>
  <c r="G11" i="57"/>
  <c r="E16" i="55"/>
  <c r="H22" i="33"/>
  <c r="T42" i="24"/>
  <c r="T43" i="24" s="1"/>
  <c r="G82" i="58"/>
  <c r="D16" i="62"/>
  <c r="F11" i="63"/>
  <c r="R36" i="24"/>
  <c r="H21" i="60"/>
  <c r="F16" i="35"/>
  <c r="H11" i="35"/>
  <c r="H16" i="35" s="1"/>
  <c r="D27" i="63"/>
  <c r="D29" i="63" s="1"/>
  <c r="D82" i="63" s="1"/>
  <c r="L29" i="61"/>
  <c r="L82" i="61" s="1"/>
  <c r="F36" i="53"/>
  <c r="M64" i="15"/>
  <c r="I66" i="15"/>
  <c r="G64" i="15"/>
  <c r="D13" i="5"/>
  <c r="D21" i="5"/>
  <c r="F29" i="52"/>
  <c r="H27" i="52"/>
  <c r="H29" i="52" s="1"/>
  <c r="D36" i="59"/>
  <c r="F32" i="60"/>
  <c r="D75" i="5"/>
  <c r="E24" i="27"/>
  <c r="G19" i="39"/>
  <c r="E36" i="27"/>
  <c r="G32" i="39"/>
  <c r="E21" i="5"/>
  <c r="L33" i="15"/>
  <c r="D33" i="39" s="1"/>
  <c r="F33" i="15"/>
  <c r="H54" i="42"/>
  <c r="H56" i="42" s="1"/>
  <c r="F56" i="42"/>
  <c r="V651" i="44"/>
  <c r="X91" i="31"/>
  <c r="D27" i="38"/>
  <c r="D29" i="38" s="1"/>
  <c r="D82" i="38" s="1"/>
  <c r="L29" i="14"/>
  <c r="V82" i="25"/>
  <c r="E40" i="38"/>
  <c r="M42" i="14"/>
  <c r="M43" i="14" s="1"/>
  <c r="F19" i="40"/>
  <c r="D24" i="28"/>
  <c r="F60" i="63"/>
  <c r="D61" i="62"/>
  <c r="F11" i="38"/>
  <c r="D16" i="26"/>
  <c r="F65" i="40"/>
  <c r="D66" i="28"/>
  <c r="I39" i="39"/>
  <c r="E64" i="27"/>
  <c r="D42" i="48"/>
  <c r="D43" i="48" s="1"/>
  <c r="F40" i="50"/>
  <c r="D32" i="34"/>
  <c r="L36" i="10"/>
  <c r="G29" i="34"/>
  <c r="D72" i="20"/>
  <c r="F70" i="32"/>
  <c r="D11" i="32"/>
  <c r="D16" i="32" s="1"/>
  <c r="L16" i="8"/>
  <c r="L82" i="8" s="1"/>
  <c r="G649" i="44"/>
  <c r="I91" i="55"/>
  <c r="M35" i="12"/>
  <c r="E35" i="36" s="1"/>
  <c r="I35" i="36" s="1"/>
  <c r="G35" i="12"/>
  <c r="Q43" i="24"/>
  <c r="E32" i="33"/>
  <c r="M36" i="9"/>
  <c r="P640" i="44"/>
  <c r="R91" i="21"/>
  <c r="AK82" i="31"/>
  <c r="AK91" i="31" s="1"/>
  <c r="E55" i="43"/>
  <c r="M56" i="19"/>
  <c r="L27" i="15"/>
  <c r="H29" i="15"/>
  <c r="F27" i="15"/>
  <c r="F29" i="15" s="1"/>
  <c r="D39" i="5"/>
  <c r="I14" i="33"/>
  <c r="D80" i="5"/>
  <c r="H80" i="42"/>
  <c r="E34" i="52"/>
  <c r="E36" i="52" s="1"/>
  <c r="M36" i="53"/>
  <c r="D20" i="37"/>
  <c r="D24" i="37" s="1"/>
  <c r="L24" i="13"/>
  <c r="D70" i="63"/>
  <c r="D72" i="63" s="1"/>
  <c r="L72" i="61"/>
  <c r="E76" i="5"/>
  <c r="E86" i="55"/>
  <c r="G89" i="55"/>
  <c r="G82" i="46"/>
  <c r="G91" i="46" s="1"/>
  <c r="V16" i="27"/>
  <c r="E70" i="40"/>
  <c r="E72" i="40" s="1"/>
  <c r="M72" i="16"/>
  <c r="D64" i="40"/>
  <c r="L66" i="16"/>
  <c r="D89" i="31"/>
  <c r="F86" i="43"/>
  <c r="W29" i="27"/>
  <c r="E27" i="27"/>
  <c r="AK82" i="26"/>
  <c r="I80" i="40"/>
  <c r="G82" i="48"/>
  <c r="D24" i="48"/>
  <c r="F19" i="50"/>
  <c r="D35" i="24"/>
  <c r="F35" i="36" s="1"/>
  <c r="V66" i="24"/>
  <c r="O24" i="24"/>
  <c r="O82" i="24" s="1"/>
  <c r="G13" i="12"/>
  <c r="M13" i="12"/>
  <c r="E13" i="36" s="1"/>
  <c r="I13" i="36" s="1"/>
  <c r="D64" i="24"/>
  <c r="M32" i="12"/>
  <c r="I36" i="12"/>
  <c r="G32" i="12"/>
  <c r="F16" i="9"/>
  <c r="F82" i="9" s="1"/>
  <c r="F91" i="9" s="1"/>
  <c r="F41" i="12"/>
  <c r="L41" i="12"/>
  <c r="D41" i="36" s="1"/>
  <c r="H41" i="36" s="1"/>
  <c r="G16" i="9"/>
  <c r="G82" i="9" s="1"/>
  <c r="G91" i="9" s="1"/>
  <c r="F76" i="12"/>
  <c r="L76" i="12"/>
  <c r="D76" i="36" s="1"/>
  <c r="G19" i="35"/>
  <c r="E24" i="23"/>
  <c r="D27" i="24"/>
  <c r="F33" i="12"/>
  <c r="L33" i="12"/>
  <c r="D33" i="36" s="1"/>
  <c r="H33" i="36" s="1"/>
  <c r="Z24" i="24"/>
  <c r="D12" i="33"/>
  <c r="L16" i="9"/>
  <c r="E64" i="33"/>
  <c r="E66" i="33" s="1"/>
  <c r="M66" i="9"/>
  <c r="Y82" i="21"/>
  <c r="AA24" i="24"/>
  <c r="Q36" i="24"/>
  <c r="D11" i="24"/>
  <c r="R29" i="24"/>
  <c r="G640" i="44"/>
  <c r="D635" i="44" s="1"/>
  <c r="I91" i="21"/>
  <c r="AB56" i="24"/>
  <c r="L27" i="12"/>
  <c r="H29" i="12"/>
  <c r="F27" i="12"/>
  <c r="D24" i="33"/>
  <c r="R16" i="24"/>
  <c r="E59" i="24"/>
  <c r="M61" i="24"/>
  <c r="E66" i="21"/>
  <c r="G64" i="33"/>
  <c r="V24" i="24"/>
  <c r="AE42" i="24"/>
  <c r="AE43" i="24" s="1"/>
  <c r="M66" i="11"/>
  <c r="E65" i="35"/>
  <c r="F34" i="12"/>
  <c r="L34" i="12"/>
  <c r="D34" i="36" s="1"/>
  <c r="T82" i="21"/>
  <c r="AB82" i="23"/>
  <c r="Z641" i="44" s="1"/>
  <c r="M82" i="64"/>
  <c r="Z82" i="59"/>
  <c r="X654" i="44" s="1"/>
  <c r="D54" i="24"/>
  <c r="L16" i="58"/>
  <c r="L42" i="58"/>
  <c r="L43" i="58" s="1"/>
  <c r="D40" i="60"/>
  <c r="H66" i="60"/>
  <c r="AA82" i="62"/>
  <c r="H21" i="57"/>
  <c r="Z36" i="24"/>
  <c r="E59" i="60"/>
  <c r="M61" i="58"/>
  <c r="M82" i="23"/>
  <c r="K641" i="44" s="1"/>
  <c r="M36" i="19"/>
  <c r="E33" i="43"/>
  <c r="E36" i="43" s="1"/>
  <c r="D29" i="31"/>
  <c r="F27" i="43"/>
  <c r="E16" i="23"/>
  <c r="G11" i="35"/>
  <c r="D16" i="60"/>
  <c r="D29" i="62"/>
  <c r="F27" i="63"/>
  <c r="E56" i="63"/>
  <c r="O651" i="44"/>
  <c r="Q91" i="31"/>
  <c r="E27" i="63"/>
  <c r="E29" i="63" s="1"/>
  <c r="M29" i="61"/>
  <c r="AH82" i="31"/>
  <c r="AH91" i="31" s="1"/>
  <c r="G27" i="52"/>
  <c r="E29" i="54"/>
  <c r="L82" i="31"/>
  <c r="I21" i="52"/>
  <c r="L66" i="53"/>
  <c r="I82" i="64"/>
  <c r="V82" i="62"/>
  <c r="I59" i="35"/>
  <c r="I61" i="35" s="1"/>
  <c r="G61" i="35"/>
  <c r="E24" i="62"/>
  <c r="M36" i="18"/>
  <c r="G647" i="44"/>
  <c r="I91" i="27"/>
  <c r="D27" i="37"/>
  <c r="D29" i="37" s="1"/>
  <c r="L29" i="13"/>
  <c r="D70" i="37"/>
  <c r="L72" i="13"/>
  <c r="AC82" i="25"/>
  <c r="I70" i="60"/>
  <c r="G72" i="60"/>
  <c r="W651" i="44"/>
  <c r="Y91" i="31"/>
  <c r="I23" i="35"/>
  <c r="G29" i="18"/>
  <c r="G39" i="5"/>
  <c r="I39" i="5" s="1"/>
  <c r="F21" i="5"/>
  <c r="H21" i="5" s="1"/>
  <c r="O82" i="25"/>
  <c r="AD61" i="27"/>
  <c r="E29" i="62"/>
  <c r="G27" i="63"/>
  <c r="AJ82" i="27"/>
  <c r="AJ91" i="27" s="1"/>
  <c r="D42" i="42"/>
  <c r="D43" i="42" s="1"/>
  <c r="L21" i="15"/>
  <c r="D21" i="39" s="1"/>
  <c r="H21" i="39" s="1"/>
  <c r="F21" i="15"/>
  <c r="L77" i="15"/>
  <c r="D77" i="39" s="1"/>
  <c r="F77" i="15"/>
  <c r="G19" i="37"/>
  <c r="E24" i="25"/>
  <c r="D61" i="31"/>
  <c r="M23" i="15"/>
  <c r="E23" i="39" s="1"/>
  <c r="I23" i="39" s="1"/>
  <c r="G23" i="15"/>
  <c r="G82" i="30"/>
  <c r="F39" i="5"/>
  <c r="F41" i="15"/>
  <c r="L41" i="15"/>
  <c r="D41" i="39" s="1"/>
  <c r="M14" i="15"/>
  <c r="E14" i="39" s="1"/>
  <c r="G14" i="15"/>
  <c r="F16" i="14"/>
  <c r="F82" i="14" s="1"/>
  <c r="E70" i="52"/>
  <c r="E72" i="52" s="1"/>
  <c r="M72" i="53"/>
  <c r="E32" i="37"/>
  <c r="E36" i="37" s="1"/>
  <c r="M36" i="13"/>
  <c r="M81" i="15"/>
  <c r="E81" i="39" s="1"/>
  <c r="I81" i="39" s="1"/>
  <c r="G81" i="15"/>
  <c r="H79" i="37"/>
  <c r="M29" i="45"/>
  <c r="M82" i="45" s="1"/>
  <c r="B22" i="4" s="1"/>
  <c r="C22" i="4" s="1"/>
  <c r="AN82" i="59"/>
  <c r="I47" i="52"/>
  <c r="L45" i="15"/>
  <c r="D45" i="39" s="1"/>
  <c r="F45" i="15"/>
  <c r="R72" i="27"/>
  <c r="F28" i="15"/>
  <c r="L28" i="15"/>
  <c r="D28" i="39" s="1"/>
  <c r="F36" i="34"/>
  <c r="E40" i="52"/>
  <c r="E42" i="52" s="1"/>
  <c r="E43" i="52" s="1"/>
  <c r="M42" i="53"/>
  <c r="M43" i="53" s="1"/>
  <c r="E24" i="31"/>
  <c r="G19" i="43"/>
  <c r="D16" i="52"/>
  <c r="F75" i="5"/>
  <c r="H82" i="27"/>
  <c r="I646" i="44"/>
  <c r="K91" i="46"/>
  <c r="I82" i="53"/>
  <c r="D12" i="37"/>
  <c r="D16" i="37" s="1"/>
  <c r="D82" i="37" s="1"/>
  <c r="L16" i="13"/>
  <c r="AD82" i="25"/>
  <c r="T82" i="28"/>
  <c r="D56" i="28"/>
  <c r="F54" i="40"/>
  <c r="F15" i="5"/>
  <c r="H15" i="5" s="1"/>
  <c r="I73" i="37"/>
  <c r="I11" i="47"/>
  <c r="I16" i="47" s="1"/>
  <c r="G16" i="47"/>
  <c r="AE24" i="27"/>
  <c r="AE82" i="27" s="1"/>
  <c r="N42" i="27"/>
  <c r="N43" i="27" s="1"/>
  <c r="G27" i="42"/>
  <c r="E29" i="30"/>
  <c r="T29" i="27"/>
  <c r="P16" i="27"/>
  <c r="P82" i="27" s="1"/>
  <c r="E29" i="26"/>
  <c r="G27" i="38"/>
  <c r="H71" i="43"/>
  <c r="F71" i="5"/>
  <c r="H71" i="5" s="1"/>
  <c r="F54" i="47"/>
  <c r="D56" i="46"/>
  <c r="G20" i="15"/>
  <c r="M20" i="15"/>
  <c r="E20" i="39" s="1"/>
  <c r="I20" i="39" s="1"/>
  <c r="F87" i="15"/>
  <c r="F89" i="15" s="1"/>
  <c r="F89" i="13"/>
  <c r="AB61" i="27"/>
  <c r="AI82" i="26"/>
  <c r="H86" i="40"/>
  <c r="H89" i="40" s="1"/>
  <c r="F89" i="40"/>
  <c r="E24" i="52"/>
  <c r="T16" i="27"/>
  <c r="T82" i="27" s="1"/>
  <c r="AD36" i="27"/>
  <c r="G36" i="45"/>
  <c r="G82" i="45" s="1"/>
  <c r="H41" i="47"/>
  <c r="H42" i="47" s="1"/>
  <c r="H43" i="47" s="1"/>
  <c r="F35" i="5"/>
  <c r="M24" i="16"/>
  <c r="M82" i="16" s="1"/>
  <c r="M91" i="16" s="1"/>
  <c r="B24" i="4" s="1"/>
  <c r="C24" i="4" s="1"/>
  <c r="P648" i="44"/>
  <c r="R91" i="28"/>
  <c r="F36" i="38"/>
  <c r="H32" i="38"/>
  <c r="H36" i="38" s="1"/>
  <c r="D36" i="48"/>
  <c r="F32" i="50"/>
  <c r="F82" i="29"/>
  <c r="E40" i="34"/>
  <c r="E42" i="34" s="1"/>
  <c r="E43" i="34" s="1"/>
  <c r="M42" i="10"/>
  <c r="M43" i="10" s="1"/>
  <c r="D24" i="55"/>
  <c r="F19" i="57"/>
  <c r="D13" i="24"/>
  <c r="F13" i="36" s="1"/>
  <c r="AD82" i="24"/>
  <c r="V640" i="44"/>
  <c r="X91" i="21"/>
  <c r="AB24" i="24"/>
  <c r="AB82" i="24" s="1"/>
  <c r="G49" i="12"/>
  <c r="M49" i="12"/>
  <c r="E49" i="36" s="1"/>
  <c r="L36" i="11"/>
  <c r="L82" i="11" s="1"/>
  <c r="D32" i="35"/>
  <c r="D36" i="35" s="1"/>
  <c r="D82" i="35" s="1"/>
  <c r="G54" i="33"/>
  <c r="E56" i="21"/>
  <c r="G82" i="23"/>
  <c r="G84" i="24" s="1"/>
  <c r="H23" i="43"/>
  <c r="F23" i="5"/>
  <c r="H23" i="5" s="1"/>
  <c r="D20" i="52"/>
  <c r="L24" i="53"/>
  <c r="G89" i="43"/>
  <c r="I86" i="43"/>
  <c r="F40" i="52"/>
  <c r="D42" i="54"/>
  <c r="D43" i="54" s="1"/>
  <c r="F14" i="5"/>
  <c r="H14" i="43"/>
  <c r="S91" i="7"/>
  <c r="Y82" i="27"/>
  <c r="AB36" i="27"/>
  <c r="H59" i="43"/>
  <c r="H61" i="43" s="1"/>
  <c r="F61" i="43"/>
  <c r="D59" i="42"/>
  <c r="H59" i="42" s="1"/>
  <c r="H61" i="42" s="1"/>
  <c r="L61" i="18"/>
  <c r="H14" i="37"/>
  <c r="E65" i="42"/>
  <c r="M66" i="18"/>
  <c r="I82" i="19"/>
  <c r="I91" i="19" s="1"/>
  <c r="U82" i="27"/>
  <c r="D16" i="40"/>
  <c r="F27" i="38"/>
  <c r="D29" i="26"/>
  <c r="H19" i="38"/>
  <c r="H24" i="38" s="1"/>
  <c r="F24" i="38"/>
  <c r="E24" i="40"/>
  <c r="E82" i="40" s="1"/>
  <c r="E91" i="40" s="1"/>
  <c r="I82" i="49"/>
  <c r="D72" i="50"/>
  <c r="H71" i="50"/>
  <c r="G56" i="50"/>
  <c r="L16" i="10"/>
  <c r="L82" i="10" s="1"/>
  <c r="L66" i="10"/>
  <c r="D64" i="34"/>
  <c r="E36" i="50"/>
  <c r="M89" i="56"/>
  <c r="B26" i="4" s="1"/>
  <c r="C26" i="4" s="1"/>
  <c r="E87" i="57"/>
  <c r="W649" i="44"/>
  <c r="Y91" i="55"/>
  <c r="I71" i="57"/>
  <c r="M39" i="12"/>
  <c r="E39" i="36" s="1"/>
  <c r="I39" i="36" s="1"/>
  <c r="G39" i="12"/>
  <c r="F28" i="12"/>
  <c r="L28" i="12"/>
  <c r="D28" i="36" s="1"/>
  <c r="F16" i="57"/>
  <c r="H80" i="36"/>
  <c r="S29" i="24"/>
  <c r="E66" i="48"/>
  <c r="G64" i="50"/>
  <c r="H35" i="50"/>
  <c r="D32" i="50"/>
  <c r="D36" i="50" s="1"/>
  <c r="L36" i="49"/>
  <c r="P82" i="48"/>
  <c r="N652" i="44" s="1"/>
  <c r="E70" i="34"/>
  <c r="M72" i="10"/>
  <c r="G16" i="49"/>
  <c r="G82" i="49" s="1"/>
  <c r="D55" i="34"/>
  <c r="D56" i="34" s="1"/>
  <c r="L56" i="10"/>
  <c r="D61" i="48"/>
  <c r="F59" i="50"/>
  <c r="E16" i="34"/>
  <c r="I13" i="34"/>
  <c r="I16" i="34" s="1"/>
  <c r="AC82" i="29"/>
  <c r="AA638" i="44" s="1"/>
  <c r="F61" i="34"/>
  <c r="H59" i="34"/>
  <c r="H61" i="34" s="1"/>
  <c r="M36" i="49"/>
  <c r="E29" i="20"/>
  <c r="G27" i="32"/>
  <c r="AL82" i="29"/>
  <c r="I33" i="32"/>
  <c r="L42" i="17"/>
  <c r="L43" i="17" s="1"/>
  <c r="L82" i="17" s="1"/>
  <c r="S82" i="20"/>
  <c r="Q639" i="44" s="1"/>
  <c r="D24" i="29"/>
  <c r="F19" i="41"/>
  <c r="D36" i="20"/>
  <c r="F32" i="32"/>
  <c r="G64" i="32"/>
  <c r="E66" i="20"/>
  <c r="E66" i="55"/>
  <c r="G64" i="57"/>
  <c r="S82" i="55"/>
  <c r="F61" i="32"/>
  <c r="H59" i="32"/>
  <c r="H61" i="32" s="1"/>
  <c r="H65" i="57"/>
  <c r="AK82" i="24"/>
  <c r="AK91" i="24" s="1"/>
  <c r="M47" i="12"/>
  <c r="E47" i="36" s="1"/>
  <c r="I47" i="36" s="1"/>
  <c r="G47" i="12"/>
  <c r="AI82" i="24"/>
  <c r="AI91" i="24" s="1"/>
  <c r="L35" i="12"/>
  <c r="D35" i="36" s="1"/>
  <c r="F35" i="12"/>
  <c r="E61" i="57"/>
  <c r="U36" i="24"/>
  <c r="R43" i="24"/>
  <c r="F70" i="33"/>
  <c r="D72" i="21"/>
  <c r="M19" i="12"/>
  <c r="I24" i="12"/>
  <c r="G19" i="12"/>
  <c r="G24" i="12" s="1"/>
  <c r="AC24" i="24"/>
  <c r="T36" i="24"/>
  <c r="N56" i="24"/>
  <c r="H16" i="12"/>
  <c r="L11" i="12"/>
  <c r="F11" i="12"/>
  <c r="Z56" i="24"/>
  <c r="I16" i="12"/>
  <c r="M11" i="12"/>
  <c r="G11" i="12"/>
  <c r="E89" i="33"/>
  <c r="V42" i="24"/>
  <c r="V43" i="24" s="1"/>
  <c r="AA56" i="24"/>
  <c r="E42" i="55"/>
  <c r="E43" i="55" s="1"/>
  <c r="G40" i="57"/>
  <c r="G51" i="12"/>
  <c r="M51" i="12"/>
  <c r="E51" i="36" s="1"/>
  <c r="I51" i="36" s="1"/>
  <c r="F80" i="12"/>
  <c r="L80" i="12"/>
  <c r="D80" i="36" s="1"/>
  <c r="AN82" i="21"/>
  <c r="AN91" i="21" s="1"/>
  <c r="H82" i="56"/>
  <c r="H91" i="56" s="1"/>
  <c r="G54" i="12"/>
  <c r="G56" i="12" s="1"/>
  <c r="I56" i="12"/>
  <c r="M54" i="12"/>
  <c r="G40" i="12"/>
  <c r="G42" i="12" s="1"/>
  <c r="G43" i="12" s="1"/>
  <c r="M40" i="12"/>
  <c r="I42" i="12"/>
  <c r="I43" i="12" s="1"/>
  <c r="L71" i="12"/>
  <c r="D71" i="36" s="1"/>
  <c r="H71" i="36" s="1"/>
  <c r="F71" i="12"/>
  <c r="L66" i="24"/>
  <c r="L70" i="12"/>
  <c r="F70" i="12"/>
  <c r="H72" i="12"/>
  <c r="Y36" i="24"/>
  <c r="F11" i="33"/>
  <c r="D16" i="21"/>
  <c r="H640" i="44"/>
  <c r="J91" i="21"/>
  <c r="E42" i="21"/>
  <c r="E43" i="21" s="1"/>
  <c r="G40" i="33"/>
  <c r="L24" i="9"/>
  <c r="F61" i="9"/>
  <c r="Z82" i="21"/>
  <c r="Q66" i="24"/>
  <c r="E73" i="24"/>
  <c r="G73" i="36" s="1"/>
  <c r="I73" i="36" s="1"/>
  <c r="H81" i="33"/>
  <c r="T16" i="24"/>
  <c r="T82" i="24" s="1"/>
  <c r="D70" i="24"/>
  <c r="L36" i="58"/>
  <c r="F36" i="35"/>
  <c r="H54" i="35"/>
  <c r="H56" i="35" s="1"/>
  <c r="F56" i="35"/>
  <c r="AH82" i="59"/>
  <c r="Q56" i="24"/>
  <c r="D35" i="5"/>
  <c r="AI82" i="62"/>
  <c r="T82" i="62"/>
  <c r="H16" i="60"/>
  <c r="M56" i="61"/>
  <c r="F19" i="43"/>
  <c r="D24" i="31"/>
  <c r="I51" i="63"/>
  <c r="E66" i="62"/>
  <c r="G64" i="63"/>
  <c r="E71" i="63"/>
  <c r="E72" i="63" s="1"/>
  <c r="M72" i="61"/>
  <c r="D15" i="5"/>
  <c r="D36" i="62"/>
  <c r="F32" i="63"/>
  <c r="E74" i="5"/>
  <c r="E93" i="5" s="1"/>
  <c r="I651" i="44"/>
  <c r="K91" i="31"/>
  <c r="E36" i="31"/>
  <c r="G32" i="43"/>
  <c r="D42" i="62"/>
  <c r="D43" i="62" s="1"/>
  <c r="F40" i="63"/>
  <c r="E41" i="63"/>
  <c r="E42" i="63" s="1"/>
  <c r="E43" i="63" s="1"/>
  <c r="M42" i="61"/>
  <c r="M43" i="61" s="1"/>
  <c r="E61" i="23"/>
  <c r="E13" i="60"/>
  <c r="M16" i="58"/>
  <c r="I20" i="63"/>
  <c r="E42" i="31"/>
  <c r="E43" i="31" s="1"/>
  <c r="G40" i="43"/>
  <c r="D36" i="30"/>
  <c r="F33" i="42"/>
  <c r="L35" i="15"/>
  <c r="D35" i="39" s="1"/>
  <c r="H35" i="39" s="1"/>
  <c r="F35" i="15"/>
  <c r="M79" i="15"/>
  <c r="E79" i="39" s="1"/>
  <c r="G79" i="15"/>
  <c r="N24" i="27"/>
  <c r="D19" i="27"/>
  <c r="D76" i="5"/>
  <c r="I20" i="43"/>
  <c r="H65" i="43"/>
  <c r="F14" i="15"/>
  <c r="L14" i="15"/>
  <c r="D14" i="39" s="1"/>
  <c r="L49" i="15"/>
  <c r="D49" i="39" s="1"/>
  <c r="H49" i="39" s="1"/>
  <c r="F49" i="15"/>
  <c r="W82" i="25"/>
  <c r="AA36" i="27"/>
  <c r="AA82" i="27" s="1"/>
  <c r="E60" i="27"/>
  <c r="G60" i="39" s="1"/>
  <c r="I60" i="39" s="1"/>
  <c r="E43" i="23"/>
  <c r="K651" i="44"/>
  <c r="M91" i="31"/>
  <c r="H28" i="42"/>
  <c r="D28" i="5"/>
  <c r="H76" i="42"/>
  <c r="X24" i="27"/>
  <c r="G49" i="15"/>
  <c r="M49" i="15"/>
  <c r="E49" i="39" s="1"/>
  <c r="I49" i="39" s="1"/>
  <c r="I20" i="37"/>
  <c r="D34" i="63"/>
  <c r="D36" i="63" s="1"/>
  <c r="L36" i="61"/>
  <c r="Q82" i="54"/>
  <c r="O653" i="44" s="1"/>
  <c r="I77" i="52"/>
  <c r="L40" i="15"/>
  <c r="H42" i="15"/>
  <c r="H43" i="15" s="1"/>
  <c r="F40" i="15"/>
  <c r="R16" i="27"/>
  <c r="L651" i="44"/>
  <c r="N91" i="31"/>
  <c r="E36" i="54"/>
  <c r="G32" i="52"/>
  <c r="G65" i="15"/>
  <c r="M65" i="15"/>
  <c r="E65" i="39" s="1"/>
  <c r="I65" i="39" s="1"/>
  <c r="L81" i="15"/>
  <c r="D81" i="39" s="1"/>
  <c r="F81" i="15"/>
  <c r="G55" i="15"/>
  <c r="M55" i="15"/>
  <c r="E55" i="39" s="1"/>
  <c r="I55" i="39" s="1"/>
  <c r="I82" i="13"/>
  <c r="I91" i="13" s="1"/>
  <c r="X16" i="27"/>
  <c r="H47" i="37"/>
  <c r="F82" i="30"/>
  <c r="E59" i="38"/>
  <c r="M61" i="14"/>
  <c r="D24" i="54"/>
  <c r="F19" i="52"/>
  <c r="E71" i="30"/>
  <c r="G72" i="30"/>
  <c r="D42" i="25"/>
  <c r="D43" i="25" s="1"/>
  <c r="F40" i="37"/>
  <c r="N82" i="26"/>
  <c r="L645" i="44" s="1"/>
  <c r="H81" i="52"/>
  <c r="G79" i="5"/>
  <c r="I79" i="5" s="1"/>
  <c r="AA82" i="25"/>
  <c r="E42" i="25"/>
  <c r="E43" i="25" s="1"/>
  <c r="G40" i="37"/>
  <c r="E77" i="27"/>
  <c r="G77" i="39" s="1"/>
  <c r="I77" i="39" s="1"/>
  <c r="H75" i="42"/>
  <c r="G644" i="44"/>
  <c r="I91" i="25"/>
  <c r="L66" i="27"/>
  <c r="D74" i="27"/>
  <c r="F74" i="39" s="1"/>
  <c r="H74" i="39" s="1"/>
  <c r="G82" i="26"/>
  <c r="M16" i="19"/>
  <c r="E11" i="43"/>
  <c r="AD16" i="27"/>
  <c r="D56" i="26"/>
  <c r="F54" i="38"/>
  <c r="E72" i="26"/>
  <c r="G70" i="38"/>
  <c r="M56" i="16"/>
  <c r="H15" i="42"/>
  <c r="I49" i="37"/>
  <c r="H75" i="37"/>
  <c r="D36" i="47"/>
  <c r="G646" i="44"/>
  <c r="I91" i="46"/>
  <c r="S82" i="28"/>
  <c r="F82" i="25"/>
  <c r="F91" i="25" s="1"/>
  <c r="F51" i="15"/>
  <c r="L51" i="15"/>
  <c r="D51" i="39" s="1"/>
  <c r="H51" i="39" s="1"/>
  <c r="G59" i="37"/>
  <c r="E61" i="25"/>
  <c r="I24" i="15"/>
  <c r="Q82" i="26"/>
  <c r="O645" i="44" s="1"/>
  <c r="G49" i="5"/>
  <c r="I49" i="5" s="1"/>
  <c r="F88" i="5"/>
  <c r="H88" i="5" s="1"/>
  <c r="H88" i="37"/>
  <c r="F89" i="37"/>
  <c r="G76" i="15"/>
  <c r="M76" i="15"/>
  <c r="E76" i="39" s="1"/>
  <c r="I76" i="39" s="1"/>
  <c r="M82" i="25"/>
  <c r="I71" i="47"/>
  <c r="I72" i="47" s="1"/>
  <c r="O82" i="28"/>
  <c r="M24" i="53"/>
  <c r="AB16" i="27"/>
  <c r="H87" i="39"/>
  <c r="Y24" i="27"/>
  <c r="D40" i="38"/>
  <c r="D42" i="38" s="1"/>
  <c r="D43" i="38" s="1"/>
  <c r="L42" i="14"/>
  <c r="L43" i="14" s="1"/>
  <c r="W82" i="26"/>
  <c r="U645" i="44" s="1"/>
  <c r="X648" i="44"/>
  <c r="Z91" i="28"/>
  <c r="E42" i="28"/>
  <c r="E43" i="28" s="1"/>
  <c r="G40" i="40"/>
  <c r="E36" i="40"/>
  <c r="H59" i="40"/>
  <c r="H61" i="40" s="1"/>
  <c r="F61" i="40"/>
  <c r="D36" i="26"/>
  <c r="D24" i="26"/>
  <c r="E61" i="29"/>
  <c r="G59" i="41"/>
  <c r="D16" i="55"/>
  <c r="D82" i="55" s="1"/>
  <c r="D91" i="55" s="1"/>
  <c r="L15" i="12"/>
  <c r="D15" i="36" s="1"/>
  <c r="F15" i="12"/>
  <c r="F64" i="33"/>
  <c r="D66" i="21"/>
  <c r="G60" i="12"/>
  <c r="M60" i="12"/>
  <c r="E60" i="36" s="1"/>
  <c r="I60" i="36" s="1"/>
  <c r="F75" i="12"/>
  <c r="L75" i="12"/>
  <c r="D75" i="36" s="1"/>
  <c r="I73" i="33"/>
  <c r="G73" i="5"/>
  <c r="I73" i="5" s="1"/>
  <c r="L19" i="12"/>
  <c r="F19" i="12"/>
  <c r="H24" i="12"/>
  <c r="F59" i="35"/>
  <c r="F59" i="5" s="1"/>
  <c r="D61" i="23"/>
  <c r="L45" i="12"/>
  <c r="D45" i="36" s="1"/>
  <c r="F45" i="12"/>
  <c r="D24" i="21"/>
  <c r="F19" i="33"/>
  <c r="L77" i="12"/>
  <c r="D77" i="36" s="1"/>
  <c r="H77" i="36" s="1"/>
  <c r="F77" i="12"/>
  <c r="D42" i="21"/>
  <c r="D43" i="21" s="1"/>
  <c r="F40" i="33"/>
  <c r="F61" i="33"/>
  <c r="D72" i="59"/>
  <c r="F70" i="60"/>
  <c r="F32" i="33"/>
  <c r="D36" i="21"/>
  <c r="L42" i="9"/>
  <c r="L43" i="9" s="1"/>
  <c r="D40" i="33"/>
  <c r="D42" i="33" s="1"/>
  <c r="D43" i="33" s="1"/>
  <c r="F42" i="35"/>
  <c r="F43" i="35" s="1"/>
  <c r="D36" i="60"/>
  <c r="U651" i="44"/>
  <c r="W91" i="31"/>
  <c r="L42" i="61"/>
  <c r="L43" i="61" s="1"/>
  <c r="D40" i="63"/>
  <c r="D42" i="63" s="1"/>
  <c r="D43" i="63" s="1"/>
  <c r="E72" i="54"/>
  <c r="G70" i="52"/>
  <c r="D42" i="27"/>
  <c r="D43" i="27" s="1"/>
  <c r="F40" i="39"/>
  <c r="D29" i="48"/>
  <c r="F27" i="50"/>
  <c r="D82" i="22"/>
  <c r="I49" i="50"/>
  <c r="E16" i="48"/>
  <c r="G11" i="50"/>
  <c r="G82" i="34"/>
  <c r="G42" i="34"/>
  <c r="G43" i="34" s="1"/>
  <c r="G82" i="17"/>
  <c r="E42" i="20"/>
  <c r="E43" i="20" s="1"/>
  <c r="G40" i="32"/>
  <c r="E29" i="55"/>
  <c r="G27" i="57"/>
  <c r="E61" i="20"/>
  <c r="G59" i="32"/>
  <c r="G643" i="44"/>
  <c r="I91" i="24"/>
  <c r="N649" i="44"/>
  <c r="P91" i="55"/>
  <c r="F16" i="32"/>
  <c r="H11" i="32"/>
  <c r="H16" i="32" s="1"/>
  <c r="R649" i="44"/>
  <c r="T91" i="55"/>
  <c r="Y24" i="24"/>
  <c r="Y82" i="24" s="1"/>
  <c r="O29" i="24"/>
  <c r="E54" i="24"/>
  <c r="AE16" i="24"/>
  <c r="G70" i="57"/>
  <c r="E72" i="55"/>
  <c r="M15" i="12"/>
  <c r="E15" i="36" s="1"/>
  <c r="I15" i="36" s="1"/>
  <c r="G15" i="12"/>
  <c r="M61" i="9"/>
  <c r="E59" i="33"/>
  <c r="E61" i="33" s="1"/>
  <c r="S56" i="24"/>
  <c r="D27" i="33"/>
  <c r="D29" i="33" s="1"/>
  <c r="L29" i="9"/>
  <c r="E19" i="24"/>
  <c r="F82" i="21"/>
  <c r="F91" i="21" s="1"/>
  <c r="H27" i="33"/>
  <c r="H29" i="33" s="1"/>
  <c r="F29" i="33"/>
  <c r="M36" i="24"/>
  <c r="M82" i="24" s="1"/>
  <c r="D42" i="31"/>
  <c r="D43" i="31" s="1"/>
  <c r="F40" i="43"/>
  <c r="I55" i="63"/>
  <c r="M16" i="61"/>
  <c r="E12" i="63"/>
  <c r="Z651" i="44"/>
  <c r="AB91" i="31"/>
  <c r="H651" i="44"/>
  <c r="J91" i="31"/>
  <c r="D27" i="42"/>
  <c r="L29" i="18"/>
  <c r="F61" i="42"/>
  <c r="E72" i="62"/>
  <c r="G70" i="63"/>
  <c r="I34" i="43"/>
  <c r="G34" i="5"/>
  <c r="G15" i="5"/>
  <c r="I15" i="5" s="1"/>
  <c r="Y82" i="25"/>
  <c r="H644" i="44"/>
  <c r="J91" i="25"/>
  <c r="F22" i="5"/>
  <c r="H22" i="5" s="1"/>
  <c r="G71" i="15"/>
  <c r="M71" i="15"/>
  <c r="E71" i="39" s="1"/>
  <c r="H77" i="39"/>
  <c r="R29" i="27"/>
  <c r="F65" i="15"/>
  <c r="L65" i="15"/>
  <c r="D65" i="39" s="1"/>
  <c r="E51" i="5"/>
  <c r="G86" i="39"/>
  <c r="E89" i="27"/>
  <c r="F12" i="15"/>
  <c r="L12" i="15"/>
  <c r="D12" i="39" s="1"/>
  <c r="O24" i="27"/>
  <c r="D87" i="37"/>
  <c r="L87" i="15"/>
  <c r="D87" i="39" s="1"/>
  <c r="H78" i="43"/>
  <c r="F78" i="5"/>
  <c r="H78" i="5" s="1"/>
  <c r="D41" i="27"/>
  <c r="F41" i="39" s="1"/>
  <c r="M87" i="15"/>
  <c r="E87" i="39" s="1"/>
  <c r="E87" i="37"/>
  <c r="I87" i="37" s="1"/>
  <c r="F79" i="5"/>
  <c r="H79" i="5" s="1"/>
  <c r="F11" i="37"/>
  <c r="D16" i="25"/>
  <c r="M36" i="45"/>
  <c r="E32" i="47"/>
  <c r="G22" i="15"/>
  <c r="M22" i="15"/>
  <c r="E22" i="39" s="1"/>
  <c r="AJ82" i="26"/>
  <c r="E36" i="25"/>
  <c r="G32" i="37"/>
  <c r="G59" i="50"/>
  <c r="E61" i="48"/>
  <c r="M29" i="10"/>
  <c r="M82" i="10" s="1"/>
  <c r="E27" i="34"/>
  <c r="E16" i="20"/>
  <c r="G11" i="32"/>
  <c r="V82" i="29"/>
  <c r="T638" i="44" s="1"/>
  <c r="F40" i="57"/>
  <c r="D42" i="55"/>
  <c r="D43" i="55" s="1"/>
  <c r="O649" i="44"/>
  <c r="Q91" i="55"/>
  <c r="L42" i="8"/>
  <c r="L43" i="8" s="1"/>
  <c r="D41" i="32"/>
  <c r="H75" i="36"/>
  <c r="V36" i="24"/>
  <c r="M81" i="12"/>
  <c r="E81" i="36" s="1"/>
  <c r="G81" i="12"/>
  <c r="V82" i="24"/>
  <c r="Q16" i="24"/>
  <c r="L54" i="12"/>
  <c r="H56" i="12"/>
  <c r="F54" i="12"/>
  <c r="F56" i="12" s="1"/>
  <c r="I71" i="36"/>
  <c r="D14" i="24"/>
  <c r="F14" i="36" s="1"/>
  <c r="H14" i="36" s="1"/>
  <c r="G64" i="43"/>
  <c r="E66" i="31"/>
  <c r="F12" i="5"/>
  <c r="H12" i="43"/>
  <c r="M72" i="58"/>
  <c r="E71" i="60"/>
  <c r="G59" i="63"/>
  <c r="E61" i="62"/>
  <c r="D56" i="31"/>
  <c r="F54" i="43"/>
  <c r="D32" i="52"/>
  <c r="D36" i="52" s="1"/>
  <c r="L36" i="53"/>
  <c r="I19" i="63"/>
  <c r="I24" i="63" s="1"/>
  <c r="G24" i="63"/>
  <c r="T56" i="27"/>
  <c r="H41" i="43"/>
  <c r="F41" i="5"/>
  <c r="D66" i="52"/>
  <c r="H65" i="52"/>
  <c r="E14" i="27"/>
  <c r="G14" i="39" s="1"/>
  <c r="I14" i="39" s="1"/>
  <c r="D29" i="30"/>
  <c r="F27" i="42"/>
  <c r="D27" i="52"/>
  <c r="D29" i="52" s="1"/>
  <c r="L29" i="53"/>
  <c r="L82" i="53" s="1"/>
  <c r="G86" i="13"/>
  <c r="I89" i="13"/>
  <c r="I86" i="15"/>
  <c r="I89" i="15" s="1"/>
  <c r="M86" i="13"/>
  <c r="H77" i="37"/>
  <c r="G72" i="53"/>
  <c r="S82" i="25"/>
  <c r="D16" i="27"/>
  <c r="F11" i="39"/>
  <c r="G59" i="15"/>
  <c r="G61" i="15" s="1"/>
  <c r="I61" i="15"/>
  <c r="M59" i="15"/>
  <c r="H20" i="37"/>
  <c r="D29" i="25"/>
  <c r="F27" i="37"/>
  <c r="F72" i="37"/>
  <c r="M29" i="16"/>
  <c r="E27" i="40"/>
  <c r="E29" i="40" s="1"/>
  <c r="R644" i="44"/>
  <c r="T91" i="25"/>
  <c r="D14" i="5"/>
  <c r="G14" i="5"/>
  <c r="E24" i="48"/>
  <c r="G19" i="50"/>
  <c r="E56" i="48"/>
  <c r="H78" i="50"/>
  <c r="I82" i="10"/>
  <c r="U82" i="29"/>
  <c r="S638" i="44" s="1"/>
  <c r="AD82" i="29"/>
  <c r="AB638" i="44" s="1"/>
  <c r="E56" i="20"/>
  <c r="G54" i="32"/>
  <c r="E19" i="32"/>
  <c r="E24" i="32" s="1"/>
  <c r="M24" i="8"/>
  <c r="G82" i="24"/>
  <c r="M82" i="48"/>
  <c r="K652" i="44" s="1"/>
  <c r="L16" i="49"/>
  <c r="L82" i="49" s="1"/>
  <c r="D11" i="50"/>
  <c r="D16" i="50" s="1"/>
  <c r="M16" i="49"/>
  <c r="E11" i="50"/>
  <c r="E16" i="50" s="1"/>
  <c r="E82" i="50" s="1"/>
  <c r="H20" i="34"/>
  <c r="H40" i="34"/>
  <c r="H42" i="34" s="1"/>
  <c r="H43" i="34" s="1"/>
  <c r="G82" i="10"/>
  <c r="M61" i="17"/>
  <c r="G70" i="50"/>
  <c r="E72" i="48"/>
  <c r="M16" i="17"/>
  <c r="M82" i="17" s="1"/>
  <c r="B30" i="4" s="1"/>
  <c r="C30" i="4" s="1"/>
  <c r="F40" i="41"/>
  <c r="D42" i="29"/>
  <c r="D43" i="29" s="1"/>
  <c r="G82" i="29"/>
  <c r="F54" i="41"/>
  <c r="D56" i="29"/>
  <c r="H16" i="34"/>
  <c r="E36" i="20"/>
  <c r="G32" i="32"/>
  <c r="E11" i="32"/>
  <c r="E16" i="32" s="1"/>
  <c r="E82" i="32" s="1"/>
  <c r="M16" i="8"/>
  <c r="E66" i="29"/>
  <c r="G64" i="41"/>
  <c r="F66" i="41"/>
  <c r="H64" i="41"/>
  <c r="H66" i="41" s="1"/>
  <c r="I82" i="56"/>
  <c r="I91" i="56" s="1"/>
  <c r="X649" i="44"/>
  <c r="Z91" i="55"/>
  <c r="D36" i="55"/>
  <c r="F32" i="57"/>
  <c r="Y649" i="44"/>
  <c r="AA91" i="55"/>
  <c r="I60" i="57"/>
  <c r="D66" i="20"/>
  <c r="F64" i="32"/>
  <c r="L36" i="56"/>
  <c r="K82" i="12"/>
  <c r="K91" i="12" s="1"/>
  <c r="E36" i="55"/>
  <c r="G32" i="57"/>
  <c r="D66" i="55"/>
  <c r="F64" i="57"/>
  <c r="D72" i="55"/>
  <c r="F70" i="57"/>
  <c r="H75" i="57"/>
  <c r="M55" i="12"/>
  <c r="E55" i="36" s="1"/>
  <c r="G55" i="12"/>
  <c r="H35" i="57"/>
  <c r="E61" i="55"/>
  <c r="G59" i="57"/>
  <c r="F74" i="12"/>
  <c r="L74" i="12"/>
  <c r="D74" i="36" s="1"/>
  <c r="H74" i="36" s="1"/>
  <c r="W24" i="24"/>
  <c r="L20" i="12"/>
  <c r="D20" i="36" s="1"/>
  <c r="H20" i="36" s="1"/>
  <c r="F20" i="12"/>
  <c r="AC36" i="24"/>
  <c r="AC82" i="24" s="1"/>
  <c r="O56" i="24"/>
  <c r="M20" i="12"/>
  <c r="E20" i="36" s="1"/>
  <c r="G20" i="12"/>
  <c r="Z43" i="24"/>
  <c r="M82" i="20"/>
  <c r="K639" i="44" s="1"/>
  <c r="G22" i="12"/>
  <c r="M22" i="12"/>
  <c r="E22" i="36" s="1"/>
  <c r="I22" i="36" s="1"/>
  <c r="G34" i="12"/>
  <c r="M34" i="12"/>
  <c r="E34" i="36" s="1"/>
  <c r="I34" i="36" s="1"/>
  <c r="M73" i="12"/>
  <c r="E73" i="36" s="1"/>
  <c r="G73" i="12"/>
  <c r="G11" i="33"/>
  <c r="E16" i="21"/>
  <c r="AB36" i="24"/>
  <c r="AA649" i="44"/>
  <c r="AC91" i="55"/>
  <c r="AB29" i="24"/>
  <c r="L13" i="12"/>
  <c r="D13" i="36" s="1"/>
  <c r="F13" i="12"/>
  <c r="G65" i="12"/>
  <c r="M65" i="12"/>
  <c r="E65" i="36" s="1"/>
  <c r="AA29" i="24"/>
  <c r="U42" i="24"/>
  <c r="U43" i="24" s="1"/>
  <c r="W36" i="24"/>
  <c r="M89" i="12"/>
  <c r="E86" i="36"/>
  <c r="E89" i="36" s="1"/>
  <c r="U82" i="21"/>
  <c r="E14" i="57"/>
  <c r="E16" i="57" s="1"/>
  <c r="E82" i="57" s="1"/>
  <c r="M16" i="56"/>
  <c r="M82" i="56" s="1"/>
  <c r="M14" i="12"/>
  <c r="E14" i="36" s="1"/>
  <c r="G14" i="12"/>
  <c r="L87" i="12"/>
  <c r="D87" i="33"/>
  <c r="L89" i="9"/>
  <c r="O82" i="21"/>
  <c r="F12" i="12"/>
  <c r="L12" i="12"/>
  <c r="D12" i="36" s="1"/>
  <c r="G64" i="12"/>
  <c r="M64" i="12"/>
  <c r="I66" i="12"/>
  <c r="O36" i="24"/>
  <c r="E11" i="24"/>
  <c r="M42" i="9"/>
  <c r="M43" i="9" s="1"/>
  <c r="E40" i="33"/>
  <c r="E42" i="33" s="1"/>
  <c r="E43" i="33" s="1"/>
  <c r="H14" i="33"/>
  <c r="G21" i="12"/>
  <c r="M21" i="12"/>
  <c r="E21" i="36" s="1"/>
  <c r="I21" i="36" s="1"/>
  <c r="Q61" i="24"/>
  <c r="H15" i="33"/>
  <c r="H47" i="33"/>
  <c r="F47" i="5"/>
  <c r="G70" i="33"/>
  <c r="E72" i="21"/>
  <c r="D45" i="5"/>
  <c r="L61" i="9"/>
  <c r="D59" i="33"/>
  <c r="D61" i="33" s="1"/>
  <c r="Z16" i="24"/>
  <c r="AC43" i="24"/>
  <c r="M72" i="24"/>
  <c r="E70" i="24"/>
  <c r="Q29" i="24"/>
  <c r="G82" i="21"/>
  <c r="G27" i="33"/>
  <c r="E29" i="21"/>
  <c r="AA66" i="24"/>
  <c r="F19" i="35"/>
  <c r="D24" i="23"/>
  <c r="D82" i="23" s="1"/>
  <c r="AB82" i="21"/>
  <c r="G64" i="35"/>
  <c r="E66" i="23"/>
  <c r="G75" i="12"/>
  <c r="M75" i="12"/>
  <c r="E75" i="36" s="1"/>
  <c r="I75" i="36" s="1"/>
  <c r="E24" i="33"/>
  <c r="I82" i="9"/>
  <c r="I91" i="9" s="1"/>
  <c r="H88" i="33"/>
  <c r="F82" i="23"/>
  <c r="H60" i="35"/>
  <c r="L66" i="19"/>
  <c r="D64" i="43"/>
  <c r="D66" i="43" s="1"/>
  <c r="D72" i="62"/>
  <c r="F70" i="63"/>
  <c r="I75" i="43"/>
  <c r="G75" i="5"/>
  <c r="I75" i="5" s="1"/>
  <c r="G82" i="59"/>
  <c r="H65" i="63"/>
  <c r="E29" i="59"/>
  <c r="E82" i="59" s="1"/>
  <c r="G17" i="4" s="1"/>
  <c r="H17" i="4" s="1"/>
  <c r="G27" i="60"/>
  <c r="F82" i="62"/>
  <c r="G54" i="63"/>
  <c r="E56" i="62"/>
  <c r="E88" i="5"/>
  <c r="I88" i="5" s="1"/>
  <c r="M82" i="62"/>
  <c r="E61" i="54"/>
  <c r="G59" i="52"/>
  <c r="G82" i="64"/>
  <c r="H74" i="43"/>
  <c r="Y61" i="24"/>
  <c r="I74" i="43"/>
  <c r="D91" i="7"/>
  <c r="V24" i="27"/>
  <c r="P36" i="27"/>
  <c r="E16" i="62"/>
  <c r="G11" i="63"/>
  <c r="E89" i="43"/>
  <c r="D11" i="42"/>
  <c r="L16" i="18"/>
  <c r="L82" i="18" s="1"/>
  <c r="E59" i="63"/>
  <c r="E61" i="63" s="1"/>
  <c r="M61" i="61"/>
  <c r="L56" i="19"/>
  <c r="D54" i="43"/>
  <c r="H77" i="52"/>
  <c r="D74" i="5"/>
  <c r="E56" i="54"/>
  <c r="G54" i="52"/>
  <c r="F74" i="5"/>
  <c r="F20" i="15"/>
  <c r="L20" i="15"/>
  <c r="D20" i="39" s="1"/>
  <c r="H20" i="39" s="1"/>
  <c r="M16" i="13"/>
  <c r="E11" i="37"/>
  <c r="E16" i="37" s="1"/>
  <c r="AE82" i="25"/>
  <c r="G42" i="35"/>
  <c r="G43" i="35" s="1"/>
  <c r="I40" i="35"/>
  <c r="I42" i="35" s="1"/>
  <c r="I43" i="35" s="1"/>
  <c r="L54" i="15"/>
  <c r="H56" i="15"/>
  <c r="F54" i="15"/>
  <c r="F56" i="15" s="1"/>
  <c r="I76" i="42"/>
  <c r="Z16" i="27"/>
  <c r="Z82" i="27" s="1"/>
  <c r="T651" i="44"/>
  <c r="V91" i="31"/>
  <c r="G76" i="5"/>
  <c r="I76" i="5" s="1"/>
  <c r="G82" i="25"/>
  <c r="G91" i="25" s="1"/>
  <c r="E42" i="62"/>
  <c r="E43" i="62" s="1"/>
  <c r="G40" i="63"/>
  <c r="G81" i="5"/>
  <c r="M73" i="15"/>
  <c r="E73" i="39" s="1"/>
  <c r="I73" i="39" s="1"/>
  <c r="G73" i="15"/>
  <c r="E59" i="27"/>
  <c r="G65" i="37"/>
  <c r="E66" i="25"/>
  <c r="L29" i="19"/>
  <c r="D27" i="43"/>
  <c r="D29" i="43" s="1"/>
  <c r="I87" i="43"/>
  <c r="G87" i="5"/>
  <c r="E15" i="5"/>
  <c r="D16" i="30"/>
  <c r="F11" i="42"/>
  <c r="G34" i="15"/>
  <c r="M34" i="15"/>
  <c r="E34" i="39" s="1"/>
  <c r="I34" i="39" s="1"/>
  <c r="Y29" i="27"/>
  <c r="G24" i="47"/>
  <c r="I19" i="47"/>
  <c r="I24" i="47" s="1"/>
  <c r="E78" i="5"/>
  <c r="D33" i="27"/>
  <c r="F33" i="39" s="1"/>
  <c r="H33" i="39" s="1"/>
  <c r="G21" i="15"/>
  <c r="M21" i="15"/>
  <c r="E21" i="39" s="1"/>
  <c r="I21" i="39" s="1"/>
  <c r="Z82" i="25"/>
  <c r="V82" i="26"/>
  <c r="T645" i="44" s="1"/>
  <c r="AI82" i="25"/>
  <c r="AI91" i="25" s="1"/>
  <c r="G54" i="37"/>
  <c r="E56" i="25"/>
  <c r="I71" i="37"/>
  <c r="H81" i="37"/>
  <c r="D66" i="31"/>
  <c r="G13" i="5"/>
  <c r="G42" i="13"/>
  <c r="G43" i="13" s="1"/>
  <c r="G82" i="13" s="1"/>
  <c r="D24" i="25"/>
  <c r="F19" i="37"/>
  <c r="E13" i="52"/>
  <c r="M16" i="53"/>
  <c r="AJ82" i="28"/>
  <c r="AJ91" i="28" s="1"/>
  <c r="G11" i="38"/>
  <c r="E16" i="26"/>
  <c r="D27" i="27"/>
  <c r="AD42" i="27"/>
  <c r="AD43" i="27" s="1"/>
  <c r="F32" i="40"/>
  <c r="D36" i="28"/>
  <c r="E59" i="42"/>
  <c r="I59" i="42" s="1"/>
  <c r="I61" i="42" s="1"/>
  <c r="M61" i="18"/>
  <c r="E36" i="30"/>
  <c r="G32" i="42"/>
  <c r="AB29" i="27"/>
  <c r="F47" i="15"/>
  <c r="L47" i="15"/>
  <c r="D47" i="39" s="1"/>
  <c r="H47" i="39" s="1"/>
  <c r="Y648" i="44"/>
  <c r="AA91" i="28"/>
  <c r="E43" i="40"/>
  <c r="Y82" i="26"/>
  <c r="W645" i="44" s="1"/>
  <c r="I60" i="37"/>
  <c r="G82" i="28"/>
  <c r="G91" i="28" s="1"/>
  <c r="H40" i="38"/>
  <c r="H42" i="38" s="1"/>
  <c r="H43" i="38" s="1"/>
  <c r="F42" i="38"/>
  <c r="F43" i="38" s="1"/>
  <c r="V648" i="44"/>
  <c r="X91" i="28"/>
  <c r="D64" i="27"/>
  <c r="G24" i="15"/>
  <c r="D72" i="25"/>
  <c r="E41" i="47"/>
  <c r="M42" i="45"/>
  <c r="M43" i="45" s="1"/>
  <c r="S82" i="26"/>
  <c r="Q645" i="44" s="1"/>
  <c r="G11" i="40"/>
  <c r="E16" i="28"/>
  <c r="I55" i="40"/>
  <c r="AB82" i="25"/>
  <c r="H47" i="43"/>
  <c r="D47" i="5"/>
  <c r="E81" i="5"/>
  <c r="H64" i="47"/>
  <c r="F66" i="47"/>
  <c r="D54" i="40"/>
  <c r="D56" i="40" s="1"/>
  <c r="L56" i="16"/>
  <c r="E61" i="26"/>
  <c r="D61" i="28"/>
  <c r="G66" i="38"/>
  <c r="I64" i="38"/>
  <c r="I66" i="38" s="1"/>
  <c r="E36" i="26"/>
  <c r="G42" i="38"/>
  <c r="G43" i="38" s="1"/>
  <c r="AA643" i="44" l="1"/>
  <c r="AC91" i="24"/>
  <c r="B16" i="4"/>
  <c r="C16" i="4" s="1"/>
  <c r="L643" i="44"/>
  <c r="K351" i="44" s="1"/>
  <c r="N91" i="24"/>
  <c r="U647" i="44"/>
  <c r="W91" i="27"/>
  <c r="AA647" i="44"/>
  <c r="AC91" i="27"/>
  <c r="Q643" i="44"/>
  <c r="S91" i="24"/>
  <c r="J643" i="44"/>
  <c r="I351" i="44" s="1"/>
  <c r="L91" i="24"/>
  <c r="K643" i="44"/>
  <c r="M91" i="24"/>
  <c r="Z643" i="44"/>
  <c r="AB91" i="24"/>
  <c r="W643" i="44"/>
  <c r="Y91" i="24"/>
  <c r="Y647" i="44"/>
  <c r="AA91" i="27"/>
  <c r="L647" i="44"/>
  <c r="N91" i="27"/>
  <c r="V643" i="44"/>
  <c r="X91" i="24"/>
  <c r="AC647" i="44"/>
  <c r="AE91" i="27"/>
  <c r="M643" i="44"/>
  <c r="O91" i="24"/>
  <c r="U82" i="24"/>
  <c r="F86" i="36"/>
  <c r="D89" i="24"/>
  <c r="I86" i="40"/>
  <c r="I89" i="40" s="1"/>
  <c r="D29" i="57"/>
  <c r="H27" i="57"/>
  <c r="H29" i="57" s="1"/>
  <c r="L66" i="12"/>
  <c r="D64" i="36"/>
  <c r="D66" i="36" s="1"/>
  <c r="G61" i="12"/>
  <c r="E82" i="31"/>
  <c r="I54" i="37"/>
  <c r="I56" i="37" s="1"/>
  <c r="G56" i="37"/>
  <c r="I59" i="43"/>
  <c r="I61" i="43" s="1"/>
  <c r="G61" i="43"/>
  <c r="G72" i="41"/>
  <c r="I70" i="41"/>
  <c r="I72" i="41" s="1"/>
  <c r="L644" i="44"/>
  <c r="N91" i="25"/>
  <c r="I41" i="47"/>
  <c r="E42" i="47"/>
  <c r="E43" i="47" s="1"/>
  <c r="I81" i="5"/>
  <c r="X647" i="44"/>
  <c r="Z91" i="27"/>
  <c r="E82" i="37"/>
  <c r="D11" i="5"/>
  <c r="D16" i="42"/>
  <c r="H47" i="5"/>
  <c r="M640" i="44"/>
  <c r="O91" i="21"/>
  <c r="S640" i="44"/>
  <c r="U91" i="21"/>
  <c r="H70" i="57"/>
  <c r="H72" i="57" s="1"/>
  <c r="F72" i="57"/>
  <c r="H64" i="32"/>
  <c r="H66" i="32" s="1"/>
  <c r="F66" i="32"/>
  <c r="G36" i="32"/>
  <c r="I32" i="32"/>
  <c r="I36" i="32" s="1"/>
  <c r="M82" i="49"/>
  <c r="B13" i="4" s="1"/>
  <c r="C13" i="4" s="1"/>
  <c r="Q644" i="44"/>
  <c r="S91" i="25"/>
  <c r="G61" i="63"/>
  <c r="I59" i="63"/>
  <c r="I61" i="63" s="1"/>
  <c r="I59" i="50"/>
  <c r="I61" i="50" s="1"/>
  <c r="G61" i="50"/>
  <c r="D82" i="25"/>
  <c r="D91" i="25" s="1"/>
  <c r="I40" i="34"/>
  <c r="I42" i="34" s="1"/>
  <c r="I43" i="34" s="1"/>
  <c r="H27" i="50"/>
  <c r="H29" i="50" s="1"/>
  <c r="F29" i="50"/>
  <c r="F36" i="33"/>
  <c r="H32" i="33"/>
  <c r="H36" i="33" s="1"/>
  <c r="G61" i="41"/>
  <c r="I59" i="41"/>
  <c r="I61" i="41" s="1"/>
  <c r="AB82" i="27"/>
  <c r="M82" i="19"/>
  <c r="I40" i="37"/>
  <c r="I42" i="37" s="1"/>
  <c r="I43" i="37" s="1"/>
  <c r="G42" i="37"/>
  <c r="G43" i="37" s="1"/>
  <c r="H12" i="37"/>
  <c r="L42" i="15"/>
  <c r="L43" i="15" s="1"/>
  <c r="D40" i="39"/>
  <c r="D42" i="39" s="1"/>
  <c r="D43" i="39" s="1"/>
  <c r="H33" i="42"/>
  <c r="H36" i="42" s="1"/>
  <c r="F33" i="5"/>
  <c r="F36" i="42"/>
  <c r="D72" i="24"/>
  <c r="F70" i="36"/>
  <c r="G16" i="12"/>
  <c r="F36" i="32"/>
  <c r="H32" i="32"/>
  <c r="H36" i="32" s="1"/>
  <c r="I27" i="32"/>
  <c r="I29" i="32" s="1"/>
  <c r="G29" i="32"/>
  <c r="E89" i="57"/>
  <c r="I87" i="57"/>
  <c r="S647" i="44"/>
  <c r="U91" i="27"/>
  <c r="H40" i="52"/>
  <c r="H42" i="52" s="1"/>
  <c r="H43" i="52" s="1"/>
  <c r="F42" i="52"/>
  <c r="F43" i="52" s="1"/>
  <c r="H27" i="43"/>
  <c r="H29" i="43" s="1"/>
  <c r="F29" i="43"/>
  <c r="F29" i="12"/>
  <c r="H60" i="63"/>
  <c r="H61" i="63" s="1"/>
  <c r="F61" i="63"/>
  <c r="G36" i="39"/>
  <c r="D82" i="48"/>
  <c r="D36" i="24"/>
  <c r="E41" i="5"/>
  <c r="H34" i="5"/>
  <c r="I32" i="63"/>
  <c r="I36" i="63" s="1"/>
  <c r="G36" i="63"/>
  <c r="I55" i="60"/>
  <c r="G56" i="60"/>
  <c r="AA640" i="44"/>
  <c r="AC91" i="21"/>
  <c r="G91" i="55"/>
  <c r="I20" i="5"/>
  <c r="I42" i="42"/>
  <c r="I43" i="42" s="1"/>
  <c r="H82" i="15"/>
  <c r="H91" i="15" s="1"/>
  <c r="H11" i="47"/>
  <c r="H16" i="47" s="1"/>
  <c r="H82" i="47" s="1"/>
  <c r="H91" i="47" s="1"/>
  <c r="F16" i="47"/>
  <c r="F82" i="47" s="1"/>
  <c r="F91" i="47" s="1"/>
  <c r="H59" i="57"/>
  <c r="H61" i="57" s="1"/>
  <c r="F61" i="57"/>
  <c r="G42" i="15"/>
  <c r="G43" i="15" s="1"/>
  <c r="I11" i="37"/>
  <c r="I16" i="37" s="1"/>
  <c r="G16" i="37"/>
  <c r="G16" i="15"/>
  <c r="E72" i="33"/>
  <c r="E71" i="5"/>
  <c r="D56" i="27"/>
  <c r="F54" i="39"/>
  <c r="E42" i="24"/>
  <c r="E43" i="24" s="1"/>
  <c r="G40" i="36"/>
  <c r="H72" i="43"/>
  <c r="L66" i="15"/>
  <c r="D64" i="39"/>
  <c r="D66" i="39" s="1"/>
  <c r="I64" i="52"/>
  <c r="I66" i="52" s="1"/>
  <c r="G66" i="52"/>
  <c r="M29" i="15"/>
  <c r="E27" i="39"/>
  <c r="E29" i="39" s="1"/>
  <c r="E22" i="5"/>
  <c r="G36" i="42"/>
  <c r="G32" i="5"/>
  <c r="I32" i="42"/>
  <c r="I36" i="42" s="1"/>
  <c r="D29" i="27"/>
  <c r="F27" i="39"/>
  <c r="G42" i="63"/>
  <c r="G43" i="63" s="1"/>
  <c r="I40" i="63"/>
  <c r="I42" i="63" s="1"/>
  <c r="I43" i="63" s="1"/>
  <c r="M82" i="13"/>
  <c r="G56" i="63"/>
  <c r="I54" i="63"/>
  <c r="I56" i="63" s="1"/>
  <c r="H70" i="63"/>
  <c r="H72" i="63" s="1"/>
  <c r="F72" i="63"/>
  <c r="H19" i="35"/>
  <c r="H24" i="35" s="1"/>
  <c r="F24" i="35"/>
  <c r="F82" i="35" s="1"/>
  <c r="G11" i="36"/>
  <c r="E16" i="24"/>
  <c r="G61" i="57"/>
  <c r="I59" i="57"/>
  <c r="I61" i="57" s="1"/>
  <c r="D82" i="50"/>
  <c r="F29" i="42"/>
  <c r="H27" i="42"/>
  <c r="H29" i="42" s="1"/>
  <c r="F27" i="5"/>
  <c r="F42" i="57"/>
  <c r="F43" i="57" s="1"/>
  <c r="H40" i="57"/>
  <c r="H42" i="57" s="1"/>
  <c r="H43" i="57" s="1"/>
  <c r="I32" i="37"/>
  <c r="I36" i="37" s="1"/>
  <c r="G36" i="37"/>
  <c r="H11" i="37"/>
  <c r="F16" i="37"/>
  <c r="I59" i="32"/>
  <c r="I61" i="32" s="1"/>
  <c r="G61" i="32"/>
  <c r="F72" i="60"/>
  <c r="H70" i="60"/>
  <c r="H72" i="60" s="1"/>
  <c r="F24" i="12"/>
  <c r="X82" i="27"/>
  <c r="I32" i="52"/>
  <c r="G36" i="52"/>
  <c r="U644" i="44"/>
  <c r="W91" i="25"/>
  <c r="F36" i="63"/>
  <c r="H32" i="63"/>
  <c r="I40" i="33"/>
  <c r="I42" i="33" s="1"/>
  <c r="I43" i="33" s="1"/>
  <c r="G42" i="33"/>
  <c r="G43" i="33" s="1"/>
  <c r="F72" i="12"/>
  <c r="M56" i="12"/>
  <c r="E54" i="36"/>
  <c r="E56" i="36" s="1"/>
  <c r="M16" i="12"/>
  <c r="E11" i="36"/>
  <c r="E16" i="36" s="1"/>
  <c r="E82" i="36" s="1"/>
  <c r="E91" i="36" s="1"/>
  <c r="H59" i="50"/>
  <c r="H61" i="50" s="1"/>
  <c r="F61" i="50"/>
  <c r="I71" i="33"/>
  <c r="F56" i="40"/>
  <c r="H54" i="40"/>
  <c r="H56" i="40" s="1"/>
  <c r="G55" i="5"/>
  <c r="H39" i="5"/>
  <c r="G27" i="39"/>
  <c r="E29" i="27"/>
  <c r="V82" i="27"/>
  <c r="E36" i="33"/>
  <c r="E32" i="5"/>
  <c r="D82" i="32"/>
  <c r="E66" i="27"/>
  <c r="G64" i="39"/>
  <c r="H82" i="35"/>
  <c r="G24" i="41"/>
  <c r="I19" i="41"/>
  <c r="I24" i="41" s="1"/>
  <c r="I32" i="36"/>
  <c r="I36" i="36" s="1"/>
  <c r="G36" i="36"/>
  <c r="I22" i="38"/>
  <c r="H13" i="5"/>
  <c r="D82" i="28"/>
  <c r="D91" i="28" s="1"/>
  <c r="F16" i="52"/>
  <c r="H11" i="52"/>
  <c r="H16" i="52" s="1"/>
  <c r="H34" i="63"/>
  <c r="D33" i="5"/>
  <c r="D36" i="42"/>
  <c r="D61" i="24"/>
  <c r="F59" i="36"/>
  <c r="G56" i="57"/>
  <c r="I54" i="57"/>
  <c r="I56" i="57" s="1"/>
  <c r="E40" i="5"/>
  <c r="G54" i="39"/>
  <c r="E56" i="27"/>
  <c r="D11" i="39"/>
  <c r="D16" i="39" s="1"/>
  <c r="L16" i="15"/>
  <c r="H64" i="42"/>
  <c r="H66" i="42" s="1"/>
  <c r="D64" i="5"/>
  <c r="D66" i="5" s="1"/>
  <c r="D66" i="42"/>
  <c r="F61" i="39"/>
  <c r="D36" i="40"/>
  <c r="H33" i="40"/>
  <c r="I35" i="39"/>
  <c r="D32" i="39"/>
  <c r="D36" i="39" s="1"/>
  <c r="L36" i="15"/>
  <c r="E54" i="39"/>
  <c r="E56" i="39" s="1"/>
  <c r="M56" i="15"/>
  <c r="F66" i="37"/>
  <c r="H64" i="37"/>
  <c r="H66" i="37" s="1"/>
  <c r="E11" i="39"/>
  <c r="E16" i="39" s="1"/>
  <c r="M16" i="15"/>
  <c r="E82" i="54"/>
  <c r="G12" i="4" s="1"/>
  <c r="H12" i="4" s="1"/>
  <c r="G72" i="43"/>
  <c r="I70" i="43"/>
  <c r="I72" i="43" s="1"/>
  <c r="D42" i="24"/>
  <c r="D43" i="24" s="1"/>
  <c r="F40" i="36"/>
  <c r="I32" i="33"/>
  <c r="I36" i="33" s="1"/>
  <c r="G36" i="33"/>
  <c r="I643" i="44"/>
  <c r="K91" i="24"/>
  <c r="F82" i="49"/>
  <c r="H59" i="41"/>
  <c r="H61" i="41" s="1"/>
  <c r="F61" i="41"/>
  <c r="I34" i="52"/>
  <c r="D89" i="43"/>
  <c r="D86" i="5"/>
  <c r="F66" i="52"/>
  <c r="H64" i="52"/>
  <c r="H66" i="52" s="1"/>
  <c r="N643" i="44"/>
  <c r="P91" i="24"/>
  <c r="E14" i="5"/>
  <c r="I14" i="5" s="1"/>
  <c r="D20" i="5"/>
  <c r="H20" i="5" s="1"/>
  <c r="H19" i="37"/>
  <c r="H24" i="37" s="1"/>
  <c r="F24" i="37"/>
  <c r="AC644" i="44"/>
  <c r="AE91" i="25"/>
  <c r="Z640" i="44"/>
  <c r="AB91" i="21"/>
  <c r="G16" i="33"/>
  <c r="I11" i="33"/>
  <c r="I16" i="33" s="1"/>
  <c r="G7" i="33"/>
  <c r="F29" i="37"/>
  <c r="H27" i="37"/>
  <c r="H29" i="37" s="1"/>
  <c r="I64" i="43"/>
  <c r="I66" i="43" s="1"/>
  <c r="G66" i="43"/>
  <c r="G64" i="5"/>
  <c r="G89" i="39"/>
  <c r="I70" i="63"/>
  <c r="G72" i="63"/>
  <c r="E16" i="43"/>
  <c r="E11" i="5"/>
  <c r="M42" i="12"/>
  <c r="M43" i="12" s="1"/>
  <c r="E40" i="36"/>
  <c r="E42" i="36" s="1"/>
  <c r="E43" i="36" s="1"/>
  <c r="I64" i="32"/>
  <c r="I66" i="32" s="1"/>
  <c r="G66" i="32"/>
  <c r="E72" i="34"/>
  <c r="I70" i="34"/>
  <c r="I72" i="34" s="1"/>
  <c r="D82" i="40"/>
  <c r="D91" i="40" s="1"/>
  <c r="H19" i="57"/>
  <c r="H24" i="57" s="1"/>
  <c r="F24" i="57"/>
  <c r="F82" i="57" s="1"/>
  <c r="R647" i="44"/>
  <c r="T91" i="27"/>
  <c r="N647" i="44"/>
  <c r="P91" i="27"/>
  <c r="G24" i="43"/>
  <c r="I19" i="43"/>
  <c r="I24" i="43" s="1"/>
  <c r="G19" i="5"/>
  <c r="G29" i="63"/>
  <c r="I27" i="63"/>
  <c r="I29" i="63" s="1"/>
  <c r="E82" i="23"/>
  <c r="H40" i="50"/>
  <c r="H42" i="50" s="1"/>
  <c r="H43" i="50" s="1"/>
  <c r="F42" i="50"/>
  <c r="F43" i="50" s="1"/>
  <c r="H11" i="50"/>
  <c r="H16" i="50" s="1"/>
  <c r="F16" i="50"/>
  <c r="F36" i="36"/>
  <c r="H32" i="36"/>
  <c r="H36" i="36" s="1"/>
  <c r="U643" i="44"/>
  <c r="W91" i="24"/>
  <c r="G56" i="40"/>
  <c r="I54" i="40"/>
  <c r="I56" i="40" s="1"/>
  <c r="H36" i="43"/>
  <c r="J647" i="44"/>
  <c r="L91" i="27"/>
  <c r="D72" i="52"/>
  <c r="H70" i="52"/>
  <c r="E82" i="26"/>
  <c r="G21" i="4" s="1"/>
  <c r="H21" i="4" s="1"/>
  <c r="X644" i="44"/>
  <c r="Z91" i="25"/>
  <c r="D56" i="43"/>
  <c r="D54" i="5"/>
  <c r="D56" i="5" s="1"/>
  <c r="Z82" i="24"/>
  <c r="H87" i="33"/>
  <c r="H89" i="33" s="1"/>
  <c r="D89" i="33"/>
  <c r="H64" i="57"/>
  <c r="H66" i="57" s="1"/>
  <c r="F66" i="57"/>
  <c r="I70" i="50"/>
  <c r="I72" i="50" s="1"/>
  <c r="G72" i="50"/>
  <c r="E72" i="60"/>
  <c r="I71" i="60"/>
  <c r="D89" i="37"/>
  <c r="D91" i="37" s="1"/>
  <c r="H87" i="37"/>
  <c r="H89" i="37" s="1"/>
  <c r="E16" i="63"/>
  <c r="E82" i="63" s="1"/>
  <c r="E12" i="5"/>
  <c r="I12" i="5" s="1"/>
  <c r="L24" i="12"/>
  <c r="D19" i="36"/>
  <c r="D24" i="36" s="1"/>
  <c r="M648" i="44"/>
  <c r="O91" i="28"/>
  <c r="Q648" i="44"/>
  <c r="S91" i="28"/>
  <c r="G42" i="43"/>
  <c r="G43" i="43" s="1"/>
  <c r="I40" i="43"/>
  <c r="I42" i="43" s="1"/>
  <c r="I43" i="43" s="1"/>
  <c r="G40" i="5"/>
  <c r="H40" i="63"/>
  <c r="H42" i="63" s="1"/>
  <c r="H43" i="63" s="1"/>
  <c r="F42" i="63"/>
  <c r="F43" i="63" s="1"/>
  <c r="H19" i="43"/>
  <c r="H24" i="43" s="1"/>
  <c r="F24" i="43"/>
  <c r="F19" i="5"/>
  <c r="R643" i="44"/>
  <c r="T91" i="24"/>
  <c r="D70" i="36"/>
  <c r="D72" i="36" s="1"/>
  <c r="L72" i="12"/>
  <c r="I40" i="57"/>
  <c r="I42" i="57" s="1"/>
  <c r="I43" i="57" s="1"/>
  <c r="G42" i="57"/>
  <c r="G43" i="57" s="1"/>
  <c r="G27" i="5"/>
  <c r="I27" i="42"/>
  <c r="I29" i="42" s="1"/>
  <c r="G29" i="42"/>
  <c r="I72" i="60"/>
  <c r="R640" i="44"/>
  <c r="T91" i="21"/>
  <c r="G66" i="33"/>
  <c r="I64" i="33"/>
  <c r="I66" i="33" s="1"/>
  <c r="L29" i="12"/>
  <c r="D27" i="36"/>
  <c r="D29" i="36" s="1"/>
  <c r="D29" i="24"/>
  <c r="F27" i="36"/>
  <c r="L29" i="15"/>
  <c r="D27" i="39"/>
  <c r="D29" i="39" s="1"/>
  <c r="F24" i="40"/>
  <c r="H19" i="40"/>
  <c r="H24" i="40" s="1"/>
  <c r="G24" i="39"/>
  <c r="I19" i="39"/>
  <c r="I24" i="39" s="1"/>
  <c r="E82" i="55"/>
  <c r="D87" i="5"/>
  <c r="H87" i="5" s="1"/>
  <c r="H60" i="47"/>
  <c r="F61" i="47"/>
  <c r="H11" i="40"/>
  <c r="H16" i="40" s="1"/>
  <c r="F16" i="40"/>
  <c r="D82" i="54"/>
  <c r="F56" i="37"/>
  <c r="H54" i="37"/>
  <c r="H56" i="37" s="1"/>
  <c r="H32" i="52"/>
  <c r="H36" i="52" s="1"/>
  <c r="F36" i="52"/>
  <c r="Y640" i="44"/>
  <c r="AA91" i="21"/>
  <c r="F16" i="41"/>
  <c r="H11" i="41"/>
  <c r="H16" i="41" s="1"/>
  <c r="D24" i="43"/>
  <c r="D19" i="5"/>
  <c r="E16" i="27"/>
  <c r="G11" i="39"/>
  <c r="G36" i="15"/>
  <c r="H70" i="38"/>
  <c r="H72" i="38" s="1"/>
  <c r="F72" i="38"/>
  <c r="F40" i="5"/>
  <c r="H40" i="42"/>
  <c r="H42" i="42" s="1"/>
  <c r="H43" i="42" s="1"/>
  <c r="F42" i="42"/>
  <c r="F43" i="42" s="1"/>
  <c r="I11" i="52"/>
  <c r="I16" i="52" s="1"/>
  <c r="G16" i="52"/>
  <c r="D82" i="57"/>
  <c r="F29" i="41"/>
  <c r="H27" i="41"/>
  <c r="H29" i="41" s="1"/>
  <c r="D36" i="43"/>
  <c r="H33" i="43"/>
  <c r="G29" i="37"/>
  <c r="I27" i="37"/>
  <c r="I29" i="37" s="1"/>
  <c r="I32" i="41"/>
  <c r="I36" i="41" s="1"/>
  <c r="G36" i="41"/>
  <c r="H70" i="39"/>
  <c r="H72" i="39" s="1"/>
  <c r="F72" i="39"/>
  <c r="D66" i="27"/>
  <c r="F64" i="39"/>
  <c r="G16" i="38"/>
  <c r="I11" i="38"/>
  <c r="I16" i="38" s="1"/>
  <c r="G61" i="52"/>
  <c r="I59" i="52"/>
  <c r="I61" i="52" s="1"/>
  <c r="D87" i="36"/>
  <c r="L89" i="12"/>
  <c r="M61" i="15"/>
  <c r="E59" i="39"/>
  <c r="E61" i="39" s="1"/>
  <c r="E86" i="37"/>
  <c r="M86" i="15"/>
  <c r="M89" i="13"/>
  <c r="B23" i="4" s="1"/>
  <c r="C23" i="4" s="1"/>
  <c r="G16" i="32"/>
  <c r="I11" i="32"/>
  <c r="I16" i="32" s="1"/>
  <c r="W644" i="44"/>
  <c r="Y91" i="25"/>
  <c r="E24" i="24"/>
  <c r="G19" i="36"/>
  <c r="G29" i="57"/>
  <c r="I27" i="57"/>
  <c r="I29" i="57" s="1"/>
  <c r="I11" i="50"/>
  <c r="I16" i="50" s="1"/>
  <c r="G16" i="50"/>
  <c r="H64" i="33"/>
  <c r="H66" i="33" s="1"/>
  <c r="F66" i="33"/>
  <c r="H35" i="5"/>
  <c r="H27" i="63"/>
  <c r="H29" i="63" s="1"/>
  <c r="F29" i="63"/>
  <c r="D42" i="60"/>
  <c r="D43" i="60" s="1"/>
  <c r="H40" i="60"/>
  <c r="H42" i="60" s="1"/>
  <c r="H43" i="60" s="1"/>
  <c r="H35" i="36"/>
  <c r="G66" i="15"/>
  <c r="G16" i="57"/>
  <c r="I11" i="57"/>
  <c r="F61" i="38"/>
  <c r="H59" i="38"/>
  <c r="H61" i="38" s="1"/>
  <c r="T649" i="44"/>
  <c r="V91" i="55"/>
  <c r="G24" i="57"/>
  <c r="I19" i="57"/>
  <c r="I41" i="5"/>
  <c r="F56" i="33"/>
  <c r="H54" i="33"/>
  <c r="H56" i="33" s="1"/>
  <c r="M36" i="15"/>
  <c r="E32" i="39"/>
  <c r="E36" i="39" s="1"/>
  <c r="I28" i="39"/>
  <c r="G24" i="52"/>
  <c r="I19" i="52"/>
  <c r="I24" i="52" s="1"/>
  <c r="G56" i="43"/>
  <c r="I54" i="43"/>
  <c r="G54" i="5"/>
  <c r="L82" i="56"/>
  <c r="L91" i="56" s="1"/>
  <c r="H12" i="57"/>
  <c r="H16" i="57" s="1"/>
  <c r="H65" i="47"/>
  <c r="H66" i="47" s="1"/>
  <c r="D66" i="47"/>
  <c r="E66" i="43"/>
  <c r="E64" i="5"/>
  <c r="E66" i="5" s="1"/>
  <c r="I59" i="33"/>
  <c r="I61" i="33" s="1"/>
  <c r="G61" i="33"/>
  <c r="E7" i="33"/>
  <c r="E16" i="33"/>
  <c r="H59" i="60"/>
  <c r="H61" i="60" s="1"/>
  <c r="E29" i="24"/>
  <c r="F36" i="39"/>
  <c r="H32" i="39"/>
  <c r="H36" i="39" s="1"/>
  <c r="E82" i="28"/>
  <c r="E91" i="28" s="1"/>
  <c r="G24" i="4" s="1"/>
  <c r="H24" i="4" s="1"/>
  <c r="F16" i="42"/>
  <c r="F82" i="42" s="1"/>
  <c r="H11" i="42"/>
  <c r="H16" i="42" s="1"/>
  <c r="H82" i="42" s="1"/>
  <c r="F11" i="5"/>
  <c r="I65" i="37"/>
  <c r="I66" i="37" s="1"/>
  <c r="G66" i="37"/>
  <c r="L56" i="15"/>
  <c r="D54" i="39"/>
  <c r="D56" i="39" s="1"/>
  <c r="I27" i="33"/>
  <c r="I29" i="33" s="1"/>
  <c r="G29" i="33"/>
  <c r="H54" i="41"/>
  <c r="H56" i="41" s="1"/>
  <c r="F56" i="41"/>
  <c r="G91" i="24"/>
  <c r="L56" i="12"/>
  <c r="D54" i="36"/>
  <c r="D56" i="36" s="1"/>
  <c r="E82" i="20"/>
  <c r="G11" i="4" s="1"/>
  <c r="I70" i="57"/>
  <c r="I72" i="57" s="1"/>
  <c r="G72" i="57"/>
  <c r="G72" i="52"/>
  <c r="I70" i="52"/>
  <c r="I72" i="52" s="1"/>
  <c r="K644" i="44"/>
  <c r="M91" i="25"/>
  <c r="I64" i="57"/>
  <c r="I66" i="57" s="1"/>
  <c r="G66" i="57"/>
  <c r="AB643" i="44"/>
  <c r="AD91" i="24"/>
  <c r="F647" i="44"/>
  <c r="H91" i="27"/>
  <c r="D40" i="5"/>
  <c r="G29" i="52"/>
  <c r="I27" i="52"/>
  <c r="I29" i="52" s="1"/>
  <c r="F24" i="50"/>
  <c r="H19" i="50"/>
  <c r="H24" i="50" s="1"/>
  <c r="E55" i="5"/>
  <c r="I55" i="43"/>
  <c r="E56" i="43"/>
  <c r="G24" i="40"/>
  <c r="I19" i="40"/>
  <c r="I24" i="40" s="1"/>
  <c r="E42" i="27"/>
  <c r="E43" i="27" s="1"/>
  <c r="G40" i="39"/>
  <c r="O647" i="44"/>
  <c r="Q91" i="27"/>
  <c r="I27" i="35"/>
  <c r="I29" i="35" s="1"/>
  <c r="G29" i="35"/>
  <c r="AA82" i="24"/>
  <c r="D32" i="5"/>
  <c r="E82" i="29"/>
  <c r="G30" i="4" s="1"/>
  <c r="H30" i="4" s="1"/>
  <c r="I27" i="40"/>
  <c r="I29" i="40" s="1"/>
  <c r="F72" i="40"/>
  <c r="H70" i="40"/>
  <c r="H72" i="40" s="1"/>
  <c r="E70" i="5"/>
  <c r="E72" i="5" s="1"/>
  <c r="D82" i="31"/>
  <c r="D91" i="31" s="1"/>
  <c r="D72" i="35"/>
  <c r="D70" i="5"/>
  <c r="D72" i="5" s="1"/>
  <c r="H54" i="50"/>
  <c r="H56" i="50" s="1"/>
  <c r="F56" i="50"/>
  <c r="M82" i="9"/>
  <c r="M91" i="9" s="1"/>
  <c r="H55" i="5"/>
  <c r="I27" i="36"/>
  <c r="I29" i="36" s="1"/>
  <c r="G29" i="36"/>
  <c r="I11" i="40"/>
  <c r="I16" i="40" s="1"/>
  <c r="G16" i="40"/>
  <c r="D82" i="30"/>
  <c r="H74" i="5"/>
  <c r="D12" i="5"/>
  <c r="I12" i="63"/>
  <c r="G91" i="21"/>
  <c r="G66" i="12"/>
  <c r="F36" i="57"/>
  <c r="H32" i="57"/>
  <c r="H36" i="57" s="1"/>
  <c r="H54" i="43"/>
  <c r="H56" i="43" s="1"/>
  <c r="F56" i="43"/>
  <c r="H12" i="5"/>
  <c r="Q82" i="24"/>
  <c r="E29" i="34"/>
  <c r="E82" i="34" s="1"/>
  <c r="I27" i="34"/>
  <c r="I29" i="34" s="1"/>
  <c r="H41" i="39"/>
  <c r="D27" i="5"/>
  <c r="D29" i="5" s="1"/>
  <c r="D29" i="42"/>
  <c r="F42" i="43"/>
  <c r="F43" i="43" s="1"/>
  <c r="H40" i="43"/>
  <c r="H42" i="43" s="1"/>
  <c r="H43" i="43" s="1"/>
  <c r="AE82" i="24"/>
  <c r="G42" i="32"/>
  <c r="G43" i="32" s="1"/>
  <c r="I40" i="32"/>
  <c r="I42" i="32" s="1"/>
  <c r="I43" i="32" s="1"/>
  <c r="F42" i="33"/>
  <c r="F43" i="33" s="1"/>
  <c r="H40" i="33"/>
  <c r="H42" i="33" s="1"/>
  <c r="H43" i="33" s="1"/>
  <c r="R82" i="27"/>
  <c r="M82" i="58"/>
  <c r="B17" i="4" s="1"/>
  <c r="C17" i="4" s="1"/>
  <c r="I41" i="63"/>
  <c r="D82" i="21"/>
  <c r="D91" i="21" s="1"/>
  <c r="L16" i="12"/>
  <c r="D11" i="36"/>
  <c r="D16" i="36" s="1"/>
  <c r="D24" i="52"/>
  <c r="D82" i="52" s="1"/>
  <c r="H20" i="52"/>
  <c r="H13" i="36"/>
  <c r="G29" i="38"/>
  <c r="I27" i="38"/>
  <c r="I29" i="38" s="1"/>
  <c r="G82" i="47"/>
  <c r="G91" i="47" s="1"/>
  <c r="AB644" i="44"/>
  <c r="AD91" i="25"/>
  <c r="H75" i="5"/>
  <c r="D72" i="37"/>
  <c r="H70" i="37"/>
  <c r="H72" i="37" s="1"/>
  <c r="D82" i="60"/>
  <c r="L82" i="58"/>
  <c r="E61" i="24"/>
  <c r="G59" i="36"/>
  <c r="L82" i="9"/>
  <c r="L91" i="9" s="1"/>
  <c r="M36" i="12"/>
  <c r="E32" i="36"/>
  <c r="E36" i="36" s="1"/>
  <c r="D82" i="26"/>
  <c r="T644" i="44"/>
  <c r="V91" i="25"/>
  <c r="F36" i="60"/>
  <c r="H32" i="60"/>
  <c r="H36" i="60" s="1"/>
  <c r="M66" i="15"/>
  <c r="E64" i="39"/>
  <c r="E66" i="39" s="1"/>
  <c r="F16" i="63"/>
  <c r="H11" i="63"/>
  <c r="H16" i="63" s="1"/>
  <c r="H40" i="32"/>
  <c r="F42" i="32"/>
  <c r="F43" i="32" s="1"/>
  <c r="G36" i="50"/>
  <c r="I32" i="50"/>
  <c r="I36" i="50" s="1"/>
  <c r="E33" i="5"/>
  <c r="I33" i="5" s="1"/>
  <c r="G72" i="40"/>
  <c r="I70" i="40"/>
  <c r="I72" i="40" s="1"/>
  <c r="I71" i="63"/>
  <c r="F42" i="12"/>
  <c r="F43" i="12" s="1"/>
  <c r="AC640" i="44"/>
  <c r="AE91" i="21"/>
  <c r="I19" i="33"/>
  <c r="I24" i="33" s="1"/>
  <c r="G24" i="33"/>
  <c r="M649" i="44"/>
  <c r="O91" i="55"/>
  <c r="G72" i="12"/>
  <c r="H24" i="34"/>
  <c r="E54" i="5"/>
  <c r="E56" i="5" s="1"/>
  <c r="E56" i="42"/>
  <c r="I54" i="42"/>
  <c r="I56" i="42" s="1"/>
  <c r="E72" i="27"/>
  <c r="G70" i="39"/>
  <c r="E86" i="24"/>
  <c r="G89" i="24"/>
  <c r="F32" i="5"/>
  <c r="I70" i="35"/>
  <c r="I72" i="35" s="1"/>
  <c r="G72" i="35"/>
  <c r="M24" i="15"/>
  <c r="H64" i="43"/>
  <c r="H66" i="43" s="1"/>
  <c r="H71" i="52"/>
  <c r="F72" i="52"/>
  <c r="D61" i="47"/>
  <c r="H59" i="47"/>
  <c r="H61" i="47" s="1"/>
  <c r="E70" i="39"/>
  <c r="E72" i="39" s="1"/>
  <c r="M72" i="15"/>
  <c r="H28" i="5"/>
  <c r="H11" i="43"/>
  <c r="H16" i="43" s="1"/>
  <c r="F16" i="43"/>
  <c r="L61" i="12"/>
  <c r="D59" i="36"/>
  <c r="D61" i="36" s="1"/>
  <c r="U640" i="44"/>
  <c r="W91" i="21"/>
  <c r="I70" i="32"/>
  <c r="I72" i="32" s="1"/>
  <c r="G72" i="32"/>
  <c r="G42" i="50"/>
  <c r="G43" i="50" s="1"/>
  <c r="I40" i="50"/>
  <c r="I42" i="50" s="1"/>
  <c r="I43" i="50" s="1"/>
  <c r="F42" i="40"/>
  <c r="F43" i="40" s="1"/>
  <c r="H40" i="40"/>
  <c r="H42" i="40" s="1"/>
  <c r="H43" i="40" s="1"/>
  <c r="P644" i="44"/>
  <c r="R91" i="25"/>
  <c r="G36" i="35"/>
  <c r="I32" i="35"/>
  <c r="I36" i="35" s="1"/>
  <c r="D24" i="24"/>
  <c r="F19" i="36"/>
  <c r="F61" i="15"/>
  <c r="G70" i="5"/>
  <c r="E56" i="47"/>
  <c r="I54" i="47"/>
  <c r="I56" i="47" s="1"/>
  <c r="H54" i="52"/>
  <c r="H56" i="52" s="1"/>
  <c r="F56" i="52"/>
  <c r="L36" i="12"/>
  <c r="D32" i="36"/>
  <c r="D36" i="36" s="1"/>
  <c r="E34" i="5"/>
  <c r="I34" i="5" s="1"/>
  <c r="E72" i="24"/>
  <c r="G70" i="36"/>
  <c r="G72" i="33"/>
  <c r="I70" i="33"/>
  <c r="H40" i="41"/>
  <c r="H42" i="41" s="1"/>
  <c r="H43" i="41" s="1"/>
  <c r="F42" i="41"/>
  <c r="F43" i="41" s="1"/>
  <c r="G56" i="32"/>
  <c r="I54" i="32"/>
  <c r="I56" i="32" s="1"/>
  <c r="D82" i="27"/>
  <c r="D91" i="27" s="1"/>
  <c r="T643" i="44"/>
  <c r="V91" i="24"/>
  <c r="F61" i="35"/>
  <c r="H59" i="35"/>
  <c r="H61" i="35" s="1"/>
  <c r="G42" i="40"/>
  <c r="G43" i="40" s="1"/>
  <c r="I40" i="40"/>
  <c r="I42" i="40" s="1"/>
  <c r="I43" i="40" s="1"/>
  <c r="D59" i="5"/>
  <c r="D61" i="5" s="1"/>
  <c r="D61" i="42"/>
  <c r="I19" i="37"/>
  <c r="I24" i="37" s="1"/>
  <c r="G24" i="37"/>
  <c r="D16" i="24"/>
  <c r="D82" i="24" s="1"/>
  <c r="F11" i="36"/>
  <c r="E24" i="42"/>
  <c r="E19" i="5"/>
  <c r="E24" i="5" s="1"/>
  <c r="I19" i="42"/>
  <c r="I24" i="42" s="1"/>
  <c r="L42" i="12"/>
  <c r="L43" i="12" s="1"/>
  <c r="D40" i="36"/>
  <c r="D42" i="36" s="1"/>
  <c r="D43" i="36" s="1"/>
  <c r="Q647" i="44"/>
  <c r="S91" i="27"/>
  <c r="E56" i="60"/>
  <c r="I54" i="60"/>
  <c r="I56" i="60" s="1"/>
  <c r="M647" i="44"/>
  <c r="O91" i="27"/>
  <c r="Z644" i="44"/>
  <c r="AB91" i="25"/>
  <c r="I13" i="5"/>
  <c r="G16" i="63"/>
  <c r="I11" i="63"/>
  <c r="H82" i="34"/>
  <c r="F42" i="39"/>
  <c r="F43" i="39" s="1"/>
  <c r="H40" i="39"/>
  <c r="F24" i="33"/>
  <c r="H19" i="33"/>
  <c r="H24" i="33" s="1"/>
  <c r="I70" i="38"/>
  <c r="I72" i="38" s="1"/>
  <c r="G72" i="38"/>
  <c r="Y644" i="44"/>
  <c r="AA91" i="25"/>
  <c r="G71" i="42"/>
  <c r="E72" i="30"/>
  <c r="E84" i="30" s="1"/>
  <c r="D24" i="27"/>
  <c r="F19" i="39"/>
  <c r="I82" i="12"/>
  <c r="I91" i="12" s="1"/>
  <c r="H19" i="41"/>
  <c r="H24" i="41" s="1"/>
  <c r="F24" i="41"/>
  <c r="I89" i="43"/>
  <c r="H54" i="47"/>
  <c r="H56" i="47" s="1"/>
  <c r="F56" i="47"/>
  <c r="M644" i="44"/>
  <c r="O91" i="25"/>
  <c r="J651" i="44"/>
  <c r="L91" i="31"/>
  <c r="W640" i="44"/>
  <c r="Y91" i="21"/>
  <c r="F72" i="32"/>
  <c r="H70" i="32"/>
  <c r="H72" i="32" s="1"/>
  <c r="I27" i="43"/>
  <c r="I29" i="43" s="1"/>
  <c r="G29" i="43"/>
  <c r="I59" i="40"/>
  <c r="I61" i="40" s="1"/>
  <c r="G61" i="40"/>
  <c r="I33" i="43"/>
  <c r="I14" i="57"/>
  <c r="M42" i="15"/>
  <c r="M43" i="15" s="1"/>
  <c r="E40" i="39"/>
  <c r="E42" i="39" s="1"/>
  <c r="E43" i="39" s="1"/>
  <c r="I21" i="5"/>
  <c r="G59" i="5"/>
  <c r="F72" i="50"/>
  <c r="H70" i="50"/>
  <c r="H72" i="50" s="1"/>
  <c r="K647" i="44"/>
  <c r="M91" i="27"/>
  <c r="E82" i="62"/>
  <c r="G14" i="4" s="1"/>
  <c r="H14" i="4" s="1"/>
  <c r="G29" i="60"/>
  <c r="I27" i="60"/>
  <c r="I29" i="60" s="1"/>
  <c r="E87" i="5"/>
  <c r="I87" i="5" s="1"/>
  <c r="M82" i="61"/>
  <c r="B14" i="4" s="1"/>
  <c r="C14" i="4" s="1"/>
  <c r="H19" i="52"/>
  <c r="F24" i="52"/>
  <c r="Q649" i="44"/>
  <c r="S91" i="55"/>
  <c r="D66" i="34"/>
  <c r="H64" i="34"/>
  <c r="H66" i="34" s="1"/>
  <c r="W647" i="44"/>
  <c r="Y91" i="27"/>
  <c r="I54" i="33"/>
  <c r="I56" i="33" s="1"/>
  <c r="G56" i="33"/>
  <c r="R648" i="44"/>
  <c r="T91" i="28"/>
  <c r="AA644" i="44"/>
  <c r="AC91" i="25"/>
  <c r="G36" i="12"/>
  <c r="H86" i="43"/>
  <c r="H89" i="43" s="1"/>
  <c r="F89" i="43"/>
  <c r="F86" i="5"/>
  <c r="H86" i="39"/>
  <c r="H89" i="39" s="1"/>
  <c r="F89" i="39"/>
  <c r="D82" i="29"/>
  <c r="G16" i="41"/>
  <c r="I11" i="41"/>
  <c r="I16" i="41" s="1"/>
  <c r="I82" i="41" s="1"/>
  <c r="U648" i="44"/>
  <c r="W91" i="28"/>
  <c r="I51" i="5"/>
  <c r="I22" i="5"/>
  <c r="E66" i="24"/>
  <c r="G64" i="36"/>
  <c r="E59" i="5"/>
  <c r="E61" i="5" s="1"/>
  <c r="E61" i="42"/>
  <c r="M66" i="12"/>
  <c r="E64" i="36"/>
  <c r="E66" i="36" s="1"/>
  <c r="I32" i="57"/>
  <c r="I36" i="57" s="1"/>
  <c r="G36" i="57"/>
  <c r="G66" i="41"/>
  <c r="I64" i="41"/>
  <c r="I66" i="41" s="1"/>
  <c r="D42" i="32"/>
  <c r="D43" i="32" s="1"/>
  <c r="D41" i="5"/>
  <c r="F82" i="32"/>
  <c r="E82" i="48"/>
  <c r="G13" i="4" s="1"/>
  <c r="H13" i="4" s="1"/>
  <c r="H40" i="35"/>
  <c r="H42" i="35" s="1"/>
  <c r="H43" i="35" s="1"/>
  <c r="H59" i="33"/>
  <c r="H61" i="33" s="1"/>
  <c r="H54" i="38"/>
  <c r="H56" i="38" s="1"/>
  <c r="F56" i="38"/>
  <c r="G36" i="43"/>
  <c r="I32" i="43"/>
  <c r="I36" i="43" s="1"/>
  <c r="H82" i="60"/>
  <c r="F16" i="12"/>
  <c r="M24" i="12"/>
  <c r="E19" i="36"/>
  <c r="E24" i="36" s="1"/>
  <c r="G66" i="50"/>
  <c r="I64" i="50"/>
  <c r="I66" i="50" s="1"/>
  <c r="E66" i="42"/>
  <c r="E65" i="5"/>
  <c r="I65" i="5" s="1"/>
  <c r="F36" i="50"/>
  <c r="H32" i="50"/>
  <c r="H36" i="50" s="1"/>
  <c r="G24" i="35"/>
  <c r="I19" i="35"/>
  <c r="I24" i="35" s="1"/>
  <c r="E89" i="55"/>
  <c r="G26" i="4" s="1"/>
  <c r="H26" i="4" s="1"/>
  <c r="G86" i="57"/>
  <c r="H65" i="40"/>
  <c r="F66" i="40"/>
  <c r="E42" i="38"/>
  <c r="E43" i="38" s="1"/>
  <c r="E82" i="38" s="1"/>
  <c r="I40" i="38"/>
  <c r="I42" i="38" s="1"/>
  <c r="I43" i="38" s="1"/>
  <c r="F54" i="5"/>
  <c r="G22" i="4"/>
  <c r="H22" i="4" s="1"/>
  <c r="E91" i="46"/>
  <c r="I19" i="38"/>
  <c r="I24" i="38" s="1"/>
  <c r="G24" i="38"/>
  <c r="I74" i="5"/>
  <c r="F24" i="15"/>
  <c r="F82" i="15" s="1"/>
  <c r="F91" i="15" s="1"/>
  <c r="I40" i="41"/>
  <c r="I42" i="41" s="1"/>
  <c r="I43" i="41" s="1"/>
  <c r="G42" i="41"/>
  <c r="G43" i="41" s="1"/>
  <c r="F66" i="38"/>
  <c r="H64" i="38"/>
  <c r="H66" i="38" s="1"/>
  <c r="I65" i="42"/>
  <c r="I66" i="42" s="1"/>
  <c r="G86" i="33"/>
  <c r="E89" i="21"/>
  <c r="G19" i="4" s="1"/>
  <c r="H19" i="4" s="1"/>
  <c r="I40" i="52"/>
  <c r="I42" i="52" s="1"/>
  <c r="I43" i="52" s="1"/>
  <c r="G42" i="52"/>
  <c r="G43" i="52" s="1"/>
  <c r="G56" i="35"/>
  <c r="I54" i="35"/>
  <c r="I56" i="35" s="1"/>
  <c r="I41" i="36"/>
  <c r="G56" i="41"/>
  <c r="I54" i="41"/>
  <c r="I56" i="41" s="1"/>
  <c r="I27" i="50"/>
  <c r="I29" i="50" s="1"/>
  <c r="G29" i="50"/>
  <c r="D59" i="39"/>
  <c r="D61" i="39" s="1"/>
  <c r="L61" i="15"/>
  <c r="F56" i="60"/>
  <c r="H54" i="60"/>
  <c r="H56" i="60" s="1"/>
  <c r="I19" i="32"/>
  <c r="I24" i="32" s="1"/>
  <c r="G24" i="32"/>
  <c r="M82" i="53"/>
  <c r="B12" i="4" s="1"/>
  <c r="C12" i="4" s="1"/>
  <c r="E61" i="27"/>
  <c r="G59" i="39"/>
  <c r="D65" i="5"/>
  <c r="F36" i="40"/>
  <c r="H32" i="40"/>
  <c r="H36" i="40" s="1"/>
  <c r="I13" i="52"/>
  <c r="E16" i="52"/>
  <c r="E82" i="52" s="1"/>
  <c r="I54" i="52"/>
  <c r="I56" i="52" s="1"/>
  <c r="G56" i="52"/>
  <c r="F60" i="5"/>
  <c r="H60" i="5" s="1"/>
  <c r="I64" i="35"/>
  <c r="I66" i="35" s="1"/>
  <c r="G66" i="35"/>
  <c r="M91" i="56"/>
  <c r="B25" i="4"/>
  <c r="C25" i="4" s="1"/>
  <c r="E82" i="21"/>
  <c r="E91" i="21" s="1"/>
  <c r="I22" i="57"/>
  <c r="M82" i="8"/>
  <c r="B11" i="4" s="1"/>
  <c r="G24" i="50"/>
  <c r="I19" i="50"/>
  <c r="I24" i="50" s="1"/>
  <c r="H11" i="39"/>
  <c r="H16" i="39" s="1"/>
  <c r="F16" i="39"/>
  <c r="G86" i="15"/>
  <c r="G89" i="15" s="1"/>
  <c r="G89" i="13"/>
  <c r="G91" i="13" s="1"/>
  <c r="H41" i="5"/>
  <c r="I32" i="47"/>
  <c r="I36" i="47" s="1"/>
  <c r="E36" i="47"/>
  <c r="E56" i="24"/>
  <c r="G54" i="36"/>
  <c r="G61" i="37"/>
  <c r="I59" i="37"/>
  <c r="I61" i="37" s="1"/>
  <c r="AD82" i="27"/>
  <c r="F42" i="37"/>
  <c r="F43" i="37" s="1"/>
  <c r="H40" i="37"/>
  <c r="H42" i="37" s="1"/>
  <c r="H43" i="37" s="1"/>
  <c r="E61" i="38"/>
  <c r="I59" i="38"/>
  <c r="I61" i="38" s="1"/>
  <c r="F42" i="15"/>
  <c r="F43" i="15" s="1"/>
  <c r="F65" i="5"/>
  <c r="H65" i="5" s="1"/>
  <c r="I13" i="60"/>
  <c r="I16" i="60" s="1"/>
  <c r="E16" i="60"/>
  <c r="G66" i="63"/>
  <c r="I64" i="63"/>
  <c r="I66" i="63" s="1"/>
  <c r="H32" i="35"/>
  <c r="H36" i="35" s="1"/>
  <c r="X640" i="44"/>
  <c r="Z91" i="21"/>
  <c r="F16" i="33"/>
  <c r="F82" i="33" s="1"/>
  <c r="F91" i="33" s="1"/>
  <c r="H11" i="33"/>
  <c r="H82" i="12"/>
  <c r="H91" i="12" s="1"/>
  <c r="F72" i="33"/>
  <c r="H70" i="33"/>
  <c r="H72" i="33" s="1"/>
  <c r="E13" i="5"/>
  <c r="H27" i="38"/>
  <c r="H29" i="38" s="1"/>
  <c r="F29" i="38"/>
  <c r="H14" i="5"/>
  <c r="H41" i="32"/>
  <c r="L82" i="13"/>
  <c r="L91" i="13" s="1"/>
  <c r="I11" i="35"/>
  <c r="I16" i="35" s="1"/>
  <c r="G16" i="35"/>
  <c r="E61" i="60"/>
  <c r="I59" i="60"/>
  <c r="I61" i="60" s="1"/>
  <c r="D56" i="24"/>
  <c r="F54" i="36"/>
  <c r="E66" i="35"/>
  <c r="E82" i="35" s="1"/>
  <c r="I65" i="35"/>
  <c r="R82" i="24"/>
  <c r="H12" i="33"/>
  <c r="D16" i="33"/>
  <c r="D82" i="33" s="1"/>
  <c r="D91" i="33" s="1"/>
  <c r="F64" i="36"/>
  <c r="D66" i="24"/>
  <c r="D66" i="40"/>
  <c r="H64" i="40"/>
  <c r="H66" i="40" s="1"/>
  <c r="D36" i="34"/>
  <c r="D82" i="34" s="1"/>
  <c r="H32" i="34"/>
  <c r="H36" i="34" s="1"/>
  <c r="F16" i="38"/>
  <c r="H11" i="38"/>
  <c r="H16" i="38" s="1"/>
  <c r="H82" i="38" s="1"/>
  <c r="D82" i="62"/>
  <c r="H27" i="32"/>
  <c r="H29" i="32" s="1"/>
  <c r="F29" i="32"/>
  <c r="G72" i="37"/>
  <c r="I70" i="37"/>
  <c r="I72" i="37" s="1"/>
  <c r="H19" i="60"/>
  <c r="H24" i="60" s="1"/>
  <c r="F24" i="60"/>
  <c r="D19" i="39"/>
  <c r="D24" i="39" s="1"/>
  <c r="L24" i="15"/>
  <c r="M29" i="12"/>
  <c r="E27" i="36"/>
  <c r="E29" i="36" s="1"/>
  <c r="M72" i="12"/>
  <c r="E70" i="36"/>
  <c r="E72" i="36" s="1"/>
  <c r="H32" i="41"/>
  <c r="H36" i="41" s="1"/>
  <c r="F36" i="41"/>
  <c r="G66" i="40"/>
  <c r="I64" i="40"/>
  <c r="I66" i="40" s="1"/>
  <c r="F36" i="37"/>
  <c r="H32" i="37"/>
  <c r="H36" i="37" s="1"/>
  <c r="H59" i="37"/>
  <c r="H61" i="37" s="1"/>
  <c r="F61" i="37"/>
  <c r="E24" i="39"/>
  <c r="G36" i="40"/>
  <c r="I32" i="40"/>
  <c r="I36" i="40" s="1"/>
  <c r="E82" i="47"/>
  <c r="E91" i="47" s="1"/>
  <c r="G72" i="15"/>
  <c r="H54" i="63"/>
  <c r="H56" i="63" s="1"/>
  <c r="F56" i="63"/>
  <c r="F56" i="57"/>
  <c r="H54" i="57"/>
  <c r="H56" i="57" s="1"/>
  <c r="E61" i="34"/>
  <c r="I59" i="34"/>
  <c r="I61" i="34" s="1"/>
  <c r="I82" i="34" s="1"/>
  <c r="I27" i="41"/>
  <c r="I29" i="41" s="1"/>
  <c r="G29" i="41"/>
  <c r="I59" i="47"/>
  <c r="I61" i="47" s="1"/>
  <c r="G61" i="47"/>
  <c r="E27" i="5"/>
  <c r="E29" i="5" s="1"/>
  <c r="E29" i="42"/>
  <c r="E59" i="36"/>
  <c r="E61" i="36" s="1"/>
  <c r="M61" i="12"/>
  <c r="G42" i="47"/>
  <c r="G43" i="47" s="1"/>
  <c r="I40" i="47"/>
  <c r="F70" i="5"/>
  <c r="H61" i="52"/>
  <c r="F66" i="15"/>
  <c r="G29" i="15"/>
  <c r="I11" i="43"/>
  <c r="I16" i="43" s="1"/>
  <c r="G16" i="43"/>
  <c r="G82" i="43" s="1"/>
  <c r="G91" i="43" s="1"/>
  <c r="G11" i="5"/>
  <c r="F36" i="12"/>
  <c r="H82" i="32" l="1"/>
  <c r="AC643" i="44"/>
  <c r="AE91" i="24"/>
  <c r="E89" i="24"/>
  <c r="G86" i="36"/>
  <c r="P647" i="44"/>
  <c r="R91" i="27"/>
  <c r="I40" i="39"/>
  <c r="I42" i="39" s="1"/>
  <c r="I43" i="39" s="1"/>
  <c r="G42" i="39"/>
  <c r="G43" i="39" s="1"/>
  <c r="G82" i="57"/>
  <c r="G29" i="5"/>
  <c r="I27" i="5"/>
  <c r="I29" i="5" s="1"/>
  <c r="F82" i="52"/>
  <c r="G29" i="39"/>
  <c r="I27" i="39"/>
  <c r="I29" i="39" s="1"/>
  <c r="I64" i="36"/>
  <c r="I66" i="36" s="1"/>
  <c r="G66" i="36"/>
  <c r="G61" i="5"/>
  <c r="I59" i="5"/>
  <c r="I61" i="5" s="1"/>
  <c r="D91" i="24"/>
  <c r="F82" i="43"/>
  <c r="F91" i="43" s="1"/>
  <c r="G72" i="39"/>
  <c r="I70" i="39"/>
  <c r="I72" i="39" s="1"/>
  <c r="I24" i="57"/>
  <c r="F82" i="40"/>
  <c r="F91" i="40" s="1"/>
  <c r="X643" i="44"/>
  <c r="Z91" i="24"/>
  <c r="P643" i="44"/>
  <c r="R91" i="24"/>
  <c r="I82" i="35"/>
  <c r="H54" i="5"/>
  <c r="H56" i="5" s="1"/>
  <c r="F56" i="5"/>
  <c r="G82" i="60"/>
  <c r="I72" i="33"/>
  <c r="D82" i="36"/>
  <c r="D91" i="36" s="1"/>
  <c r="I82" i="40"/>
  <c r="I91" i="40" s="1"/>
  <c r="Y643" i="44"/>
  <c r="AA91" i="24"/>
  <c r="D42" i="5"/>
  <c r="D43" i="5" s="1"/>
  <c r="I82" i="50"/>
  <c r="G82" i="32"/>
  <c r="H82" i="50"/>
  <c r="D89" i="5"/>
  <c r="E82" i="39"/>
  <c r="L82" i="15"/>
  <c r="L91" i="15" s="1"/>
  <c r="F82" i="37"/>
  <c r="F91" i="37" s="1"/>
  <c r="B31" i="4"/>
  <c r="C11" i="4"/>
  <c r="C31" i="4" s="1"/>
  <c r="I59" i="39"/>
  <c r="I61" i="39" s="1"/>
  <c r="G61" i="39"/>
  <c r="F82" i="12"/>
  <c r="F91" i="12" s="1"/>
  <c r="H42" i="39"/>
  <c r="H43" i="39" s="1"/>
  <c r="G61" i="36"/>
  <c r="I59" i="36"/>
  <c r="I61" i="36" s="1"/>
  <c r="L82" i="12"/>
  <c r="L91" i="12" s="1"/>
  <c r="F16" i="5"/>
  <c r="H11" i="5"/>
  <c r="H16" i="5" s="1"/>
  <c r="E82" i="33"/>
  <c r="E91" i="33" s="1"/>
  <c r="E94" i="36" s="1"/>
  <c r="H82" i="57"/>
  <c r="G82" i="52"/>
  <c r="I11" i="39"/>
  <c r="I16" i="39" s="1"/>
  <c r="G16" i="39"/>
  <c r="I40" i="5"/>
  <c r="I42" i="5" s="1"/>
  <c r="I43" i="5" s="1"/>
  <c r="G42" i="5"/>
  <c r="G43" i="5" s="1"/>
  <c r="I72" i="63"/>
  <c r="D82" i="39"/>
  <c r="D91" i="39" s="1"/>
  <c r="E36" i="5"/>
  <c r="I36" i="52"/>
  <c r="H16" i="37"/>
  <c r="H82" i="37" s="1"/>
  <c r="H91" i="37" s="1"/>
  <c r="B28" i="4"/>
  <c r="C28" i="4" s="1"/>
  <c r="M91" i="19"/>
  <c r="M89" i="15"/>
  <c r="E86" i="39"/>
  <c r="I82" i="38"/>
  <c r="I82" i="52"/>
  <c r="E82" i="27"/>
  <c r="E91" i="27" s="1"/>
  <c r="H27" i="36"/>
  <c r="H29" i="36" s="1"/>
  <c r="F29" i="36"/>
  <c r="I82" i="33"/>
  <c r="F42" i="36"/>
  <c r="F43" i="36" s="1"/>
  <c r="H40" i="36"/>
  <c r="H42" i="36" s="1"/>
  <c r="H43" i="36" s="1"/>
  <c r="V647" i="44"/>
  <c r="X91" i="27"/>
  <c r="I32" i="5"/>
  <c r="I36" i="5" s="1"/>
  <c r="G36" i="5"/>
  <c r="G82" i="15"/>
  <c r="G91" i="15" s="1"/>
  <c r="H33" i="5"/>
  <c r="Z647" i="44"/>
  <c r="AB91" i="27"/>
  <c r="L64" i="48"/>
  <c r="L64" i="62"/>
  <c r="N64" i="48"/>
  <c r="N66" i="48" s="1"/>
  <c r="N64" i="62"/>
  <c r="N66" i="62" s="1"/>
  <c r="I42" i="47"/>
  <c r="I43" i="47" s="1"/>
  <c r="I82" i="47" s="1"/>
  <c r="I91" i="47" s="1"/>
  <c r="F56" i="36"/>
  <c r="H54" i="36"/>
  <c r="H56" i="36" s="1"/>
  <c r="E82" i="60"/>
  <c r="AB647" i="44"/>
  <c r="AD91" i="27"/>
  <c r="H24" i="52"/>
  <c r="H82" i="52" s="1"/>
  <c r="F36" i="5"/>
  <c r="H32" i="5"/>
  <c r="O643" i="44"/>
  <c r="Q91" i="24"/>
  <c r="I54" i="5"/>
  <c r="G56" i="5"/>
  <c r="G24" i="36"/>
  <c r="I19" i="36"/>
  <c r="I24" i="36" s="1"/>
  <c r="I86" i="37"/>
  <c r="I89" i="37" s="1"/>
  <c r="E89" i="37"/>
  <c r="E91" i="37" s="1"/>
  <c r="E86" i="5"/>
  <c r="E89" i="5" s="1"/>
  <c r="G82" i="38"/>
  <c r="D24" i="5"/>
  <c r="G25" i="4"/>
  <c r="H25" i="4" s="1"/>
  <c r="E91" i="55"/>
  <c r="G82" i="42"/>
  <c r="G18" i="4"/>
  <c r="H18" i="4" s="1"/>
  <c r="E84" i="24"/>
  <c r="G82" i="33"/>
  <c r="G56" i="39"/>
  <c r="I54" i="39"/>
  <c r="I56" i="39" s="1"/>
  <c r="T647" i="44"/>
  <c r="V91" i="27"/>
  <c r="G82" i="37"/>
  <c r="G91" i="37" s="1"/>
  <c r="F61" i="5"/>
  <c r="G16" i="5"/>
  <c r="I11" i="5"/>
  <c r="I16" i="5" s="1"/>
  <c r="H16" i="33"/>
  <c r="H82" i="33" s="1"/>
  <c r="H91" i="33" s="1"/>
  <c r="I82" i="60"/>
  <c r="G89" i="33"/>
  <c r="I86" i="33"/>
  <c r="I89" i="33" s="1"/>
  <c r="G86" i="5"/>
  <c r="I16" i="63"/>
  <c r="E82" i="42"/>
  <c r="G72" i="5"/>
  <c r="I70" i="5"/>
  <c r="I72" i="5" s="1"/>
  <c r="H42" i="32"/>
  <c r="H43" i="32" s="1"/>
  <c r="I56" i="43"/>
  <c r="I82" i="43" s="1"/>
  <c r="I91" i="43" s="1"/>
  <c r="I16" i="57"/>
  <c r="I82" i="57" s="1"/>
  <c r="F66" i="39"/>
  <c r="H64" i="39"/>
  <c r="H66" i="39" s="1"/>
  <c r="D82" i="43"/>
  <c r="D91" i="43" s="1"/>
  <c r="H19" i="5"/>
  <c r="H24" i="5" s="1"/>
  <c r="F24" i="5"/>
  <c r="H72" i="52"/>
  <c r="I64" i="5"/>
  <c r="I66" i="5" s="1"/>
  <c r="G66" i="5"/>
  <c r="H59" i="39"/>
  <c r="H61" i="39" s="1"/>
  <c r="E42" i="5"/>
  <c r="E43" i="5" s="1"/>
  <c r="H36" i="63"/>
  <c r="H82" i="63" s="1"/>
  <c r="E82" i="24"/>
  <c r="E91" i="24" s="1"/>
  <c r="B20" i="4"/>
  <c r="C20" i="4" s="1"/>
  <c r="M85" i="13"/>
  <c r="M91" i="13"/>
  <c r="I40" i="36"/>
  <c r="I42" i="36" s="1"/>
  <c r="I43" i="36" s="1"/>
  <c r="G42" i="36"/>
  <c r="G43" i="36" s="1"/>
  <c r="I82" i="37"/>
  <c r="I91" i="37" s="1"/>
  <c r="I32" i="39"/>
  <c r="I36" i="39" s="1"/>
  <c r="E82" i="30"/>
  <c r="G27" i="4" s="1"/>
  <c r="H27" i="4" s="1"/>
  <c r="H59" i="5"/>
  <c r="H61" i="5" s="1"/>
  <c r="H11" i="4"/>
  <c r="H31" i="4" s="1"/>
  <c r="H33" i="4" s="1"/>
  <c r="H87" i="4" s="1"/>
  <c r="F42" i="5"/>
  <c r="F43" i="5" s="1"/>
  <c r="H40" i="5"/>
  <c r="H42" i="5" s="1"/>
  <c r="H43" i="5" s="1"/>
  <c r="I54" i="36"/>
  <c r="I56" i="36" s="1"/>
  <c r="G56" i="36"/>
  <c r="G82" i="41"/>
  <c r="F24" i="36"/>
  <c r="H19" i="36"/>
  <c r="H24" i="36" s="1"/>
  <c r="F82" i="63"/>
  <c r="F82" i="41"/>
  <c r="G24" i="5"/>
  <c r="I19" i="5"/>
  <c r="I24" i="5" s="1"/>
  <c r="E16" i="5"/>
  <c r="G66" i="39"/>
  <c r="I64" i="39"/>
  <c r="I66" i="39" s="1"/>
  <c r="M82" i="12"/>
  <c r="M91" i="12" s="1"/>
  <c r="H27" i="5"/>
  <c r="H29" i="5" s="1"/>
  <c r="F29" i="5"/>
  <c r="F56" i="39"/>
  <c r="H54" i="39"/>
  <c r="H56" i="39" s="1"/>
  <c r="G16" i="4"/>
  <c r="H16" i="4" s="1"/>
  <c r="G82" i="12"/>
  <c r="G91" i="12" s="1"/>
  <c r="D82" i="42"/>
  <c r="G28" i="4"/>
  <c r="H28" i="4" s="1"/>
  <c r="E91" i="31"/>
  <c r="H86" i="36"/>
  <c r="H89" i="36" s="1"/>
  <c r="F89" i="36"/>
  <c r="F82" i="60"/>
  <c r="F82" i="38"/>
  <c r="G82" i="35"/>
  <c r="F24" i="39"/>
  <c r="H19" i="39"/>
  <c r="H24" i="39" s="1"/>
  <c r="H82" i="39" s="1"/>
  <c r="H91" i="39" s="1"/>
  <c r="H82" i="43"/>
  <c r="H91" i="43" s="1"/>
  <c r="G82" i="40"/>
  <c r="G91" i="40" s="1"/>
  <c r="D36" i="5"/>
  <c r="G82" i="50"/>
  <c r="I82" i="32"/>
  <c r="H87" i="36"/>
  <c r="D89" i="36"/>
  <c r="H82" i="40"/>
  <c r="H91" i="40" s="1"/>
  <c r="F82" i="50"/>
  <c r="E82" i="43"/>
  <c r="E91" i="43" s="1"/>
  <c r="M82" i="15"/>
  <c r="H59" i="36"/>
  <c r="H61" i="36" s="1"/>
  <c r="F61" i="36"/>
  <c r="I55" i="5"/>
  <c r="H27" i="39"/>
  <c r="H29" i="39" s="1"/>
  <c r="F29" i="39"/>
  <c r="H70" i="36"/>
  <c r="H72" i="36" s="1"/>
  <c r="F72" i="36"/>
  <c r="D16" i="5"/>
  <c r="S643" i="44"/>
  <c r="U91" i="24"/>
  <c r="H70" i="5"/>
  <c r="H72" i="5" s="1"/>
  <c r="F72" i="5"/>
  <c r="H86" i="5"/>
  <c r="H89" i="5" s="1"/>
  <c r="F89" i="5"/>
  <c r="I71" i="42"/>
  <c r="I72" i="42" s="1"/>
  <c r="I82" i="42" s="1"/>
  <c r="G71" i="5"/>
  <c r="I71" i="5" s="1"/>
  <c r="G72" i="42"/>
  <c r="G72" i="36"/>
  <c r="I70" i="36"/>
  <c r="I72" i="36" s="1"/>
  <c r="H64" i="36"/>
  <c r="H66" i="36" s="1"/>
  <c r="F66" i="36"/>
  <c r="F82" i="39"/>
  <c r="F91" i="39" s="1"/>
  <c r="I86" i="57"/>
  <c r="I89" i="57" s="1"/>
  <c r="G89" i="57"/>
  <c r="G82" i="63"/>
  <c r="H11" i="36"/>
  <c r="H16" i="36" s="1"/>
  <c r="F16" i="36"/>
  <c r="F82" i="36" s="1"/>
  <c r="F91" i="36" s="1"/>
  <c r="H82" i="41"/>
  <c r="G16" i="36"/>
  <c r="I11" i="36"/>
  <c r="I16" i="36" s="1"/>
  <c r="I82" i="36" s="1"/>
  <c r="G82" i="36" l="1"/>
  <c r="G91" i="36" s="1"/>
  <c r="G31" i="4"/>
  <c r="L66" i="48"/>
  <c r="D64" i="48"/>
  <c r="I56" i="5"/>
  <c r="E89" i="39"/>
  <c r="E91" i="39" s="1"/>
  <c r="I86" i="39"/>
  <c r="I89" i="39" s="1"/>
  <c r="I86" i="36"/>
  <c r="I89" i="36" s="1"/>
  <c r="I91" i="36" s="1"/>
  <c r="G89" i="36"/>
  <c r="L66" i="62"/>
  <c r="D64" i="62"/>
  <c r="G82" i="5"/>
  <c r="H36" i="5"/>
  <c r="H82" i="5" s="1"/>
  <c r="H91" i="5" s="1"/>
  <c r="G82" i="39"/>
  <c r="G91" i="39" s="1"/>
  <c r="F82" i="5"/>
  <c r="F91" i="5" s="1"/>
  <c r="C32" i="4"/>
  <c r="C34" i="4" s="1"/>
  <c r="H82" i="36"/>
  <c r="H91" i="36" s="1"/>
  <c r="E82" i="5"/>
  <c r="E91" i="5" s="1"/>
  <c r="B32" i="4" s="1"/>
  <c r="I82" i="5"/>
  <c r="G91" i="33"/>
  <c r="G94" i="36" s="1"/>
  <c r="I91" i="33"/>
  <c r="I94" i="36" s="1"/>
  <c r="B87" i="4"/>
  <c r="B34" i="4"/>
  <c r="D82" i="5"/>
  <c r="D91" i="5" s="1"/>
  <c r="M91" i="15"/>
  <c r="I82" i="63"/>
  <c r="I82" i="39"/>
  <c r="I86" i="5"/>
  <c r="I89" i="5" s="1"/>
  <c r="G89" i="5"/>
  <c r="I91" i="39" l="1"/>
  <c r="G91" i="5"/>
  <c r="G32" i="4" s="1"/>
  <c r="G34" i="4" s="1"/>
  <c r="D66" i="48"/>
  <c r="F64" i="50"/>
  <c r="I91" i="5"/>
  <c r="D66" i="62"/>
  <c r="F64" i="63"/>
  <c r="F66" i="63" l="1"/>
  <c r="H64" i="63"/>
  <c r="H66" i="63" s="1"/>
  <c r="H64" i="50"/>
  <c r="H66" i="50" s="1"/>
  <c r="F66" i="50"/>
  <c r="F64" i="5"/>
  <c r="F66" i="5" l="1"/>
  <c r="H64" i="5"/>
  <c r="H66" i="5" s="1"/>
</calcChain>
</file>

<file path=xl/comments1.xml><?xml version="1.0" encoding="utf-8"?>
<comments xmlns="http://schemas.openxmlformats.org/spreadsheetml/2006/main">
  <authors>
    <author>jlittle</author>
  </authors>
  <commentList>
    <comment ref="AC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MGMT WEST
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523 is revenue from unwound qualitech deal</t>
        </r>
      </text>
    </comment>
    <comment ref="M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for GD Central
546 is reclass to CM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371  is pma</t>
        </r>
      </text>
    </comment>
    <comment ref="M4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 mm is bridgeline reclass to pre 98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Deal NR5045.E removed from liquidations 8783573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7099 is cannon liqudation</t>
        </r>
      </text>
    </comment>
    <comment ref="M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liquidation to be revesed in October
</t>
        </r>
      </text>
    </commen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August</t>
        </r>
      </text>
    </comment>
    <comment ref="K86" authorId="0" shapeId="0">
      <text>
        <r>
          <rPr>
            <b/>
            <sz val="8"/>
            <color indexed="81"/>
            <rFont val="Tahoma"/>
          </rPr>
          <t>PLUG</t>
        </r>
      </text>
    </commen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<sst xmlns="http://schemas.openxmlformats.org/spreadsheetml/2006/main" count="7215" uniqueCount="242">
  <si>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</si>
  <si>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</si>
  <si>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</si>
  <si>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</si>
  <si>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</si>
  <si>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</si>
  <si>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</si>
  <si>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</si>
  <si>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</si>
  <si>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</si>
  <si>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</si>
  <si>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</si>
  <si>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</si>
  <si>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</si>
  <si>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</si>
  <si>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</si>
  <si>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</si>
  <si>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</si>
  <si>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</si>
  <si>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</si>
  <si>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</si>
  <si>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</si>
  <si>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</si>
  <si>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</si>
  <si>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</si>
  <si>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</si>
  <si>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</si>
  <si>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</si>
  <si>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</si>
  <si>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</si>
  <si>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</si>
  <si>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</si>
  <si>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</si>
  <si>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</si>
  <si>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</si>
  <si>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</si>
  <si>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</si>
  <si>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</si>
  <si>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</si>
  <si>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</si>
  <si>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</si>
  <si>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</si>
  <si>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</si>
  <si>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</si>
  <si>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</si>
  <si>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</si>
  <si>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</si>
  <si>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</si>
  <si>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</si>
  <si>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</si>
  <si>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</si>
  <si>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</si>
  <si>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</si>
  <si>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</si>
  <si>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</si>
  <si>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</si>
  <si>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</si>
  <si>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</si>
  <si>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</si>
  <si>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</si>
  <si>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</si>
  <si>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</si>
  <si>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</si>
  <si>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</si>
  <si>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</si>
  <si>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</si>
  <si>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</si>
  <si>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</si>
  <si>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</si>
  <si>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</si>
  <si>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</si>
  <si>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</si>
  <si>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</si>
  <si>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</si>
  <si>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</si>
  <si>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</si>
  <si>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</si>
  <si>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</si>
  <si>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</si>
  <si>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</si>
  <si>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</si>
  <si>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</si>
  <si>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</si>
  <si>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</si>
  <si>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</si>
  <si>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</si>
  <si>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</si>
  <si>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</si>
  <si>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</si>
  <si>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</si>
  <si>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</si>
  <si>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</si>
  <si>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</si>
  <si>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</si>
  <si>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</si>
  <si>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</si>
  <si>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</si>
  <si>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</si>
  <si>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</si>
  <si>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</si>
  <si>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</si>
  <si>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</si>
  <si>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</si>
  <si>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</si>
  <si>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</si>
  <si>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</si>
  <si>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</si>
  <si>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</si>
  <si>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</si>
  <si>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</si>
  <si>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</si>
  <si>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</si>
  <si>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</si>
  <si>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</si>
  <si>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</si>
  <si>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</si>
  <si>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</si>
  <si>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</si>
  <si>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</si>
  <si>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</si>
  <si>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</si>
  <si>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</si>
  <si>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</si>
  <si>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</si>
  <si>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</si>
  <si>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</si>
  <si>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</si>
  <si>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</si>
  <si>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</si>
  <si>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</si>
  <si>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</si>
  <si>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</si>
  <si>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</si>
  <si>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</si>
  <si>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</si>
  <si>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</si>
  <si>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</si>
  <si>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</si>
  <si>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</si>
  <si>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</si>
  <si>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</si>
  <si>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</si>
  <si>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</si>
  <si>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</si>
  <si>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</si>
  <si>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</si>
  <si>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</si>
  <si>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</si>
  <si>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</si>
  <si>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</si>
  <si>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</si>
  <si>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</si>
  <si>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</si>
  <si>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</si>
  <si>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</si>
  <si>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</si>
  <si>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</si>
  <si>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</si>
  <si>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</si>
  <si>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</si>
  <si>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</si>
  <si>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</si>
  <si>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</si>
  <si>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</si>
  <si>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</si>
  <si>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</si>
  <si>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</si>
  <si>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</si>
  <si>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</si>
  <si>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</si>
  <si>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</si>
  <si>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</si>
  <si>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</si>
  <si>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</si>
  <si>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</si>
  <si>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</si>
  <si>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</si>
  <si>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</si>
  <si>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</si>
  <si>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</si>
  <si>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</si>
  <si>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</si>
  <si>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</si>
  <si>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</si>
  <si>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</si>
  <si>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</si>
  <si>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</si>
  <si>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</si>
  <si>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</si>
  <si>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</si>
  <si>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</si>
  <si>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</si>
  <si>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</si>
  <si>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</si>
  <si>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</si>
  <si>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</si>
  <si>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</si>
  <si>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</si>
  <si>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</si>
  <si>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</si>
  <si>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</si>
  <si>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</si>
  <si>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</si>
  <si>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</si>
  <si>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</si>
  <si>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</si>
  <si>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</si>
  <si>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</si>
  <si>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</si>
  <si>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</si>
  <si>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</si>
  <si>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</si>
  <si>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</si>
  <si>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</si>
  <si>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</si>
  <si>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</si>
  <si>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</si>
  <si>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</si>
  <si>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</si>
  <si>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</si>
  <si>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</si>
  <si>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</si>
  <si>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</si>
  <si>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</si>
  <si>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</si>
  <si>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July</t>
  </si>
  <si>
    <t>Chicago</t>
  </si>
  <si>
    <t>0006V</t>
  </si>
  <si>
    <t>0006A</t>
  </si>
  <si>
    <t>PMAs</t>
  </si>
  <si>
    <t>Originations/Rho Drift</t>
  </si>
  <si>
    <t>PRODUCTION MONTH: 0007</t>
  </si>
  <si>
    <t>Needs to be reclassed to 06</t>
  </si>
  <si>
    <t>August</t>
  </si>
  <si>
    <t>FT Intra Ontario</t>
  </si>
  <si>
    <t>Outstanding</t>
  </si>
  <si>
    <t>MGMT-West</t>
  </si>
  <si>
    <t>Mgmt - GD</t>
  </si>
  <si>
    <t>Mgmt West</t>
  </si>
  <si>
    <t>September</t>
  </si>
  <si>
    <t>.</t>
  </si>
  <si>
    <t>Line's Value to be resolved by Accounting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</si>
</sst>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8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43" fontId="4" fillId="0" borderId="0" xfId="1" applyAlignment="1"/>
    <xf numFmtId="165" fontId="16" fillId="5" borderId="23" xfId="1" applyNumberFormat="1" applyFont="1" applyFill="1" applyBorder="1" applyAlignment="1"/>
    <xf numFmtId="165" fontId="26" fillId="0" borderId="11" xfId="1" applyNumberFormat="1" applyFont="1" applyFill="1" applyBorder="1"/>
    <xf numFmtId="165" fontId="4" fillId="5" borderId="0" xfId="1" applyNumberFormat="1" applyFill="1"/>
    <xf numFmtId="38" fontId="1" fillId="5" borderId="18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5">
          <cell r="G65">
            <v>-8899710.8999999911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B11">
            <v>-684000</v>
          </cell>
          <cell r="C11">
            <v>-8477000</v>
          </cell>
          <cell r="D11">
            <v>0</v>
          </cell>
          <cell r="E11">
            <v>233000</v>
          </cell>
          <cell r="F11">
            <v>-2522000</v>
          </cell>
          <cell r="G11">
            <v>0</v>
          </cell>
          <cell r="H11">
            <v>-4298000</v>
          </cell>
          <cell r="I11">
            <v>6723000</v>
          </cell>
          <cell r="J11">
            <v>-3227000</v>
          </cell>
          <cell r="K11">
            <v>-876000</v>
          </cell>
          <cell r="L11">
            <v>14758000</v>
          </cell>
          <cell r="M11">
            <v>-1505000</v>
          </cell>
          <cell r="N11">
            <v>21000</v>
          </cell>
          <cell r="O11">
            <v>904000</v>
          </cell>
          <cell r="P11">
            <v>858000</v>
          </cell>
          <cell r="Q11">
            <v>429000</v>
          </cell>
          <cell r="R11">
            <v>822000</v>
          </cell>
          <cell r="S11">
            <v>-348000</v>
          </cell>
          <cell r="T11">
            <v>598000</v>
          </cell>
          <cell r="V11">
            <v>3409000</v>
          </cell>
        </row>
        <row r="28">
          <cell r="V28">
            <v>-3296939</v>
          </cell>
        </row>
        <row r="45">
          <cell r="B45">
            <v>-1452737</v>
          </cell>
          <cell r="C45">
            <v>-8109143</v>
          </cell>
          <cell r="D45">
            <v>0</v>
          </cell>
          <cell r="E45">
            <v>233000</v>
          </cell>
          <cell r="F45">
            <v>-3170660</v>
          </cell>
          <cell r="G45">
            <v>217973</v>
          </cell>
          <cell r="H45">
            <v>-5402539</v>
          </cell>
          <cell r="I45">
            <v>6723000</v>
          </cell>
          <cell r="J45">
            <v>-3227000</v>
          </cell>
          <cell r="K45">
            <v>-876000</v>
          </cell>
          <cell r="L45">
            <v>14491909</v>
          </cell>
          <cell r="M45">
            <v>-1707341</v>
          </cell>
          <cell r="N45">
            <v>-766743</v>
          </cell>
          <cell r="O45">
            <v>835876</v>
          </cell>
          <cell r="P45">
            <v>858000</v>
          </cell>
          <cell r="Q45">
            <v>537067</v>
          </cell>
          <cell r="R45">
            <v>822000</v>
          </cell>
          <cell r="S45">
            <v>-492601</v>
          </cell>
          <cell r="T45">
            <v>598000</v>
          </cell>
          <cell r="V45">
            <v>112061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1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>
      <selection activeCell="A5" sqref="A5"/>
    </sheetView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8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602835312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2542346768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500070920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2086994453.8</v>
      </c>
      <c r="H11" s="60">
        <f>F11-D11</f>
        <v>-102764392</v>
      </c>
      <c r="I11" s="38">
        <f>G11-E11</f>
        <v>-455352314.20000005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10107120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71935281.5</v>
      </c>
      <c r="H12" s="60">
        <f>F12-D12</f>
        <v>0</v>
      </c>
      <c r="I12" s="38">
        <f>G12-E12</f>
        <v>61828161.5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229543753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942464524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232585157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954401908</v>
      </c>
      <c r="H13" s="60">
        <f t="shared" ref="H13:I15" si="0">F13-D13</f>
        <v>3041404</v>
      </c>
      <c r="I13" s="38">
        <f t="shared" si="0"/>
        <v>11937384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4154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-4154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1576902.83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7407709.8600000003</v>
      </c>
      <c r="H15" s="60">
        <f t="shared" si="0"/>
        <v>0</v>
      </c>
      <c r="I15" s="38">
        <f t="shared" si="0"/>
        <v>5830807.0300000003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832379065</v>
      </c>
      <c r="E16" s="39">
        <f t="shared" si="1"/>
        <v>3496499468.8299999</v>
      </c>
      <c r="F16" s="61">
        <f t="shared" si="1"/>
        <v>732656077</v>
      </c>
      <c r="G16" s="39">
        <f t="shared" si="1"/>
        <v>3120739353.1600003</v>
      </c>
      <c r="H16" s="61">
        <f t="shared" si="1"/>
        <v>-99722988</v>
      </c>
      <c r="I16" s="39">
        <f t="shared" si="1"/>
        <v>-375760115.67000008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-593125929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-2508606576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-496084497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-2031358295.3200002</v>
      </c>
      <c r="H19" s="60">
        <f>F19-D19</f>
        <v>97041432</v>
      </c>
      <c r="I19" s="38">
        <f>G19-E19</f>
        <v>477248280.67999983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-105367635.53000002</v>
      </c>
      <c r="H20" s="60">
        <f>F20-D20</f>
        <v>0</v>
      </c>
      <c r="I20" s="38">
        <f>G20-E20</f>
        <v>-105367635.53000002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-231656936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-949210732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-232585157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-948921304</v>
      </c>
      <c r="H21" s="60">
        <f t="shared" ref="H21:I23" si="2">F21-D21</f>
        <v>-928221</v>
      </c>
      <c r="I21" s="38">
        <f t="shared" si="2"/>
        <v>289428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851998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3385508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1942625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8223920.8400000008</v>
      </c>
      <c r="H23" s="60">
        <f t="shared" si="2"/>
        <v>1090627</v>
      </c>
      <c r="I23" s="38">
        <f t="shared" si="2"/>
        <v>4838412.8400000008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-823930867</v>
      </c>
      <c r="E24" s="39">
        <f t="shared" si="3"/>
        <v>-3454431800</v>
      </c>
      <c r="F24" s="61">
        <f t="shared" si="3"/>
        <v>-726727029</v>
      </c>
      <c r="G24" s="39">
        <f t="shared" si="3"/>
        <v>-3077423314.0100002</v>
      </c>
      <c r="H24" s="61">
        <f t="shared" si="3"/>
        <v>97203838</v>
      </c>
      <c r="I24" s="39">
        <f t="shared" si="3"/>
        <v>377008485.98999977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105833008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436584018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40823704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166854596.76999998</v>
      </c>
      <c r="H27" s="60">
        <f>F27-D27</f>
        <v>-65009304</v>
      </c>
      <c r="I27" s="38">
        <f>G27-E27</f>
        <v>-269729421.23000002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-103677869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-427619079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-40128561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-162678471.38000003</v>
      </c>
      <c r="H28" s="60">
        <f>F28-D28</f>
        <v>63549308</v>
      </c>
      <c r="I28" s="38">
        <f>G28-E28</f>
        <v>264940607.61999997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2155139</v>
      </c>
      <c r="E29" s="70">
        <f t="shared" si="4"/>
        <v>8964939</v>
      </c>
      <c r="F29" s="69">
        <f t="shared" si="4"/>
        <v>695143</v>
      </c>
      <c r="G29" s="70">
        <f t="shared" si="4"/>
        <v>4176125.3899999559</v>
      </c>
      <c r="H29" s="69">
        <f t="shared" si="4"/>
        <v>-1459996</v>
      </c>
      <c r="I29" s="70">
        <f t="shared" si="4"/>
        <v>-4788813.6100000441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177573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-1422513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-653624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-3178441.3000000007</v>
      </c>
      <c r="H32" s="60">
        <f>F32-D32</f>
        <v>-831197</v>
      </c>
      <c r="I32" s="38">
        <f>G32-E32</f>
        <v>-1755928.3000000007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238749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3565125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-415023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-1341094.21</v>
      </c>
      <c r="H33" s="60">
        <f t="shared" ref="H33:I35" si="5">F33-D33</f>
        <v>-653772</v>
      </c>
      <c r="I33" s="38">
        <f t="shared" si="5"/>
        <v>-4906219.21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-417576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-1775896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862150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2342596.1</v>
      </c>
      <c r="H34" s="60">
        <f t="shared" si="5"/>
        <v>1279726</v>
      </c>
      <c r="I34" s="38">
        <f t="shared" si="5"/>
        <v>4118492.1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-3542923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-15343600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-3176052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-14558737.65</v>
      </c>
      <c r="H35" s="60">
        <f t="shared" si="5"/>
        <v>366871</v>
      </c>
      <c r="I35" s="38">
        <f t="shared" si="5"/>
        <v>784862.34999999963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-3544177</v>
      </c>
      <c r="E36" s="39">
        <f t="shared" si="6"/>
        <v>-14976884</v>
      </c>
      <c r="F36" s="61">
        <f t="shared" si="6"/>
        <v>-3382549</v>
      </c>
      <c r="G36" s="39">
        <f t="shared" si="6"/>
        <v>-16735677.060000001</v>
      </c>
      <c r="H36" s="61">
        <f t="shared" si="6"/>
        <v>161628</v>
      </c>
      <c r="I36" s="39">
        <f t="shared" si="6"/>
        <v>-1758793.060000001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5512205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21843070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3007423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12808734.050000001</v>
      </c>
      <c r="H39" s="60">
        <f t="shared" ref="H39:I41" si="7">F39-D39</f>
        <v>-2504782</v>
      </c>
      <c r="I39" s="38">
        <f t="shared" si="7"/>
        <v>-9034335.9499999993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-7415302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-31963780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-4376447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-14205211.830000002</v>
      </c>
      <c r="H40" s="60">
        <f t="shared" si="7"/>
        <v>3038855</v>
      </c>
      <c r="I40" s="38">
        <f t="shared" si="7"/>
        <v>17758568.169999998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-7415302</v>
      </c>
      <c r="E42" s="70">
        <f t="shared" si="8"/>
        <v>-31963780</v>
      </c>
      <c r="F42" s="69">
        <f t="shared" si="8"/>
        <v>-4376447</v>
      </c>
      <c r="G42" s="70">
        <f t="shared" si="8"/>
        <v>-14205211.830000002</v>
      </c>
      <c r="H42" s="69">
        <f t="shared" si="8"/>
        <v>3038855</v>
      </c>
      <c r="I42" s="70">
        <f t="shared" si="8"/>
        <v>17758568.169999998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-1903097</v>
      </c>
      <c r="E43" s="39">
        <f t="shared" si="9"/>
        <v>-10120710</v>
      </c>
      <c r="F43" s="61">
        <f t="shared" si="9"/>
        <v>-1369024</v>
      </c>
      <c r="G43" s="39">
        <f t="shared" si="9"/>
        <v>-1396477.7800000012</v>
      </c>
      <c r="H43" s="61">
        <f t="shared" si="9"/>
        <v>534073</v>
      </c>
      <c r="I43" s="39">
        <f t="shared" si="9"/>
        <v>8724232.2199999988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-5156063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-22756518.159445997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-1872618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-8038495.8299999908</v>
      </c>
      <c r="H49" s="60">
        <f>F49-D49</f>
        <v>3283445</v>
      </c>
      <c r="I49" s="38">
        <f>G49-E49</f>
        <v>14718022.329446007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-828312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-3287939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-1753769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-7396844.2699999996</v>
      </c>
      <c r="H51" s="60">
        <f>F51-D51</f>
        <v>-925457</v>
      </c>
      <c r="I51" s="38">
        <f>G51-E51</f>
        <v>-4108905.2699999996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-5890970.6239999998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-329801168.04000002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-4030741.0200000005</v>
      </c>
      <c r="H54" s="60">
        <f>F54-D54</f>
        <v>-329801168.04000002</v>
      </c>
      <c r="I54" s="38">
        <f>G54-E54</f>
        <v>1860229.6039999994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-7890172.6699999999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-12761111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-15477793.5</v>
      </c>
      <c r="H55" s="60">
        <f>F55-D55</f>
        <v>-12761111</v>
      </c>
      <c r="I55" s="38">
        <f>G55-E55</f>
        <v>-7587620.8300000001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-13781143.294</v>
      </c>
      <c r="F56" s="61">
        <f t="shared" si="10"/>
        <v>-342562279.04000002</v>
      </c>
      <c r="G56" s="39">
        <f t="shared" si="10"/>
        <v>-19508534.52</v>
      </c>
      <c r="H56" s="61">
        <f t="shared" si="10"/>
        <v>-342562279.04000002</v>
      </c>
      <c r="I56" s="39">
        <f t="shared" si="10"/>
        <v>-5727391.2260000007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38881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-38881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38881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-38881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7893675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159398451.81081977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162232587</v>
      </c>
      <c r="H70" s="60">
        <f>F70-D70</f>
        <v>-7893675</v>
      </c>
      <c r="I70" s="38">
        <f>G70-E70</f>
        <v>2834135.1891802251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18364574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-214594088.26479998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-216400104.18000001</v>
      </c>
      <c r="H71" s="60">
        <f>F71-D71</f>
        <v>-18364574</v>
      </c>
      <c r="I71" s="38">
        <f>G71-E71</f>
        <v>-1806015.9152000248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26258249</v>
      </c>
      <c r="E72" s="70">
        <f t="shared" si="13"/>
        <v>-55195636.453980207</v>
      </c>
      <c r="F72" s="69">
        <f t="shared" si="13"/>
        <v>0</v>
      </c>
      <c r="G72" s="70">
        <f t="shared" si="13"/>
        <v>-54167517.180000007</v>
      </c>
      <c r="H72" s="69">
        <f t="shared" si="13"/>
        <v>-26258249</v>
      </c>
      <c r="I72" s="70">
        <f t="shared" si="13"/>
        <v>1028119.2739802003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-132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132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3948901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25583210.457000002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6205231.9400000013</v>
      </c>
      <c r="H74" s="60">
        <f t="shared" ref="H74:I79" si="14">F74-D74</f>
        <v>-3948901</v>
      </c>
      <c r="I74" s="38">
        <f t="shared" si="14"/>
        <v>-19377978.517000001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60626.909999999974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50057</v>
      </c>
      <c r="H75" s="60">
        <f t="shared" si="14"/>
        <v>0</v>
      </c>
      <c r="I75" s="38">
        <f t="shared" si="14"/>
        <v>-10569.909999999974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-9486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-5045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-23465.54</v>
      </c>
      <c r="H76" s="60">
        <f t="shared" si="14"/>
        <v>9486</v>
      </c>
      <c r="I76" s="38">
        <f t="shared" si="14"/>
        <v>-18420.54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-455727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-474883</v>
      </c>
      <c r="H77" s="60">
        <f t="shared" si="14"/>
        <v>0</v>
      </c>
      <c r="I77" s="38">
        <f t="shared" si="14"/>
        <v>-19156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801006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-89995</v>
      </c>
      <c r="H79" s="60">
        <f t="shared" si="14"/>
        <v>0</v>
      </c>
      <c r="I79" s="38">
        <f t="shared" si="14"/>
        <v>-891001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-12719914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12614846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12494733.67</v>
      </c>
      <c r="H80" s="60">
        <f>F80-D80</f>
        <v>12719914</v>
      </c>
      <c r="I80" s="38">
        <f>G80-E80</f>
        <v>-120112.33000000007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2291245.91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8551943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-378866.51999999996</v>
      </c>
      <c r="H81" s="60">
        <f>F81-D81</f>
        <v>8551943</v>
      </c>
      <c r="I81" s="38">
        <f>G81-E81</f>
        <v>-2670112.4300000002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-28132786.855426397</v>
      </c>
      <c r="F82" s="91">
        <f>F16+F24+F29+F36+F43+F45+F47+F49</f>
        <v>0</v>
      </c>
      <c r="G82" s="92">
        <f>SUM(G72:G81)+G16+G24+G29+G36+G43+G45+G47+G49+G51+G56+G61+G66</f>
        <v>-41968569.550000057</v>
      </c>
      <c r="H82" s="91">
        <f>H16+H24+H29+H36+H43+H45+H47+H49</f>
        <v>0</v>
      </c>
      <c r="I82" s="92">
        <f>SUM(I72:I81)+I16+I24+I29+I36+I43+I45+I47+I49+I51+I56+I61+I66</f>
        <v>-13835782.694574136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'!D86+'WE-VAR'!D86+BUG_VAR!D86+'TX-HPLC-VAR'!D86+'ARUBA-VAR'!D86+'SITHE-VAR'!D86+'DEN-VAR'!D86+'EAST-MKT-VAR'!D86+'MidMarket-VAR'!D86</f>
        <v>-17370144</v>
      </c>
      <c r="E86" s="65">
        <f>STG_VAR!E86+ONT_VAR!E86+'CE-VAR'!E86+'EAST-EGM-VAR'!E86+'BGC-EGM-VAR'!E86+'EAST-LRC-VAR'!E86+'TX-EGM-VAR'!E86+'TX-HPLR-VAR '!E86+'WE-VAR'!E86+BUG_VAR!E86+'TX-HPLC-VAR'!E86+'ARUBA-VAR'!E86+'SITHE-VAR'!E86+'DEN-VAR'!E86+'EAST-MKT-VAR'!E86+'MidMarket-VAR'!E86</f>
        <v>31365151</v>
      </c>
      <c r="F86" s="65">
        <f>STG_VAR!F86+ONT_VAR!F86+'CE-VAR'!F86+'EAST-EGM-VAR'!F86+'BGC-EGM-VAR'!F86+'EAST-LRC-VAR'!F86+'TX-EGM-VAR'!F86+'TX-HPLR-VAR '!F86+'WE-VAR'!F86+BUG_VAR!F86+'TX-HPLC-VAR'!F86+'ARUBA-VAR'!F86+'SITHE-VAR'!F86+'DEN-VAR'!F86+'EAST-MKT-VAR'!F86+'MidMarket-VAR'!F86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'!G86+'WE-VAR'!G86+BUG_VAR!G86+'TX-HPLC-VAR'!G86+'ARUBA-VAR'!G86+'SITHE-VAR'!G86+'DEN-VAR'!G86+'EAST-MKT-VAR'!G86+'MidMarket-VAR'!G86</f>
        <v>35689686.359999999</v>
      </c>
      <c r="H86" s="145">
        <f t="shared" ref="H86:I88" si="15">F86-D86</f>
        <v>17370144</v>
      </c>
      <c r="I86" s="145">
        <f t="shared" si="15"/>
        <v>4324535.3599999994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'!D87+'WE-VAR'!D87+BUG_VAR!D87+'TX-HPLC-VAR'!D87+'ARUBA-VAR'!D87+'SITHE-VAR'!D87+'DEN-VAR'!D87+'EAST-MKT-VAR'!D87+'MidMarket-VAR'!D87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'!E87+'WE-VAR'!E87+BUG_VAR!E87+'TX-HPLC-VAR'!E87+'ARUBA-VAR'!E87+'SITHE-VAR'!E87+'DEN-VAR'!E87+'EAST-MKT-VAR'!E87+'MidMarket-VAR'!E87</f>
        <v>0</v>
      </c>
      <c r="F87" s="65">
        <f>STG_VAR!F87+ONT_VAR!F87+'CE-VAR'!F87+'EAST-EGM-VAR'!F87+'BGC-EGM-VAR'!F87+'EAST-LRC-VAR'!F87+'TX-EGM-VAR'!F87+'TX-HPLR-VAR '!F87+'WE-VAR'!F87+BUG_VAR!F87+'TX-HPLC-VAR'!F87+'ARUBA-VAR'!F87+'SITHE-VAR'!F87+'DEN-VAR'!F87+'EAST-MKT-VAR'!F87+'MidMarket-VAR'!F87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'!G87+'WE-VAR'!G87+BUG_VAR!G87+'TX-HPLC-VAR'!G87+'ARUBA-VAR'!G87+'SITHE-VAR'!G87+'DEN-VAR'!G87+'EAST-MKT-VAR'!G87+'MidMarket-VAR'!G87</f>
        <v>0</v>
      </c>
      <c r="H87" s="146">
        <f t="shared" si="15"/>
        <v>0</v>
      </c>
      <c r="I87" s="146">
        <f t="shared" si="15"/>
        <v>0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'!D88+'WE-VAR'!D88+BUG_VAR!D88+'TX-HPLC-VAR'!D88+'ARUBA-VAR'!D88+'SITHE-VAR'!D88+'DEN-VAR'!D88+'EAST-MKT-VAR'!D88+'MidMarket-VAR'!D88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'!E88+'WE-VAR'!E88+BUG_VAR!E88+'TX-HPLC-VAR'!E88+'ARUBA-VAR'!E88+'SITHE-VAR'!E88+'DEN-VAR'!E88+'EAST-MKT-VAR'!E88+'MidMarket-VAR'!E88</f>
        <v>0</v>
      </c>
      <c r="F88" s="65">
        <f>STG_VAR!F88+ONT_VAR!F88+'CE-VAR'!F88+'EAST-EGM-VAR'!F88+'BGC-EGM-VAR'!F88+'EAST-LRC-VAR'!F88+'TX-EGM-VAR'!F88+'TX-HPLR-VAR '!F88+'WE-VAR'!F88+BUG_VAR!F88+'TX-HPLC-VAR'!F88+'ARUBA-VAR'!F88+'SITHE-VAR'!F88+'DEN-VAR'!F88+'EAST-MKT-VAR'!F88+'MidMarket-VAR'!F88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'!G88+'WE-VAR'!G88+BUG_VAR!G88+'TX-HPLC-VAR'!G88+'ARUBA-VAR'!G88+'SITHE-VAR'!G88+'DEN-VAR'!G88+'EAST-MKT-VAR'!G88+'MidMarket-VAR'!G88</f>
        <v>-2508769</v>
      </c>
      <c r="H88" s="147">
        <f t="shared" si="15"/>
        <v>0</v>
      </c>
      <c r="I88" s="147">
        <f t="shared" si="15"/>
        <v>-2508769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-17370144</v>
      </c>
      <c r="E89" s="160">
        <f t="shared" si="16"/>
        <v>31365151</v>
      </c>
      <c r="F89" s="160">
        <f t="shared" si="16"/>
        <v>0</v>
      </c>
      <c r="G89" s="160">
        <f t="shared" si="16"/>
        <v>33180917.359999999</v>
      </c>
      <c r="H89" s="160">
        <f t="shared" si="16"/>
        <v>17370144</v>
      </c>
      <c r="I89" s="160">
        <f t="shared" si="16"/>
        <v>1815766.3599999994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-17370144</v>
      </c>
      <c r="E91" s="160">
        <f t="shared" si="17"/>
        <v>3232364.1445736028</v>
      </c>
      <c r="F91" s="160">
        <f t="shared" si="17"/>
        <v>0</v>
      </c>
      <c r="G91" s="160">
        <f t="shared" si="17"/>
        <v>-8787652.1900000572</v>
      </c>
      <c r="H91" s="160">
        <f t="shared" si="17"/>
        <v>17370144</v>
      </c>
      <c r="I91" s="160">
        <f t="shared" si="17"/>
        <v>-12020016.334574137</v>
      </c>
    </row>
    <row r="92" spans="1:9" x14ac:dyDescent="0.2">
      <c r="A92" s="4"/>
      <c r="B92" s="3"/>
    </row>
    <row r="93" spans="1:9" x14ac:dyDescent="0.2">
      <c r="A93" s="4"/>
      <c r="B93" s="3"/>
      <c r="E93" s="31">
        <f>+E74+'GD-CE-FLSH'!E74</f>
        <v>23619926.265100002</v>
      </c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activeCell="B23" sqref="B23"/>
      <selection pane="topRight" activeCell="B23" sqref="B23"/>
      <selection pane="bottomLeft" activeCell="B23" sqref="B23"/>
      <selection pane="bottomRight" activeCell="C29" sqref="C29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231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-787752.26970005361</v>
      </c>
      <c r="C11" s="65">
        <f t="shared" ref="C11:C29" si="0">+D11-B11</f>
        <v>103752.26970005361</v>
      </c>
      <c r="D11" s="124">
        <f>+'[2]ST Warroom 99'!$B$11</f>
        <v>-684000</v>
      </c>
      <c r="E11" s="124">
        <f>+F11-D11</f>
        <v>-768737</v>
      </c>
      <c r="F11" s="124">
        <f>+'[2]ST Warroom 99'!$B$45</f>
        <v>-1452737</v>
      </c>
      <c r="G11" s="168">
        <f>CE_GL!$E$82</f>
        <v>-9020304.9199999459</v>
      </c>
      <c r="H11" s="107">
        <f t="shared" ref="H11:H30" si="1">G11-F11</f>
        <v>-7567567.9199999459</v>
      </c>
      <c r="I11" s="31"/>
      <c r="J11" s="31"/>
    </row>
    <row r="12" spans="1:10" x14ac:dyDescent="0.2">
      <c r="A12" s="101" t="s">
        <v>191</v>
      </c>
      <c r="B12" s="124">
        <f>'SITHE-FLSH'!$M$82</f>
        <v>21093.595700002013</v>
      </c>
      <c r="C12" s="65">
        <f>+D12-B12</f>
        <v>-93.595700002013473</v>
      </c>
      <c r="D12" s="124">
        <f>+'[2]ST Warroom 99'!$N$11</f>
        <v>21000</v>
      </c>
      <c r="E12" s="124">
        <f>+F12-D12</f>
        <v>-787743</v>
      </c>
      <c r="F12" s="124">
        <f>+'[2]ST Warroom 99'!$N$45</f>
        <v>-766743</v>
      </c>
      <c r="G12" s="168">
        <f>SITHE_GL!$E$82</f>
        <v>301631.41999999888</v>
      </c>
      <c r="H12" s="107">
        <f>G12-F12</f>
        <v>1068374.419999999</v>
      </c>
      <c r="I12" s="31"/>
      <c r="J12" s="31"/>
    </row>
    <row r="13" spans="1:10" x14ac:dyDescent="0.2">
      <c r="A13" s="101" t="s">
        <v>185</v>
      </c>
      <c r="B13" s="124">
        <f>'ARUBA-FLSH'!$M$82</f>
        <v>428753.57770001888</v>
      </c>
      <c r="C13" s="65">
        <f>+D13-B13</f>
        <v>246.42229998111725</v>
      </c>
      <c r="D13" s="124">
        <f>+'[2]ST Warroom 99'!$Q$11</f>
        <v>429000</v>
      </c>
      <c r="E13" s="124">
        <f>+F13-D13</f>
        <v>108067</v>
      </c>
      <c r="F13" s="124">
        <f>+'[2]ST Warroom 99'!$Q$45</f>
        <v>537067</v>
      </c>
      <c r="G13" s="168">
        <f>ARUBA_GL!$E$82</f>
        <v>996848.35000000475</v>
      </c>
      <c r="H13" s="107">
        <f>G13-F13</f>
        <v>459781.35000000475</v>
      </c>
      <c r="I13" s="31"/>
      <c r="J13" s="31"/>
    </row>
    <row r="14" spans="1:10" x14ac:dyDescent="0.2">
      <c r="A14" s="101" t="s">
        <v>226</v>
      </c>
      <c r="B14" s="124">
        <f>+'MidMarket-FLSH'!M82</f>
        <v>598265.19780000299</v>
      </c>
      <c r="C14" s="65">
        <f>+D14-B14</f>
        <v>-265.19780000299215</v>
      </c>
      <c r="D14" s="124">
        <f>+'[2]ST Warroom 99'!$T$11</f>
        <v>598000</v>
      </c>
      <c r="E14" s="124">
        <f>+F14-D14</f>
        <v>0</v>
      </c>
      <c r="F14" s="124">
        <f>+'[2]ST Warroom 99'!$T$45</f>
        <v>598000</v>
      </c>
      <c r="G14" s="168">
        <f>MidMarket_GL!$E$82</f>
        <v>597999.88999999966</v>
      </c>
      <c r="H14" s="107">
        <f>G14-F14</f>
        <v>-0.11000000033527613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-8476618.2861801833</v>
      </c>
      <c r="C16" s="65">
        <f t="shared" si="0"/>
        <v>-381.71381981670856</v>
      </c>
      <c r="D16" s="123">
        <f>+'[2]ST Warroom 99'!$C$11</f>
        <v>-8477000</v>
      </c>
      <c r="E16" s="124">
        <f t="shared" si="2"/>
        <v>367857</v>
      </c>
      <c r="F16" s="123">
        <f>+'[2]ST Warroom 99'!$C$45</f>
        <v>-8109143</v>
      </c>
      <c r="G16" s="168">
        <f>'BGC-EGM-GL'!$E$82+'EAST-EGM-GL'!E82</f>
        <v>-11803806.129999857</v>
      </c>
      <c r="H16" s="107">
        <f t="shared" si="1"/>
        <v>-3694663.1299998574</v>
      </c>
      <c r="I16" s="31"/>
      <c r="J16" s="31"/>
    </row>
    <row r="17" spans="1:10" x14ac:dyDescent="0.2">
      <c r="A17" s="101" t="s">
        <v>212</v>
      </c>
      <c r="B17" s="123">
        <f>'EAST-MKT-FLSH'!$M$82</f>
        <v>-2522193.8805000046</v>
      </c>
      <c r="C17" s="65">
        <f t="shared" si="0"/>
        <v>193.88050000462681</v>
      </c>
      <c r="D17" s="123">
        <f>+'[2]ST Warroom 99'!$F$11</f>
        <v>-2522000</v>
      </c>
      <c r="E17" s="124">
        <f t="shared" si="2"/>
        <v>-648660</v>
      </c>
      <c r="F17" s="123">
        <f>+'[2]ST Warroom 99'!$F$45</f>
        <v>-3170660</v>
      </c>
      <c r="G17" s="168">
        <f>'EAST-MKT-GL'!$E$82</f>
        <v>-2648181.5800000615</v>
      </c>
      <c r="H17" s="107">
        <f t="shared" si="1"/>
        <v>522478.41999993846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99'!$D$11</f>
        <v>0</v>
      </c>
      <c r="E18" s="124">
        <f>+F18-D18</f>
        <v>0</v>
      </c>
      <c r="F18" s="123">
        <f>+'[2]ST Warroom 99'!$D$45</f>
        <v>0</v>
      </c>
      <c r="G18" s="168">
        <f>'EAST-LRC-GL'!$E$82</f>
        <v>0</v>
      </c>
      <c r="H18" s="107">
        <f>G18-F18</f>
        <v>0</v>
      </c>
      <c r="I18" s="31"/>
      <c r="J18" s="31"/>
    </row>
    <row r="19" spans="1:10" x14ac:dyDescent="0.2">
      <c r="A19" s="101" t="s">
        <v>160</v>
      </c>
      <c r="B19" s="123">
        <f>+'EAST-EGM-FLSH'!M89</f>
        <v>233070</v>
      </c>
      <c r="C19" s="65">
        <f t="shared" si="0"/>
        <v>-70</v>
      </c>
      <c r="D19" s="123">
        <f>+'[2]ST Warroom 99'!$E$11</f>
        <v>233000</v>
      </c>
      <c r="E19" s="124">
        <f t="shared" si="2"/>
        <v>0</v>
      </c>
      <c r="F19" s="123">
        <f>+'[2]ST Warroom 99'!$E$45</f>
        <v>233000</v>
      </c>
      <c r="G19" s="168">
        <f>+'EAST-EGM-GL'!E89</f>
        <v>233000.02000000002</v>
      </c>
      <c r="H19" s="227">
        <f t="shared" si="1"/>
        <v>2.0000000018626451E-2</v>
      </c>
      <c r="I19" s="31"/>
      <c r="J19" s="31"/>
    </row>
    <row r="20" spans="1:10" x14ac:dyDescent="0.2">
      <c r="A20" s="101" t="s">
        <v>16</v>
      </c>
      <c r="B20" s="123">
        <f>'TX-EGM-FLSH'!$M$82</f>
        <v>-4298103.889071798</v>
      </c>
      <c r="C20" s="65">
        <f t="shared" si="0"/>
        <v>103.88907179795206</v>
      </c>
      <c r="D20" s="123">
        <f>+'[2]ST Warroom 99'!$H$11</f>
        <v>-4298000</v>
      </c>
      <c r="E20" s="124">
        <f t="shared" si="2"/>
        <v>-1104539</v>
      </c>
      <c r="F20" s="123">
        <f>+'[2]ST Warroom 99'!$H$45</f>
        <v>-5402539</v>
      </c>
      <c r="G20" s="168">
        <f>'TX-EGM-GL'!$E$91</f>
        <v>2952112.4599999725</v>
      </c>
      <c r="H20" s="107">
        <f t="shared" si="1"/>
        <v>8354651.459999973</v>
      </c>
      <c r="I20" s="31"/>
      <c r="J20" s="31"/>
    </row>
    <row r="21" spans="1:10" x14ac:dyDescent="0.2">
      <c r="A21" s="101" t="s">
        <v>178</v>
      </c>
      <c r="B21" s="123">
        <f>'TX-HPLR-FLSH'!$M$82</f>
        <v>6722448.2109991107</v>
      </c>
      <c r="C21" s="65">
        <f t="shared" si="0"/>
        <v>551.7890008892864</v>
      </c>
      <c r="D21" s="123">
        <f>+'[2]ST Warroom 99'!$I$11</f>
        <v>6723000</v>
      </c>
      <c r="E21" s="124">
        <f t="shared" si="2"/>
        <v>0</v>
      </c>
      <c r="F21" s="123">
        <f>+'[2]ST Warroom 99'!$I$45</f>
        <v>6723000</v>
      </c>
      <c r="G21" s="168">
        <f>'TX-HPLR-GL '!$E$82</f>
        <v>1200437.9800000004</v>
      </c>
      <c r="H21" s="107">
        <f t="shared" si="1"/>
        <v>-5522562.0199999996</v>
      </c>
      <c r="I21" s="31"/>
      <c r="J21" s="31"/>
    </row>
    <row r="22" spans="1:10" x14ac:dyDescent="0.2">
      <c r="A22" s="101" t="s">
        <v>179</v>
      </c>
      <c r="B22" s="123">
        <f>'TX-HPLC-FLSH'!$M$82</f>
        <v>-3226710.8989208899</v>
      </c>
      <c r="C22" s="65">
        <f t="shared" si="0"/>
        <v>-289.10107911005616</v>
      </c>
      <c r="D22" s="123">
        <f>+'[2]ST Warroom 99'!$J$11</f>
        <v>-3227000</v>
      </c>
      <c r="E22" s="124">
        <f t="shared" si="2"/>
        <v>0</v>
      </c>
      <c r="F22" s="123">
        <f>+'[2]ST Warroom 99'!$J$45</f>
        <v>-3227000</v>
      </c>
      <c r="G22" s="168">
        <f>'TX-HPLC-GL'!$E$82</f>
        <v>-5595400.3799999831</v>
      </c>
      <c r="H22" s="107">
        <f t="shared" si="1"/>
        <v>-2368400.3799999831</v>
      </c>
      <c r="I22" s="31"/>
      <c r="J22" s="31"/>
    </row>
    <row r="23" spans="1:10" x14ac:dyDescent="0.2">
      <c r="A23" s="101" t="s">
        <v>172</v>
      </c>
      <c r="B23" s="123">
        <f>'TX-EGM-FLSH'!$M$89</f>
        <v>-876244</v>
      </c>
      <c r="C23" s="65">
        <f t="shared" si="0"/>
        <v>244</v>
      </c>
      <c r="D23" s="60">
        <f>+'[2]ST Warroom 99'!$K$11</f>
        <v>-876000</v>
      </c>
      <c r="E23" s="124">
        <f t="shared" si="2"/>
        <v>0</v>
      </c>
      <c r="F23" s="60">
        <f>+'[2]ST Warroom 99'!$K$45</f>
        <v>-876000</v>
      </c>
      <c r="G23" s="168">
        <f>'TX-HPLC-GL'!$E$89</f>
        <v>-876000.01000000013</v>
      </c>
      <c r="H23" s="227">
        <f t="shared" si="1"/>
        <v>-1.0000000125728548E-2</v>
      </c>
      <c r="I23" s="31"/>
      <c r="J23" s="31"/>
    </row>
    <row r="24" spans="1:10" x14ac:dyDescent="0.2">
      <c r="A24" s="101" t="s">
        <v>17</v>
      </c>
      <c r="B24" s="123">
        <f>'WE-FLSH'!$M$91</f>
        <v>14478045.193872457</v>
      </c>
      <c r="C24" s="65">
        <f t="shared" si="0"/>
        <v>279954.80612754263</v>
      </c>
      <c r="D24" s="123">
        <f>+'[2]ST Warroom 99'!$L$11</f>
        <v>14758000</v>
      </c>
      <c r="E24" s="124">
        <f t="shared" si="2"/>
        <v>-266091</v>
      </c>
      <c r="F24" s="123">
        <f>+'[2]ST Warroom 99'!$L$45</f>
        <v>14491909</v>
      </c>
      <c r="G24" s="168">
        <f>'WE-GL '!$E$91</f>
        <v>18630665.97000001</v>
      </c>
      <c r="H24" s="107">
        <f t="shared" si="1"/>
        <v>4138756.97000001</v>
      </c>
      <c r="I24" s="31"/>
      <c r="J24" s="31"/>
    </row>
    <row r="25" spans="1:10" x14ac:dyDescent="0.2">
      <c r="A25" s="101" t="s">
        <v>195</v>
      </c>
      <c r="B25" s="123">
        <f>'DEN-FLSH'!$M$82</f>
        <v>-348218.31692484557</v>
      </c>
      <c r="C25" s="65">
        <f>+D25-B25</f>
        <v>218.31692484556697</v>
      </c>
      <c r="D25" s="123">
        <f>+'[2]ST Warroom 99'!$S$11</f>
        <v>-348000</v>
      </c>
      <c r="E25" s="124">
        <f>+F25-D25</f>
        <v>-144601</v>
      </c>
      <c r="F25" s="123">
        <f>+'[2]ST Warroom 99'!$S$45</f>
        <v>-492601</v>
      </c>
      <c r="G25" s="168">
        <f>'DEN-GL'!$E$82</f>
        <v>-2084581.3100000019</v>
      </c>
      <c r="H25" s="107">
        <f>G25-F25</f>
        <v>-1591980.3100000019</v>
      </c>
      <c r="I25" s="31"/>
      <c r="J25" s="31"/>
    </row>
    <row r="26" spans="1:10" x14ac:dyDescent="0.2">
      <c r="A26" s="101" t="s">
        <v>207</v>
      </c>
      <c r="B26" s="123">
        <f>'DEN-FLSH'!$M$89</f>
        <v>822407</v>
      </c>
      <c r="C26" s="65">
        <f>+D26-B26</f>
        <v>-407</v>
      </c>
      <c r="D26" s="123">
        <f>+'[2]ST Warroom 99'!$R$11</f>
        <v>822000</v>
      </c>
      <c r="E26" s="124">
        <f>+F26-D26</f>
        <v>0</v>
      </c>
      <c r="F26" s="123">
        <f>+'[2]ST Warroom 99'!$R$45</f>
        <v>822000</v>
      </c>
      <c r="G26" s="168">
        <f>'DEN-GL'!$E$89</f>
        <v>822000.49</v>
      </c>
      <c r="H26" s="227">
        <f>G26-F26</f>
        <v>0.48999999999068677</v>
      </c>
      <c r="I26" s="31"/>
      <c r="J26" s="31"/>
    </row>
    <row r="27" spans="1:10" x14ac:dyDescent="0.2">
      <c r="A27" s="101" t="s">
        <v>18</v>
      </c>
      <c r="B27" s="123">
        <f>STG_FLSH!$M$82</f>
        <v>-1298300</v>
      </c>
      <c r="C27" s="65">
        <f t="shared" si="0"/>
        <v>-206700</v>
      </c>
      <c r="D27" s="123">
        <f>+'[2]ST Warroom 99'!$M$11</f>
        <v>-1505000</v>
      </c>
      <c r="E27" s="124">
        <f t="shared" si="2"/>
        <v>-202341</v>
      </c>
      <c r="F27" s="123">
        <f>+'[2]ST Warroom 99'!$M$45</f>
        <v>-1707341</v>
      </c>
      <c r="G27" s="168">
        <f>STG_GL!$E$82</f>
        <v>-4110935.4699999997</v>
      </c>
      <c r="H27" s="107">
        <f t="shared" si="1"/>
        <v>-2403594.4699999997</v>
      </c>
      <c r="I27" s="31"/>
      <c r="J27" s="31"/>
    </row>
    <row r="28" spans="1:10" x14ac:dyDescent="0.2">
      <c r="A28" s="101" t="s">
        <v>154</v>
      </c>
      <c r="B28" s="123">
        <f>ONT_FLSH!$M$82</f>
        <v>904249.74010001426</v>
      </c>
      <c r="C28" s="65">
        <f t="shared" si="0"/>
        <v>-249.74010001425631</v>
      </c>
      <c r="D28" s="123">
        <f>+'[2]ST Warroom 99'!$O$11</f>
        <v>904000</v>
      </c>
      <c r="E28" s="124">
        <f t="shared" si="2"/>
        <v>-68124</v>
      </c>
      <c r="F28" s="123">
        <f>+'[2]ST Warroom 99'!$O$45</f>
        <v>835876</v>
      </c>
      <c r="G28" s="168">
        <f>'ONT_GL '!$E$82</f>
        <v>-1275258.4500000067</v>
      </c>
      <c r="H28" s="107">
        <f t="shared" si="1"/>
        <v>-2111134.4500000067</v>
      </c>
      <c r="I28" s="31"/>
      <c r="J28" s="31"/>
    </row>
    <row r="29" spans="1:10" x14ac:dyDescent="0.2">
      <c r="A29" s="101" t="s">
        <v>159</v>
      </c>
      <c r="B29" s="123">
        <f>ONT_FLSH!$M$89</f>
        <v>858147</v>
      </c>
      <c r="C29" s="65">
        <f t="shared" si="0"/>
        <v>-147</v>
      </c>
      <c r="D29" s="168">
        <f>+'[2]ST Warroom 99'!$P$11</f>
        <v>858000</v>
      </c>
      <c r="E29" s="124">
        <f t="shared" si="2"/>
        <v>0</v>
      </c>
      <c r="F29" s="168">
        <f>+'[2]ST Warroom 99'!$P$45</f>
        <v>858000</v>
      </c>
      <c r="G29" s="168">
        <f>+'ONT_GL '!E89</f>
        <v>2674146.16</v>
      </c>
      <c r="H29" s="227">
        <f t="shared" si="1"/>
        <v>1816146.1600000001</v>
      </c>
      <c r="I29" s="31"/>
      <c r="J29" s="31"/>
    </row>
    <row r="30" spans="1:10" x14ac:dyDescent="0.2">
      <c r="A30" s="138" t="s">
        <v>111</v>
      </c>
      <c r="B30" s="123">
        <f>+BUG_FLSH!M82</f>
        <v>26.169699999969453</v>
      </c>
      <c r="C30" s="65">
        <f>+D30-B30</f>
        <v>-26.169699999969453</v>
      </c>
      <c r="D30" s="123">
        <f>+'[2]ST Warroom 99'!$G$11</f>
        <v>0</v>
      </c>
      <c r="E30" s="124">
        <f t="shared" si="2"/>
        <v>217973</v>
      </c>
      <c r="F30" s="123">
        <f>+'[2]ST Warroom 99'!$G$45</f>
        <v>217973</v>
      </c>
      <c r="G30" s="168">
        <f>+BUG_GL!E82</f>
        <v>217973.32</v>
      </c>
      <c r="H30" s="107">
        <f t="shared" si="1"/>
        <v>0.32000000000698492</v>
      </c>
      <c r="I30" s="31"/>
      <c r="J30" s="31"/>
    </row>
    <row r="31" spans="1:10" ht="21.75" customHeight="1" thickBot="1" x14ac:dyDescent="0.25">
      <c r="A31" s="101" t="s">
        <v>10</v>
      </c>
      <c r="B31" s="61">
        <f t="shared" ref="B31:H31" si="3">SUM(B11:B30)</f>
        <v>3232364.1445738305</v>
      </c>
      <c r="C31" s="61">
        <f t="shared" si="3"/>
        <v>176635.85542616877</v>
      </c>
      <c r="D31" s="61">
        <f t="shared" si="3"/>
        <v>3409000</v>
      </c>
      <c r="E31" s="61">
        <f t="shared" si="3"/>
        <v>-3296939</v>
      </c>
      <c r="F31" s="61">
        <f t="shared" si="3"/>
        <v>112061</v>
      </c>
      <c r="G31" s="61">
        <f>SUM(G11:G30)</f>
        <v>-8787652.1899998747</v>
      </c>
      <c r="H31" s="108">
        <f t="shared" si="3"/>
        <v>-8899713.1899998672</v>
      </c>
      <c r="I31" s="31"/>
      <c r="J31" s="31"/>
    </row>
    <row r="32" spans="1:10" ht="21" customHeight="1" thickBot="1" x14ac:dyDescent="0.25">
      <c r="A32" s="102" t="s">
        <v>19</v>
      </c>
      <c r="B32" s="103">
        <f>TOTAL!$E$91</f>
        <v>3232364.1445736028</v>
      </c>
      <c r="C32" s="103">
        <f>+C31</f>
        <v>176635.85542616877</v>
      </c>
      <c r="D32" s="103">
        <f>+'[2]ST Warroom 99'!$V$11</f>
        <v>3409000</v>
      </c>
      <c r="E32" s="103">
        <f>+'[2]ST Warroom 99'!$V$28</f>
        <v>-3296939</v>
      </c>
      <c r="F32" s="103">
        <f>+'[2]ST Warroom 99'!$V$45</f>
        <v>112061</v>
      </c>
      <c r="G32" s="103">
        <f>TOTAL!$G$91</f>
        <v>-8787652.1900000572</v>
      </c>
      <c r="H32" s="179">
        <f>+[1]OAvsACT!$G$65</f>
        <v>-8899710.8999999911</v>
      </c>
      <c r="I32" s="31"/>
      <c r="J32" s="31"/>
    </row>
    <row r="33" spans="2:10" x14ac:dyDescent="0.2">
      <c r="B33" s="45"/>
      <c r="C33" s="45"/>
      <c r="D33" s="45"/>
      <c r="E33" s="45"/>
      <c r="F33" s="45"/>
      <c r="G33" s="45"/>
      <c r="H33" s="45">
        <f>+H32-H31</f>
        <v>2.2899998761713505</v>
      </c>
      <c r="I33" s="45"/>
      <c r="J33" s="45"/>
    </row>
    <row r="34" spans="2:10" x14ac:dyDescent="0.2">
      <c r="B34" s="45">
        <f t="shared" ref="B34:G34" si="4">+B31-B32</f>
        <v>2.277083694934845E-7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1.8253922462463379E-7</v>
      </c>
      <c r="H34" s="45">
        <v>0</v>
      </c>
      <c r="I34" s="45"/>
      <c r="J34" s="45"/>
    </row>
    <row r="35" spans="2:10" x14ac:dyDescent="0.2">
      <c r="H35">
        <v>3002839</v>
      </c>
    </row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>
      <c r="C63" s="2"/>
      <c r="D63" s="2"/>
      <c r="E63" s="2"/>
      <c r="F63" s="2"/>
      <c r="G63" s="2"/>
    </row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2:8" hidden="1" x14ac:dyDescent="0.2"/>
    <row r="82" spans="2:8" hidden="1" x14ac:dyDescent="0.2"/>
    <row r="83" spans="2:8" hidden="1" x14ac:dyDescent="0.2"/>
    <row r="84" spans="2:8" hidden="1" x14ac:dyDescent="0.2"/>
    <row r="85" spans="2:8" hidden="1" x14ac:dyDescent="0.2"/>
    <row r="86" spans="2:8" hidden="1" x14ac:dyDescent="0.2"/>
    <row r="87" spans="2:8" x14ac:dyDescent="0.2">
      <c r="B87" s="45">
        <f>+B31+'GD-CE-FLSH'!E82</f>
        <v>3729545.9353738292</v>
      </c>
      <c r="H87" s="45">
        <f>+H33+H35</f>
        <v>3002841.2899998762</v>
      </c>
    </row>
    <row r="88" spans="2:8" x14ac:dyDescent="0.2">
      <c r="G88" s="45"/>
    </row>
    <row r="90" spans="2:8" x14ac:dyDescent="0.2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D10" sqref="D1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0007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-4380392</v>
      </c>
      <c r="X41" s="60"/>
      <c r="Y41" s="38">
        <v>4380392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-4380392</v>
      </c>
      <c r="X42" s="61">
        <f t="shared" si="17"/>
        <v>0</v>
      </c>
      <c r="Y42" s="39">
        <f t="shared" si="17"/>
        <v>4380392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-4380392</v>
      </c>
      <c r="X43" s="61">
        <f t="shared" si="20"/>
        <v>0</v>
      </c>
      <c r="Y43" s="39">
        <f t="shared" si="20"/>
        <v>4380392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-4380392</v>
      </c>
      <c r="X82" s="91">
        <f>X16+X24+X29+X36+X43+X45+X47+X49</f>
        <v>0</v>
      </c>
      <c r="Y82" s="92">
        <f>SUM(Y72:Y81)+Y16+Y24+Y29+Y36+Y43+Y45+Y47+Y49+Y51+Y56+Y61+Y66</f>
        <v>4380392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79" activePane="bottomRight" state="frozen"/>
      <selection activeCell="B23" sqref="B23"/>
      <selection pane="topRight" activeCell="B23" sqref="B23"/>
      <selection pane="bottomLeft" activeCell="B23" sqref="B23"/>
      <selection pane="bottomRight" activeCell="G86" sqref="G86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0007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68272550.160000011</v>
      </c>
      <c r="F12" s="65"/>
      <c r="G12" s="38">
        <v>11669756.640000001</v>
      </c>
      <c r="H12" s="65"/>
      <c r="I12" s="38">
        <v>135470.31</v>
      </c>
      <c r="J12" s="65">
        <v>0</v>
      </c>
      <c r="K12" s="38">
        <v>18201437.719999999</v>
      </c>
      <c r="L12" s="65"/>
      <c r="M12" s="38">
        <v>0</v>
      </c>
      <c r="N12" s="65"/>
      <c r="O12" s="38">
        <v>3085393.28</v>
      </c>
      <c r="P12" s="65"/>
      <c r="Q12" s="38">
        <v>5782528.7300000004</v>
      </c>
      <c r="R12" s="65"/>
      <c r="S12" s="38">
        <v>-207634.24</v>
      </c>
      <c r="T12" s="65"/>
      <c r="U12" s="38">
        <v>-2064.6</v>
      </c>
      <c r="V12" s="65"/>
      <c r="W12" s="38">
        <v>3772284.14</v>
      </c>
      <c r="X12" s="65">
        <v>0</v>
      </c>
      <c r="Y12" s="38">
        <v>2725116.08</v>
      </c>
      <c r="Z12" s="65"/>
      <c r="AA12" s="38">
        <v>0</v>
      </c>
      <c r="AB12" s="65">
        <v>0</v>
      </c>
      <c r="AC12" s="38">
        <v>22358272.960000001</v>
      </c>
      <c r="AD12" s="65"/>
      <c r="AE12" s="38">
        <v>751989.14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123">
        <f t="shared" si="0"/>
        <v>5557644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v>5557644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175">
        <f t="shared" si="1"/>
        <v>73830194.160000011</v>
      </c>
      <c r="F16" s="61">
        <f t="shared" si="1"/>
        <v>0</v>
      </c>
      <c r="G16" s="39">
        <f t="shared" si="1"/>
        <v>11669756.640000001</v>
      </c>
      <c r="H16" s="61">
        <f>SUM(H11:H15)</f>
        <v>0</v>
      </c>
      <c r="I16" s="39">
        <f>SUM(I11:I15)</f>
        <v>135470.31</v>
      </c>
      <c r="J16" s="61">
        <f t="shared" si="1"/>
        <v>0</v>
      </c>
      <c r="K16" s="39">
        <f t="shared" si="1"/>
        <v>18201437.719999999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3085393.28</v>
      </c>
      <c r="P16" s="61">
        <f t="shared" si="1"/>
        <v>0</v>
      </c>
      <c r="Q16" s="39">
        <f t="shared" si="1"/>
        <v>5782528.7300000004</v>
      </c>
      <c r="R16" s="61">
        <f>SUM(R11:R15)</f>
        <v>0</v>
      </c>
      <c r="S16" s="39">
        <f>SUM(S11:S15)</f>
        <v>-207634.24</v>
      </c>
      <c r="T16" s="61">
        <f t="shared" si="1"/>
        <v>0</v>
      </c>
      <c r="U16" s="39">
        <f t="shared" si="1"/>
        <v>-2064.6</v>
      </c>
      <c r="V16" s="61">
        <f t="shared" si="1"/>
        <v>0</v>
      </c>
      <c r="W16" s="39">
        <f t="shared" si="1"/>
        <v>3772284.14</v>
      </c>
      <c r="X16" s="61">
        <f>SUM(X11:X15)</f>
        <v>0</v>
      </c>
      <c r="Y16" s="39">
        <f>SUM(Y11:Y15)</f>
        <v>2725116.08</v>
      </c>
      <c r="Z16" s="61">
        <f t="shared" si="1"/>
        <v>0</v>
      </c>
      <c r="AA16" s="39">
        <f t="shared" si="1"/>
        <v>5557644</v>
      </c>
      <c r="AB16" s="61">
        <f t="shared" si="1"/>
        <v>0</v>
      </c>
      <c r="AC16" s="39">
        <f t="shared" si="1"/>
        <v>22358272.960000001</v>
      </c>
      <c r="AD16" s="61">
        <f>SUM(AD11:AD15)</f>
        <v>0</v>
      </c>
      <c r="AE16" s="39">
        <f>SUM(AE11:AE15)</f>
        <v>751989.14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-116568660.27000003</v>
      </c>
      <c r="F20" s="65"/>
      <c r="G20" s="38">
        <v>-25194558.289999999</v>
      </c>
      <c r="H20" s="65"/>
      <c r="I20" s="38">
        <v>-188050.39</v>
      </c>
      <c r="J20" s="65"/>
      <c r="K20" s="38">
        <v>-22843939.16</v>
      </c>
      <c r="L20" s="65"/>
      <c r="M20" s="38">
        <v>0</v>
      </c>
      <c r="N20" s="65"/>
      <c r="O20" s="38">
        <v>-5182394.2300000004</v>
      </c>
      <c r="P20" s="65"/>
      <c r="Q20" s="38">
        <v>-18292192.469999999</v>
      </c>
      <c r="R20" s="65"/>
      <c r="S20" s="38">
        <v>-44811.86</v>
      </c>
      <c r="T20" s="65"/>
      <c r="U20" s="38">
        <v>0</v>
      </c>
      <c r="V20" s="65">
        <v>0</v>
      </c>
      <c r="W20" s="38">
        <v>84898.16</v>
      </c>
      <c r="X20" s="65"/>
      <c r="Y20" s="38">
        <v>-10682808.039999999</v>
      </c>
      <c r="Z20" s="65"/>
      <c r="AA20" s="38">
        <v>0</v>
      </c>
      <c r="AB20" s="65">
        <v>0</v>
      </c>
      <c r="AC20" s="38">
        <v>-32845115.260000002</v>
      </c>
      <c r="AD20" s="65"/>
      <c r="AE20" s="38">
        <v>-1379688.73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175">
        <f t="shared" si="3"/>
        <v>-116568660.27000003</v>
      </c>
      <c r="F24" s="61">
        <f t="shared" si="3"/>
        <v>0</v>
      </c>
      <c r="G24" s="39">
        <f t="shared" si="3"/>
        <v>-25194558.289999999</v>
      </c>
      <c r="H24" s="61">
        <f>SUM(H19:H23)</f>
        <v>0</v>
      </c>
      <c r="I24" s="39">
        <f>SUM(I19:I23)</f>
        <v>-188050.39</v>
      </c>
      <c r="J24" s="61">
        <f t="shared" si="3"/>
        <v>0</v>
      </c>
      <c r="K24" s="39">
        <f t="shared" si="3"/>
        <v>-22843939.16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-5182394.2300000004</v>
      </c>
      <c r="P24" s="61">
        <f t="shared" si="3"/>
        <v>0</v>
      </c>
      <c r="Q24" s="39">
        <f t="shared" si="3"/>
        <v>-18292192.469999999</v>
      </c>
      <c r="R24" s="61">
        <f>SUM(R19:R23)</f>
        <v>0</v>
      </c>
      <c r="S24" s="39">
        <f>SUM(S19:S23)</f>
        <v>-44811.86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84898.16</v>
      </c>
      <c r="X24" s="61">
        <f>SUM(X19:X23)</f>
        <v>0</v>
      </c>
      <c r="Y24" s="39">
        <f>SUM(Y19:Y23)</f>
        <v>-10682808.039999999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-32845115.260000002</v>
      </c>
      <c r="AD24" s="61">
        <f>SUM(AD19:AD23)</f>
        <v>0</v>
      </c>
      <c r="AE24" s="39">
        <f>SUM(AE19:AE23)</f>
        <v>-1379688.73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0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0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82">
        <f>G70+K70+M70+O70+Q70+U70+W70+AA70+AC70+AI70+Y70+I70+AE70+S70+AG70</f>
        <v>170123016</v>
      </c>
      <c r="F70" s="60"/>
      <c r="G70" s="38">
        <v>10299194</v>
      </c>
      <c r="H70" s="60"/>
      <c r="I70" s="38">
        <v>10000075</v>
      </c>
      <c r="J70" s="60"/>
      <c r="K70" s="38">
        <v>714998</v>
      </c>
      <c r="L70" s="60"/>
      <c r="M70" s="38">
        <v>0</v>
      </c>
      <c r="N70" s="60"/>
      <c r="O70" s="38">
        <v>1339002</v>
      </c>
      <c r="P70" s="60">
        <v>0</v>
      </c>
      <c r="Q70" s="38">
        <v>2526290</v>
      </c>
      <c r="R70" s="60"/>
      <c r="S70" s="38">
        <v>598000</v>
      </c>
      <c r="T70" s="60"/>
      <c r="U70" s="38">
        <v>0</v>
      </c>
      <c r="V70" s="60">
        <v>0</v>
      </c>
      <c r="W70" s="38">
        <v>-1055373</v>
      </c>
      <c r="X70" s="60">
        <v>0</v>
      </c>
      <c r="Y70" s="38">
        <v>0</v>
      </c>
      <c r="Z70" s="60">
        <v>0</v>
      </c>
      <c r="AA70" s="38">
        <v>126593772</v>
      </c>
      <c r="AB70" s="60"/>
      <c r="AC70" s="38">
        <v>5563561</v>
      </c>
      <c r="AD70" s="60"/>
      <c r="AE70" s="38">
        <v>-251442</v>
      </c>
      <c r="AF70" s="60"/>
      <c r="AG70" s="38">
        <v>13794721</v>
      </c>
      <c r="AH70" s="60"/>
      <c r="AI70" s="38">
        <v>218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82">
        <f>G71+K71+M71+O71+Q71+U71+W71+AA71+AC71+AI71+Y71+I71+AE71+S71+AG71</f>
        <v>-216182742.18000001</v>
      </c>
      <c r="F71" s="60"/>
      <c r="G71" s="38">
        <v>-11822013</v>
      </c>
      <c r="H71" s="60"/>
      <c r="I71" s="38">
        <v>-10336992.18</v>
      </c>
      <c r="J71" s="60"/>
      <c r="K71" s="38">
        <v>5134327</v>
      </c>
      <c r="L71" s="60"/>
      <c r="M71" s="38">
        <v>0</v>
      </c>
      <c r="N71" s="60"/>
      <c r="O71" s="38">
        <v>-1198404</v>
      </c>
      <c r="P71" s="60"/>
      <c r="Q71" s="38">
        <v>-22698436</v>
      </c>
      <c r="R71" s="60"/>
      <c r="S71" s="38">
        <v>-1000000</v>
      </c>
      <c r="T71" s="60"/>
      <c r="U71" s="38">
        <v>0</v>
      </c>
      <c r="V71" s="60"/>
      <c r="W71" s="38">
        <v>-519131</v>
      </c>
      <c r="X71" s="60"/>
      <c r="Y71" s="38">
        <v>0</v>
      </c>
      <c r="Z71" s="60"/>
      <c r="AA71" s="38">
        <f>-137450609-8644874</f>
        <v>-146095483</v>
      </c>
      <c r="AB71" s="60"/>
      <c r="AC71" s="38">
        <v>-8346122</v>
      </c>
      <c r="AD71" s="60"/>
      <c r="AE71" s="38">
        <v>-2321551</v>
      </c>
      <c r="AF71" s="60"/>
      <c r="AG71" s="38">
        <v>-16978937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5">
        <f t="shared" si="13"/>
        <v>-46059726.180000007</v>
      </c>
      <c r="F72" s="61">
        <f t="shared" si="13"/>
        <v>0</v>
      </c>
      <c r="G72" s="183">
        <f t="shared" si="13"/>
        <v>-1522819</v>
      </c>
      <c r="H72" s="61">
        <f>SUM(H70:H71)</f>
        <v>0</v>
      </c>
      <c r="I72" s="183">
        <f>SUM(I70:I71)</f>
        <v>-336917.1799999997</v>
      </c>
      <c r="J72" s="61">
        <f t="shared" si="13"/>
        <v>0</v>
      </c>
      <c r="K72" s="183">
        <f t="shared" si="13"/>
        <v>5849325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140598</v>
      </c>
      <c r="P72" s="61">
        <f t="shared" si="13"/>
        <v>0</v>
      </c>
      <c r="Q72" s="39">
        <f t="shared" si="13"/>
        <v>-20172146</v>
      </c>
      <c r="R72" s="61">
        <f>SUM(R70:R71)</f>
        <v>0</v>
      </c>
      <c r="S72" s="39">
        <f>SUM(S70:S71)</f>
        <v>-402000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-1574504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-19501711</v>
      </c>
      <c r="AB72" s="61">
        <f t="shared" si="13"/>
        <v>0</v>
      </c>
      <c r="AC72" s="39">
        <f t="shared" si="13"/>
        <v>-2782561</v>
      </c>
      <c r="AD72" s="61">
        <f>SUM(AD70:AD71)</f>
        <v>0</v>
      </c>
      <c r="AE72" s="183">
        <f>SUM(AE70:AE71)</f>
        <v>-2572993</v>
      </c>
      <c r="AF72" s="61">
        <f>SUM(AF70:AF71)</f>
        <v>0</v>
      </c>
      <c r="AG72" s="183">
        <f>SUM(AG70:AG71)</f>
        <v>-3184216</v>
      </c>
      <c r="AH72" s="61">
        <f t="shared" si="13"/>
        <v>0</v>
      </c>
      <c r="AI72" s="183">
        <f t="shared" si="13"/>
        <v>218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82">
        <f>G73+K73+M73+O73+Q73+U73+W73+AA73+AC73+AI73+Y73+I73+AE73+S73+AG73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>G74+K74+M74+O74+Q74+U74+W74+AA74+AC74+AI74+Y74+I74+AE74+S74+AG74</f>
        <v>14349704.340000002</v>
      </c>
      <c r="F74" s="65"/>
      <c r="G74" s="66">
        <v>7723289</v>
      </c>
      <c r="H74" s="65"/>
      <c r="I74" s="66">
        <f>473757.5-784776.17</f>
        <v>-311018.67000000004</v>
      </c>
      <c r="J74" s="65"/>
      <c r="K74" s="66">
        <v>2124129.86</v>
      </c>
      <c r="L74" s="65"/>
      <c r="M74" s="66">
        <v>0</v>
      </c>
      <c r="N74" s="65"/>
      <c r="O74" s="66">
        <v>-2620287.09</v>
      </c>
      <c r="P74" s="65"/>
      <c r="Q74" s="66">
        <v>1057409.6299999999</v>
      </c>
      <c r="R74" s="65"/>
      <c r="S74" s="66">
        <v>-49438.94</v>
      </c>
      <c r="T74" s="65"/>
      <c r="U74" s="66">
        <v>0</v>
      </c>
      <c r="V74" s="65"/>
      <c r="W74" s="66">
        <v>-41303.89</v>
      </c>
      <c r="X74" s="65"/>
      <c r="Y74" s="66">
        <v>-654198.74</v>
      </c>
      <c r="Z74" s="65"/>
      <c r="AA74" s="180">
        <v>6585657.6600000001</v>
      </c>
      <c r="AB74" s="65"/>
      <c r="AC74" s="180">
        <v>373618.72</v>
      </c>
      <c r="AD74" s="65"/>
      <c r="AE74" s="66">
        <v>-279222.52</v>
      </c>
      <c r="AF74" s="65"/>
      <c r="AG74" s="180">
        <v>0</v>
      </c>
      <c r="AH74" s="65"/>
      <c r="AI74" s="180">
        <v>441069.32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>G75+K75+M75+O75+Q75+U75+W75+AA75+AC75+AI75+Y75+I75+AE75+S75+AG75</f>
        <v>50057</v>
      </c>
      <c r="F75" s="65"/>
      <c r="G75" s="38">
        <v>458974</v>
      </c>
      <c r="H75" s="65"/>
      <c r="I75" s="38">
        <v>0</v>
      </c>
      <c r="J75" s="65"/>
      <c r="K75" s="38">
        <v>51772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10952</v>
      </c>
      <c r="X75" s="65"/>
      <c r="Y75" s="38">
        <v>0</v>
      </c>
      <c r="Z75" s="65"/>
      <c r="AA75" s="38">
        <v>-497359</v>
      </c>
      <c r="AB75" s="65"/>
      <c r="AC75" s="38">
        <v>0</v>
      </c>
      <c r="AD75" s="65"/>
      <c r="AE75" s="38">
        <v>0</v>
      </c>
      <c r="AF75" s="65"/>
      <c r="AG75" s="38">
        <v>25718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ref="E76:E81" si="15">G76+K76+M76+O76+Q76+U76+W76+AA76+AC76+AI76+Y76+I76+AE76+S76+AG76</f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0</v>
      </c>
      <c r="T76" s="60"/>
      <c r="U76" s="38"/>
      <c r="V76" s="60"/>
      <c r="W76" s="38"/>
      <c r="X76" s="60"/>
      <c r="Y76" s="38">
        <v>0</v>
      </c>
      <c r="Z76" s="60"/>
      <c r="AA76" s="38">
        <v>0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82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82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82">
        <f t="shared" si="15"/>
        <v>12155115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>
        <v>12155115</v>
      </c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>
        <v>0</v>
      </c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-62333315.950000018</v>
      </c>
      <c r="F82" s="91">
        <f>F16+F24+F29+F36+F43+F45+F47+F49</f>
        <v>0</v>
      </c>
      <c r="G82" s="92">
        <f>SUM(G72:G81)+G16+G24+G29+G36+G43+G45+G47+G49+G51+G56+G61+G66</f>
        <v>-6887857.6499999985</v>
      </c>
      <c r="H82" s="91">
        <f>H16+H24+H29+H36+H43+H45+H47+H49</f>
        <v>0</v>
      </c>
      <c r="I82" s="92">
        <f>SUM(I72:I81)+I16+I24+I29+I36+I43+I45+I47+I49+I51+I56+I61+I66</f>
        <v>-700515.9299999997</v>
      </c>
      <c r="J82" s="91">
        <f>J16+J24+J29+J36+J43+J45+J47+J49</f>
        <v>0</v>
      </c>
      <c r="K82" s="92">
        <f>SUM(K72:K81)+K16+K24+K29+K36+K43+K45+K47+K49+K51+K56+K61+K66</f>
        <v>3315225.4199999981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-4576690.040000001</v>
      </c>
      <c r="P82" s="91">
        <f>P16+P24+P29+P36+P43+P45+P47+P49</f>
        <v>0</v>
      </c>
      <c r="Q82" s="92">
        <f>SUM(Q72:Q81)+Q16+Q24+Q29+Q36+Q43+Q45+Q47+Q49+Q51+Q56+Q61+Q66</f>
        <v>-31624400.109999999</v>
      </c>
      <c r="R82" s="91">
        <f>R16+R24+R29+R36+R43+R45+R47+R49</f>
        <v>0</v>
      </c>
      <c r="S82" s="92">
        <f>SUM(S72:S81)+S16+S24+S29+S36+S43+S45+S47+S49+S51+S56+S61+S66</f>
        <v>-703885.03999999992</v>
      </c>
      <c r="T82" s="91">
        <f>T16+T24+T29+T36+T43+T45+T47+T49</f>
        <v>0</v>
      </c>
      <c r="U82" s="92">
        <f>SUM(U72:U81)+U16+U24+U29+U36+U43+U45+U47+U49+U51+U56+U61+U66</f>
        <v>-2064.6</v>
      </c>
      <c r="V82" s="91">
        <f>V16+V24+V29+V36+V43+V45+V47+V49</f>
        <v>0</v>
      </c>
      <c r="W82" s="92">
        <f>SUM(W72:W81)+W16+W24+W29+W36+W43+W45+W47+W49+W51+W56+W61+W66</f>
        <v>2252326.41</v>
      </c>
      <c r="X82" s="91">
        <f>X16+X24+X29+X36+X43+X45+X47+X49</f>
        <v>0</v>
      </c>
      <c r="Y82" s="92">
        <f>SUM(Y72:Y81)+Y16+Y24+Y29+Y36+Y43+Y45+Y47+Y49+Y51+Y56+Y61+Y66</f>
        <v>-8611890.6999999993</v>
      </c>
      <c r="Z82" s="91">
        <f>Z16+Z24+Z29+Z36+Z43+Z45+Z47+Z49</f>
        <v>0</v>
      </c>
      <c r="AA82" s="92">
        <f>SUM(AA72:AA81)+AA16+AA24+AA29+AA36+AA43+AA45+AA47+AA49+AA51+AA56+AA61+AA66</f>
        <v>-7855768.3399999999</v>
      </c>
      <c r="AB82" s="91">
        <f>AB16+AB24+AB29+AB36+AB43+AB45+AB47+AB49</f>
        <v>0</v>
      </c>
      <c r="AC82" s="92">
        <f>SUM(AC72:AC81)+AC16+AC24+AC29+AC36+AC43+AC45+AC47+AC49+AC51+AC56+AC61+AC66</f>
        <v>-740669.58000000194</v>
      </c>
      <c r="AD82" s="91">
        <f>AD16+AD24+AD29+AD36+AD43+AD45+AD47+AD49</f>
        <v>0</v>
      </c>
      <c r="AE82" s="92">
        <f>SUM(AE72:AE81)+AE16+AE24+AE29+AE36+AE43+AE45+AE47+AE49+AE51+AE56+AE61+AE66</f>
        <v>-3479915.11</v>
      </c>
      <c r="AF82" s="91">
        <f>AF16+AF24+AF29+AF36+AF43+AF45+AF47+AF49</f>
        <v>0</v>
      </c>
      <c r="AG82" s="92">
        <f>SUM(AG72:AG81)+AG16+AG24+AG29+AG36+AG43+AG45+AG47+AG49+AG51+AG56+AG61+AG66</f>
        <v>-3158498</v>
      </c>
      <c r="AH82" s="91">
        <f>AH16+AH24+AH29+AH36+AH43+AH45+AH47+AH49</f>
        <v>0</v>
      </c>
      <c r="AI82" s="92">
        <f>SUM(AI72:AI81)+AI16+AI24+AI29+AI36+AI43+AI45+AI47+AI49+AI51+AI56+AI61+AI66</f>
        <v>441287.32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>F86+J86+L86+N86+P86+T86+V86+Z86+AB86+AH86+X86+H86+AD86+R86</f>
        <v>0</v>
      </c>
      <c r="E86" s="182">
        <f>G86+K86+M86+O86+Q86+U86+W86+AA86+AC86+AI86+Y86+I86+AE86+S86+AG86</f>
        <v>34700894.359999999</v>
      </c>
      <c r="F86" s="145"/>
      <c r="G86" s="145">
        <v>0</v>
      </c>
      <c r="H86" s="145"/>
      <c r="I86" s="145">
        <v>0</v>
      </c>
      <c r="J86" s="145"/>
      <c r="K86" s="184">
        <f>274770.02+5400</f>
        <v>280170.02</v>
      </c>
      <c r="L86" s="145"/>
      <c r="M86" s="145"/>
      <c r="N86" s="145"/>
      <c r="O86" s="145"/>
      <c r="P86" s="145"/>
      <c r="Q86" s="145">
        <f>29092990+932871.7</f>
        <v>30025861.699999999</v>
      </c>
      <c r="R86" s="145"/>
      <c r="S86" s="145">
        <f>782967-39439.51+24225</f>
        <v>767752.49</v>
      </c>
      <c r="T86" s="145"/>
      <c r="U86" s="145"/>
      <c r="V86" s="145"/>
      <c r="W86" s="145">
        <v>0</v>
      </c>
      <c r="X86" s="145"/>
      <c r="Y86" s="145">
        <f>-41704+2710792+26029+597499.65-1187850.98-1240-777935.04-638022.64-7182</f>
        <v>680385.98999999987</v>
      </c>
      <c r="Z86" s="145"/>
      <c r="AA86" s="145"/>
      <c r="AB86" s="145"/>
      <c r="AC86" s="145">
        <f>-4512794+5703293.16+1756225</f>
        <v>2946724.16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>F87+J87+L87+N87+P87+T87+V87+Z87+AB87+AH87+X87+H87+AD87+R87</f>
        <v>0</v>
      </c>
      <c r="E87" s="182">
        <f>G87+K87+M87+O87+Q87+U87+W87+AA87+AC87+AI87+Y87+I87+AE87+S87+AG87</f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AB87+AH87+AJ87+AL87+AN87+AP87+AR87+AT87+AV87+AX87</f>
        <v>0</v>
      </c>
      <c r="AA87" s="146"/>
      <c r="AB87" s="146"/>
      <c r="AC87" s="146">
        <v>0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>F88+J88+L88+N88+P88+T88+V88+Z88+AB88+AH88+X88+H88+AD88+R88</f>
        <v>0</v>
      </c>
      <c r="E88" s="182">
        <f>G88+K88+M88+O88+Q88+U88+W88+AA88+AC88+AI88+Y88+I88+AE88+S88+AG88</f>
        <v>-2547716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-2547716</v>
      </c>
      <c r="Z88" s="147">
        <f>AB88+AH88+AJ88+AL88+AN88+AP88+AR88+AT88+AV88+AX88</f>
        <v>0</v>
      </c>
      <c r="AA88" s="147"/>
      <c r="AB88" s="147"/>
      <c r="AC88" s="147">
        <v>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6">SUM(E86:E88)</f>
        <v>32153178.359999999</v>
      </c>
      <c r="F89" s="160">
        <f t="shared" si="16"/>
        <v>0</v>
      </c>
      <c r="G89" s="160">
        <f t="shared" si="16"/>
        <v>0</v>
      </c>
      <c r="H89" s="160">
        <f>SUM(H86:H88)</f>
        <v>0</v>
      </c>
      <c r="I89" s="160">
        <f>SUM(I86:I88)</f>
        <v>0</v>
      </c>
      <c r="J89" s="160">
        <f t="shared" si="16"/>
        <v>0</v>
      </c>
      <c r="K89" s="160">
        <f t="shared" si="16"/>
        <v>280170.02</v>
      </c>
      <c r="L89" s="160">
        <f t="shared" si="16"/>
        <v>0</v>
      </c>
      <c r="M89" s="160">
        <f t="shared" si="16"/>
        <v>0</v>
      </c>
      <c r="N89" s="160">
        <f t="shared" si="16"/>
        <v>0</v>
      </c>
      <c r="O89" s="160">
        <f t="shared" si="16"/>
        <v>0</v>
      </c>
      <c r="P89" s="160">
        <f t="shared" ref="P89:AI89" si="17">SUM(P86:P88)</f>
        <v>0</v>
      </c>
      <c r="Q89" s="160">
        <f t="shared" si="17"/>
        <v>30025861.699999999</v>
      </c>
      <c r="R89" s="160">
        <f>SUM(R86:R88)</f>
        <v>0</v>
      </c>
      <c r="S89" s="160">
        <f>SUM(S86:S88)</f>
        <v>767752.49</v>
      </c>
      <c r="T89" s="160">
        <f t="shared" si="17"/>
        <v>0</v>
      </c>
      <c r="U89" s="160">
        <f t="shared" si="17"/>
        <v>0</v>
      </c>
      <c r="V89" s="160">
        <f t="shared" si="17"/>
        <v>0</v>
      </c>
      <c r="W89" s="160">
        <f t="shared" si="17"/>
        <v>0</v>
      </c>
      <c r="X89" s="160">
        <f>SUM(X86:X88)</f>
        <v>0</v>
      </c>
      <c r="Y89" s="160">
        <f>SUM(Y86:Y88)</f>
        <v>-1867330.0100000002</v>
      </c>
      <c r="Z89" s="160">
        <f t="shared" si="17"/>
        <v>0</v>
      </c>
      <c r="AA89" s="160">
        <f t="shared" si="17"/>
        <v>0</v>
      </c>
      <c r="AB89" s="160">
        <f t="shared" si="17"/>
        <v>0</v>
      </c>
      <c r="AC89" s="160">
        <f t="shared" si="17"/>
        <v>2946724.16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7"/>
        <v>0</v>
      </c>
      <c r="AI89" s="160">
        <f t="shared" si="17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8">+E82+E89</f>
        <v>-30180137.590000018</v>
      </c>
      <c r="F91" s="160">
        <f t="shared" si="18"/>
        <v>0</v>
      </c>
      <c r="G91" s="160">
        <f t="shared" si="18"/>
        <v>-6887857.6499999985</v>
      </c>
      <c r="H91" s="160">
        <f>+H82+H89</f>
        <v>0</v>
      </c>
      <c r="I91" s="160">
        <f>+I82+I89</f>
        <v>-700515.9299999997</v>
      </c>
      <c r="J91" s="160">
        <f t="shared" si="18"/>
        <v>0</v>
      </c>
      <c r="K91" s="160">
        <f t="shared" si="18"/>
        <v>3595395.4399999981</v>
      </c>
      <c r="L91" s="160">
        <f t="shared" si="18"/>
        <v>0</v>
      </c>
      <c r="M91" s="160">
        <f t="shared" si="18"/>
        <v>0</v>
      </c>
      <c r="N91" s="160">
        <f t="shared" si="18"/>
        <v>0</v>
      </c>
      <c r="O91" s="160">
        <f t="shared" si="18"/>
        <v>-4576690.040000001</v>
      </c>
      <c r="P91" s="160">
        <f t="shared" ref="P91:AI91" si="19">+P82+P89</f>
        <v>0</v>
      </c>
      <c r="Q91" s="160">
        <f t="shared" si="19"/>
        <v>-1598538.4100000001</v>
      </c>
      <c r="R91" s="160">
        <f>+R82+R89</f>
        <v>0</v>
      </c>
      <c r="S91" s="160">
        <f>+S82+S89</f>
        <v>63867.45000000007</v>
      </c>
      <c r="T91" s="160">
        <f t="shared" si="19"/>
        <v>0</v>
      </c>
      <c r="U91" s="160">
        <f t="shared" si="19"/>
        <v>-2064.6</v>
      </c>
      <c r="V91" s="160">
        <f t="shared" si="19"/>
        <v>0</v>
      </c>
      <c r="W91" s="160">
        <f t="shared" si="19"/>
        <v>2252326.41</v>
      </c>
      <c r="X91" s="160">
        <f>+X82+X89</f>
        <v>0</v>
      </c>
      <c r="Y91" s="160">
        <f>+Y82+Y89</f>
        <v>-10479220.709999999</v>
      </c>
      <c r="Z91" s="160">
        <f t="shared" si="19"/>
        <v>0</v>
      </c>
      <c r="AA91" s="160">
        <f t="shared" si="19"/>
        <v>-7855768.3399999999</v>
      </c>
      <c r="AB91" s="160">
        <f t="shared" si="19"/>
        <v>0</v>
      </c>
      <c r="AC91" s="160">
        <f t="shared" si="19"/>
        <v>2206054.5799999982</v>
      </c>
      <c r="AD91" s="160">
        <f>+AD82+AD89</f>
        <v>0</v>
      </c>
      <c r="AE91" s="160">
        <f>+AE82+AE89</f>
        <v>-3479915.11</v>
      </c>
      <c r="AF91" s="160">
        <f>+AF82+AF89</f>
        <v>0</v>
      </c>
      <c r="AG91" s="160">
        <f>+AG82+AG89</f>
        <v>-3158498</v>
      </c>
      <c r="AH91" s="160">
        <f t="shared" si="19"/>
        <v>0</v>
      </c>
      <c r="AI91" s="160">
        <f t="shared" si="19"/>
        <v>441287.32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-33946405.770000011</v>
      </c>
      <c r="G94" s="163">
        <f>+G12+G20+G74</f>
        <v>-5801512.6499999985</v>
      </c>
      <c r="I94" s="163">
        <f>+I12+I20+I74</f>
        <v>-363598.75000000006</v>
      </c>
      <c r="K94" s="163">
        <f>+K12+K20+K74</f>
        <v>-2518371.5800000015</v>
      </c>
      <c r="M94" s="163">
        <f>+M12+M20+M74</f>
        <v>0</v>
      </c>
      <c r="O94" s="163">
        <f>+O12+O20+O74</f>
        <v>-4717288.040000001</v>
      </c>
      <c r="Q94" s="163">
        <f>+Q12+Q20+Q74</f>
        <v>-11452254.109999999</v>
      </c>
      <c r="S94" s="163">
        <f>+S12+S20+S74</f>
        <v>-301885.03999999998</v>
      </c>
      <c r="U94" s="163">
        <f>+U12+U20+U74</f>
        <v>-2064.6</v>
      </c>
      <c r="W94" s="163">
        <f>+W12+W20+W74</f>
        <v>3815878.41</v>
      </c>
      <c r="Y94" s="163">
        <f>+Y12+Y20+Y74</f>
        <v>-8611890.6999999993</v>
      </c>
      <c r="AA94" s="163">
        <f>+AA12+AA20+AA74</f>
        <v>6585657.6600000001</v>
      </c>
      <c r="AC94" s="163">
        <f>+AC12+AC20+AC74</f>
        <v>-10113223.58</v>
      </c>
      <c r="AE94" s="163">
        <f>+AE12+AE20+AE74</f>
        <v>-906922.11</v>
      </c>
      <c r="AG94" s="163">
        <f>+AG12+AG20+AG74</f>
        <v>0</v>
      </c>
      <c r="AI94" s="163">
        <f>+AI12+AI20+AI74</f>
        <v>441069.32</v>
      </c>
    </row>
    <row r="95" spans="1:36" x14ac:dyDescent="0.2">
      <c r="A95" s="4"/>
      <c r="B95" s="3"/>
      <c r="E95" s="171">
        <v>33123636</v>
      </c>
      <c r="K95">
        <v>739321</v>
      </c>
    </row>
    <row r="96" spans="1:36" x14ac:dyDescent="0.2">
      <c r="A96" s="4"/>
      <c r="B96" s="3"/>
      <c r="E96" s="171">
        <f>+E94-E95</f>
        <v>-67070041.770000011</v>
      </c>
      <c r="K96" s="45">
        <f>+K94-K95</f>
        <v>-3257692.5800000015</v>
      </c>
    </row>
    <row r="97" spans="1:6" x14ac:dyDescent="0.2">
      <c r="A97" s="4"/>
      <c r="B97" s="3"/>
      <c r="E97" s="171">
        <v>0</v>
      </c>
      <c r="F97" t="s">
        <v>229</v>
      </c>
    </row>
    <row r="98" spans="1:6" x14ac:dyDescent="0.2">
      <c r="A98" s="4"/>
      <c r="B98" s="3"/>
      <c r="E98" s="171">
        <f>+E97-E96</f>
        <v>67070041.770000011</v>
      </c>
    </row>
    <row r="99" spans="1:6" x14ac:dyDescent="0.2">
      <c r="A99" s="4"/>
      <c r="B99" s="3"/>
      <c r="E99" s="171">
        <v>0</v>
      </c>
    </row>
    <row r="100" spans="1:6" x14ac:dyDescent="0.2">
      <c r="A100" s="4"/>
      <c r="B100" s="3"/>
      <c r="E100" s="171">
        <f>+E98+E99</f>
        <v>67070041.770000011</v>
      </c>
    </row>
    <row r="101" spans="1:6" x14ac:dyDescent="0.2">
      <c r="A101" s="4"/>
      <c r="B101" s="3"/>
    </row>
    <row r="102" spans="1:6" x14ac:dyDescent="0.2">
      <c r="A102" s="4"/>
      <c r="B102" s="3"/>
    </row>
    <row r="103" spans="1:6" x14ac:dyDescent="0.2">
      <c r="A103" s="4"/>
      <c r="B103" s="3"/>
      <c r="E103" s="171">
        <f>+E89+E72+E13+AA75-Y88</f>
        <v>-6298546.8200000077</v>
      </c>
    </row>
    <row r="104" spans="1:6" x14ac:dyDescent="0.2">
      <c r="A104" s="4"/>
      <c r="B104" s="3"/>
    </row>
    <row r="105" spans="1:6" x14ac:dyDescent="0.2">
      <c r="A105" s="4"/>
      <c r="B105" s="3"/>
    </row>
    <row r="106" spans="1:6" x14ac:dyDescent="0.2">
      <c r="A106" s="4"/>
      <c r="B106" s="3"/>
    </row>
    <row r="107" spans="1:6" x14ac:dyDescent="0.2">
      <c r="A107" s="4"/>
      <c r="B107" s="3"/>
    </row>
    <row r="108" spans="1:6" x14ac:dyDescent="0.2">
      <c r="A108" s="4"/>
      <c r="B108" s="3"/>
    </row>
    <row r="109" spans="1:6" x14ac:dyDescent="0.2">
      <c r="A109" s="4"/>
      <c r="B109" s="3"/>
    </row>
    <row r="110" spans="1:6" x14ac:dyDescent="0.2">
      <c r="A110" s="4"/>
      <c r="B110" s="3"/>
    </row>
    <row r="111" spans="1:6" x14ac:dyDescent="0.2">
      <c r="A111" s="4"/>
      <c r="B111" s="3"/>
    </row>
    <row r="112" spans="1:6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J56" activePane="bottomRight" state="frozen"/>
      <selection activeCell="B23" sqref="B23"/>
      <selection pane="topRight" activeCell="B23" sqref="B23"/>
      <selection pane="bottomLeft" activeCell="B23" sqref="B23"/>
      <selection pane="bottomRight" activeCell="J70" sqref="J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101370872</v>
      </c>
      <c r="E11" s="146">
        <v>416338481</v>
      </c>
      <c r="F11" s="60">
        <v>286770</v>
      </c>
      <c r="G11" s="37">
        <v>1210679</v>
      </c>
      <c r="H11" s="60">
        <f t="shared" ref="H11:I15" si="0">D11+F11</f>
        <v>101657642</v>
      </c>
      <c r="I11" s="38">
        <f t="shared" si="0"/>
        <v>417549160</v>
      </c>
      <c r="J11" s="37"/>
      <c r="K11" s="38"/>
      <c r="L11" s="60">
        <f t="shared" ref="L11:M15" si="1">H11+J11</f>
        <v>101657642</v>
      </c>
      <c r="M11" s="38">
        <f t="shared" si="1"/>
        <v>417549160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v>0</v>
      </c>
      <c r="G12" s="37">
        <v>0</v>
      </c>
      <c r="H12" s="60">
        <f t="shared" si="0"/>
        <v>0</v>
      </c>
      <c r="I12" s="38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36959725</v>
      </c>
      <c r="E13" s="146">
        <v>152559365</v>
      </c>
      <c r="F13" s="60">
        <v>19787053</v>
      </c>
      <c r="G13" s="37">
        <v>81455369</v>
      </c>
      <c r="H13" s="60">
        <f t="shared" si="0"/>
        <v>56746778</v>
      </c>
      <c r="I13" s="38">
        <f t="shared" si="0"/>
        <v>234014734</v>
      </c>
      <c r="J13" s="37"/>
      <c r="K13" s="38"/>
      <c r="L13" s="60">
        <f t="shared" si="1"/>
        <v>56746778</v>
      </c>
      <c r="M13" s="38">
        <f t="shared" si="1"/>
        <v>234014734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v>0</v>
      </c>
      <c r="G14" s="37">
        <v>0</v>
      </c>
      <c r="H14" s="60">
        <f t="shared" si="0"/>
        <v>0</v>
      </c>
      <c r="I14" s="38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v>0</v>
      </c>
      <c r="G15" s="37">
        <v>0</v>
      </c>
      <c r="H15" s="60">
        <f t="shared" si="0"/>
        <v>0</v>
      </c>
      <c r="I15" s="38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138330597</v>
      </c>
      <c r="E16" s="166">
        <v>568897846</v>
      </c>
      <c r="F16" s="61">
        <v>20073823</v>
      </c>
      <c r="G16" s="39">
        <v>82666048</v>
      </c>
      <c r="H16" s="61">
        <f t="shared" ref="H16:M16" si="2">SUM(H11:H15)</f>
        <v>158404420</v>
      </c>
      <c r="I16" s="39">
        <f t="shared" si="2"/>
        <v>651563894</v>
      </c>
      <c r="J16" s="133">
        <f t="shared" si="2"/>
        <v>0</v>
      </c>
      <c r="K16" s="39">
        <f t="shared" si="2"/>
        <v>0</v>
      </c>
      <c r="L16" s="61">
        <f t="shared" si="2"/>
        <v>158404420</v>
      </c>
      <c r="M16" s="39">
        <f t="shared" si="2"/>
        <v>651563894</v>
      </c>
    </row>
    <row r="17" spans="1:13" x14ac:dyDescent="0.2">
      <c r="A17" s="9"/>
      <c r="B17" s="7"/>
      <c r="C17" s="6"/>
      <c r="D17" s="149"/>
      <c r="E17" s="149"/>
      <c r="F17" s="60">
        <v>0</v>
      </c>
      <c r="G17" s="38">
        <v>0</v>
      </c>
      <c r="H17" s="60"/>
      <c r="I17" s="38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/>
      <c r="E18" s="149"/>
      <c r="F18" s="60">
        <v>0</v>
      </c>
      <c r="G18" s="38">
        <v>0</v>
      </c>
      <c r="H18" s="60"/>
      <c r="I18" s="38"/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-100971320</v>
      </c>
      <c r="E19" s="146">
        <v>-418408045</v>
      </c>
      <c r="F19" s="60">
        <v>-1966370</v>
      </c>
      <c r="G19" s="37">
        <v>-8170468</v>
      </c>
      <c r="H19" s="60">
        <f t="shared" ref="H19:I23" si="3">D19+F19</f>
        <v>-102937690</v>
      </c>
      <c r="I19" s="38">
        <f t="shared" si="3"/>
        <v>-426578513</v>
      </c>
      <c r="J19" s="37">
        <v>0</v>
      </c>
      <c r="K19" s="38">
        <v>0</v>
      </c>
      <c r="L19" s="60">
        <f t="shared" ref="L19:M23" si="4">H19+J19</f>
        <v>-102937690</v>
      </c>
      <c r="M19" s="38">
        <f t="shared" si="4"/>
        <v>-426578513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v>0</v>
      </c>
      <c r="G20" s="37">
        <v>0</v>
      </c>
      <c r="H20" s="60">
        <f t="shared" si="3"/>
        <v>0</v>
      </c>
      <c r="I20" s="38">
        <f t="shared" si="3"/>
        <v>0</v>
      </c>
      <c r="J20" s="37"/>
      <c r="K20" s="38"/>
      <c r="L20" s="60">
        <f t="shared" si="4"/>
        <v>0</v>
      </c>
      <c r="M20" s="38">
        <f t="shared" si="4"/>
        <v>0</v>
      </c>
    </row>
    <row r="21" spans="1:13" x14ac:dyDescent="0.2">
      <c r="A21" s="9">
        <v>8</v>
      </c>
      <c r="B21" s="7"/>
      <c r="C21" s="18" t="s">
        <v>27</v>
      </c>
      <c r="D21" s="146">
        <v>-36539739</v>
      </c>
      <c r="E21" s="146">
        <v>-152414318</v>
      </c>
      <c r="F21" s="60">
        <v>-18134600</v>
      </c>
      <c r="G21" s="37">
        <v>-73143829</v>
      </c>
      <c r="H21" s="60">
        <f t="shared" si="3"/>
        <v>-54674339</v>
      </c>
      <c r="I21" s="38">
        <f t="shared" si="3"/>
        <v>-225558147</v>
      </c>
      <c r="J21" s="37"/>
      <c r="K21" s="38"/>
      <c r="L21" s="60">
        <f t="shared" si="4"/>
        <v>-54674339</v>
      </c>
      <c r="M21" s="38">
        <f t="shared" si="4"/>
        <v>-225558147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v>0</v>
      </c>
      <c r="G22" s="37">
        <v>0</v>
      </c>
      <c r="H22" s="60">
        <f t="shared" si="3"/>
        <v>0</v>
      </c>
      <c r="I22" s="38">
        <f t="shared" si="3"/>
        <v>0</v>
      </c>
      <c r="J22" s="37"/>
      <c r="K22" s="38"/>
      <c r="L22" s="60">
        <f t="shared" si="4"/>
        <v>0</v>
      </c>
      <c r="M22" s="38">
        <f t="shared" si="4"/>
        <v>0</v>
      </c>
    </row>
    <row r="23" spans="1:13" x14ac:dyDescent="0.2">
      <c r="A23" s="9">
        <v>10</v>
      </c>
      <c r="B23" s="7"/>
      <c r="C23" s="18" t="s">
        <v>32</v>
      </c>
      <c r="D23" s="146">
        <v>59292</v>
      </c>
      <c r="E23" s="146">
        <v>229694</v>
      </c>
      <c r="F23" s="60">
        <v>169252</v>
      </c>
      <c r="G23" s="37">
        <v>618254</v>
      </c>
      <c r="H23" s="60">
        <f t="shared" si="3"/>
        <v>228544</v>
      </c>
      <c r="I23" s="38">
        <f t="shared" si="3"/>
        <v>847948</v>
      </c>
      <c r="J23" s="37"/>
      <c r="K23" s="38"/>
      <c r="L23" s="60">
        <f t="shared" si="4"/>
        <v>228544</v>
      </c>
      <c r="M23" s="38">
        <f t="shared" si="4"/>
        <v>847948</v>
      </c>
    </row>
    <row r="24" spans="1:13" x14ac:dyDescent="0.2">
      <c r="A24" s="9"/>
      <c r="B24" s="7" t="s">
        <v>33</v>
      </c>
      <c r="C24" s="6"/>
      <c r="D24" s="166">
        <v>-137451767</v>
      </c>
      <c r="E24" s="166">
        <v>-570592669</v>
      </c>
      <c r="F24" s="61">
        <v>-19931718</v>
      </c>
      <c r="G24" s="39">
        <v>-80696043</v>
      </c>
      <c r="H24" s="61">
        <f t="shared" ref="H24:M24" si="5">SUM(H19:H23)</f>
        <v>-157383485</v>
      </c>
      <c r="I24" s="39">
        <f t="shared" si="5"/>
        <v>-651288712</v>
      </c>
      <c r="J24" s="133">
        <f t="shared" si="5"/>
        <v>0</v>
      </c>
      <c r="K24" s="39">
        <f t="shared" si="5"/>
        <v>0</v>
      </c>
      <c r="L24" s="61">
        <f t="shared" si="5"/>
        <v>-157383485</v>
      </c>
      <c r="M24" s="39">
        <f t="shared" si="5"/>
        <v>-651288712</v>
      </c>
    </row>
    <row r="25" spans="1:13" x14ac:dyDescent="0.2">
      <c r="A25" s="9"/>
      <c r="B25" s="7"/>
      <c r="C25" s="6"/>
      <c r="D25" s="149"/>
      <c r="E25" s="149"/>
      <c r="F25" s="60">
        <v>0</v>
      </c>
      <c r="G25" s="38">
        <v>0</v>
      </c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/>
      <c r="E26" s="149"/>
      <c r="F26" s="60">
        <v>0</v>
      </c>
      <c r="G26" s="38">
        <v>0</v>
      </c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/>
      <c r="E27" s="146"/>
      <c r="F27" s="60">
        <v>0</v>
      </c>
      <c r="G27" s="37">
        <v>0</v>
      </c>
      <c r="H27" s="60">
        <f>D27+F27</f>
        <v>0</v>
      </c>
      <c r="I27" s="38">
        <f>E27+G27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/>
      <c r="E28" s="146"/>
      <c r="F28" s="60">
        <v>0</v>
      </c>
      <c r="G28" s="37">
        <v>0</v>
      </c>
      <c r="H28" s="60">
        <f>D28+F28</f>
        <v>0</v>
      </c>
      <c r="I28" s="38">
        <f>E28+G28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v>0</v>
      </c>
      <c r="G29" s="39">
        <v>0</v>
      </c>
      <c r="H29" s="61">
        <f t="shared" ref="H29:M29" si="6">SUM(H27:H28)</f>
        <v>0</v>
      </c>
      <c r="I29" s="39">
        <f t="shared" si="6"/>
        <v>0</v>
      </c>
      <c r="J29" s="133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149"/>
      <c r="E30" s="149"/>
      <c r="F30" s="60">
        <v>0</v>
      </c>
      <c r="G30" s="38">
        <v>0</v>
      </c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/>
      <c r="E31" s="149"/>
      <c r="F31" s="60">
        <v>0</v>
      </c>
      <c r="G31" s="38">
        <v>0</v>
      </c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4065</v>
      </c>
      <c r="E32" s="146">
        <v>15748</v>
      </c>
      <c r="F32" s="60">
        <v>0</v>
      </c>
      <c r="G32" s="37">
        <v>0</v>
      </c>
      <c r="H32" s="60">
        <f t="shared" ref="H32:I35" si="7">D32+F32</f>
        <v>4065</v>
      </c>
      <c r="I32" s="38">
        <f t="shared" si="7"/>
        <v>15748</v>
      </c>
      <c r="J32" s="37"/>
      <c r="K32" s="38"/>
      <c r="L32" s="60">
        <f t="shared" ref="L32:M35" si="8">H32+J32</f>
        <v>4065</v>
      </c>
      <c r="M32" s="38">
        <f t="shared" si="8"/>
        <v>15748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v>0</v>
      </c>
      <c r="G33" s="37">
        <v>0</v>
      </c>
      <c r="H33" s="60">
        <f t="shared" si="7"/>
        <v>0</v>
      </c>
      <c r="I33" s="38">
        <f t="shared" si="7"/>
        <v>0</v>
      </c>
      <c r="J33" s="37"/>
      <c r="K33" s="38"/>
      <c r="L33" s="60">
        <f t="shared" si="8"/>
        <v>0</v>
      </c>
      <c r="M33" s="38">
        <f t="shared" si="8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v>0</v>
      </c>
      <c r="G34" s="37">
        <v>0</v>
      </c>
      <c r="H34" s="60">
        <f t="shared" si="7"/>
        <v>0</v>
      </c>
      <c r="I34" s="38">
        <f t="shared" si="7"/>
        <v>0</v>
      </c>
      <c r="J34" s="37"/>
      <c r="K34" s="38"/>
      <c r="L34" s="60">
        <f t="shared" si="8"/>
        <v>0</v>
      </c>
      <c r="M34" s="38">
        <f t="shared" si="8"/>
        <v>0</v>
      </c>
    </row>
    <row r="35" spans="1:13" x14ac:dyDescent="0.2">
      <c r="A35" s="9">
        <v>16</v>
      </c>
      <c r="B35" s="7"/>
      <c r="C35" s="18" t="s">
        <v>42</v>
      </c>
      <c r="D35" s="146">
        <v>-1033344</v>
      </c>
      <c r="E35" s="146">
        <v>-4365350</v>
      </c>
      <c r="F35" s="60">
        <v>-140864</v>
      </c>
      <c r="G35" s="37">
        <v>-591276</v>
      </c>
      <c r="H35" s="60">
        <f t="shared" si="7"/>
        <v>-1174208</v>
      </c>
      <c r="I35" s="38">
        <f t="shared" si="7"/>
        <v>-4956626</v>
      </c>
      <c r="J35" s="37">
        <v>0</v>
      </c>
      <c r="K35" s="38">
        <v>0</v>
      </c>
      <c r="L35" s="60">
        <f t="shared" si="8"/>
        <v>-1174208</v>
      </c>
      <c r="M35" s="38">
        <f t="shared" si="8"/>
        <v>-4956626</v>
      </c>
    </row>
    <row r="36" spans="1:13" x14ac:dyDescent="0.2">
      <c r="A36" s="9"/>
      <c r="B36" s="7" t="s">
        <v>43</v>
      </c>
      <c r="C36" s="6"/>
      <c r="D36" s="166">
        <v>-1029279</v>
      </c>
      <c r="E36" s="166">
        <v>-4349602</v>
      </c>
      <c r="F36" s="61">
        <v>-140864</v>
      </c>
      <c r="G36" s="39">
        <v>-591276</v>
      </c>
      <c r="H36" s="61">
        <f>SUM(H32:H35)</f>
        <v>-1170143</v>
      </c>
      <c r="I36" s="39">
        <f>SUM(I32:I35)</f>
        <v>-4940878</v>
      </c>
      <c r="J36" s="133">
        <f>SUM(J32:J34)</f>
        <v>0</v>
      </c>
      <c r="K36" s="39">
        <f>SUM(K32:K34)</f>
        <v>0</v>
      </c>
      <c r="L36" s="61">
        <f>SUM(L32:L35)</f>
        <v>-1170143</v>
      </c>
      <c r="M36" s="39">
        <f>SUM(M32:M35)</f>
        <v>-4940878</v>
      </c>
    </row>
    <row r="37" spans="1:13" x14ac:dyDescent="0.2">
      <c r="A37" s="9"/>
      <c r="B37" s="7"/>
      <c r="C37" s="6"/>
      <c r="D37" s="149"/>
      <c r="E37" s="149"/>
      <c r="F37" s="60">
        <v>0</v>
      </c>
      <c r="G37" s="38">
        <v>0</v>
      </c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/>
      <c r="E38" s="149"/>
      <c r="F38" s="60">
        <v>0</v>
      </c>
      <c r="G38" s="38">
        <v>0</v>
      </c>
      <c r="H38" s="60"/>
      <c r="I38" s="38"/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82108</v>
      </c>
      <c r="E39" s="146">
        <v>323093</v>
      </c>
      <c r="F39" s="60">
        <v>0</v>
      </c>
      <c r="G39" s="37">
        <v>0</v>
      </c>
      <c r="H39" s="60">
        <f t="shared" ref="H39:I41" si="9">D39+F39</f>
        <v>82108</v>
      </c>
      <c r="I39" s="38">
        <f t="shared" si="9"/>
        <v>323093</v>
      </c>
      <c r="J39" s="37"/>
      <c r="K39" s="38"/>
      <c r="L39" s="60">
        <f t="shared" ref="L39:M41" si="10">H39+J39</f>
        <v>82108</v>
      </c>
      <c r="M39" s="38">
        <f t="shared" si="10"/>
        <v>323093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v>0</v>
      </c>
      <c r="G40" s="37">
        <v>0</v>
      </c>
      <c r="H40" s="60">
        <f t="shared" si="9"/>
        <v>0</v>
      </c>
      <c r="I40" s="38">
        <f t="shared" si="9"/>
        <v>0</v>
      </c>
      <c r="J40" s="37"/>
      <c r="K40" s="38"/>
      <c r="L40" s="60">
        <f t="shared" si="10"/>
        <v>0</v>
      </c>
      <c r="M40" s="38">
        <f t="shared" si="10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v>0</v>
      </c>
      <c r="G41" s="38">
        <v>0</v>
      </c>
      <c r="H41" s="60">
        <f t="shared" si="9"/>
        <v>0</v>
      </c>
      <c r="I41" s="38">
        <f t="shared" si="9"/>
        <v>0</v>
      </c>
      <c r="J41" s="37"/>
      <c r="K41" s="37"/>
      <c r="L41" s="60">
        <f t="shared" si="10"/>
        <v>0</v>
      </c>
      <c r="M41" s="38">
        <f t="shared" si="10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v>0</v>
      </c>
      <c r="G42" s="39">
        <v>0</v>
      </c>
      <c r="H42" s="61">
        <f t="shared" ref="H42:M42" si="11">SUM(H40:H41)</f>
        <v>0</v>
      </c>
      <c r="I42" s="39">
        <f t="shared" si="11"/>
        <v>0</v>
      </c>
      <c r="J42" s="133">
        <f t="shared" si="11"/>
        <v>0</v>
      </c>
      <c r="K42" s="39">
        <f t="shared" si="11"/>
        <v>0</v>
      </c>
      <c r="L42" s="61">
        <f t="shared" si="11"/>
        <v>0</v>
      </c>
      <c r="M42" s="39">
        <f t="shared" si="11"/>
        <v>0</v>
      </c>
    </row>
    <row r="43" spans="1:13" ht="21" customHeight="1" x14ac:dyDescent="0.2">
      <c r="A43" s="9"/>
      <c r="B43" s="7" t="s">
        <v>49</v>
      </c>
      <c r="C43" s="6"/>
      <c r="D43" s="166">
        <v>82108</v>
      </c>
      <c r="E43" s="166">
        <v>323093</v>
      </c>
      <c r="F43" s="61">
        <v>0</v>
      </c>
      <c r="G43" s="39">
        <v>0</v>
      </c>
      <c r="H43" s="61">
        <f t="shared" ref="H43:M43" si="12">H42+H39</f>
        <v>82108</v>
      </c>
      <c r="I43" s="39">
        <f t="shared" si="12"/>
        <v>323093</v>
      </c>
      <c r="J43" s="133">
        <f t="shared" si="12"/>
        <v>0</v>
      </c>
      <c r="K43" s="39">
        <f t="shared" si="12"/>
        <v>0</v>
      </c>
      <c r="L43" s="61">
        <f t="shared" si="12"/>
        <v>82108</v>
      </c>
      <c r="M43" s="39">
        <f t="shared" si="12"/>
        <v>323093</v>
      </c>
    </row>
    <row r="44" spans="1:13" x14ac:dyDescent="0.2">
      <c r="A44" s="9"/>
      <c r="B44" s="7"/>
      <c r="C44" s="6"/>
      <c r="D44" s="149"/>
      <c r="E44" s="149"/>
      <c r="F44" s="60">
        <v>0</v>
      </c>
      <c r="G44" s="38">
        <v>0</v>
      </c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/>
      <c r="E45" s="146"/>
      <c r="F45" s="60">
        <v>0</v>
      </c>
      <c r="G45" s="37">
        <v>0</v>
      </c>
      <c r="H45" s="60">
        <f>D45+F45</f>
        <v>0</v>
      </c>
      <c r="I45" s="38">
        <f>E45+G45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/>
      <c r="E46" s="149"/>
      <c r="F46" s="60">
        <v>0</v>
      </c>
      <c r="G46" s="38">
        <v>0</v>
      </c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/>
      <c r="E47" s="146"/>
      <c r="F47" s="60">
        <v>0</v>
      </c>
      <c r="G47" s="37">
        <v>0</v>
      </c>
      <c r="H47" s="60">
        <f>D47+F47</f>
        <v>0</v>
      </c>
      <c r="I47" s="38">
        <f>E47+G47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/>
      <c r="E48" s="149"/>
      <c r="F48" s="60">
        <v>0</v>
      </c>
      <c r="G48" s="38">
        <v>0</v>
      </c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68341</v>
      </c>
      <c r="E49" s="146">
        <v>-289082.43</v>
      </c>
      <c r="F49" s="60">
        <v>-1241</v>
      </c>
      <c r="G49" s="37">
        <v>-5365.3394000000008</v>
      </c>
      <c r="H49" s="60">
        <f>D49+F49</f>
        <v>67100</v>
      </c>
      <c r="I49" s="38">
        <f>E49+G49</f>
        <v>-294447.76939999999</v>
      </c>
      <c r="J49" s="37"/>
      <c r="K49" s="38"/>
      <c r="L49" s="60">
        <f>H49+J49</f>
        <v>67100</v>
      </c>
      <c r="M49" s="38">
        <f>I49+K49</f>
        <v>-294447.76939999999</v>
      </c>
    </row>
    <row r="50" spans="1:15" x14ac:dyDescent="0.2">
      <c r="A50" s="9"/>
      <c r="B50" s="7"/>
      <c r="C50" s="6"/>
      <c r="D50" s="149"/>
      <c r="E50" s="149"/>
      <c r="F50" s="60">
        <v>0</v>
      </c>
      <c r="G50" s="38">
        <v>0</v>
      </c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-59292</v>
      </c>
      <c r="E51" s="146">
        <v>-229694</v>
      </c>
      <c r="F51" s="60">
        <v>-169252</v>
      </c>
      <c r="G51" s="37">
        <v>-618254</v>
      </c>
      <c r="H51" s="60">
        <f>D51+F51</f>
        <v>-228544</v>
      </c>
      <c r="I51" s="38">
        <f>E51+G51</f>
        <v>-847948</v>
      </c>
      <c r="J51" s="37"/>
      <c r="K51" s="38"/>
      <c r="L51" s="60">
        <f>H51+J51</f>
        <v>-228544</v>
      </c>
      <c r="M51" s="38">
        <f>I51+K51</f>
        <v>-847948</v>
      </c>
    </row>
    <row r="52" spans="1:15" x14ac:dyDescent="0.2">
      <c r="A52" s="9"/>
      <c r="B52" s="7"/>
      <c r="C52" s="6"/>
      <c r="D52" s="149"/>
      <c r="E52" s="149"/>
      <c r="F52" s="60">
        <v>0</v>
      </c>
      <c r="G52" s="38">
        <v>0</v>
      </c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/>
      <c r="E53" s="149"/>
      <c r="F53" s="60">
        <v>0</v>
      </c>
      <c r="G53" s="38">
        <v>0</v>
      </c>
      <c r="H53" s="60"/>
      <c r="I53" s="38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/>
      <c r="E54" s="146">
        <v>-252375.45399999985</v>
      </c>
      <c r="F54" s="60">
        <v>0</v>
      </c>
      <c r="G54" s="37">
        <v>-394846</v>
      </c>
      <c r="H54" s="60">
        <f>D54+F54</f>
        <v>0</v>
      </c>
      <c r="I54" s="38">
        <f>E54+G54</f>
        <v>-647221.45399999991</v>
      </c>
      <c r="J54" s="37"/>
      <c r="K54" s="38"/>
      <c r="L54" s="60">
        <f>H54+J54</f>
        <v>0</v>
      </c>
      <c r="M54" s="38">
        <f>I54+K54</f>
        <v>-647221.45399999991</v>
      </c>
    </row>
    <row r="55" spans="1:15" x14ac:dyDescent="0.2">
      <c r="A55" s="9">
        <v>25</v>
      </c>
      <c r="B55" s="7"/>
      <c r="C55" s="18" t="s">
        <v>56</v>
      </c>
      <c r="D55" s="146"/>
      <c r="E55" s="146">
        <v>0</v>
      </c>
      <c r="F55" s="60">
        <v>0</v>
      </c>
      <c r="G55" s="37">
        <v>-1651518</v>
      </c>
      <c r="H55" s="60">
        <f>D55+F55</f>
        <v>0</v>
      </c>
      <c r="I55" s="38">
        <f>E55+G55</f>
        <v>-1651518</v>
      </c>
      <c r="J55" s="37"/>
      <c r="K55" s="38"/>
      <c r="L55" s="60">
        <f>H55+J55</f>
        <v>0</v>
      </c>
      <c r="M55" s="38">
        <f>I55+K55</f>
        <v>-1651518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-252375.45399999985</v>
      </c>
      <c r="F56" s="61">
        <v>0</v>
      </c>
      <c r="G56" s="39">
        <v>-2046364</v>
      </c>
      <c r="H56" s="61">
        <f t="shared" ref="H56:M56" si="13">SUM(H54:H55)</f>
        <v>0</v>
      </c>
      <c r="I56" s="39">
        <f t="shared" si="13"/>
        <v>-2298739.4539999999</v>
      </c>
      <c r="J56" s="133">
        <f t="shared" si="13"/>
        <v>0</v>
      </c>
      <c r="K56" s="39">
        <f t="shared" si="13"/>
        <v>0</v>
      </c>
      <c r="L56" s="61">
        <f t="shared" si="13"/>
        <v>0</v>
      </c>
      <c r="M56" s="39">
        <f t="shared" si="13"/>
        <v>-2298739.4539999999</v>
      </c>
    </row>
    <row r="57" spans="1:15" x14ac:dyDescent="0.2">
      <c r="A57" s="9"/>
      <c r="B57" s="7"/>
      <c r="C57" s="6"/>
      <c r="D57" s="149"/>
      <c r="E57" s="149"/>
      <c r="F57" s="60">
        <v>0</v>
      </c>
      <c r="G57" s="38">
        <v>0</v>
      </c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/>
      <c r="E58" s="149"/>
      <c r="F58" s="60">
        <v>0</v>
      </c>
      <c r="G58" s="38">
        <v>0</v>
      </c>
      <c r="H58" s="60"/>
      <c r="I58" s="38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/>
      <c r="E59" s="146"/>
      <c r="F59" s="60">
        <v>0</v>
      </c>
      <c r="G59" s="37">
        <v>0</v>
      </c>
      <c r="H59" s="60">
        <f>D59+F59</f>
        <v>0</v>
      </c>
      <c r="I59" s="38">
        <f>E59+G59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/>
      <c r="E60" s="146"/>
      <c r="F60" s="60">
        <v>0</v>
      </c>
      <c r="G60" s="37">
        <v>0</v>
      </c>
      <c r="H60" s="60">
        <f>D60+F60</f>
        <v>0</v>
      </c>
      <c r="I60" s="38">
        <f>E60+G60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v>0</v>
      </c>
      <c r="G61" s="39">
        <v>0</v>
      </c>
      <c r="H61" s="61">
        <f t="shared" ref="H61:M61" si="14">SUM(H59:H60)</f>
        <v>0</v>
      </c>
      <c r="I61" s="39">
        <f t="shared" si="14"/>
        <v>0</v>
      </c>
      <c r="J61" s="133">
        <f t="shared" si="14"/>
        <v>0</v>
      </c>
      <c r="K61" s="39">
        <f t="shared" si="14"/>
        <v>0</v>
      </c>
      <c r="L61" s="61">
        <f t="shared" si="14"/>
        <v>0</v>
      </c>
      <c r="M61" s="39">
        <f t="shared" si="14"/>
        <v>0</v>
      </c>
    </row>
    <row r="62" spans="1:15" x14ac:dyDescent="0.2">
      <c r="A62" s="9"/>
      <c r="B62" s="7"/>
      <c r="C62" s="6"/>
      <c r="D62" s="149"/>
      <c r="E62" s="149"/>
      <c r="F62" s="60">
        <v>0</v>
      </c>
      <c r="G62" s="38">
        <v>0</v>
      </c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/>
      <c r="E63" s="149"/>
      <c r="F63" s="60">
        <v>0</v>
      </c>
      <c r="G63" s="38">
        <v>0</v>
      </c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/>
      <c r="E64" s="146"/>
      <c r="F64" s="60">
        <v>0</v>
      </c>
      <c r="G64" s="37">
        <v>0</v>
      </c>
      <c r="H64" s="60">
        <f>D64+F64</f>
        <v>0</v>
      </c>
      <c r="I64" s="38">
        <f>E64+G64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/>
      <c r="E65" s="146"/>
      <c r="F65" s="60">
        <v>0</v>
      </c>
      <c r="G65" s="37">
        <v>0</v>
      </c>
      <c r="H65" s="60">
        <f>D65+F65</f>
        <v>0</v>
      </c>
      <c r="I65" s="38">
        <f>E65+G65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v>0</v>
      </c>
      <c r="G66" s="39">
        <v>0</v>
      </c>
      <c r="H66" s="61">
        <f t="shared" ref="H66:M66" si="15">SUM(H64:H65)</f>
        <v>0</v>
      </c>
      <c r="I66" s="39">
        <f t="shared" si="15"/>
        <v>0</v>
      </c>
      <c r="J66" s="133">
        <f t="shared" si="15"/>
        <v>0</v>
      </c>
      <c r="K66" s="39">
        <f t="shared" si="15"/>
        <v>0</v>
      </c>
      <c r="L66" s="61">
        <f t="shared" si="15"/>
        <v>0</v>
      </c>
      <c r="M66" s="39">
        <f t="shared" si="15"/>
        <v>0</v>
      </c>
    </row>
    <row r="67" spans="1:13" x14ac:dyDescent="0.2">
      <c r="A67" s="9"/>
      <c r="B67" s="7"/>
      <c r="C67" s="6"/>
      <c r="D67" s="149"/>
      <c r="E67" s="149"/>
      <c r="F67" s="60">
        <v>0</v>
      </c>
      <c r="G67" s="38">
        <v>0</v>
      </c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/>
      <c r="E68" s="149"/>
      <c r="F68" s="60">
        <v>0</v>
      </c>
      <c r="G68" s="38">
        <v>0</v>
      </c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/>
      <c r="E69" s="149"/>
      <c r="F69" s="60">
        <v>0</v>
      </c>
      <c r="G69" s="38">
        <v>0</v>
      </c>
      <c r="H69" s="60">
        <f t="shared" ref="H69:I71" si="16">D69+F69</f>
        <v>0</v>
      </c>
      <c r="I69" s="38">
        <f t="shared" si="16"/>
        <v>0</v>
      </c>
      <c r="J69" s="37"/>
      <c r="K69" s="38"/>
      <c r="L69" s="60">
        <f t="shared" ref="L69:M71" si="17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/>
      <c r="E70" s="146">
        <v>7935227.9134999998</v>
      </c>
      <c r="F70" s="60">
        <v>2673966</v>
      </c>
      <c r="G70" s="37">
        <f>2363966.3221-2673966</f>
        <v>-309999.67790000001</v>
      </c>
      <c r="H70" s="60">
        <f t="shared" si="16"/>
        <v>2673966</v>
      </c>
      <c r="I70" s="38">
        <f t="shared" si="16"/>
        <v>7625228.2356000002</v>
      </c>
      <c r="J70" s="37"/>
      <c r="K70" s="38"/>
      <c r="L70" s="60">
        <f t="shared" si="17"/>
        <v>2673966</v>
      </c>
      <c r="M70" s="38">
        <f t="shared" si="17"/>
        <v>7625228.2356000002</v>
      </c>
    </row>
    <row r="71" spans="1:13" x14ac:dyDescent="0.2">
      <c r="A71" s="9">
        <v>31</v>
      </c>
      <c r="B71" s="3"/>
      <c r="C71" s="10" t="s">
        <v>68</v>
      </c>
      <c r="D71" s="146"/>
      <c r="E71" s="146">
        <v>-12001378</v>
      </c>
      <c r="F71" s="60">
        <v>0</v>
      </c>
      <c r="G71" s="37">
        <v>190000</v>
      </c>
      <c r="H71" s="60">
        <f t="shared" si="16"/>
        <v>0</v>
      </c>
      <c r="I71" s="38">
        <f t="shared" si="16"/>
        <v>-11811378</v>
      </c>
      <c r="J71" s="37"/>
      <c r="K71" s="38"/>
      <c r="L71" s="60">
        <f t="shared" si="17"/>
        <v>0</v>
      </c>
      <c r="M71" s="38">
        <f t="shared" si="17"/>
        <v>-11811378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-4066150.0865000002</v>
      </c>
      <c r="F72" s="61">
        <v>0</v>
      </c>
      <c r="G72" s="39">
        <f>SUM(G70:G71)</f>
        <v>-119999.67790000001</v>
      </c>
      <c r="H72" s="61">
        <f t="shared" ref="H72:M72" si="18">SUM(H70:H71)</f>
        <v>2673966</v>
      </c>
      <c r="I72" s="39">
        <f t="shared" si="18"/>
        <v>-4186149.7643999998</v>
      </c>
      <c r="J72" s="133">
        <f t="shared" si="18"/>
        <v>0</v>
      </c>
      <c r="K72" s="39">
        <f t="shared" si="18"/>
        <v>0</v>
      </c>
      <c r="L72" s="61">
        <f t="shared" si="18"/>
        <v>2673966</v>
      </c>
      <c r="M72" s="39">
        <f t="shared" si="18"/>
        <v>-4186149.7643999998</v>
      </c>
    </row>
    <row r="73" spans="1:13" x14ac:dyDescent="0.2">
      <c r="A73" s="9">
        <v>32</v>
      </c>
      <c r="B73" s="3"/>
      <c r="C73" s="10" t="s">
        <v>70</v>
      </c>
      <c r="D73" s="146"/>
      <c r="E73" s="146"/>
      <c r="F73" s="60">
        <v>0</v>
      </c>
      <c r="G73" s="37">
        <v>0</v>
      </c>
      <c r="H73" s="60">
        <f t="shared" ref="H73:H81" si="19">D73+F73</f>
        <v>0</v>
      </c>
      <c r="I73" s="38">
        <f t="shared" ref="I73:I81" si="20">E73+G73</f>
        <v>0</v>
      </c>
      <c r="J73" s="37"/>
      <c r="K73" s="38"/>
      <c r="L73" s="60">
        <f t="shared" ref="L73:M81" si="21">H73+J73</f>
        <v>0</v>
      </c>
      <c r="M73" s="38">
        <f t="shared" si="21"/>
        <v>0</v>
      </c>
    </row>
    <row r="74" spans="1:13" x14ac:dyDescent="0.2">
      <c r="A74" s="9">
        <v>33</v>
      </c>
      <c r="B74" s="3"/>
      <c r="C74" s="10" t="s">
        <v>71</v>
      </c>
      <c r="D74" s="146"/>
      <c r="E74" s="146">
        <v>8297409</v>
      </c>
      <c r="F74" s="60">
        <v>-1987920</v>
      </c>
      <c r="G74" s="37">
        <f>-1963284.1919+1987920</f>
        <v>24635.808100000024</v>
      </c>
      <c r="H74" s="60">
        <f t="shared" si="19"/>
        <v>-1987920</v>
      </c>
      <c r="I74" s="38">
        <f t="shared" si="20"/>
        <v>8322044.8081</v>
      </c>
      <c r="J74" s="37"/>
      <c r="K74" s="38"/>
      <c r="L74" s="60">
        <f t="shared" si="21"/>
        <v>-1987920</v>
      </c>
      <c r="M74" s="38">
        <f t="shared" si="21"/>
        <v>8322044.8081</v>
      </c>
    </row>
    <row r="75" spans="1:13" x14ac:dyDescent="0.2">
      <c r="A75" s="9">
        <v>34</v>
      </c>
      <c r="B75" s="3"/>
      <c r="C75" s="10" t="s">
        <v>72</v>
      </c>
      <c r="D75" s="146"/>
      <c r="E75" s="146">
        <v>364251.91</v>
      </c>
      <c r="F75" s="60">
        <v>0</v>
      </c>
      <c r="G75" s="37">
        <v>0</v>
      </c>
      <c r="H75" s="60">
        <f t="shared" si="19"/>
        <v>0</v>
      </c>
      <c r="I75" s="38">
        <f t="shared" si="20"/>
        <v>364251.91</v>
      </c>
      <c r="J75" s="37"/>
      <c r="K75" s="38"/>
      <c r="L75" s="60">
        <f t="shared" si="21"/>
        <v>0</v>
      </c>
      <c r="M75" s="38">
        <f t="shared" si="21"/>
        <v>364251.91</v>
      </c>
    </row>
    <row r="76" spans="1:13" x14ac:dyDescent="0.2">
      <c r="A76" s="9">
        <v>35</v>
      </c>
      <c r="B76" s="3"/>
      <c r="C76" s="10" t="s">
        <v>73</v>
      </c>
      <c r="D76" s="146"/>
      <c r="E76" s="146">
        <v>-5823</v>
      </c>
      <c r="F76" s="60">
        <v>-9486</v>
      </c>
      <c r="G76" s="37">
        <f>-9486+9486</f>
        <v>0</v>
      </c>
      <c r="H76" s="60">
        <f t="shared" si="19"/>
        <v>-9486</v>
      </c>
      <c r="I76" s="38">
        <f t="shared" si="20"/>
        <v>-5823</v>
      </c>
      <c r="J76" s="37"/>
      <c r="K76" s="38"/>
      <c r="L76" s="60">
        <f t="shared" si="21"/>
        <v>-9486</v>
      </c>
      <c r="M76" s="38">
        <f t="shared" si="21"/>
        <v>-5823</v>
      </c>
    </row>
    <row r="77" spans="1:13" x14ac:dyDescent="0.2">
      <c r="A77" s="9">
        <v>36</v>
      </c>
      <c r="B77" s="3"/>
      <c r="C77" s="10" t="s">
        <v>74</v>
      </c>
      <c r="D77" s="146"/>
      <c r="E77" s="146">
        <v>0</v>
      </c>
      <c r="F77" s="60">
        <v>0</v>
      </c>
      <c r="G77" s="37">
        <v>0</v>
      </c>
      <c r="H77" s="60">
        <f t="shared" si="19"/>
        <v>0</v>
      </c>
      <c r="I77" s="38">
        <f t="shared" si="20"/>
        <v>0</v>
      </c>
      <c r="J77" s="37"/>
      <c r="K77" s="38"/>
      <c r="L77" s="60">
        <f t="shared" si="21"/>
        <v>0</v>
      </c>
      <c r="M77" s="38">
        <f t="shared" si="21"/>
        <v>0</v>
      </c>
    </row>
    <row r="78" spans="1:13" x14ac:dyDescent="0.2">
      <c r="A78" s="9">
        <v>37</v>
      </c>
      <c r="B78" s="3"/>
      <c r="C78" s="10" t="s">
        <v>75</v>
      </c>
      <c r="D78" s="146"/>
      <c r="E78" s="146">
        <v>0</v>
      </c>
      <c r="F78" s="60">
        <v>0</v>
      </c>
      <c r="G78" s="37">
        <v>0</v>
      </c>
      <c r="H78" s="60">
        <f t="shared" si="19"/>
        <v>0</v>
      </c>
      <c r="I78" s="38">
        <f t="shared" si="20"/>
        <v>0</v>
      </c>
      <c r="J78" s="37"/>
      <c r="K78" s="38"/>
      <c r="L78" s="60">
        <f t="shared" si="21"/>
        <v>0</v>
      </c>
      <c r="M78" s="38">
        <f t="shared" si="21"/>
        <v>0</v>
      </c>
    </row>
    <row r="79" spans="1:13" x14ac:dyDescent="0.2">
      <c r="A79" s="9">
        <v>38</v>
      </c>
      <c r="B79" s="3"/>
      <c r="C79" s="10" t="s">
        <v>76</v>
      </c>
      <c r="D79" s="146"/>
      <c r="E79" s="146">
        <v>0</v>
      </c>
      <c r="F79" s="60">
        <v>0</v>
      </c>
      <c r="G79" s="37">
        <v>904715</v>
      </c>
      <c r="H79" s="60">
        <f t="shared" si="19"/>
        <v>0</v>
      </c>
      <c r="I79" s="38">
        <f t="shared" si="20"/>
        <v>904715</v>
      </c>
      <c r="J79" s="37"/>
      <c r="K79" s="38"/>
      <c r="L79" s="60">
        <f t="shared" si="21"/>
        <v>0</v>
      </c>
      <c r="M79" s="38">
        <f t="shared" si="21"/>
        <v>904715</v>
      </c>
    </row>
    <row r="80" spans="1:13" x14ac:dyDescent="0.2">
      <c r="A80" s="9">
        <v>39</v>
      </c>
      <c r="B80" s="3"/>
      <c r="C80" s="10" t="s">
        <v>237</v>
      </c>
      <c r="D80" s="146"/>
      <c r="E80" s="146">
        <v>0</v>
      </c>
      <c r="F80" s="60">
        <f>-568954</f>
        <v>-568954</v>
      </c>
      <c r="G80" s="37">
        <f>568954</f>
        <v>568954</v>
      </c>
      <c r="H80" s="60">
        <f t="shared" si="19"/>
        <v>-568954</v>
      </c>
      <c r="I80" s="38">
        <f t="shared" si="20"/>
        <v>568954</v>
      </c>
      <c r="J80" s="37"/>
      <c r="K80" s="38"/>
      <c r="L80" s="60">
        <f t="shared" si="21"/>
        <v>-568954</v>
      </c>
      <c r="M80" s="38">
        <f t="shared" si="21"/>
        <v>568954</v>
      </c>
    </row>
    <row r="81" spans="1:67" x14ac:dyDescent="0.2">
      <c r="A81" s="9">
        <v>40</v>
      </c>
      <c r="B81" s="3"/>
      <c r="C81" s="10" t="s">
        <v>78</v>
      </c>
      <c r="D81" s="146"/>
      <c r="E81" s="146">
        <v>725468</v>
      </c>
      <c r="F81" s="60">
        <v>0</v>
      </c>
      <c r="G81" s="37">
        <f>-3708+306233</f>
        <v>302525</v>
      </c>
      <c r="H81" s="60">
        <f t="shared" si="19"/>
        <v>0</v>
      </c>
      <c r="I81" s="38">
        <f t="shared" si="20"/>
        <v>1027993</v>
      </c>
      <c r="J81" s="37"/>
      <c r="K81" s="38"/>
      <c r="L81" s="60">
        <f t="shared" si="21"/>
        <v>0</v>
      </c>
      <c r="M81" s="38">
        <f t="shared" si="21"/>
        <v>1027993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-1177328.0604999627</v>
      </c>
      <c r="F82" s="73">
        <f>F16+F24+F29+F36+F43+F45+F47+F49</f>
        <v>0</v>
      </c>
      <c r="G82" s="74">
        <f>SUM(G72:G81)+G16+G24+G29+G36+G43+G45+G47+G49+G51+G56+G61+G66</f>
        <v>389575.79079999868</v>
      </c>
      <c r="H82" s="73">
        <f>H16+H24+H29+H36+H43+H45+H47+H49</f>
        <v>0</v>
      </c>
      <c r="I82" s="135">
        <f>SUM(I72:I81)+I16+I24+I29+I36+I43+I45+I47+I49+I51+I56+I61+I66</f>
        <v>-787752.26970005361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-787752.26970005361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G85" s="31">
        <v>497181.79079999868</v>
      </c>
    </row>
    <row r="86" spans="1:67" x14ac:dyDescent="0.2">
      <c r="A86" s="4"/>
      <c r="B86" s="3"/>
      <c r="G86" s="226">
        <f>+G85-G82</f>
        <v>107606</v>
      </c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6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E79" sqref="E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286770</v>
      </c>
      <c r="E11" s="146">
        <v>1210679</v>
      </c>
      <c r="F11" s="60">
        <f>H11-D11</f>
        <v>0</v>
      </c>
      <c r="G11" s="37">
        <f>I11-E11</f>
        <v>0</v>
      </c>
      <c r="H11" s="65">
        <f t="shared" ref="H11:I15" si="0">D11</f>
        <v>286770</v>
      </c>
      <c r="I11" s="66">
        <f t="shared" si="0"/>
        <v>1210679</v>
      </c>
      <c r="J11" s="37"/>
      <c r="K11" s="38"/>
      <c r="L11" s="60">
        <f t="shared" ref="L11:M15" si="1">H11+J11</f>
        <v>286770</v>
      </c>
      <c r="M11" s="38">
        <f t="shared" si="1"/>
        <v>1210679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19787053</v>
      </c>
      <c r="E13" s="146">
        <v>81455369</v>
      </c>
      <c r="F13" s="60">
        <f t="shared" si="2"/>
        <v>0</v>
      </c>
      <c r="G13" s="37">
        <f t="shared" si="2"/>
        <v>0</v>
      </c>
      <c r="H13" s="65">
        <f t="shared" si="0"/>
        <v>19787053</v>
      </c>
      <c r="I13" s="66">
        <f t="shared" si="0"/>
        <v>81455369</v>
      </c>
      <c r="J13" s="37"/>
      <c r="K13" s="38"/>
      <c r="L13" s="60">
        <f t="shared" si="1"/>
        <v>19787053</v>
      </c>
      <c r="M13" s="38">
        <f t="shared" si="1"/>
        <v>81455369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20073823</v>
      </c>
      <c r="E16" s="166">
        <v>82666048</v>
      </c>
      <c r="F16" s="61">
        <f t="shared" ref="F16:M16" si="3">SUM(F11:F15)</f>
        <v>0</v>
      </c>
      <c r="G16" s="39">
        <f t="shared" si="3"/>
        <v>0</v>
      </c>
      <c r="H16" s="61">
        <f>SUM(H11:H15)</f>
        <v>20073823</v>
      </c>
      <c r="I16" s="39">
        <f>SUM(I11:I15)</f>
        <v>82666048</v>
      </c>
      <c r="J16" s="133">
        <f t="shared" si="3"/>
        <v>0</v>
      </c>
      <c r="K16" s="39">
        <f t="shared" si="3"/>
        <v>0</v>
      </c>
      <c r="L16" s="61">
        <f t="shared" si="3"/>
        <v>20073823</v>
      </c>
      <c r="M16" s="39">
        <f t="shared" si="3"/>
        <v>82666048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-1966370</v>
      </c>
      <c r="E19" s="146">
        <v>-8170468</v>
      </c>
      <c r="F19" s="60">
        <f>H19-D19</f>
        <v>0</v>
      </c>
      <c r="G19" s="37">
        <f>I19-E19</f>
        <v>0</v>
      </c>
      <c r="H19" s="65">
        <f t="shared" si="4"/>
        <v>-1966370</v>
      </c>
      <c r="I19" s="66">
        <f t="shared" si="4"/>
        <v>-8170468</v>
      </c>
      <c r="J19" s="37">
        <v>0</v>
      </c>
      <c r="K19" s="38">
        <v>0</v>
      </c>
      <c r="L19" s="60">
        <f t="shared" ref="L19:M23" si="5">H19+J19</f>
        <v>-1966370</v>
      </c>
      <c r="M19" s="38">
        <f t="shared" si="5"/>
        <v>-8170468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-18134600</v>
      </c>
      <c r="E21" s="146">
        <v>-73143829</v>
      </c>
      <c r="F21" s="60">
        <f t="shared" si="6"/>
        <v>0</v>
      </c>
      <c r="G21" s="37">
        <f t="shared" si="6"/>
        <v>0</v>
      </c>
      <c r="H21" s="65">
        <f t="shared" si="4"/>
        <v>-18134600</v>
      </c>
      <c r="I21" s="66">
        <f t="shared" si="4"/>
        <v>-73143829</v>
      </c>
      <c r="J21" s="37"/>
      <c r="K21" s="38"/>
      <c r="L21" s="60">
        <f t="shared" si="5"/>
        <v>-18134600</v>
      </c>
      <c r="M21" s="38">
        <f t="shared" si="5"/>
        <v>-73143829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169252</v>
      </c>
      <c r="E23" s="146">
        <v>618254</v>
      </c>
      <c r="F23" s="60">
        <f t="shared" si="6"/>
        <v>0</v>
      </c>
      <c r="G23" s="37">
        <f t="shared" si="6"/>
        <v>0</v>
      </c>
      <c r="H23" s="65">
        <f t="shared" si="4"/>
        <v>169252</v>
      </c>
      <c r="I23" s="66">
        <f t="shared" si="4"/>
        <v>618254</v>
      </c>
      <c r="J23" s="37"/>
      <c r="K23" s="38"/>
      <c r="L23" s="60">
        <f t="shared" si="5"/>
        <v>169252</v>
      </c>
      <c r="M23" s="38">
        <f t="shared" si="5"/>
        <v>618254</v>
      </c>
    </row>
    <row r="24" spans="1:13" x14ac:dyDescent="0.2">
      <c r="A24" s="9"/>
      <c r="B24" s="7" t="s">
        <v>33</v>
      </c>
      <c r="C24" s="6"/>
      <c r="D24" s="166">
        <v>-19931718</v>
      </c>
      <c r="E24" s="166">
        <v>-80696043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-19931718</v>
      </c>
      <c r="I24" s="39">
        <f>SUM(I19:I23)</f>
        <v>-80696043</v>
      </c>
      <c r="J24" s="133">
        <f t="shared" si="7"/>
        <v>0</v>
      </c>
      <c r="K24" s="39">
        <f t="shared" si="7"/>
        <v>0</v>
      </c>
      <c r="L24" s="61">
        <f t="shared" si="7"/>
        <v>-19931718</v>
      </c>
      <c r="M24" s="39">
        <f t="shared" si="7"/>
        <v>-80696043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-140864</v>
      </c>
      <c r="E35" s="146">
        <v>-591276</v>
      </c>
      <c r="F35" s="60">
        <f t="shared" si="11"/>
        <v>0</v>
      </c>
      <c r="G35" s="37">
        <f t="shared" si="11"/>
        <v>0</v>
      </c>
      <c r="H35" s="65">
        <f t="shared" si="9"/>
        <v>-140864</v>
      </c>
      <c r="I35" s="66">
        <f t="shared" si="9"/>
        <v>-591276</v>
      </c>
      <c r="J35" s="37">
        <v>0</v>
      </c>
      <c r="K35" s="38">
        <v>0</v>
      </c>
      <c r="L35" s="60">
        <f t="shared" si="10"/>
        <v>-140864</v>
      </c>
      <c r="M35" s="38">
        <f t="shared" si="10"/>
        <v>-591276</v>
      </c>
    </row>
    <row r="36" spans="1:13" x14ac:dyDescent="0.2">
      <c r="A36" s="9"/>
      <c r="B36" s="7" t="s">
        <v>43</v>
      </c>
      <c r="C36" s="6"/>
      <c r="D36" s="166">
        <v>-140864</v>
      </c>
      <c r="E36" s="166">
        <v>-591276</v>
      </c>
      <c r="F36" s="61">
        <f>SUM(F32:F35)</f>
        <v>0</v>
      </c>
      <c r="G36" s="39">
        <f>SUM(G32:G35)</f>
        <v>0</v>
      </c>
      <c r="H36" s="61">
        <f>SUM(H32:H35)</f>
        <v>-140864</v>
      </c>
      <c r="I36" s="39">
        <f>SUM(I32:I35)</f>
        <v>-591276</v>
      </c>
      <c r="J36" s="133">
        <f>SUM(J32:J34)</f>
        <v>0</v>
      </c>
      <c r="K36" s="39">
        <f>SUM(K32:K34)</f>
        <v>0</v>
      </c>
      <c r="L36" s="61">
        <f>SUM(L32:L35)</f>
        <v>-140864</v>
      </c>
      <c r="M36" s="39">
        <f>SUM(M32:M35)</f>
        <v>-591276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-1241</v>
      </c>
      <c r="E49" s="146">
        <v>-5365.3394000000008</v>
      </c>
      <c r="F49" s="60">
        <f>H49-D49</f>
        <v>0</v>
      </c>
      <c r="G49" s="37">
        <f>I49-E49</f>
        <v>0</v>
      </c>
      <c r="H49" s="65">
        <f>D49</f>
        <v>-1241</v>
      </c>
      <c r="I49" s="66">
        <f>E49</f>
        <v>-5365.3394000000008</v>
      </c>
      <c r="J49" s="37"/>
      <c r="K49" s="38"/>
      <c r="L49" s="60">
        <f>H49+J49</f>
        <v>-1241</v>
      </c>
      <c r="M49" s="38">
        <f>I49+K49</f>
        <v>-5365.3394000000008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-169252</v>
      </c>
      <c r="E51" s="146">
        <v>-618254</v>
      </c>
      <c r="F51" s="60">
        <f>H51-D51</f>
        <v>0</v>
      </c>
      <c r="G51" s="37">
        <f>I51-E51</f>
        <v>0</v>
      </c>
      <c r="H51" s="65">
        <f>D51</f>
        <v>-169252</v>
      </c>
      <c r="I51" s="66">
        <f>E51</f>
        <v>-618254</v>
      </c>
      <c r="J51" s="37"/>
      <c r="K51" s="38"/>
      <c r="L51" s="60">
        <f>H51+J51</f>
        <v>-169252</v>
      </c>
      <c r="M51" s="38">
        <f>I51+K51</f>
        <v>-618254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-394846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-394846</v>
      </c>
      <c r="J54" s="37"/>
      <c r="K54" s="38"/>
      <c r="L54" s="60">
        <f>H54+J54</f>
        <v>0</v>
      </c>
      <c r="M54" s="38">
        <f>I54+K54</f>
        <v>-394846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-1651518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-1651518</v>
      </c>
      <c r="J55" s="37"/>
      <c r="K55" s="38"/>
      <c r="L55" s="60">
        <f>H55+J55</f>
        <v>0</v>
      </c>
      <c r="M55" s="38">
        <f>I55+K55</f>
        <v>-1651518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-2046364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-2046364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-2046364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2363966.3221000005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2363966.3221000005</v>
      </c>
      <c r="J70" s="37"/>
      <c r="K70" s="38"/>
      <c r="L70" s="60">
        <f t="shared" si="20"/>
        <v>0</v>
      </c>
      <c r="M70" s="38">
        <f t="shared" si="20"/>
        <v>2363966.3221000005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190000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190000</v>
      </c>
      <c r="J71" s="37"/>
      <c r="K71" s="38"/>
      <c r="L71" s="60">
        <f t="shared" si="20"/>
        <v>0</v>
      </c>
      <c r="M71" s="38">
        <f t="shared" si="20"/>
        <v>190000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2553966.3221000005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2553966.3221000005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2553966.3221000005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-1963284.1919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-1963284.1919</v>
      </c>
      <c r="J74" s="37"/>
      <c r="K74" s="38"/>
      <c r="L74" s="60">
        <f t="shared" si="23"/>
        <v>0</v>
      </c>
      <c r="M74" s="38">
        <f t="shared" si="23"/>
        <v>-1963284.1919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-9486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-9486</v>
      </c>
      <c r="J76" s="37"/>
      <c r="K76" s="38"/>
      <c r="L76" s="60">
        <f t="shared" si="23"/>
        <v>0</v>
      </c>
      <c r="M76" s="38">
        <f t="shared" si="23"/>
        <v>-9486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904715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904715</v>
      </c>
      <c r="J79" s="37"/>
      <c r="K79" s="38"/>
      <c r="L79" s="60">
        <f t="shared" si="23"/>
        <v>0</v>
      </c>
      <c r="M79" s="38">
        <f t="shared" si="23"/>
        <v>904715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306233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306233</v>
      </c>
      <c r="J80" s="37"/>
      <c r="K80" s="38"/>
      <c r="L80" s="60">
        <f t="shared" si="23"/>
        <v>0</v>
      </c>
      <c r="M80" s="38">
        <f t="shared" si="23"/>
        <v>306233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-3708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-3708</v>
      </c>
      <c r="J81" s="37"/>
      <c r="K81" s="38"/>
      <c r="L81" s="60">
        <f t="shared" si="23"/>
        <v>0</v>
      </c>
      <c r="M81" s="38">
        <f t="shared" si="23"/>
        <v>-3708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497181.79079999868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497181.79079999868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497181.79079999868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5318516</v>
      </c>
      <c r="E11" s="146">
        <v>22601449</v>
      </c>
      <c r="F11" s="60">
        <f>H11-D11</f>
        <v>0</v>
      </c>
      <c r="G11" s="37">
        <f>I11-E11</f>
        <v>0</v>
      </c>
      <c r="H11" s="65">
        <f t="shared" ref="H11:I15" si="0">D11</f>
        <v>5318516</v>
      </c>
      <c r="I11" s="66">
        <f t="shared" si="0"/>
        <v>22601449</v>
      </c>
      <c r="J11" s="37"/>
      <c r="K11" s="38"/>
      <c r="L11" s="60">
        <f t="shared" ref="L11:M15" si="1">H11+J11</f>
        <v>5318516</v>
      </c>
      <c r="M11" s="38">
        <f t="shared" si="1"/>
        <v>22601449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7837335</v>
      </c>
      <c r="E13" s="146">
        <v>31773568</v>
      </c>
      <c r="F13" s="60">
        <f t="shared" si="2"/>
        <v>0</v>
      </c>
      <c r="G13" s="37">
        <f t="shared" si="2"/>
        <v>0</v>
      </c>
      <c r="H13" s="65">
        <f t="shared" si="0"/>
        <v>7837335</v>
      </c>
      <c r="I13" s="66">
        <f t="shared" si="0"/>
        <v>31773568</v>
      </c>
      <c r="J13" s="37"/>
      <c r="K13" s="38"/>
      <c r="L13" s="60">
        <f t="shared" si="1"/>
        <v>7837335</v>
      </c>
      <c r="M13" s="38">
        <f t="shared" si="1"/>
        <v>31773568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13155851</v>
      </c>
      <c r="E16" s="166">
        <v>54375017</v>
      </c>
      <c r="F16" s="61">
        <f t="shared" ref="F16:M16" si="3">SUM(F11:F15)</f>
        <v>0</v>
      </c>
      <c r="G16" s="39">
        <f t="shared" si="3"/>
        <v>0</v>
      </c>
      <c r="H16" s="61">
        <f>SUM(H11:H15)</f>
        <v>13155851</v>
      </c>
      <c r="I16" s="39">
        <f>SUM(I11:I15)</f>
        <v>54375017</v>
      </c>
      <c r="J16" s="133">
        <f t="shared" si="3"/>
        <v>0</v>
      </c>
      <c r="K16" s="39">
        <f t="shared" si="3"/>
        <v>0</v>
      </c>
      <c r="L16" s="61">
        <f t="shared" si="3"/>
        <v>13155851</v>
      </c>
      <c r="M16" s="39">
        <f t="shared" si="3"/>
        <v>54375017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-880400</v>
      </c>
      <c r="E19" s="146">
        <v>-3908976</v>
      </c>
      <c r="F19" s="60">
        <f>H19-D19</f>
        <v>0</v>
      </c>
      <c r="G19" s="37">
        <f>I19-E19</f>
        <v>0</v>
      </c>
      <c r="H19" s="65">
        <f t="shared" si="4"/>
        <v>-880400</v>
      </c>
      <c r="I19" s="66">
        <f t="shared" si="4"/>
        <v>-3908976</v>
      </c>
      <c r="J19" s="37">
        <v>0</v>
      </c>
      <c r="K19" s="38">
        <v>0</v>
      </c>
      <c r="L19" s="60">
        <f t="shared" ref="L19:M23" si="5">H19+J19</f>
        <v>-880400</v>
      </c>
      <c r="M19" s="38">
        <f t="shared" si="5"/>
        <v>-3908976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-11784013</v>
      </c>
      <c r="E21" s="146">
        <v>-48497445</v>
      </c>
      <c r="F21" s="60">
        <f t="shared" si="6"/>
        <v>0</v>
      </c>
      <c r="G21" s="37">
        <f t="shared" si="6"/>
        <v>0</v>
      </c>
      <c r="H21" s="65">
        <f t="shared" si="4"/>
        <v>-11784013</v>
      </c>
      <c r="I21" s="66">
        <f t="shared" si="4"/>
        <v>-48497445</v>
      </c>
      <c r="J21" s="37"/>
      <c r="K21" s="38"/>
      <c r="L21" s="60">
        <f t="shared" si="5"/>
        <v>-11784013</v>
      </c>
      <c r="M21" s="38">
        <f t="shared" si="5"/>
        <v>-48497445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4150</v>
      </c>
      <c r="E23" s="146">
        <v>16819</v>
      </c>
      <c r="F23" s="60">
        <f t="shared" si="6"/>
        <v>0</v>
      </c>
      <c r="G23" s="37">
        <f t="shared" si="6"/>
        <v>0</v>
      </c>
      <c r="H23" s="65">
        <f t="shared" si="4"/>
        <v>4150</v>
      </c>
      <c r="I23" s="66">
        <f t="shared" si="4"/>
        <v>16819</v>
      </c>
      <c r="J23" s="37"/>
      <c r="K23" s="38"/>
      <c r="L23" s="60">
        <f t="shared" si="5"/>
        <v>4150</v>
      </c>
      <c r="M23" s="38">
        <f t="shared" si="5"/>
        <v>16819</v>
      </c>
    </row>
    <row r="24" spans="1:13" x14ac:dyDescent="0.2">
      <c r="A24" s="9"/>
      <c r="B24" s="7" t="s">
        <v>33</v>
      </c>
      <c r="C24" s="6"/>
      <c r="D24" s="166">
        <v>-12660263</v>
      </c>
      <c r="E24" s="166">
        <v>-52389602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-12660263</v>
      </c>
      <c r="I24" s="39">
        <f>SUM(I19:I23)</f>
        <v>-52389602</v>
      </c>
      <c r="J24" s="133">
        <f t="shared" si="7"/>
        <v>0</v>
      </c>
      <c r="K24" s="39">
        <f t="shared" si="7"/>
        <v>0</v>
      </c>
      <c r="L24" s="61">
        <f t="shared" si="7"/>
        <v>-12660263</v>
      </c>
      <c r="M24" s="39">
        <f t="shared" si="7"/>
        <v>-52389602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-500230</v>
      </c>
      <c r="E32" s="146">
        <v>-1668074</v>
      </c>
      <c r="F32" s="60">
        <f>H32-D32</f>
        <v>0</v>
      </c>
      <c r="G32" s="37">
        <f>I32-E32</f>
        <v>0</v>
      </c>
      <c r="H32" s="65">
        <f t="shared" ref="H32:I35" si="9">D32</f>
        <v>-500230</v>
      </c>
      <c r="I32" s="66">
        <f t="shared" si="9"/>
        <v>-1668074</v>
      </c>
      <c r="J32" s="37"/>
      <c r="K32" s="38"/>
      <c r="L32" s="60">
        <f t="shared" ref="L32:M35" si="10">H32+J32</f>
        <v>-500230</v>
      </c>
      <c r="M32" s="38">
        <f t="shared" si="10"/>
        <v>-1668074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-20747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-20747</v>
      </c>
      <c r="I35" s="66">
        <f t="shared" si="9"/>
        <v>0</v>
      </c>
      <c r="J35" s="37">
        <v>0</v>
      </c>
      <c r="K35" s="38">
        <v>0</v>
      </c>
      <c r="L35" s="60">
        <f t="shared" si="10"/>
        <v>-20747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-520977</v>
      </c>
      <c r="E36" s="166">
        <v>-1668074</v>
      </c>
      <c r="F36" s="61">
        <f>SUM(F32:F35)</f>
        <v>0</v>
      </c>
      <c r="G36" s="39">
        <f>SUM(G32:G35)</f>
        <v>0</v>
      </c>
      <c r="H36" s="61">
        <f>SUM(H32:H35)</f>
        <v>-520977</v>
      </c>
      <c r="I36" s="39">
        <f>SUM(I32:I35)</f>
        <v>-1668074</v>
      </c>
      <c r="J36" s="133">
        <f>SUM(J32:J34)</f>
        <v>0</v>
      </c>
      <c r="K36" s="39">
        <f>SUM(K32:K34)</f>
        <v>0</v>
      </c>
      <c r="L36" s="61">
        <f>SUM(L32:L35)</f>
        <v>-520977</v>
      </c>
      <c r="M36" s="39">
        <f>SUM(M32:M35)</f>
        <v>-1668074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25389</v>
      </c>
      <c r="E49" s="146">
        <v>108411.03</v>
      </c>
      <c r="F49" s="60">
        <f>H49-D49</f>
        <v>0</v>
      </c>
      <c r="G49" s="37">
        <f>I49-E49</f>
        <v>0</v>
      </c>
      <c r="H49" s="65">
        <f>D49</f>
        <v>25389</v>
      </c>
      <c r="I49" s="66">
        <f>E49</f>
        <v>108411.03</v>
      </c>
      <c r="J49" s="37"/>
      <c r="K49" s="38"/>
      <c r="L49" s="60">
        <f>H49+J49</f>
        <v>25389</v>
      </c>
      <c r="M49" s="38">
        <f>I49+K49</f>
        <v>108411.03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-4150</v>
      </c>
      <c r="E51" s="146">
        <v>-16819</v>
      </c>
      <c r="F51" s="60">
        <f>H51-D51</f>
        <v>0</v>
      </c>
      <c r="G51" s="37">
        <f>I51-E51</f>
        <v>0</v>
      </c>
      <c r="H51" s="65">
        <f>D51</f>
        <v>-4150</v>
      </c>
      <c r="I51" s="66">
        <f>E51</f>
        <v>-16819</v>
      </c>
      <c r="J51" s="37"/>
      <c r="K51" s="38"/>
      <c r="L51" s="60">
        <f>H51+J51</f>
        <v>-4150</v>
      </c>
      <c r="M51" s="38">
        <f>I51+K51</f>
        <v>-16819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-15075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-15075</v>
      </c>
      <c r="J54" s="37"/>
      <c r="K54" s="38"/>
      <c r="L54" s="60">
        <f>H54+J54</f>
        <v>0</v>
      </c>
      <c r="M54" s="38">
        <f>I54+K54</f>
        <v>-15075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-15075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-15075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-15075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-251442.43429999991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-251442.43429999991</v>
      </c>
      <c r="J70" s="37"/>
      <c r="K70" s="38"/>
      <c r="L70" s="60">
        <f t="shared" si="20"/>
        <v>0</v>
      </c>
      <c r="M70" s="38">
        <f t="shared" si="20"/>
        <v>-251442.43429999991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-2237873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-2237873</v>
      </c>
      <c r="J71" s="37"/>
      <c r="K71" s="38"/>
      <c r="L71" s="60">
        <f t="shared" si="20"/>
        <v>0</v>
      </c>
      <c r="M71" s="38">
        <f t="shared" si="20"/>
        <v>-2237873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-2489315.4342999998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-2489315.4342999998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-2489315.4342999998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2304927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2304927</v>
      </c>
      <c r="J74" s="37"/>
      <c r="K74" s="38"/>
      <c r="L74" s="60">
        <f t="shared" si="23"/>
        <v>0</v>
      </c>
      <c r="M74" s="38">
        <f t="shared" si="23"/>
        <v>2304927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-188376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-188376</v>
      </c>
      <c r="J81" s="37"/>
      <c r="K81" s="38"/>
      <c r="L81" s="60">
        <f t="shared" si="23"/>
        <v>0</v>
      </c>
      <c r="M81" s="38">
        <f t="shared" si="23"/>
        <v>-188376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21093.595700002013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21093.595700002013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21093.595700002013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7054035</v>
      </c>
      <c r="E11" s="146">
        <v>30920826</v>
      </c>
      <c r="F11" s="60">
        <f>H11-D11</f>
        <v>0</v>
      </c>
      <c r="G11" s="37">
        <f>I11-E11</f>
        <v>0</v>
      </c>
      <c r="H11" s="65">
        <f t="shared" ref="H11:I15" si="0">D11</f>
        <v>7054035</v>
      </c>
      <c r="I11" s="66">
        <f t="shared" si="0"/>
        <v>30920826</v>
      </c>
      <c r="J11" s="37"/>
      <c r="K11" s="38"/>
      <c r="L11" s="60">
        <f t="shared" ref="L11:M15" si="1">H11+J11</f>
        <v>7054035</v>
      </c>
      <c r="M11" s="38">
        <f t="shared" si="1"/>
        <v>30920826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27913800</v>
      </c>
      <c r="E13" s="146">
        <v>117057226</v>
      </c>
      <c r="F13" s="60">
        <f t="shared" si="2"/>
        <v>0</v>
      </c>
      <c r="G13" s="37">
        <f t="shared" si="2"/>
        <v>0</v>
      </c>
      <c r="H13" s="65">
        <f t="shared" si="0"/>
        <v>27913800</v>
      </c>
      <c r="I13" s="66">
        <f t="shared" si="0"/>
        <v>117057226</v>
      </c>
      <c r="J13" s="37"/>
      <c r="K13" s="38"/>
      <c r="L13" s="60">
        <f t="shared" si="1"/>
        <v>27913800</v>
      </c>
      <c r="M13" s="38">
        <f t="shared" si="1"/>
        <v>117057226</v>
      </c>
    </row>
    <row r="14" spans="1:26" x14ac:dyDescent="0.2">
      <c r="A14" s="9">
        <v>4</v>
      </c>
      <c r="B14" s="7"/>
      <c r="C14" s="18" t="s">
        <v>28</v>
      </c>
      <c r="D14" s="146"/>
      <c r="E14" s="146"/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">
      <c r="A16" s="9"/>
      <c r="B16" s="7" t="s">
        <v>30</v>
      </c>
      <c r="C16" s="6"/>
      <c r="D16" s="166">
        <v>34967835</v>
      </c>
      <c r="E16" s="166">
        <v>149480324</v>
      </c>
      <c r="F16" s="61">
        <f t="shared" ref="F16:M16" si="3">SUM(F11:F15)</f>
        <v>0</v>
      </c>
      <c r="G16" s="39">
        <f t="shared" si="3"/>
        <v>0</v>
      </c>
      <c r="H16" s="61">
        <f>SUM(H11:H15)</f>
        <v>34967835</v>
      </c>
      <c r="I16" s="39">
        <f>SUM(I11:I15)</f>
        <v>149480324</v>
      </c>
      <c r="J16" s="133">
        <f t="shared" si="3"/>
        <v>0</v>
      </c>
      <c r="K16" s="39">
        <f t="shared" si="3"/>
        <v>0</v>
      </c>
      <c r="L16" s="61">
        <f t="shared" si="3"/>
        <v>34967835</v>
      </c>
      <c r="M16" s="39">
        <f t="shared" si="3"/>
        <v>149480324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-3661224</v>
      </c>
      <c r="E19" s="146">
        <v>-15511528</v>
      </c>
      <c r="F19" s="60">
        <f>H19-D19</f>
        <v>0</v>
      </c>
      <c r="G19" s="37">
        <f>I19-E19</f>
        <v>0</v>
      </c>
      <c r="H19" s="65">
        <f t="shared" si="4"/>
        <v>-3661224</v>
      </c>
      <c r="I19" s="66">
        <f t="shared" si="4"/>
        <v>-15511528</v>
      </c>
      <c r="J19" s="37">
        <v>0</v>
      </c>
      <c r="K19" s="38">
        <v>0</v>
      </c>
      <c r="L19" s="60">
        <f t="shared" ref="L19:M23" si="5">H19+J19</f>
        <v>-3661224</v>
      </c>
      <c r="M19" s="38">
        <f t="shared" si="5"/>
        <v>-15511528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-31474800</v>
      </c>
      <c r="E21" s="146">
        <v>-131057331</v>
      </c>
      <c r="F21" s="60">
        <f t="shared" si="6"/>
        <v>0</v>
      </c>
      <c r="G21" s="37">
        <f t="shared" si="6"/>
        <v>0</v>
      </c>
      <c r="H21" s="65">
        <f t="shared" si="4"/>
        <v>-31474800</v>
      </c>
      <c r="I21" s="66">
        <f t="shared" si="4"/>
        <v>-131057331</v>
      </c>
      <c r="J21" s="37"/>
      <c r="K21" s="38"/>
      <c r="L21" s="60">
        <f t="shared" si="5"/>
        <v>-31474800</v>
      </c>
      <c r="M21" s="38">
        <f t="shared" si="5"/>
        <v>-131057331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156335</v>
      </c>
      <c r="E23" s="146">
        <v>617844</v>
      </c>
      <c r="F23" s="60">
        <f t="shared" si="6"/>
        <v>0</v>
      </c>
      <c r="G23" s="37">
        <f t="shared" si="6"/>
        <v>0</v>
      </c>
      <c r="H23" s="65">
        <f t="shared" si="4"/>
        <v>156335</v>
      </c>
      <c r="I23" s="66">
        <f t="shared" si="4"/>
        <v>617844</v>
      </c>
      <c r="J23" s="37"/>
      <c r="K23" s="38"/>
      <c r="L23" s="60">
        <f t="shared" si="5"/>
        <v>156335</v>
      </c>
      <c r="M23" s="38">
        <f t="shared" si="5"/>
        <v>617844</v>
      </c>
    </row>
    <row r="24" spans="1:13" x14ac:dyDescent="0.2">
      <c r="A24" s="9"/>
      <c r="B24" s="7" t="s">
        <v>33</v>
      </c>
      <c r="C24" s="6"/>
      <c r="D24" s="166">
        <v>-34979689</v>
      </c>
      <c r="E24" s="166">
        <v>-145951015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-34979689</v>
      </c>
      <c r="I24" s="39">
        <f>SUM(I19:I23)</f>
        <v>-145951015</v>
      </c>
      <c r="J24" s="133">
        <f t="shared" si="7"/>
        <v>0</v>
      </c>
      <c r="K24" s="39">
        <f t="shared" si="7"/>
        <v>0</v>
      </c>
      <c r="L24" s="61">
        <f t="shared" si="7"/>
        <v>-34979689</v>
      </c>
      <c r="M24" s="39">
        <f t="shared" si="7"/>
        <v>-145951015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11854</v>
      </c>
      <c r="E49" s="146">
        <v>50379.5</v>
      </c>
      <c r="F49" s="60">
        <f>H49-D49</f>
        <v>0</v>
      </c>
      <c r="G49" s="37">
        <f>I49-E49</f>
        <v>0</v>
      </c>
      <c r="H49" s="65">
        <f>D49</f>
        <v>11854</v>
      </c>
      <c r="I49" s="66">
        <f>E49</f>
        <v>50379.5</v>
      </c>
      <c r="J49" s="37"/>
      <c r="K49" s="38"/>
      <c r="L49" s="60">
        <f>H49+J49</f>
        <v>11854</v>
      </c>
      <c r="M49" s="38">
        <f>I49+K49</f>
        <v>50379.5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-156335</v>
      </c>
      <c r="E51" s="146">
        <v>-617844</v>
      </c>
      <c r="F51" s="60">
        <f>H51-D51</f>
        <v>0</v>
      </c>
      <c r="G51" s="37">
        <f>I51-E51</f>
        <v>0</v>
      </c>
      <c r="H51" s="65">
        <f>D51</f>
        <v>-156335</v>
      </c>
      <c r="I51" s="66">
        <f>E51</f>
        <v>-617844</v>
      </c>
      <c r="J51" s="37"/>
      <c r="K51" s="38"/>
      <c r="L51" s="60">
        <f>H51+J51</f>
        <v>-156335</v>
      </c>
      <c r="M51" s="38">
        <f>I51+K51</f>
        <v>-617844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-46087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-46087</v>
      </c>
      <c r="J54" s="37"/>
      <c r="K54" s="38"/>
      <c r="L54" s="60">
        <f>H54+J54</f>
        <v>0</v>
      </c>
      <c r="M54" s="38">
        <f>I54+K54</f>
        <v>-46087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-1548359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-1548359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-1548359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10000074.934400015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10000074.934400015</v>
      </c>
      <c r="J70" s="37"/>
      <c r="K70" s="38"/>
      <c r="L70" s="60">
        <f t="shared" si="20"/>
        <v>0</v>
      </c>
      <c r="M70" s="38">
        <f t="shared" si="20"/>
        <v>10000074.934400015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-10554355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-10554355</v>
      </c>
      <c r="J71" s="37"/>
      <c r="K71" s="38"/>
      <c r="L71" s="60">
        <f t="shared" si="20"/>
        <v>0</v>
      </c>
      <c r="M71" s="38">
        <f t="shared" si="20"/>
        <v>-10554355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-554280.06559998542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-554280.06559998542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-554280.06559998542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-339268.85669999989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-339268.85669999989</v>
      </c>
      <c r="J74" s="37"/>
      <c r="K74" s="38"/>
      <c r="L74" s="60">
        <f t="shared" si="23"/>
        <v>0</v>
      </c>
      <c r="M74" s="38">
        <f t="shared" si="23"/>
        <v>-339268.85669999989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-91183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-91183</v>
      </c>
      <c r="J81" s="37"/>
      <c r="K81" s="38"/>
      <c r="L81" s="60">
        <f t="shared" si="23"/>
        <v>0</v>
      </c>
      <c r="M81" s="38">
        <f t="shared" si="23"/>
        <v>-91183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428753.57770001888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428753.57770001888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428753.57770001888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4145149</v>
      </c>
      <c r="E11" s="146">
        <v>4914010</v>
      </c>
      <c r="F11" s="60">
        <f>H11-D11</f>
        <v>0</v>
      </c>
      <c r="G11" s="37">
        <f>I11-E11</f>
        <v>0</v>
      </c>
      <c r="H11" s="65">
        <f t="shared" ref="H11:I15" si="0">D11</f>
        <v>4145149</v>
      </c>
      <c r="I11" s="66">
        <f t="shared" si="0"/>
        <v>4914010</v>
      </c>
      <c r="J11" s="37"/>
      <c r="K11" s="38"/>
      <c r="L11" s="60">
        <f t="shared" ref="L11:M15" si="1">H11+J11</f>
        <v>4145149</v>
      </c>
      <c r="M11" s="38">
        <f t="shared" si="1"/>
        <v>4914010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4829510</v>
      </c>
      <c r="E13" s="146">
        <v>20529658</v>
      </c>
      <c r="F13" s="60">
        <f t="shared" si="2"/>
        <v>0</v>
      </c>
      <c r="G13" s="37">
        <f t="shared" si="2"/>
        <v>0</v>
      </c>
      <c r="H13" s="65">
        <f t="shared" si="0"/>
        <v>4829510</v>
      </c>
      <c r="I13" s="66">
        <f t="shared" si="0"/>
        <v>20529658</v>
      </c>
      <c r="J13" s="37"/>
      <c r="K13" s="38"/>
      <c r="L13" s="60">
        <f t="shared" si="1"/>
        <v>4829510</v>
      </c>
      <c r="M13" s="38">
        <f t="shared" si="1"/>
        <v>20529658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8974659</v>
      </c>
      <c r="E16" s="166">
        <v>25443668</v>
      </c>
      <c r="F16" s="61">
        <f t="shared" ref="F16:M16" si="3">SUM(F11:F15)</f>
        <v>0</v>
      </c>
      <c r="G16" s="39">
        <f t="shared" si="3"/>
        <v>0</v>
      </c>
      <c r="H16" s="61">
        <f>SUM(H11:H15)</f>
        <v>8974659</v>
      </c>
      <c r="I16" s="39">
        <f>SUM(I11:I15)</f>
        <v>25443668</v>
      </c>
      <c r="J16" s="133">
        <f t="shared" si="3"/>
        <v>0</v>
      </c>
      <c r="K16" s="39">
        <f t="shared" si="3"/>
        <v>0</v>
      </c>
      <c r="L16" s="61">
        <f t="shared" si="3"/>
        <v>8974659</v>
      </c>
      <c r="M16" s="39">
        <f t="shared" si="3"/>
        <v>25443668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-4863089</v>
      </c>
      <c r="E19" s="146">
        <v>-20350210</v>
      </c>
      <c r="F19" s="60">
        <f>H19-D19</f>
        <v>0</v>
      </c>
      <c r="G19" s="37">
        <f>I19-E19</f>
        <v>0</v>
      </c>
      <c r="H19" s="65">
        <f t="shared" si="4"/>
        <v>-4863089</v>
      </c>
      <c r="I19" s="66">
        <f t="shared" si="4"/>
        <v>-20350210</v>
      </c>
      <c r="J19" s="37">
        <v>0</v>
      </c>
      <c r="K19" s="38">
        <v>0</v>
      </c>
      <c r="L19" s="60">
        <f t="shared" ref="L19:M23" si="5">H19+J19</f>
        <v>-4863089</v>
      </c>
      <c r="M19" s="38">
        <f t="shared" si="5"/>
        <v>-20350210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-4107551</v>
      </c>
      <c r="E21" s="146">
        <v>-16674885</v>
      </c>
      <c r="F21" s="60">
        <f t="shared" si="6"/>
        <v>0</v>
      </c>
      <c r="G21" s="37">
        <f t="shared" si="6"/>
        <v>0</v>
      </c>
      <c r="H21" s="65">
        <f t="shared" si="4"/>
        <v>-4107551</v>
      </c>
      <c r="I21" s="66">
        <f t="shared" si="4"/>
        <v>-16674885</v>
      </c>
      <c r="J21" s="37"/>
      <c r="K21" s="38"/>
      <c r="L21" s="60">
        <f t="shared" si="5"/>
        <v>-4107551</v>
      </c>
      <c r="M21" s="38">
        <f t="shared" si="5"/>
        <v>-16674885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-8970640</v>
      </c>
      <c r="E24" s="166">
        <v>-37025095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-8970640</v>
      </c>
      <c r="I24" s="39">
        <f>SUM(I19:I23)</f>
        <v>-37025095</v>
      </c>
      <c r="J24" s="133">
        <f t="shared" si="7"/>
        <v>0</v>
      </c>
      <c r="K24" s="39">
        <f t="shared" si="7"/>
        <v>0</v>
      </c>
      <c r="L24" s="61">
        <f t="shared" si="7"/>
        <v>-8970640</v>
      </c>
      <c r="M24" s="39">
        <f t="shared" si="7"/>
        <v>-37025095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-4019</v>
      </c>
      <c r="E49" s="146">
        <v>-17080.75</v>
      </c>
      <c r="F49" s="60">
        <f>H49-D49</f>
        <v>0</v>
      </c>
      <c r="G49" s="37">
        <f>I49-E49</f>
        <v>0</v>
      </c>
      <c r="H49" s="65">
        <f>D49</f>
        <v>-4019</v>
      </c>
      <c r="I49" s="66">
        <f>E49</f>
        <v>-17080.75</v>
      </c>
      <c r="J49" s="37"/>
      <c r="K49" s="38"/>
      <c r="L49" s="60">
        <f>H49+J49</f>
        <v>-4019</v>
      </c>
      <c r="M49" s="38">
        <f>I49+K49</f>
        <v>-17080.75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13801398.947800001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13801398.947800001</v>
      </c>
      <c r="J70" s="37"/>
      <c r="K70" s="38"/>
      <c r="L70" s="60">
        <f t="shared" si="20"/>
        <v>0</v>
      </c>
      <c r="M70" s="38">
        <f t="shared" si="20"/>
        <v>13801398.947800001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-16978937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-16978937</v>
      </c>
      <c r="J71" s="37"/>
      <c r="K71" s="38"/>
      <c r="L71" s="60">
        <f t="shared" si="20"/>
        <v>0</v>
      </c>
      <c r="M71" s="38">
        <f t="shared" si="20"/>
        <v>-16978937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-3177538.0521999989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-3177538.0521999989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-3177538.0521999989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15351593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15351593</v>
      </c>
      <c r="J74" s="37"/>
      <c r="K74" s="38"/>
      <c r="L74" s="60">
        <f t="shared" si="23"/>
        <v>0</v>
      </c>
      <c r="M74" s="38">
        <f t="shared" si="23"/>
        <v>15351593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22718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22718</v>
      </c>
      <c r="J75" s="37"/>
      <c r="K75" s="38"/>
      <c r="L75" s="60">
        <f t="shared" si="23"/>
        <v>0</v>
      </c>
      <c r="M75" s="38">
        <f t="shared" si="23"/>
        <v>22718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598265.19780000299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598265.19780000299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598265.19780000299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3">
        <v>226377628</v>
      </c>
      <c r="E11" s="213">
        <v>931916656</v>
      </c>
      <c r="F11" s="60">
        <f>H11-D11</f>
        <v>0</v>
      </c>
      <c r="G11" s="37">
        <f>I11-E11</f>
        <v>0</v>
      </c>
      <c r="H11" s="65">
        <f>D11</f>
        <v>226377628</v>
      </c>
      <c r="I11" s="66">
        <f>E11</f>
        <v>931916656</v>
      </c>
      <c r="J11" s="60"/>
      <c r="K11" s="38"/>
      <c r="L11" s="60">
        <f t="shared" ref="L11:M15" si="0">H11+J11</f>
        <v>226377628</v>
      </c>
      <c r="M11" s="38">
        <f t="shared" si="0"/>
        <v>931916656</v>
      </c>
    </row>
    <row r="12" spans="1:26" x14ac:dyDescent="0.2">
      <c r="A12" s="9">
        <v>2</v>
      </c>
      <c r="B12" s="7"/>
      <c r="C12" s="18" t="s">
        <v>26</v>
      </c>
      <c r="D12" s="213"/>
      <c r="E12" s="213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3">
        <v>94231793</v>
      </c>
      <c r="E13" s="213">
        <v>385040484</v>
      </c>
      <c r="F13" s="60">
        <f t="shared" si="1"/>
        <v>0</v>
      </c>
      <c r="G13" s="37">
        <f t="shared" si="1"/>
        <v>0</v>
      </c>
      <c r="H13" s="65">
        <f t="shared" si="2"/>
        <v>94231793</v>
      </c>
      <c r="I13" s="66">
        <f t="shared" si="2"/>
        <v>385040484</v>
      </c>
      <c r="J13" s="60"/>
      <c r="K13" s="38"/>
      <c r="L13" s="60">
        <f t="shared" si="0"/>
        <v>94231793</v>
      </c>
      <c r="M13" s="38">
        <f t="shared" si="0"/>
        <v>385040484</v>
      </c>
    </row>
    <row r="14" spans="1:26" x14ac:dyDescent="0.2">
      <c r="A14" s="9">
        <v>4</v>
      </c>
      <c r="B14" s="7"/>
      <c r="C14" s="18" t="s">
        <v>28</v>
      </c>
      <c r="D14" s="213">
        <v>0</v>
      </c>
      <c r="E14" s="213">
        <v>4154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4154</v>
      </c>
      <c r="J14" s="60"/>
      <c r="K14" s="38"/>
      <c r="L14" s="60">
        <f t="shared" si="0"/>
        <v>0</v>
      </c>
      <c r="M14" s="38">
        <f t="shared" si="0"/>
        <v>4154</v>
      </c>
    </row>
    <row r="15" spans="1:26" x14ac:dyDescent="0.2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4">
        <v>320609421</v>
      </c>
      <c r="E16" s="214">
        <v>1316961294</v>
      </c>
      <c r="F16" s="61">
        <f t="shared" ref="F16:M16" si="3">SUM(F11:F15)</f>
        <v>0</v>
      </c>
      <c r="G16" s="39">
        <f t="shared" si="3"/>
        <v>0</v>
      </c>
      <c r="H16" s="61">
        <f>SUM(H11:H15)</f>
        <v>320609421</v>
      </c>
      <c r="I16" s="39">
        <f>SUM(I11:I15)</f>
        <v>1316961294</v>
      </c>
      <c r="J16" s="61">
        <f t="shared" si="3"/>
        <v>0</v>
      </c>
      <c r="K16" s="39">
        <f t="shared" si="3"/>
        <v>0</v>
      </c>
      <c r="L16" s="61">
        <f t="shared" si="3"/>
        <v>320609421</v>
      </c>
      <c r="M16" s="39">
        <f t="shared" si="3"/>
        <v>1316961294</v>
      </c>
    </row>
    <row r="17" spans="1:13" x14ac:dyDescent="0.2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3">
        <v>-228738727</v>
      </c>
      <c r="E19" s="213">
        <v>-944066965</v>
      </c>
      <c r="F19" s="60">
        <f>H19-D19</f>
        <v>0</v>
      </c>
      <c r="G19" s="37">
        <f>I19-E19</f>
        <v>0</v>
      </c>
      <c r="H19" s="65">
        <f t="shared" si="4"/>
        <v>-228738727</v>
      </c>
      <c r="I19" s="66">
        <f t="shared" si="4"/>
        <v>-944066965</v>
      </c>
      <c r="J19" s="60"/>
      <c r="K19" s="38"/>
      <c r="L19" s="60">
        <f t="shared" ref="L19:M23" si="5">H19+J19</f>
        <v>-228738727</v>
      </c>
      <c r="M19" s="38">
        <f t="shared" si="5"/>
        <v>-944066965</v>
      </c>
    </row>
    <row r="20" spans="1:13" x14ac:dyDescent="0.2">
      <c r="A20" s="9">
        <v>7</v>
      </c>
      <c r="B20" s="7"/>
      <c r="C20" s="18" t="s">
        <v>26</v>
      </c>
      <c r="D20" s="213"/>
      <c r="E20" s="213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3">
        <v>-87246445</v>
      </c>
      <c r="E21" s="213">
        <v>-355071521</v>
      </c>
      <c r="F21" s="60">
        <f t="shared" si="6"/>
        <v>0</v>
      </c>
      <c r="G21" s="37">
        <f t="shared" si="6"/>
        <v>0</v>
      </c>
      <c r="H21" s="65">
        <f t="shared" si="4"/>
        <v>-87246445</v>
      </c>
      <c r="I21" s="66">
        <f t="shared" si="4"/>
        <v>-355071521</v>
      </c>
      <c r="J21" s="60"/>
      <c r="K21" s="38"/>
      <c r="L21" s="60">
        <f t="shared" si="5"/>
        <v>-87246445</v>
      </c>
      <c r="M21" s="38">
        <f t="shared" si="5"/>
        <v>-355071521</v>
      </c>
    </row>
    <row r="22" spans="1:13" x14ac:dyDescent="0.2">
      <c r="A22" s="9">
        <v>9</v>
      </c>
      <c r="B22" s="7"/>
      <c r="C22" s="18" t="s">
        <v>28</v>
      </c>
      <c r="D22" s="213"/>
      <c r="E22" s="213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3">
        <v>548946</v>
      </c>
      <c r="E23" s="213">
        <v>2199125</v>
      </c>
      <c r="F23" s="60">
        <f t="shared" si="6"/>
        <v>0</v>
      </c>
      <c r="G23" s="37">
        <f t="shared" si="6"/>
        <v>0</v>
      </c>
      <c r="H23" s="65">
        <f t="shared" si="4"/>
        <v>548946</v>
      </c>
      <c r="I23" s="66">
        <f t="shared" si="4"/>
        <v>2199125</v>
      </c>
      <c r="J23" s="60"/>
      <c r="K23" s="38"/>
      <c r="L23" s="60">
        <f t="shared" si="5"/>
        <v>548946</v>
      </c>
      <c r="M23" s="38">
        <f t="shared" si="5"/>
        <v>2199125</v>
      </c>
    </row>
    <row r="24" spans="1:13" x14ac:dyDescent="0.2">
      <c r="A24" s="9"/>
      <c r="B24" s="7" t="s">
        <v>33</v>
      </c>
      <c r="C24" s="6"/>
      <c r="D24" s="214">
        <v>-315436226</v>
      </c>
      <c r="E24" s="214">
        <v>-1296939361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-315436226</v>
      </c>
      <c r="I24" s="39">
        <f>SUM(I19:I23)</f>
        <v>-1296939361</v>
      </c>
      <c r="J24" s="61">
        <f t="shared" si="7"/>
        <v>0</v>
      </c>
      <c r="K24" s="39">
        <f t="shared" si="7"/>
        <v>0</v>
      </c>
      <c r="L24" s="61">
        <f t="shared" si="7"/>
        <v>-315436226</v>
      </c>
      <c r="M24" s="39">
        <f t="shared" si="7"/>
        <v>-1296939361</v>
      </c>
    </row>
    <row r="25" spans="1:13" x14ac:dyDescent="0.2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3"/>
      <c r="E27" s="213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3"/>
      <c r="E28" s="213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3">
        <v>20205</v>
      </c>
      <c r="E32" s="213">
        <v>76243</v>
      </c>
      <c r="F32" s="60">
        <f>H32-D32</f>
        <v>0</v>
      </c>
      <c r="G32" s="37">
        <f>I32-E32</f>
        <v>0</v>
      </c>
      <c r="H32" s="65">
        <f t="shared" ref="H32:I35" si="9">D32</f>
        <v>20205</v>
      </c>
      <c r="I32" s="66">
        <f t="shared" si="9"/>
        <v>76243</v>
      </c>
      <c r="J32" s="60"/>
      <c r="K32" s="38"/>
      <c r="L32" s="60">
        <f t="shared" ref="L32:M35" si="10">H32+J32</f>
        <v>20205</v>
      </c>
      <c r="M32" s="38">
        <f t="shared" si="10"/>
        <v>76243</v>
      </c>
    </row>
    <row r="33" spans="1:13" x14ac:dyDescent="0.2">
      <c r="A33" s="9">
        <v>14</v>
      </c>
      <c r="B33" s="7"/>
      <c r="C33" s="18" t="s">
        <v>40</v>
      </c>
      <c r="D33" s="213">
        <v>852817</v>
      </c>
      <c r="E33" s="213">
        <v>3579210</v>
      </c>
      <c r="F33" s="60">
        <f t="shared" ref="F33:G35" si="11">H33-D33</f>
        <v>0</v>
      </c>
      <c r="G33" s="37">
        <f t="shared" si="11"/>
        <v>0</v>
      </c>
      <c r="H33" s="65">
        <f t="shared" si="9"/>
        <v>852817</v>
      </c>
      <c r="I33" s="66">
        <f t="shared" si="9"/>
        <v>3579210</v>
      </c>
      <c r="J33" s="60"/>
      <c r="K33" s="38"/>
      <c r="L33" s="60">
        <f t="shared" si="10"/>
        <v>852817</v>
      </c>
      <c r="M33" s="38">
        <f t="shared" si="10"/>
        <v>3579210</v>
      </c>
    </row>
    <row r="34" spans="1:13" x14ac:dyDescent="0.2">
      <c r="A34" s="9">
        <v>15</v>
      </c>
      <c r="B34" s="7"/>
      <c r="C34" s="18" t="s">
        <v>41</v>
      </c>
      <c r="D34" s="213">
        <v>-417576</v>
      </c>
      <c r="E34" s="213">
        <v>-1775896</v>
      </c>
      <c r="F34" s="60">
        <f t="shared" si="11"/>
        <v>0</v>
      </c>
      <c r="G34" s="37">
        <f t="shared" si="11"/>
        <v>0</v>
      </c>
      <c r="H34" s="65">
        <f t="shared" si="9"/>
        <v>-417576</v>
      </c>
      <c r="I34" s="66">
        <f t="shared" si="9"/>
        <v>-1775896</v>
      </c>
      <c r="J34" s="60"/>
      <c r="K34" s="38"/>
      <c r="L34" s="60">
        <f t="shared" si="10"/>
        <v>-417576</v>
      </c>
      <c r="M34" s="38">
        <f t="shared" si="10"/>
        <v>-1775896</v>
      </c>
    </row>
    <row r="35" spans="1:13" x14ac:dyDescent="0.2">
      <c r="A35" s="9">
        <v>16</v>
      </c>
      <c r="B35" s="7"/>
      <c r="C35" s="18" t="s">
        <v>42</v>
      </c>
      <c r="D35" s="213">
        <v>-263108</v>
      </c>
      <c r="E35" s="213">
        <v>750</v>
      </c>
      <c r="F35" s="60">
        <f t="shared" si="11"/>
        <v>0</v>
      </c>
      <c r="G35" s="37">
        <f t="shared" si="11"/>
        <v>0</v>
      </c>
      <c r="H35" s="65">
        <f t="shared" si="9"/>
        <v>-263108</v>
      </c>
      <c r="I35" s="66">
        <f t="shared" si="9"/>
        <v>750</v>
      </c>
      <c r="J35" s="60"/>
      <c r="K35" s="38"/>
      <c r="L35" s="60">
        <f t="shared" si="10"/>
        <v>-263108</v>
      </c>
      <c r="M35" s="38">
        <f t="shared" si="10"/>
        <v>750</v>
      </c>
    </row>
    <row r="36" spans="1:13" x14ac:dyDescent="0.2">
      <c r="A36" s="9"/>
      <c r="B36" s="7" t="s">
        <v>43</v>
      </c>
      <c r="C36" s="6"/>
      <c r="D36" s="214">
        <v>192338</v>
      </c>
      <c r="E36" s="214">
        <v>1880307</v>
      </c>
      <c r="F36" s="61">
        <f>SUM(F32:F35)</f>
        <v>0</v>
      </c>
      <c r="G36" s="39">
        <f>SUM(G32:G35)</f>
        <v>0</v>
      </c>
      <c r="H36" s="61">
        <f>SUM(H32:H35)</f>
        <v>192338</v>
      </c>
      <c r="I36" s="39">
        <f>SUM(I32:I35)</f>
        <v>1880307</v>
      </c>
      <c r="J36" s="61">
        <f>SUM(J32:J34)</f>
        <v>0</v>
      </c>
      <c r="K36" s="39">
        <f>SUM(K32:K34)</f>
        <v>0</v>
      </c>
      <c r="L36" s="61">
        <f>SUM(L32:L35)</f>
        <v>192338</v>
      </c>
      <c r="M36" s="39">
        <f>SUM(M32:M35)</f>
        <v>1880307</v>
      </c>
    </row>
    <row r="37" spans="1:13" x14ac:dyDescent="0.2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3">
        <v>1078527</v>
      </c>
      <c r="E39" s="213">
        <v>4559656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1078527</v>
      </c>
      <c r="I39" s="66">
        <f t="shared" si="12"/>
        <v>4559656</v>
      </c>
      <c r="J39" s="60"/>
      <c r="K39" s="38"/>
      <c r="L39" s="60">
        <f t="shared" ref="L39:M41" si="14">H39+J39</f>
        <v>1078527</v>
      </c>
      <c r="M39" s="38">
        <f t="shared" si="14"/>
        <v>4559656</v>
      </c>
    </row>
    <row r="40" spans="1:13" ht="22.5" customHeight="1" x14ac:dyDescent="0.2">
      <c r="A40" s="9">
        <v>18</v>
      </c>
      <c r="B40" s="7"/>
      <c r="C40" s="18" t="s">
        <v>46</v>
      </c>
      <c r="D40" s="213">
        <v>-1094498</v>
      </c>
      <c r="E40" s="213">
        <v>-4768580</v>
      </c>
      <c r="F40" s="60">
        <f t="shared" si="13"/>
        <v>0</v>
      </c>
      <c r="G40" s="37">
        <f t="shared" si="13"/>
        <v>0</v>
      </c>
      <c r="H40" s="65">
        <f t="shared" si="12"/>
        <v>-1094498</v>
      </c>
      <c r="I40" s="66">
        <f t="shared" si="12"/>
        <v>-4768580</v>
      </c>
      <c r="J40" s="60"/>
      <c r="K40" s="38"/>
      <c r="L40" s="60">
        <f t="shared" si="14"/>
        <v>-1094498</v>
      </c>
      <c r="M40" s="38">
        <f t="shared" si="14"/>
        <v>-4768580</v>
      </c>
    </row>
    <row r="41" spans="1:13" x14ac:dyDescent="0.2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4">
        <v>-1094498</v>
      </c>
      <c r="E42" s="214">
        <v>-4768580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-1094498</v>
      </c>
      <c r="I42" s="39">
        <f>SUM(I40:I41)</f>
        <v>-4768580</v>
      </c>
      <c r="J42" s="61">
        <f t="shared" si="15"/>
        <v>0</v>
      </c>
      <c r="K42" s="39">
        <f t="shared" si="15"/>
        <v>0</v>
      </c>
      <c r="L42" s="61">
        <f t="shared" si="15"/>
        <v>-1094498</v>
      </c>
      <c r="M42" s="39">
        <f t="shared" si="15"/>
        <v>-4768580</v>
      </c>
    </row>
    <row r="43" spans="1:13" ht="21" customHeight="1" x14ac:dyDescent="0.2">
      <c r="A43" s="9"/>
      <c r="B43" s="7" t="s">
        <v>49</v>
      </c>
      <c r="C43" s="6"/>
      <c r="D43" s="214">
        <v>-15971</v>
      </c>
      <c r="E43" s="214">
        <v>-208924</v>
      </c>
      <c r="F43" s="61">
        <f t="shared" ref="F43:M43" si="16">F42+F39</f>
        <v>0</v>
      </c>
      <c r="G43" s="39">
        <f t="shared" si="16"/>
        <v>0</v>
      </c>
      <c r="H43" s="61">
        <f>H42+H39</f>
        <v>-15971</v>
      </c>
      <c r="I43" s="39">
        <f>I42+I39</f>
        <v>-208924</v>
      </c>
      <c r="J43" s="61">
        <f t="shared" si="16"/>
        <v>0</v>
      </c>
      <c r="K43" s="39">
        <f t="shared" si="16"/>
        <v>0</v>
      </c>
      <c r="L43" s="61">
        <f t="shared" si="16"/>
        <v>-15971</v>
      </c>
      <c r="M43" s="39">
        <f t="shared" si="16"/>
        <v>-208924</v>
      </c>
    </row>
    <row r="44" spans="1:13" x14ac:dyDescent="0.2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5"/>
      <c r="E46" s="21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5"/>
      <c r="E48" s="21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3">
        <v>-5349562</v>
      </c>
      <c r="E49" s="213">
        <v>-22922873.170000002</v>
      </c>
      <c r="F49" s="60">
        <f>H49-D49</f>
        <v>0</v>
      </c>
      <c r="G49" s="37">
        <f>I49-E49</f>
        <v>0</v>
      </c>
      <c r="H49" s="65">
        <f>D49</f>
        <v>-5349562</v>
      </c>
      <c r="I49" s="66">
        <f>E49</f>
        <v>-22922873.170000002</v>
      </c>
      <c r="J49" s="60"/>
      <c r="K49" s="38"/>
      <c r="L49" s="60">
        <f>H49+J49</f>
        <v>-5349562</v>
      </c>
      <c r="M49" s="38">
        <f>I49+K49</f>
        <v>-22922873.170000002</v>
      </c>
    </row>
    <row r="50" spans="1:15" x14ac:dyDescent="0.2">
      <c r="A50" s="9"/>
      <c r="B50" s="7"/>
      <c r="C50" s="6"/>
      <c r="D50" s="215"/>
      <c r="E50" s="21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3">
        <v>-548946</v>
      </c>
      <c r="E51" s="213">
        <v>-2199125</v>
      </c>
      <c r="F51" s="60">
        <f>H51-D51</f>
        <v>0</v>
      </c>
      <c r="G51" s="37">
        <f>I51-E51</f>
        <v>0</v>
      </c>
      <c r="H51" s="65">
        <f>D51</f>
        <v>-548946</v>
      </c>
      <c r="I51" s="66">
        <f>E51</f>
        <v>-2199125</v>
      </c>
      <c r="J51" s="60"/>
      <c r="K51" s="38"/>
      <c r="L51" s="60">
        <f>H51+J51</f>
        <v>-548946</v>
      </c>
      <c r="M51" s="38">
        <f>I51+K51</f>
        <v>-2199125</v>
      </c>
    </row>
    <row r="52" spans="1:15" x14ac:dyDescent="0.2">
      <c r="A52" s="9"/>
      <c r="B52" s="7"/>
      <c r="C52" s="6"/>
      <c r="D52" s="215"/>
      <c r="E52" s="21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5"/>
      <c r="E53" s="21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3">
        <v>0</v>
      </c>
      <c r="E54" s="213">
        <v>-2074933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-2074933</v>
      </c>
      <c r="J54" s="60"/>
      <c r="K54" s="38"/>
      <c r="L54" s="60">
        <f>H54+J54</f>
        <v>0</v>
      </c>
      <c r="M54" s="38">
        <f>I54+K54</f>
        <v>-2074933</v>
      </c>
    </row>
    <row r="55" spans="1:15" x14ac:dyDescent="0.2">
      <c r="A55" s="9">
        <v>25</v>
      </c>
      <c r="B55" s="7"/>
      <c r="C55" s="18" t="s">
        <v>56</v>
      </c>
      <c r="D55" s="213">
        <v>0</v>
      </c>
      <c r="E55" s="213">
        <v>-2480852.5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-2480852.5</v>
      </c>
      <c r="J55" s="60"/>
      <c r="K55" s="38"/>
      <c r="L55" s="60">
        <f>H55+J55</f>
        <v>0</v>
      </c>
      <c r="M55" s="38">
        <f>I55+K55</f>
        <v>-2480852.5</v>
      </c>
    </row>
    <row r="56" spans="1:15" x14ac:dyDescent="0.2">
      <c r="A56" s="9"/>
      <c r="B56" s="7" t="s">
        <v>57</v>
      </c>
      <c r="C56" s="6"/>
      <c r="D56" s="214">
        <v>0</v>
      </c>
      <c r="E56" s="214">
        <v>-4555785.5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-4555785.5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-4555785.5</v>
      </c>
    </row>
    <row r="57" spans="1:15" x14ac:dyDescent="0.2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3">
        <v>0</v>
      </c>
      <c r="E60" s="213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4">
        <v>0</v>
      </c>
      <c r="E61" s="214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3">
        <v>0</v>
      </c>
      <c r="E64" s="213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4">
        <v>0</v>
      </c>
      <c r="E66" s="214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3">
        <v>0</v>
      </c>
      <c r="E70" s="213">
        <v>714998.03671978554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714998.03671978554</v>
      </c>
      <c r="J70" s="60"/>
      <c r="K70" s="38"/>
      <c r="L70" s="60">
        <f>H70+J70</f>
        <v>0</v>
      </c>
      <c r="M70" s="38">
        <f>I70+K70</f>
        <v>714998.03671978554</v>
      </c>
    </row>
    <row r="71" spans="1:13" x14ac:dyDescent="0.2">
      <c r="A71" s="9">
        <v>31</v>
      </c>
      <c r="B71" s="3"/>
      <c r="C71" s="10" t="s">
        <v>68</v>
      </c>
      <c r="D71" s="213">
        <v>0</v>
      </c>
      <c r="E71" s="213">
        <v>5134326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5134326</v>
      </c>
      <c r="J71" s="60"/>
      <c r="K71" s="38"/>
      <c r="L71" s="60">
        <f>H71+J71</f>
        <v>0</v>
      </c>
      <c r="M71" s="38">
        <f>I71+K71</f>
        <v>5134326</v>
      </c>
    </row>
    <row r="72" spans="1:13" x14ac:dyDescent="0.2">
      <c r="A72" s="9"/>
      <c r="B72" s="3"/>
      <c r="C72" s="55" t="s">
        <v>69</v>
      </c>
      <c r="D72" s="214">
        <v>0</v>
      </c>
      <c r="E72" s="214">
        <v>5849324.036719786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5849324.036719786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5849324.036719786</v>
      </c>
    </row>
    <row r="73" spans="1:13" x14ac:dyDescent="0.2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3">
        <v>0</v>
      </c>
      <c r="E74" s="213">
        <v>-6351055.5978999995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-6351055.5978999995</v>
      </c>
      <c r="J74" s="60"/>
      <c r="K74" s="38"/>
      <c r="L74" s="60">
        <f t="shared" si="22"/>
        <v>0</v>
      </c>
      <c r="M74" s="38">
        <f t="shared" si="22"/>
        <v>-6351055.5978999995</v>
      </c>
    </row>
    <row r="75" spans="1:13" x14ac:dyDescent="0.2">
      <c r="A75" s="9">
        <v>34</v>
      </c>
      <c r="B75" s="3"/>
      <c r="C75" s="10" t="s">
        <v>72</v>
      </c>
      <c r="D75" s="213">
        <v>0</v>
      </c>
      <c r="E75" s="213">
        <v>51772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51772</v>
      </c>
      <c r="J75" s="60"/>
      <c r="K75" s="38"/>
      <c r="L75" s="60">
        <f t="shared" si="22"/>
        <v>0</v>
      </c>
      <c r="M75" s="38">
        <f t="shared" si="22"/>
        <v>51772</v>
      </c>
    </row>
    <row r="76" spans="1:13" x14ac:dyDescent="0.2">
      <c r="A76" s="9">
        <v>35</v>
      </c>
      <c r="B76" s="3"/>
      <c r="C76" s="10" t="s">
        <v>73</v>
      </c>
      <c r="D76" s="213">
        <v>0</v>
      </c>
      <c r="E76" s="213">
        <v>2943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2943</v>
      </c>
      <c r="J76" s="60"/>
      <c r="K76" s="38"/>
      <c r="L76" s="60">
        <f t="shared" si="22"/>
        <v>0</v>
      </c>
      <c r="M76" s="38">
        <f t="shared" si="22"/>
        <v>2943</v>
      </c>
    </row>
    <row r="77" spans="1:13" x14ac:dyDescent="0.2">
      <c r="A77" s="9">
        <v>36</v>
      </c>
      <c r="B77" s="3"/>
      <c r="C77" s="10" t="s">
        <v>74</v>
      </c>
      <c r="D77" s="213">
        <v>0</v>
      </c>
      <c r="E77" s="213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3">
        <v>0</v>
      </c>
      <c r="E78" s="213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3">
        <v>0</v>
      </c>
      <c r="E80" s="213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3">
        <v>0</v>
      </c>
      <c r="E81" s="213">
        <v>-22908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-22908</v>
      </c>
      <c r="J81" s="60"/>
      <c r="K81" s="38"/>
      <c r="L81" s="60">
        <f t="shared" si="22"/>
        <v>0</v>
      </c>
      <c r="M81" s="38">
        <f t="shared" si="22"/>
        <v>-22908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-8476618.2861801833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-8476618.2861801833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-8476618.2861801833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233070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233070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233070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233070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233070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233070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-8243548.2861801833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-8243548.2861801833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-8243548.2861801833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85633980</v>
      </c>
      <c r="E11" s="146">
        <v>385849667</v>
      </c>
      <c r="F11" s="65">
        <f>H11-D11</f>
        <v>0</v>
      </c>
      <c r="G11" s="63">
        <f>I11-E11</f>
        <v>0</v>
      </c>
      <c r="H11" s="65">
        <f>D11</f>
        <v>85633980</v>
      </c>
      <c r="I11" s="66">
        <f>E11</f>
        <v>385849667</v>
      </c>
      <c r="J11" s="60"/>
      <c r="K11" s="38"/>
      <c r="L11" s="60">
        <f t="shared" ref="L11:M15" si="0">H11+J11</f>
        <v>85633980</v>
      </c>
      <c r="M11" s="38">
        <f t="shared" si="0"/>
        <v>385849667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9568694</v>
      </c>
      <c r="E13" s="146">
        <v>40866815</v>
      </c>
      <c r="F13" s="65">
        <f t="shared" si="1"/>
        <v>0</v>
      </c>
      <c r="G13" s="63">
        <f t="shared" si="1"/>
        <v>0</v>
      </c>
      <c r="H13" s="65">
        <f t="shared" si="2"/>
        <v>9568694</v>
      </c>
      <c r="I13" s="66">
        <f t="shared" si="2"/>
        <v>40866815</v>
      </c>
      <c r="J13" s="60"/>
      <c r="K13" s="38"/>
      <c r="L13" s="60">
        <f t="shared" si="0"/>
        <v>9568694</v>
      </c>
      <c r="M13" s="38">
        <f t="shared" si="0"/>
        <v>40866815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95202674</v>
      </c>
      <c r="E16" s="166">
        <v>426716482</v>
      </c>
      <c r="F16" s="61">
        <f t="shared" ref="F16:M16" si="3">SUM(F11:F15)</f>
        <v>0</v>
      </c>
      <c r="G16" s="39">
        <f t="shared" si="3"/>
        <v>0</v>
      </c>
      <c r="H16" s="61">
        <f>SUM(H11:H15)</f>
        <v>95202674</v>
      </c>
      <c r="I16" s="39">
        <f>SUM(I11:I15)</f>
        <v>426716482</v>
      </c>
      <c r="J16" s="61">
        <f t="shared" si="3"/>
        <v>0</v>
      </c>
      <c r="K16" s="39">
        <f t="shared" si="3"/>
        <v>0</v>
      </c>
      <c r="L16" s="61">
        <f t="shared" si="3"/>
        <v>95202674</v>
      </c>
      <c r="M16" s="39">
        <f t="shared" si="3"/>
        <v>426716482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-79002880</v>
      </c>
      <c r="E19" s="146">
        <v>-355835691</v>
      </c>
      <c r="F19" s="65">
        <f>H19-D19</f>
        <v>0</v>
      </c>
      <c r="G19" s="63">
        <f>I19-E19</f>
        <v>0</v>
      </c>
      <c r="H19" s="65">
        <f t="shared" si="4"/>
        <v>-79002880</v>
      </c>
      <c r="I19" s="66">
        <f t="shared" si="4"/>
        <v>-355835691</v>
      </c>
      <c r="J19" s="60"/>
      <c r="K19" s="38"/>
      <c r="L19" s="60">
        <f t="shared" ref="L19:M23" si="5">H19+J19</f>
        <v>-79002880</v>
      </c>
      <c r="M19" s="38">
        <f t="shared" si="5"/>
        <v>-355835691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-16352162</v>
      </c>
      <c r="E21" s="146">
        <v>-70062416</v>
      </c>
      <c r="F21" s="65">
        <f t="shared" si="6"/>
        <v>0</v>
      </c>
      <c r="G21" s="63">
        <f t="shared" si="6"/>
        <v>0</v>
      </c>
      <c r="H21" s="65">
        <f t="shared" si="4"/>
        <v>-16352162</v>
      </c>
      <c r="I21" s="66">
        <f t="shared" si="4"/>
        <v>-70062416</v>
      </c>
      <c r="J21" s="60"/>
      <c r="K21" s="38"/>
      <c r="L21" s="60">
        <f t="shared" si="5"/>
        <v>-16352162</v>
      </c>
      <c r="M21" s="38">
        <f t="shared" si="5"/>
        <v>-70062416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120826</v>
      </c>
      <c r="E23" s="146">
        <v>505262</v>
      </c>
      <c r="F23" s="65">
        <f t="shared" si="6"/>
        <v>0</v>
      </c>
      <c r="G23" s="63">
        <f t="shared" si="6"/>
        <v>0</v>
      </c>
      <c r="H23" s="65">
        <f t="shared" si="4"/>
        <v>120826</v>
      </c>
      <c r="I23" s="66">
        <f t="shared" si="4"/>
        <v>505262</v>
      </c>
      <c r="J23" s="60"/>
      <c r="K23" s="38"/>
      <c r="L23" s="60">
        <f t="shared" si="5"/>
        <v>120826</v>
      </c>
      <c r="M23" s="38">
        <f t="shared" si="5"/>
        <v>505262</v>
      </c>
    </row>
    <row r="24" spans="1:13" x14ac:dyDescent="0.2">
      <c r="A24" s="9"/>
      <c r="B24" s="7" t="s">
        <v>33</v>
      </c>
      <c r="C24" s="6"/>
      <c r="D24" s="166">
        <v>-95234216</v>
      </c>
      <c r="E24" s="166">
        <v>-425392845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-95234216</v>
      </c>
      <c r="I24" s="39">
        <f>SUM(I19:I23)</f>
        <v>-425392845</v>
      </c>
      <c r="J24" s="61">
        <f t="shared" si="7"/>
        <v>0</v>
      </c>
      <c r="K24" s="39">
        <f t="shared" si="7"/>
        <v>0</v>
      </c>
      <c r="L24" s="61">
        <f t="shared" si="7"/>
        <v>-95234216</v>
      </c>
      <c r="M24" s="39">
        <f t="shared" si="7"/>
        <v>-425392845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6409</v>
      </c>
      <c r="E32" s="146">
        <v>24692</v>
      </c>
      <c r="F32" s="65">
        <f>H32-D32</f>
        <v>0</v>
      </c>
      <c r="G32" s="63">
        <f>I32-E32</f>
        <v>0</v>
      </c>
      <c r="H32" s="65">
        <f t="shared" ref="H32:I35" si="9">D32</f>
        <v>6409</v>
      </c>
      <c r="I32" s="66">
        <f t="shared" si="9"/>
        <v>24692</v>
      </c>
      <c r="J32" s="60"/>
      <c r="K32" s="38"/>
      <c r="L32" s="60">
        <f t="shared" ref="L32:M35" si="10">H32+J32</f>
        <v>6409</v>
      </c>
      <c r="M32" s="38">
        <f t="shared" si="10"/>
        <v>24692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39357</v>
      </c>
      <c r="E35" s="146">
        <v>-1319</v>
      </c>
      <c r="F35" s="65">
        <f t="shared" si="11"/>
        <v>0</v>
      </c>
      <c r="G35" s="63">
        <f t="shared" si="11"/>
        <v>0</v>
      </c>
      <c r="H35" s="65">
        <f t="shared" si="9"/>
        <v>39357</v>
      </c>
      <c r="I35" s="66">
        <f t="shared" si="9"/>
        <v>-1319</v>
      </c>
      <c r="J35" s="60"/>
      <c r="K35" s="38"/>
      <c r="L35" s="60">
        <f t="shared" si="10"/>
        <v>39357</v>
      </c>
      <c r="M35" s="38">
        <f t="shared" si="10"/>
        <v>-1319</v>
      </c>
    </row>
    <row r="36" spans="1:13" x14ac:dyDescent="0.2">
      <c r="A36" s="9"/>
      <c r="B36" s="7" t="s">
        <v>43</v>
      </c>
      <c r="C36" s="6"/>
      <c r="D36" s="166">
        <v>45766</v>
      </c>
      <c r="E36" s="166">
        <v>23373</v>
      </c>
      <c r="F36" s="61">
        <f>SUM(F32:F35)</f>
        <v>0</v>
      </c>
      <c r="G36" s="39">
        <f>SUM(G32:G35)</f>
        <v>0</v>
      </c>
      <c r="H36" s="61">
        <f>SUM(H32:H35)</f>
        <v>45766</v>
      </c>
      <c r="I36" s="39">
        <f>SUM(I32:I35)</f>
        <v>23373</v>
      </c>
      <c r="J36" s="61">
        <f>SUM(J32:J34)</f>
        <v>0</v>
      </c>
      <c r="K36" s="39">
        <f>SUM(K32:K34)</f>
        <v>0</v>
      </c>
      <c r="L36" s="61">
        <f>SUM(L32:L35)</f>
        <v>45766</v>
      </c>
      <c r="M36" s="39">
        <f>SUM(M32:M35)</f>
        <v>23373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50344</v>
      </c>
      <c r="E39" s="146">
        <v>227555</v>
      </c>
      <c r="F39" s="65">
        <f t="shared" ref="F39:G41" si="13">H39-D39</f>
        <v>0</v>
      </c>
      <c r="G39" s="63">
        <f t="shared" si="13"/>
        <v>0</v>
      </c>
      <c r="H39" s="65">
        <f t="shared" si="12"/>
        <v>50344</v>
      </c>
      <c r="I39" s="66">
        <f t="shared" si="12"/>
        <v>227555</v>
      </c>
      <c r="J39" s="60"/>
      <c r="K39" s="38"/>
      <c r="L39" s="60">
        <f t="shared" ref="L39:M41" si="14">H39+J39</f>
        <v>50344</v>
      </c>
      <c r="M39" s="38">
        <f t="shared" si="14"/>
        <v>227555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-48013</v>
      </c>
      <c r="E40" s="146">
        <v>-263</v>
      </c>
      <c r="F40" s="65">
        <f t="shared" si="13"/>
        <v>0</v>
      </c>
      <c r="G40" s="63">
        <f t="shared" si="13"/>
        <v>0</v>
      </c>
      <c r="H40" s="65">
        <f t="shared" si="12"/>
        <v>-48013</v>
      </c>
      <c r="I40" s="66">
        <f t="shared" si="12"/>
        <v>-263</v>
      </c>
      <c r="J40" s="60"/>
      <c r="K40" s="38"/>
      <c r="L40" s="60">
        <f t="shared" si="14"/>
        <v>-48013</v>
      </c>
      <c r="M40" s="38">
        <f t="shared" si="14"/>
        <v>-263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-48013</v>
      </c>
      <c r="E42" s="166">
        <v>-263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-48013</v>
      </c>
      <c r="I42" s="39">
        <f>SUM(I40:I41)</f>
        <v>-263</v>
      </c>
      <c r="J42" s="61">
        <f t="shared" si="15"/>
        <v>0</v>
      </c>
      <c r="K42" s="39">
        <f t="shared" si="15"/>
        <v>0</v>
      </c>
      <c r="L42" s="61">
        <f t="shared" si="15"/>
        <v>-48013</v>
      </c>
      <c r="M42" s="39">
        <f t="shared" si="15"/>
        <v>-263</v>
      </c>
    </row>
    <row r="43" spans="1:13" ht="21" customHeight="1" x14ac:dyDescent="0.2">
      <c r="A43" s="9"/>
      <c r="B43" s="7" t="s">
        <v>49</v>
      </c>
      <c r="C43" s="6"/>
      <c r="D43" s="166">
        <v>2331</v>
      </c>
      <c r="E43" s="166">
        <v>227292</v>
      </c>
      <c r="F43" s="61">
        <f t="shared" ref="F43:M43" si="16">F42+F39</f>
        <v>0</v>
      </c>
      <c r="G43" s="39">
        <f t="shared" si="16"/>
        <v>0</v>
      </c>
      <c r="H43" s="61">
        <f>H42+H39</f>
        <v>2331</v>
      </c>
      <c r="I43" s="39">
        <f>I42+I39</f>
        <v>227292</v>
      </c>
      <c r="J43" s="61">
        <f t="shared" si="16"/>
        <v>0</v>
      </c>
      <c r="K43" s="39">
        <f t="shared" si="16"/>
        <v>0</v>
      </c>
      <c r="L43" s="61">
        <f t="shared" si="16"/>
        <v>2331</v>
      </c>
      <c r="M43" s="39">
        <f t="shared" si="16"/>
        <v>227292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-16555</v>
      </c>
      <c r="E49" s="146">
        <v>-74663.05</v>
      </c>
      <c r="F49" s="65">
        <f>H49-D49</f>
        <v>0</v>
      </c>
      <c r="G49" s="63">
        <f>I49-E49</f>
        <v>0</v>
      </c>
      <c r="H49" s="65">
        <f>D49</f>
        <v>-16555</v>
      </c>
      <c r="I49" s="66">
        <f>E49</f>
        <v>-74663.05</v>
      </c>
      <c r="J49" s="60"/>
      <c r="K49" s="38"/>
      <c r="L49" s="60">
        <f>H49+J49</f>
        <v>-16555</v>
      </c>
      <c r="M49" s="38">
        <f>I49+K49</f>
        <v>-74663.05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-120826</v>
      </c>
      <c r="E51" s="146">
        <v>-505262</v>
      </c>
      <c r="F51" s="65">
        <f>H51-D51</f>
        <v>0</v>
      </c>
      <c r="G51" s="63">
        <f>I51-E51</f>
        <v>0</v>
      </c>
      <c r="H51" s="65">
        <f>D51</f>
        <v>-120826</v>
      </c>
      <c r="I51" s="66">
        <f>E51</f>
        <v>-505262</v>
      </c>
      <c r="J51" s="60"/>
      <c r="K51" s="38"/>
      <c r="L51" s="60">
        <f>H51+J51</f>
        <v>-120826</v>
      </c>
      <c r="M51" s="38">
        <f>I51+K51</f>
        <v>-505262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-297900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-297900</v>
      </c>
      <c r="J54" s="60"/>
      <c r="K54" s="38"/>
      <c r="L54" s="60">
        <f>H54+J54</f>
        <v>0</v>
      </c>
      <c r="M54" s="38">
        <f>I54+K54</f>
        <v>-297900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-565298.31000000006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-565298.31000000006</v>
      </c>
      <c r="J55" s="60"/>
      <c r="K55" s="38"/>
      <c r="L55" s="60">
        <f>H55+J55</f>
        <v>0</v>
      </c>
      <c r="M55" s="38">
        <f>I55+K55</f>
        <v>-565298.31000000006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-863198.31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-863198.31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-863198.31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1339002.3374000005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1339002.3374000005</v>
      </c>
      <c r="J70" s="60"/>
      <c r="K70" s="38"/>
      <c r="L70" s="60">
        <f>H70+J70</f>
        <v>0</v>
      </c>
      <c r="M70" s="38">
        <f>I70+K70</f>
        <v>1339002.3374000005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-1198403.7678999994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-1198403.7678999994</v>
      </c>
      <c r="J71" s="60"/>
      <c r="K71" s="38"/>
      <c r="L71" s="60">
        <f>H71+J71</f>
        <v>0</v>
      </c>
      <c r="M71" s="38">
        <f>I71+K71</f>
        <v>-1198403.7678999994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140598.56950000115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140598.56950000115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140598.56950000115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-3349708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-3349708</v>
      </c>
      <c r="J74" s="60"/>
      <c r="K74" s="38"/>
      <c r="L74" s="60">
        <f t="shared" si="22"/>
        <v>0</v>
      </c>
      <c r="M74" s="38">
        <f t="shared" si="22"/>
        <v>-3349708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108293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108293</v>
      </c>
      <c r="J75" s="60"/>
      <c r="K75" s="38"/>
      <c r="L75" s="60">
        <f t="shared" si="22"/>
        <v>0</v>
      </c>
      <c r="M75" s="38">
        <f t="shared" si="22"/>
        <v>108293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-2010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-2010</v>
      </c>
      <c r="J76" s="60"/>
      <c r="K76" s="38"/>
      <c r="L76" s="60">
        <f t="shared" si="22"/>
        <v>0</v>
      </c>
      <c r="M76" s="38">
        <f t="shared" si="22"/>
        <v>-2010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449453.91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449453.91</v>
      </c>
      <c r="J81" s="65"/>
      <c r="K81" s="66"/>
      <c r="L81" s="60">
        <f t="shared" si="22"/>
        <v>0</v>
      </c>
      <c r="M81" s="38">
        <f t="shared" si="22"/>
        <v>449453.91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-2522193.8805000046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-2522193.8805000046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-2522193.8805000046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65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226377628</v>
      </c>
      <c r="E11" s="66">
        <f>'EAST-EGM-FLSH'!E11+'EAST-LRC-FLSH'!E11</f>
        <v>931916656</v>
      </c>
      <c r="F11" s="37">
        <f>H11-D11</f>
        <v>0</v>
      </c>
      <c r="G11" s="37">
        <f>I11-E11</f>
        <v>0</v>
      </c>
      <c r="H11" s="60">
        <f>'EAST-EGM-FLSH'!H11+'EAST-LRC-FLSH'!H11</f>
        <v>226377628</v>
      </c>
      <c r="I11" s="38">
        <f>'EAST-EGM-FLSH'!I11+'EAST-LRC-FLSH'!I11</f>
        <v>931916656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226377628</v>
      </c>
      <c r="M11" s="38">
        <f t="shared" si="0"/>
        <v>931916656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94231793</v>
      </c>
      <c r="E13" s="66">
        <f>'EAST-EGM-FLSH'!E13+'EAST-LRC-FLSH'!E13</f>
        <v>385040484</v>
      </c>
      <c r="F13" s="60">
        <f t="shared" si="1"/>
        <v>0</v>
      </c>
      <c r="G13" s="37">
        <f t="shared" si="1"/>
        <v>0</v>
      </c>
      <c r="H13" s="60">
        <f>'EAST-EGM-FLSH'!H13+'EAST-LRC-FLSH'!H13</f>
        <v>94231793</v>
      </c>
      <c r="I13" s="38">
        <f>'EAST-EGM-FLSH'!I13+'EAST-LRC-FLSH'!I13</f>
        <v>385040484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94231793</v>
      </c>
      <c r="M13" s="38">
        <f t="shared" si="0"/>
        <v>385040484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4154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4154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4154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320609421</v>
      </c>
      <c r="E16" s="39">
        <f>SUM(E11:E15)</f>
        <v>1316961294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320609421</v>
      </c>
      <c r="I16" s="39">
        <f t="shared" si="2"/>
        <v>1316961294</v>
      </c>
      <c r="J16" s="61">
        <f t="shared" si="2"/>
        <v>0</v>
      </c>
      <c r="K16" s="39">
        <f t="shared" si="2"/>
        <v>0</v>
      </c>
      <c r="L16" s="61">
        <f t="shared" si="2"/>
        <v>320609421</v>
      </c>
      <c r="M16" s="39">
        <f t="shared" si="2"/>
        <v>1316961294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-228738727</v>
      </c>
      <c r="E19" s="66">
        <f>'EAST-EGM-FLSH'!E19+'EAST-LRC-FLSH'!E19</f>
        <v>-944066965</v>
      </c>
      <c r="F19" s="60">
        <f>H19-D19</f>
        <v>0</v>
      </c>
      <c r="G19" s="37">
        <f>I19-E19</f>
        <v>0</v>
      </c>
      <c r="H19" s="60">
        <f>'EAST-EGM-FLSH'!H19+'EAST-LRC-FLSH'!H19</f>
        <v>-228738727</v>
      </c>
      <c r="I19" s="38">
        <f>'EAST-EGM-FLSH'!I19+'EAST-LRC-FLSH'!I19</f>
        <v>-944066965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-228738727</v>
      </c>
      <c r="M19" s="38">
        <f t="shared" si="3"/>
        <v>-944066965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-87246445</v>
      </c>
      <c r="E21" s="66">
        <f>'EAST-EGM-FLSH'!E21+'EAST-LRC-FLSH'!E21</f>
        <v>-355071521</v>
      </c>
      <c r="F21" s="60">
        <f t="shared" si="4"/>
        <v>0</v>
      </c>
      <c r="G21" s="37">
        <f t="shared" si="4"/>
        <v>0</v>
      </c>
      <c r="H21" s="60">
        <f>'EAST-EGM-FLSH'!H21+'EAST-LRC-FLSH'!H21</f>
        <v>-87246445</v>
      </c>
      <c r="I21" s="38">
        <f>'EAST-EGM-FLSH'!I21+'EAST-LRC-FLSH'!I21</f>
        <v>-355071521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-87246445</v>
      </c>
      <c r="M21" s="38">
        <f t="shared" si="3"/>
        <v>-355071521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548946</v>
      </c>
      <c r="E23" s="66">
        <f>'EAST-EGM-FLSH'!E23+'EAST-LRC-FLSH'!E23</f>
        <v>2199125</v>
      </c>
      <c r="F23" s="60">
        <f t="shared" si="4"/>
        <v>0</v>
      </c>
      <c r="G23" s="37">
        <f t="shared" si="4"/>
        <v>0</v>
      </c>
      <c r="H23" s="60">
        <f>'EAST-EGM-FLSH'!H23+'EAST-LRC-FLSH'!H23</f>
        <v>548946</v>
      </c>
      <c r="I23" s="38">
        <f>'EAST-EGM-FLSH'!I23+'EAST-LRC-FLSH'!I23</f>
        <v>2199125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548946</v>
      </c>
      <c r="M23" s="38">
        <f t="shared" si="3"/>
        <v>2199125</v>
      </c>
    </row>
    <row r="24" spans="1:13" x14ac:dyDescent="0.2">
      <c r="A24" s="9"/>
      <c r="B24" s="7" t="s">
        <v>33</v>
      </c>
      <c r="C24" s="6"/>
      <c r="D24" s="61">
        <f>SUM(D19:D23)</f>
        <v>-315436226</v>
      </c>
      <c r="E24" s="39">
        <f>SUM(E19:E23)</f>
        <v>-1296939361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-315436226</v>
      </c>
      <c r="I24" s="39">
        <f t="shared" si="5"/>
        <v>-1296939361</v>
      </c>
      <c r="J24" s="61">
        <f t="shared" si="5"/>
        <v>0</v>
      </c>
      <c r="K24" s="39">
        <f t="shared" si="5"/>
        <v>0</v>
      </c>
      <c r="L24" s="61">
        <f t="shared" si="5"/>
        <v>-315436226</v>
      </c>
      <c r="M24" s="39">
        <f t="shared" si="5"/>
        <v>-1296939361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20205</v>
      </c>
      <c r="E32" s="66">
        <f>'EAST-EGM-FLSH'!E32+'EAST-LRC-FLSH'!E32</f>
        <v>76243</v>
      </c>
      <c r="F32" s="60">
        <f>H32-D32</f>
        <v>0</v>
      </c>
      <c r="G32" s="37">
        <f>I32-E32</f>
        <v>0</v>
      </c>
      <c r="H32" s="60">
        <f>'EAST-EGM-FLSH'!H32+'EAST-LRC-FLSH'!H32</f>
        <v>20205</v>
      </c>
      <c r="I32" s="38">
        <f>'EAST-EGM-FLSH'!I32+'EAST-LRC-FLSH'!I32</f>
        <v>76243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20205</v>
      </c>
      <c r="M32" s="38">
        <f t="shared" si="7"/>
        <v>76243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852817</v>
      </c>
      <c r="E33" s="66">
        <f>'EAST-EGM-FLSH'!E33+'EAST-LRC-FLSH'!E33</f>
        <v>3579210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852817</v>
      </c>
      <c r="I33" s="38">
        <f>'EAST-EGM-FLSH'!I33+'EAST-LRC-FLSH'!I33</f>
        <v>3579210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852817</v>
      </c>
      <c r="M33" s="38">
        <f t="shared" si="7"/>
        <v>3579210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-417576</v>
      </c>
      <c r="E34" s="66">
        <f>'EAST-EGM-FLSH'!E34+'EAST-LRC-FLSH'!E34</f>
        <v>-1775896</v>
      </c>
      <c r="F34" s="60">
        <f t="shared" si="8"/>
        <v>0</v>
      </c>
      <c r="G34" s="37">
        <f t="shared" si="8"/>
        <v>0</v>
      </c>
      <c r="H34" s="60">
        <f>'EAST-EGM-FLSH'!H34+'EAST-LRC-FLSH'!H34</f>
        <v>-417576</v>
      </c>
      <c r="I34" s="38">
        <f>'EAST-EGM-FLSH'!I34+'EAST-LRC-FLSH'!I34</f>
        <v>-1775896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-417576</v>
      </c>
      <c r="M34" s="38">
        <f t="shared" si="7"/>
        <v>-1775896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-263108</v>
      </c>
      <c r="E35" s="66">
        <f>'EAST-EGM-FLSH'!E35+'EAST-LRC-FLSH'!E35</f>
        <v>750</v>
      </c>
      <c r="F35" s="60">
        <f t="shared" si="8"/>
        <v>0</v>
      </c>
      <c r="G35" s="37">
        <f t="shared" si="8"/>
        <v>0</v>
      </c>
      <c r="H35" s="60">
        <f>'EAST-EGM-FLSH'!H35+'EAST-LRC-FLSH'!H35</f>
        <v>-263108</v>
      </c>
      <c r="I35" s="38">
        <f>'EAST-EGM-FLSH'!I35+'EAST-LRC-FLSH'!I35</f>
        <v>750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-263108</v>
      </c>
      <c r="M35" s="38">
        <f t="shared" si="7"/>
        <v>750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192338</v>
      </c>
      <c r="E36" s="39">
        <f t="shared" si="9"/>
        <v>1880307</v>
      </c>
      <c r="F36" s="61">
        <f t="shared" si="9"/>
        <v>0</v>
      </c>
      <c r="G36" s="39">
        <f t="shared" si="9"/>
        <v>0</v>
      </c>
      <c r="H36" s="61">
        <f t="shared" si="9"/>
        <v>192338</v>
      </c>
      <c r="I36" s="39">
        <f t="shared" si="9"/>
        <v>1880307</v>
      </c>
      <c r="J36" s="61">
        <f>SUM(J32:J34)</f>
        <v>0</v>
      </c>
      <c r="K36" s="39">
        <f>SUM(K32:K34)</f>
        <v>0</v>
      </c>
      <c r="L36" s="61">
        <f>SUM(L32:L35)</f>
        <v>192338</v>
      </c>
      <c r="M36" s="39">
        <f>SUM(M32:M35)</f>
        <v>1880307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1078527</v>
      </c>
      <c r="E39" s="66">
        <f>'EAST-EGM-FLSH'!E39+'EAST-LRC-FLSH'!E39</f>
        <v>4559656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1078527</v>
      </c>
      <c r="I39" s="38">
        <f>'EAST-EGM-FLSH'!I39+'EAST-LRC-FLSH'!I39</f>
        <v>4559656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1078527</v>
      </c>
      <c r="M39" s="38">
        <f t="shared" si="11"/>
        <v>4559656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-1094498</v>
      </c>
      <c r="E40" s="66">
        <f>'EAST-EGM-FLSH'!E40+'EAST-LRC-FLSH'!E40</f>
        <v>-4768580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-1094498</v>
      </c>
      <c r="I40" s="38">
        <f>'EAST-EGM-FLSH'!I40+'EAST-LRC-FLSH'!I40</f>
        <v>-4768580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-1094498</v>
      </c>
      <c r="M40" s="38">
        <f t="shared" si="11"/>
        <v>-4768580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-1094498</v>
      </c>
      <c r="E42" s="39">
        <f>SUM(E40:E41)</f>
        <v>-4768580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-1094498</v>
      </c>
      <c r="I42" s="39">
        <f t="shared" si="12"/>
        <v>-4768580</v>
      </c>
      <c r="J42" s="61">
        <f t="shared" si="12"/>
        <v>0</v>
      </c>
      <c r="K42" s="39">
        <f t="shared" si="12"/>
        <v>0</v>
      </c>
      <c r="L42" s="61">
        <f t="shared" si="12"/>
        <v>-1094498</v>
      </c>
      <c r="M42" s="39">
        <f t="shared" si="12"/>
        <v>-4768580</v>
      </c>
    </row>
    <row r="43" spans="1:13" ht="21" customHeight="1" x14ac:dyDescent="0.2">
      <c r="A43" s="9"/>
      <c r="B43" s="7" t="s">
        <v>49</v>
      </c>
      <c r="C43" s="6"/>
      <c r="D43" s="61">
        <f>D42+D39</f>
        <v>-15971</v>
      </c>
      <c r="E43" s="39">
        <f>E42+E39</f>
        <v>-208924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-15971</v>
      </c>
      <c r="I43" s="39">
        <f t="shared" si="13"/>
        <v>-208924</v>
      </c>
      <c r="J43" s="61">
        <f t="shared" si="13"/>
        <v>0</v>
      </c>
      <c r="K43" s="39">
        <f t="shared" si="13"/>
        <v>0</v>
      </c>
      <c r="L43" s="61">
        <f t="shared" si="13"/>
        <v>-15971</v>
      </c>
      <c r="M43" s="39">
        <f t="shared" si="13"/>
        <v>-208924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-5349562</v>
      </c>
      <c r="E49" s="66">
        <f>'EAST-EGM-FLSH'!E49+'EAST-LRC-FLSH'!E49</f>
        <v>-22922873.170000002</v>
      </c>
      <c r="F49" s="60">
        <f>H49-D49</f>
        <v>0</v>
      </c>
      <c r="G49" s="37">
        <f>I49-E49</f>
        <v>0</v>
      </c>
      <c r="H49" s="60">
        <f>'EAST-EGM-FLSH'!H49+'EAST-LRC-FLSH'!H49</f>
        <v>-5349562</v>
      </c>
      <c r="I49" s="38">
        <f>'EAST-EGM-FLSH'!I49+'EAST-LRC-FLSH'!I49</f>
        <v>-22922873.170000002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-5349562</v>
      </c>
      <c r="M49" s="38">
        <f>I49+K49</f>
        <v>-22922873.170000002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-548946</v>
      </c>
      <c r="E51" s="66">
        <f>'EAST-EGM-FLSH'!E51+'EAST-LRC-FLSH'!E51</f>
        <v>-2199125</v>
      </c>
      <c r="F51" s="60">
        <f>H51-D51</f>
        <v>0</v>
      </c>
      <c r="G51" s="37">
        <f>I51-E51</f>
        <v>0</v>
      </c>
      <c r="H51" s="60">
        <f>'EAST-EGM-FLSH'!H51+'EAST-LRC-FLSH'!H51</f>
        <v>-548946</v>
      </c>
      <c r="I51" s="38">
        <f>'EAST-EGM-FLSH'!I51+'EAST-LRC-FLSH'!I51</f>
        <v>-2199125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-548946</v>
      </c>
      <c r="M51" s="38">
        <f>I51+K51</f>
        <v>-2199125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-2074933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-2074933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-2074933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-2480852.5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-2480852.5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-2480852.5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-4555785.5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-4555785.5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-4555785.5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714998.03671978554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714998.03671978554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714998.03671978554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5134326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5134326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5134326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5849324.036719786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5849324.036719786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5849324.036719786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-6351055.5978999995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-6351055.5978999995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-6351055.5978999995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51772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51772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51772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2943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2943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2943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-22908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-22908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-22908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-8476618.2861801833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-8476618.2861801833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-8476618.2861801833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-8476618.2861801833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233070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233070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233070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233070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233070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233070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-8243548.2861801833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-8243548.2861801833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-8243548.2861801833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2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614068</v>
      </c>
      <c r="E32" s="38">
        <v>4349</v>
      </c>
      <c r="F32" s="65">
        <f>H32-D32</f>
        <v>0</v>
      </c>
      <c r="G32" s="63">
        <f>I32-E32</f>
        <v>0</v>
      </c>
      <c r="H32" s="65">
        <f t="shared" ref="H32:I35" si="9">D32</f>
        <v>614068</v>
      </c>
      <c r="I32" s="66">
        <f t="shared" si="9"/>
        <v>4349</v>
      </c>
      <c r="J32" s="60"/>
      <c r="K32" s="38"/>
      <c r="L32" s="60">
        <f t="shared" ref="L32:M35" si="10">H32+J32</f>
        <v>614068</v>
      </c>
      <c r="M32" s="38">
        <f t="shared" si="10"/>
        <v>4349</v>
      </c>
    </row>
    <row r="33" spans="1:13" x14ac:dyDescent="0.2">
      <c r="A33" s="9">
        <v>14</v>
      </c>
      <c r="B33" s="7"/>
      <c r="C33" s="18" t="s">
        <v>40</v>
      </c>
      <c r="D33" s="60">
        <v>-614068</v>
      </c>
      <c r="E33" s="38">
        <v>-14085</v>
      </c>
      <c r="F33" s="65">
        <f t="shared" ref="F33:G35" si="11">H33-D33</f>
        <v>0</v>
      </c>
      <c r="G33" s="63">
        <f t="shared" si="11"/>
        <v>0</v>
      </c>
      <c r="H33" s="65">
        <f t="shared" si="9"/>
        <v>-614068</v>
      </c>
      <c r="I33" s="66">
        <f t="shared" si="9"/>
        <v>-14085</v>
      </c>
      <c r="J33" s="60"/>
      <c r="K33" s="38"/>
      <c r="L33" s="60">
        <f t="shared" si="10"/>
        <v>-614068</v>
      </c>
      <c r="M33" s="38">
        <f t="shared" si="10"/>
        <v>-14085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-9736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-9736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-9736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-15612579.599071806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-15612579.599071806</v>
      </c>
      <c r="J49" s="60"/>
      <c r="K49" s="38"/>
      <c r="L49" s="60">
        <f>H49+J49</f>
        <v>-3662971</v>
      </c>
      <c r="M49" s="38">
        <f>I49+K49</f>
        <v>-15612579.599071806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-366240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-366240</v>
      </c>
      <c r="J54" s="60"/>
      <c r="K54" s="38"/>
      <c r="L54" s="60">
        <f>H54+J54</f>
        <v>0</v>
      </c>
      <c r="M54" s="38">
        <f>I54+K54</f>
        <v>-366240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-366240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-366240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-366240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-1055373.25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-1055373.25</v>
      </c>
      <c r="J70" s="60"/>
      <c r="K70" s="38"/>
      <c r="L70" s="60">
        <f t="shared" si="20"/>
        <v>0</v>
      </c>
      <c r="M70" s="38">
        <f t="shared" si="20"/>
        <v>-1055373.25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-190809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-190809</v>
      </c>
      <c r="J71" s="60"/>
      <c r="K71" s="38"/>
      <c r="L71" s="60">
        <f t="shared" si="20"/>
        <v>0</v>
      </c>
      <c r="M71" s="38">
        <f t="shared" si="20"/>
        <v>-190809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-1246182.25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-1246182.25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-1246182.25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1078271.5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1078271.5</v>
      </c>
      <c r="J74" s="60"/>
      <c r="K74" s="38"/>
      <c r="L74" s="60">
        <f t="shared" si="23"/>
        <v>0</v>
      </c>
      <c r="M74" s="38">
        <f t="shared" si="23"/>
        <v>1078271.5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10952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10952</v>
      </c>
      <c r="J75" s="60"/>
      <c r="K75" s="38"/>
      <c r="L75" s="60">
        <f t="shared" si="23"/>
        <v>0</v>
      </c>
      <c r="M75" s="38">
        <f t="shared" si="23"/>
        <v>10952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724457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724457</v>
      </c>
      <c r="J81" s="60"/>
      <c r="K81" s="38"/>
      <c r="L81" s="60">
        <f t="shared" si="23"/>
        <v>0</v>
      </c>
      <c r="M81" s="38">
        <f t="shared" si="23"/>
        <v>724457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-4298103.889071798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-4298103.889071798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-4298103.889071798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2424344.3219273128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-690278+10016-195982</f>
        <v>-876244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-876244</v>
      </c>
      <c r="J86" s="148"/>
      <c r="K86" s="148"/>
      <c r="L86" s="148">
        <f t="shared" ref="L86:M88" si="27">H86+J86</f>
        <v>0</v>
      </c>
      <c r="M86" s="148">
        <f t="shared" si="27"/>
        <v>-876244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-876244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-876244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-876244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-5174347.889071798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-5174347.889071798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-5174347.889071798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9">
        <v>3810645</v>
      </c>
      <c r="E11" s="149">
        <v>30727204.49000001</v>
      </c>
      <c r="F11" s="60">
        <f>H11-D11</f>
        <v>0</v>
      </c>
      <c r="G11" s="37">
        <f>I11-E11</f>
        <v>0</v>
      </c>
      <c r="H11" s="65">
        <f>D11</f>
        <v>3810645</v>
      </c>
      <c r="I11" s="66">
        <f>E11</f>
        <v>30727204.49000001</v>
      </c>
      <c r="J11" s="60"/>
      <c r="K11" s="38"/>
      <c r="L11" s="60">
        <f t="shared" ref="L11:M15" si="0">H11+J11</f>
        <v>3810645</v>
      </c>
      <c r="M11" s="38">
        <f t="shared" si="0"/>
        <v>30727204.49000001</v>
      </c>
    </row>
    <row r="12" spans="1:26" x14ac:dyDescent="0.2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9">
        <v>0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3810645</v>
      </c>
      <c r="E16" s="166">
        <v>30727204.49000001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3810645</v>
      </c>
      <c r="I16" s="39">
        <f>SUM(I11:I15)</f>
        <v>30727204.49000001</v>
      </c>
      <c r="J16" s="61">
        <f t="shared" si="3"/>
        <v>0</v>
      </c>
      <c r="K16" s="39">
        <f t="shared" si="3"/>
        <v>0</v>
      </c>
      <c r="L16" s="61">
        <f t="shared" si="3"/>
        <v>3810645</v>
      </c>
      <c r="M16" s="39">
        <f t="shared" si="3"/>
        <v>30727204.49000001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9">
        <v>-570802</v>
      </c>
      <c r="E19" s="149">
        <v>-10303409.24000001</v>
      </c>
      <c r="F19" s="60">
        <f>H19-D19</f>
        <v>0</v>
      </c>
      <c r="G19" s="37">
        <f>I19-E19</f>
        <v>0</v>
      </c>
      <c r="H19" s="65">
        <f t="shared" si="4"/>
        <v>-570802</v>
      </c>
      <c r="I19" s="66">
        <f t="shared" si="4"/>
        <v>-10303409.24000001</v>
      </c>
      <c r="J19" s="60"/>
      <c r="K19" s="38"/>
      <c r="L19" s="60">
        <f t="shared" ref="L19:M23" si="5">H19+J19</f>
        <v>-570802</v>
      </c>
      <c r="M19" s="38">
        <f t="shared" si="5"/>
        <v>-10303409.24000001</v>
      </c>
    </row>
    <row r="20" spans="1:13" x14ac:dyDescent="0.2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9">
        <v>0</v>
      </c>
      <c r="E21" s="149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9">
        <v>-5561</v>
      </c>
      <c r="E23" s="149">
        <v>-13722</v>
      </c>
      <c r="F23" s="60">
        <f t="shared" si="6"/>
        <v>0</v>
      </c>
      <c r="G23" s="37">
        <f t="shared" si="6"/>
        <v>0</v>
      </c>
      <c r="H23" s="65">
        <f t="shared" si="4"/>
        <v>-5561</v>
      </c>
      <c r="I23" s="66">
        <f t="shared" si="4"/>
        <v>-13722</v>
      </c>
      <c r="J23" s="60"/>
      <c r="K23" s="38"/>
      <c r="L23" s="60">
        <f t="shared" si="5"/>
        <v>-5561</v>
      </c>
      <c r="M23" s="38">
        <f t="shared" si="5"/>
        <v>-13722</v>
      </c>
    </row>
    <row r="24" spans="1:13" x14ac:dyDescent="0.2">
      <c r="A24" s="9"/>
      <c r="B24" s="7" t="s">
        <v>33</v>
      </c>
      <c r="C24" s="6"/>
      <c r="D24" s="166">
        <v>-576363</v>
      </c>
      <c r="E24" s="166">
        <v>-10317131.24000001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-576363</v>
      </c>
      <c r="I24" s="39">
        <f>SUM(I19:I23)</f>
        <v>-10317131.24000001</v>
      </c>
      <c r="J24" s="61">
        <f t="shared" si="7"/>
        <v>0</v>
      </c>
      <c r="K24" s="39">
        <f t="shared" si="7"/>
        <v>0</v>
      </c>
      <c r="L24" s="61">
        <f t="shared" si="7"/>
        <v>-576363</v>
      </c>
      <c r="M24" s="39">
        <f t="shared" si="7"/>
        <v>-10317131.24000001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9">
        <v>-1976980</v>
      </c>
      <c r="E27" s="149">
        <v>4049132.4800000191</v>
      </c>
      <c r="F27" s="60">
        <f>H27-D27</f>
        <v>0</v>
      </c>
      <c r="G27" s="37">
        <f>I27-E27</f>
        <v>0</v>
      </c>
      <c r="H27" s="65">
        <f>D27</f>
        <v>-1976980</v>
      </c>
      <c r="I27" s="66">
        <f>E27</f>
        <v>4049132.4800000191</v>
      </c>
      <c r="J27" s="60"/>
      <c r="K27" s="38"/>
      <c r="L27" s="60">
        <f>H27+J27</f>
        <v>-1976980</v>
      </c>
      <c r="M27" s="38">
        <f>I27+K27</f>
        <v>4049132.4800000191</v>
      </c>
    </row>
    <row r="28" spans="1:13" x14ac:dyDescent="0.2">
      <c r="A28" s="9">
        <v>12</v>
      </c>
      <c r="B28" s="7"/>
      <c r="C28" s="18" t="s">
        <v>36</v>
      </c>
      <c r="D28" s="149">
        <v>146279</v>
      </c>
      <c r="E28" s="149">
        <v>-11754313.189999998</v>
      </c>
      <c r="F28" s="60">
        <f>H28-D28</f>
        <v>0</v>
      </c>
      <c r="G28" s="37">
        <f>I28-E28</f>
        <v>0</v>
      </c>
      <c r="H28" s="65">
        <f>D28</f>
        <v>146279</v>
      </c>
      <c r="I28" s="66">
        <f>E28</f>
        <v>-11754313.189999998</v>
      </c>
      <c r="J28" s="60"/>
      <c r="K28" s="38"/>
      <c r="L28" s="60">
        <f>H28+J28</f>
        <v>146279</v>
      </c>
      <c r="M28" s="38">
        <f>I28+K28</f>
        <v>-11754313.189999998</v>
      </c>
    </row>
    <row r="29" spans="1:13" x14ac:dyDescent="0.2">
      <c r="A29" s="9"/>
      <c r="B29" s="7" t="s">
        <v>37</v>
      </c>
      <c r="C29" s="6"/>
      <c r="D29" s="166">
        <v>-1830701</v>
      </c>
      <c r="E29" s="166">
        <v>-7705180.7099999785</v>
      </c>
      <c r="F29" s="61">
        <f t="shared" ref="F29:M29" si="8">SUM(F27:F28)</f>
        <v>0</v>
      </c>
      <c r="G29" s="39">
        <f t="shared" si="8"/>
        <v>0</v>
      </c>
      <c r="H29" s="61">
        <f>SUM(H27:H28)</f>
        <v>-1830701</v>
      </c>
      <c r="I29" s="39">
        <f>SUM(I27:I28)</f>
        <v>-7705180.7099999785</v>
      </c>
      <c r="J29" s="61">
        <f t="shared" si="8"/>
        <v>0</v>
      </c>
      <c r="K29" s="39">
        <f t="shared" si="8"/>
        <v>0</v>
      </c>
      <c r="L29" s="61">
        <f t="shared" si="8"/>
        <v>-1830701</v>
      </c>
      <c r="M29" s="39">
        <f t="shared" si="8"/>
        <v>-7705180.7099999785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9">
        <v>0</v>
      </c>
      <c r="E39" s="149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9">
        <v>0</v>
      </c>
      <c r="E40" s="149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9">
        <v>-1403581</v>
      </c>
      <c r="E49" s="149">
        <v>-5982444.3290009107</v>
      </c>
      <c r="F49" s="60">
        <f>H49-D49</f>
        <v>0</v>
      </c>
      <c r="G49" s="37">
        <f>I49-E49</f>
        <v>0</v>
      </c>
      <c r="H49" s="65">
        <f>D49</f>
        <v>-1403581</v>
      </c>
      <c r="I49" s="66">
        <f>E49</f>
        <v>-5982444.3290009107</v>
      </c>
      <c r="J49" s="60"/>
      <c r="K49" s="38"/>
      <c r="L49" s="60">
        <f>H49+J49</f>
        <v>-1403581</v>
      </c>
      <c r="M49" s="38">
        <f>I49+K49</f>
        <v>-5982444.3290009107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6722448.2109991107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6722448.2109991107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6722448.2109991107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53659386</v>
      </c>
      <c r="E11" s="60">
        <v>229178102</v>
      </c>
      <c r="F11" s="60">
        <f>H11-D11</f>
        <v>0</v>
      </c>
      <c r="G11" s="37">
        <f>I11-E11</f>
        <v>0</v>
      </c>
      <c r="H11" s="65">
        <f>D11</f>
        <v>53659386</v>
      </c>
      <c r="I11" s="66">
        <f>E11</f>
        <v>229178102</v>
      </c>
      <c r="J11" s="60"/>
      <c r="K11" s="38"/>
      <c r="L11" s="60">
        <f t="shared" ref="L11:M15" si="0">H11+J11</f>
        <v>53659386</v>
      </c>
      <c r="M11" s="38">
        <f t="shared" si="0"/>
        <v>229178102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954974</v>
      </c>
      <c r="E13" s="60">
        <v>3930102</v>
      </c>
      <c r="F13" s="60">
        <f t="shared" si="1"/>
        <v>0</v>
      </c>
      <c r="G13" s="37">
        <f t="shared" si="1"/>
        <v>0</v>
      </c>
      <c r="H13" s="65">
        <f t="shared" si="2"/>
        <v>954974</v>
      </c>
      <c r="I13" s="66">
        <f t="shared" si="2"/>
        <v>3930102</v>
      </c>
      <c r="J13" s="60"/>
      <c r="K13" s="38"/>
      <c r="L13" s="60">
        <f t="shared" si="0"/>
        <v>954974</v>
      </c>
      <c r="M13" s="38">
        <f t="shared" si="0"/>
        <v>3930102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54614360</v>
      </c>
      <c r="E16" s="39">
        <v>233108204</v>
      </c>
      <c r="F16" s="61">
        <f t="shared" ref="F16:M16" si="3">SUM(F11:F15)</f>
        <v>0</v>
      </c>
      <c r="G16" s="39">
        <f t="shared" si="3"/>
        <v>0</v>
      </c>
      <c r="H16" s="61">
        <f>SUM(H11:H15)</f>
        <v>54614360</v>
      </c>
      <c r="I16" s="39">
        <f>SUM(I11:I15)</f>
        <v>233108204</v>
      </c>
      <c r="J16" s="61">
        <f t="shared" si="3"/>
        <v>0</v>
      </c>
      <c r="K16" s="39">
        <f t="shared" si="3"/>
        <v>0</v>
      </c>
      <c r="L16" s="61">
        <f t="shared" si="3"/>
        <v>54614360</v>
      </c>
      <c r="M16" s="39">
        <f t="shared" si="3"/>
        <v>233108204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-58721475</v>
      </c>
      <c r="E19" s="60">
        <v>-250156859</v>
      </c>
      <c r="F19" s="60">
        <f>H19-D19</f>
        <v>0</v>
      </c>
      <c r="G19" s="37">
        <f>I19-E19</f>
        <v>0</v>
      </c>
      <c r="H19" s="65">
        <f t="shared" si="4"/>
        <v>-58721475</v>
      </c>
      <c r="I19" s="66">
        <f t="shared" si="4"/>
        <v>-250156859</v>
      </c>
      <c r="J19" s="60"/>
      <c r="K19" s="38"/>
      <c r="L19" s="60">
        <f t="shared" ref="L19:M23" si="5">H19+J19</f>
        <v>-58721475</v>
      </c>
      <c r="M19" s="38">
        <f t="shared" si="5"/>
        <v>-250156859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-2453686</v>
      </c>
      <c r="E21" s="60">
        <v>-9828172</v>
      </c>
      <c r="F21" s="60">
        <f t="shared" si="6"/>
        <v>0</v>
      </c>
      <c r="G21" s="37">
        <f t="shared" si="6"/>
        <v>0</v>
      </c>
      <c r="H21" s="65">
        <f t="shared" si="4"/>
        <v>-2453686</v>
      </c>
      <c r="I21" s="66">
        <f t="shared" si="4"/>
        <v>-9828172</v>
      </c>
      <c r="J21" s="60"/>
      <c r="K21" s="38"/>
      <c r="L21" s="60">
        <f t="shared" si="5"/>
        <v>-2453686</v>
      </c>
      <c r="M21" s="38">
        <f t="shared" si="5"/>
        <v>-9828172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12460</v>
      </c>
      <c r="E23" s="60">
        <v>53219</v>
      </c>
      <c r="F23" s="60">
        <f t="shared" si="6"/>
        <v>0</v>
      </c>
      <c r="G23" s="37">
        <f t="shared" si="6"/>
        <v>0</v>
      </c>
      <c r="H23" s="65">
        <f t="shared" si="4"/>
        <v>12460</v>
      </c>
      <c r="I23" s="66">
        <f t="shared" si="4"/>
        <v>53219</v>
      </c>
      <c r="J23" s="60"/>
      <c r="K23" s="38"/>
      <c r="L23" s="60">
        <f t="shared" si="5"/>
        <v>12460</v>
      </c>
      <c r="M23" s="38">
        <f t="shared" si="5"/>
        <v>53219</v>
      </c>
    </row>
    <row r="24" spans="1:13" x14ac:dyDescent="0.2">
      <c r="A24" s="9"/>
      <c r="B24" s="7" t="s">
        <v>33</v>
      </c>
      <c r="C24" s="6"/>
      <c r="D24" s="61">
        <v>-61162701</v>
      </c>
      <c r="E24" s="39">
        <v>-259931812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-61162701</v>
      </c>
      <c r="I24" s="39">
        <f>SUM(I19:I23)</f>
        <v>-259931812</v>
      </c>
      <c r="J24" s="61">
        <f t="shared" si="7"/>
        <v>0</v>
      </c>
      <c r="K24" s="39">
        <f t="shared" si="7"/>
        <v>0</v>
      </c>
      <c r="L24" s="61">
        <f t="shared" si="7"/>
        <v>-61162701</v>
      </c>
      <c r="M24" s="39">
        <f t="shared" si="7"/>
        <v>-259931812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83898347</v>
      </c>
      <c r="E27" s="60">
        <v>347644559</v>
      </c>
      <c r="F27" s="60">
        <f>H27-D27</f>
        <v>0</v>
      </c>
      <c r="G27" s="37">
        <f>I27-E27</f>
        <v>0</v>
      </c>
      <c r="H27" s="65">
        <f>D27</f>
        <v>83898347</v>
      </c>
      <c r="I27" s="66">
        <f>E27</f>
        <v>347644559</v>
      </c>
      <c r="J27" s="60"/>
      <c r="K27" s="38"/>
      <c r="L27" s="60">
        <f>H27+J27</f>
        <v>83898347</v>
      </c>
      <c r="M27" s="38">
        <f>I27+K27</f>
        <v>347644559</v>
      </c>
    </row>
    <row r="28" spans="1:13" x14ac:dyDescent="0.2">
      <c r="A28" s="9">
        <v>12</v>
      </c>
      <c r="B28" s="7"/>
      <c r="C28" s="18" t="s">
        <v>36</v>
      </c>
      <c r="D28" s="60">
        <v>-80573389</v>
      </c>
      <c r="E28" s="60">
        <v>-333941539</v>
      </c>
      <c r="F28" s="60">
        <f>H28-D28</f>
        <v>0</v>
      </c>
      <c r="G28" s="37">
        <f>I28-E28</f>
        <v>0</v>
      </c>
      <c r="H28" s="65">
        <f>D28</f>
        <v>-80573389</v>
      </c>
      <c r="I28" s="66">
        <f>E28</f>
        <v>-333941539</v>
      </c>
      <c r="J28" s="60"/>
      <c r="K28" s="38"/>
      <c r="L28" s="60">
        <f>H28+J28</f>
        <v>-80573389</v>
      </c>
      <c r="M28" s="38">
        <f>I28+K28</f>
        <v>-333941539</v>
      </c>
    </row>
    <row r="29" spans="1:13" x14ac:dyDescent="0.2">
      <c r="A29" s="9"/>
      <c r="B29" s="7" t="s">
        <v>37</v>
      </c>
      <c r="C29" s="6"/>
      <c r="D29" s="61">
        <v>3324958</v>
      </c>
      <c r="E29" s="39">
        <v>13703020</v>
      </c>
      <c r="F29" s="61">
        <f t="shared" ref="F29:M29" si="8">SUM(F27:F28)</f>
        <v>0</v>
      </c>
      <c r="G29" s="39">
        <f t="shared" si="8"/>
        <v>0</v>
      </c>
      <c r="H29" s="61">
        <f>SUM(H27:H28)</f>
        <v>3324958</v>
      </c>
      <c r="I29" s="39">
        <f>SUM(I27:I28)</f>
        <v>13703020</v>
      </c>
      <c r="J29" s="61">
        <f t="shared" si="8"/>
        <v>0</v>
      </c>
      <c r="K29" s="39">
        <f t="shared" si="8"/>
        <v>0</v>
      </c>
      <c r="L29" s="61">
        <f t="shared" si="8"/>
        <v>3324958</v>
      </c>
      <c r="M29" s="39">
        <f t="shared" si="8"/>
        <v>13703020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4188690</v>
      </c>
      <c r="E39" s="60">
        <v>16387712</v>
      </c>
      <c r="F39" s="60">
        <f t="shared" ref="F39:G41" si="13">H39-D39</f>
        <v>0</v>
      </c>
      <c r="G39" s="37">
        <f t="shared" si="13"/>
        <v>0</v>
      </c>
      <c r="H39" s="65">
        <f t="shared" si="12"/>
        <v>4188690</v>
      </c>
      <c r="I39" s="66">
        <f t="shared" si="12"/>
        <v>16387712</v>
      </c>
      <c r="J39" s="60"/>
      <c r="K39" s="38"/>
      <c r="L39" s="60">
        <f t="shared" ref="L39:M41" si="14">H39+J39</f>
        <v>4188690</v>
      </c>
      <c r="M39" s="38">
        <f t="shared" si="14"/>
        <v>16387712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-6063754</v>
      </c>
      <c r="E40" s="60">
        <v>-26513879</v>
      </c>
      <c r="F40" s="60">
        <f t="shared" si="13"/>
        <v>0</v>
      </c>
      <c r="G40" s="37">
        <f t="shared" si="13"/>
        <v>0</v>
      </c>
      <c r="H40" s="65">
        <f t="shared" si="12"/>
        <v>-6063754</v>
      </c>
      <c r="I40" s="66">
        <f t="shared" si="12"/>
        <v>-26513879</v>
      </c>
      <c r="J40" s="60"/>
      <c r="K40" s="38"/>
      <c r="L40" s="60">
        <f t="shared" si="14"/>
        <v>-6063754</v>
      </c>
      <c r="M40" s="38">
        <f t="shared" si="14"/>
        <v>-26513879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-6063754</v>
      </c>
      <c r="E42" s="39">
        <v>-26513879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-6063754</v>
      </c>
      <c r="I42" s="39">
        <f>SUM(I40:I41)</f>
        <v>-26513879</v>
      </c>
      <c r="J42" s="61">
        <f t="shared" si="15"/>
        <v>0</v>
      </c>
      <c r="K42" s="39">
        <f t="shared" si="15"/>
        <v>0</v>
      </c>
      <c r="L42" s="61">
        <f t="shared" si="15"/>
        <v>-6063754</v>
      </c>
      <c r="M42" s="39">
        <f t="shared" si="15"/>
        <v>-26513879</v>
      </c>
    </row>
    <row r="43" spans="1:13" ht="21" customHeight="1" x14ac:dyDescent="0.2">
      <c r="A43" s="9"/>
      <c r="B43" s="7" t="s">
        <v>49</v>
      </c>
      <c r="C43" s="6"/>
      <c r="D43" s="61">
        <v>-1875064</v>
      </c>
      <c r="E43" s="39">
        <v>-10126167</v>
      </c>
      <c r="F43" s="61">
        <f t="shared" ref="F43:M43" si="16">F42+F39</f>
        <v>0</v>
      </c>
      <c r="G43" s="39">
        <f t="shared" si="16"/>
        <v>0</v>
      </c>
      <c r="H43" s="61">
        <f>H42+H39</f>
        <v>-1875064</v>
      </c>
      <c r="I43" s="39">
        <f>I42+I39</f>
        <v>-10126167</v>
      </c>
      <c r="J43" s="61">
        <f t="shared" si="16"/>
        <v>0</v>
      </c>
      <c r="K43" s="39">
        <f t="shared" si="16"/>
        <v>0</v>
      </c>
      <c r="L43" s="61">
        <f t="shared" si="16"/>
        <v>-1875064</v>
      </c>
      <c r="M43" s="39">
        <f t="shared" si="16"/>
        <v>-10126167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5098447</v>
      </c>
      <c r="E49" s="60">
        <v>21730969.10107911</v>
      </c>
      <c r="F49" s="60">
        <f>H49-D49</f>
        <v>0</v>
      </c>
      <c r="G49" s="37">
        <f>I49-E49</f>
        <v>0</v>
      </c>
      <c r="H49" s="65">
        <f>D49</f>
        <v>5098447</v>
      </c>
      <c r="I49" s="66">
        <f>E49</f>
        <v>21730969.10107911</v>
      </c>
      <c r="J49" s="60"/>
      <c r="K49" s="38"/>
      <c r="L49" s="60">
        <f>H49+J49</f>
        <v>5098447</v>
      </c>
      <c r="M49" s="38">
        <f>I49+K49</f>
        <v>21730969.10107911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-1710770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-1710770</v>
      </c>
      <c r="J54" s="60"/>
      <c r="K54" s="38"/>
      <c r="L54" s="60">
        <f>H54+J54</f>
        <v>0</v>
      </c>
      <c r="M54" s="38">
        <f>I54+K54</f>
        <v>-1710770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-1710770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-1710770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-1710770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-155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-155</v>
      </c>
      <c r="J76" s="60"/>
      <c r="K76" s="38"/>
      <c r="L76" s="60">
        <f t="shared" si="22"/>
        <v>0</v>
      </c>
      <c r="M76" s="38">
        <f t="shared" si="22"/>
        <v>-155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-3226710.8989208899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-3226710.8989208899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-3226710.8989208899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69528100</v>
      </c>
      <c r="E11" s="38">
        <f>'TX-EGM-FLSH'!E11+'TX-HPLR-FLSH'!E11+'TX-HPLC-FLSH'!E11</f>
        <v>298335307</v>
      </c>
      <c r="F11" s="60">
        <f>H11-D11</f>
        <v>0</v>
      </c>
      <c r="G11" s="37">
        <f>I11-E11</f>
        <v>0</v>
      </c>
      <c r="H11" s="60">
        <f>'TX-EGM-FLSH'!H11+'TX-HPLR-FLSH'!H11+'TX-HPLC-FLSH'!H11</f>
        <v>69528100</v>
      </c>
      <c r="I11" s="38">
        <f>'TX-EGM-FLSH'!I11+'TX-HPLR-FLSH'!I11+'TX-HPLC-FLSH'!I11</f>
        <v>298335307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69528100</v>
      </c>
      <c r="M11" s="38">
        <f t="shared" si="0"/>
        <v>298335307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954974</v>
      </c>
      <c r="E13" s="38">
        <f>'TX-EGM-FLSH'!E13+'TX-HPLR-FLSH'!E13+'TX-HPLC-FLSH'!E13</f>
        <v>3930102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954974</v>
      </c>
      <c r="I13" s="38">
        <f>'TX-EGM-FLSH'!I13+'TX-HPLR-FLSH'!I13+'TX-HPLC-FLSH'!I13</f>
        <v>3930102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954974</v>
      </c>
      <c r="M13" s="38">
        <f t="shared" si="0"/>
        <v>3930102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70483074</v>
      </c>
      <c r="E16" s="39">
        <f>SUM(E11:E15)</f>
        <v>302265409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70483074</v>
      </c>
      <c r="I16" s="39">
        <f t="shared" si="2"/>
        <v>302265409</v>
      </c>
      <c r="J16" s="61">
        <f t="shared" si="2"/>
        <v>0</v>
      </c>
      <c r="K16" s="39">
        <f t="shared" si="2"/>
        <v>0</v>
      </c>
      <c r="L16" s="61">
        <f t="shared" si="2"/>
        <v>70483074</v>
      </c>
      <c r="M16" s="39">
        <f t="shared" si="2"/>
        <v>302265409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-67009182</v>
      </c>
      <c r="E19" s="38">
        <f>'TX-EGM-FLSH'!E19+'TX-HPLR-FLSH'!E19+'TX-HPLC-FLSH'!E19</f>
        <v>-285227835</v>
      </c>
      <c r="F19" s="60">
        <f>H19-D19</f>
        <v>0</v>
      </c>
      <c r="G19" s="37">
        <f>I19-E19</f>
        <v>0</v>
      </c>
      <c r="H19" s="60">
        <f>'TX-EGM-FLSH'!H19+'TX-HPLR-FLSH'!H19+'TX-HPLC-FLSH'!H19</f>
        <v>-67009182</v>
      </c>
      <c r="I19" s="38">
        <f>'TX-EGM-FLSH'!I19+'TX-HPLR-FLSH'!I19+'TX-HPLC-FLSH'!I19</f>
        <v>-285227835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-67009182</v>
      </c>
      <c r="M19" s="38">
        <f t="shared" si="3"/>
        <v>-285227835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-2453686</v>
      </c>
      <c r="E21" s="38">
        <f>'TX-EGM-FLSH'!E21+'TX-HPLR-FLSH'!E21+'TX-HPLC-FLSH'!E21</f>
        <v>-9828172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-2453686</v>
      </c>
      <c r="I21" s="38">
        <f>'TX-EGM-FLSH'!I21+'TX-HPLR-FLSH'!I21+'TX-HPLC-FLSH'!I21</f>
        <v>-9828172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-2453686</v>
      </c>
      <c r="M21" s="38">
        <f t="shared" si="3"/>
        <v>-9828172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23686</v>
      </c>
      <c r="E23" s="38">
        <f>'TX-EGM-FLSH'!E23+'TX-HPLR-FLSH'!E23+'TX-HPLC-FLSH'!E23</f>
        <v>97569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23686</v>
      </c>
      <c r="I23" s="38">
        <f>'TX-EGM-FLSH'!I23+'TX-HPLR-FLSH'!I23+'TX-HPLC-FLSH'!I23</f>
        <v>97569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23686</v>
      </c>
      <c r="M23" s="38">
        <f t="shared" si="3"/>
        <v>97569</v>
      </c>
    </row>
    <row r="24" spans="1:13" x14ac:dyDescent="0.2">
      <c r="A24" s="9"/>
      <c r="B24" s="7" t="s">
        <v>33</v>
      </c>
      <c r="C24" s="6"/>
      <c r="D24" s="61">
        <f>SUM(D19:D23)</f>
        <v>-69439182</v>
      </c>
      <c r="E24" s="39">
        <f>SUM(E19:E23)</f>
        <v>-294958438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-69439182</v>
      </c>
      <c r="I24" s="39">
        <f t="shared" si="5"/>
        <v>-294958438</v>
      </c>
      <c r="J24" s="61">
        <f t="shared" si="5"/>
        <v>0</v>
      </c>
      <c r="K24" s="39">
        <f t="shared" si="5"/>
        <v>0</v>
      </c>
      <c r="L24" s="61">
        <f t="shared" si="5"/>
        <v>-69439182</v>
      </c>
      <c r="M24" s="39">
        <f t="shared" si="5"/>
        <v>-294958438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104250263</v>
      </c>
      <c r="E27" s="38">
        <f>'TX-EGM-FLSH'!E27+'TX-HPLR-FLSH'!E27+'TX-HPLC-FLSH'!E27</f>
        <v>430251410</v>
      </c>
      <c r="F27" s="60">
        <f>H27-D27</f>
        <v>0</v>
      </c>
      <c r="G27" s="37">
        <f>I27-E27</f>
        <v>0</v>
      </c>
      <c r="H27" s="60">
        <f>'TX-EGM-FLSH'!H27+'TX-HPLR-FLSH'!H27+'TX-HPLC-FLSH'!H27</f>
        <v>104250263</v>
      </c>
      <c r="I27" s="38">
        <f>'TX-EGM-FLSH'!I27+'TX-HPLR-FLSH'!I27+'TX-HPLC-FLSH'!I27</f>
        <v>430251410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104250263</v>
      </c>
      <c r="M27" s="38">
        <f>I27+K27</f>
        <v>430251410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-103450986</v>
      </c>
      <c r="E28" s="38">
        <f>'TX-EGM-FLSH'!E28+'TX-HPLR-FLSH'!E28+'TX-HPLC-FLSH'!E28</f>
        <v>-426752823</v>
      </c>
      <c r="F28" s="60">
        <f>H28-D28</f>
        <v>0</v>
      </c>
      <c r="G28" s="37">
        <f>I28-E28</f>
        <v>0</v>
      </c>
      <c r="H28" s="60">
        <f>'TX-EGM-FLSH'!H28+'TX-HPLR-FLSH'!H28+'TX-HPLC-FLSH'!H28</f>
        <v>-103450986</v>
      </c>
      <c r="I28" s="38">
        <f>'TX-EGM-FLSH'!I28+'TX-HPLR-FLSH'!I28+'TX-HPLC-FLSH'!I28</f>
        <v>-426752823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-103450986</v>
      </c>
      <c r="M28" s="38">
        <f>I28+K28</f>
        <v>-426752823</v>
      </c>
    </row>
    <row r="29" spans="1:13" x14ac:dyDescent="0.2">
      <c r="A29" s="9"/>
      <c r="B29" s="7" t="s">
        <v>37</v>
      </c>
      <c r="C29" s="6"/>
      <c r="D29" s="61">
        <f>SUM(D27:D28)</f>
        <v>799277</v>
      </c>
      <c r="E29" s="39">
        <f>SUM(E27:E28)</f>
        <v>3498587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799277</v>
      </c>
      <c r="I29" s="39">
        <f t="shared" si="6"/>
        <v>3498587</v>
      </c>
      <c r="J29" s="61">
        <f t="shared" si="6"/>
        <v>0</v>
      </c>
      <c r="K29" s="39">
        <f t="shared" si="6"/>
        <v>0</v>
      </c>
      <c r="L29" s="61">
        <f t="shared" si="6"/>
        <v>799277</v>
      </c>
      <c r="M29" s="39">
        <f t="shared" si="6"/>
        <v>3498587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614068</v>
      </c>
      <c r="E32" s="38">
        <f>'TX-EGM-FLSH'!E32+'TX-HPLR-FLSH'!E32+'TX-HPLC-FLSH'!E32</f>
        <v>4349</v>
      </c>
      <c r="F32" s="60">
        <f>H32-D32</f>
        <v>0</v>
      </c>
      <c r="G32" s="37">
        <f>I32-E32</f>
        <v>0</v>
      </c>
      <c r="H32" s="60">
        <f>'TX-EGM-FLSH'!H32+'TX-HPLR-FLSH'!H32+'TX-HPLC-FLSH'!H32</f>
        <v>614068</v>
      </c>
      <c r="I32" s="38">
        <f>'TX-EGM-FLSH'!I32+'TX-HPLR-FLSH'!I32+'TX-HPLC-FLSH'!I32</f>
        <v>4349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614068</v>
      </c>
      <c r="M32" s="38">
        <f t="shared" si="7"/>
        <v>4349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-614068</v>
      </c>
      <c r="E33" s="38">
        <f>'TX-EGM-FLSH'!E33+'TX-HPLR-FLSH'!E33+'TX-HPLC-FLSH'!E33</f>
        <v>-14085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-614068</v>
      </c>
      <c r="I33" s="38">
        <f>'TX-EGM-FLSH'!I33+'TX-HPLR-FLSH'!I33+'TX-HPLC-FLSH'!I33</f>
        <v>-14085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-614068</v>
      </c>
      <c r="M33" s="38">
        <f t="shared" si="7"/>
        <v>-14085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-9736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-9736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-9736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4188690</v>
      </c>
      <c r="E39" s="38">
        <f>'TX-EGM-FLSH'!E39+'TX-HPLR-FLSH'!E39+'TX-HPLC-FLSH'!E39</f>
        <v>16387712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4188690</v>
      </c>
      <c r="I39" s="38">
        <f>'TX-EGM-FLSH'!I39+'TX-HPLR-FLSH'!I39+'TX-HPLC-FLSH'!I39</f>
        <v>16387712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4188690</v>
      </c>
      <c r="M39" s="38">
        <f t="shared" si="11"/>
        <v>16387712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-6063754</v>
      </c>
      <c r="E40" s="38">
        <f>'TX-EGM-FLSH'!E40+'TX-HPLR-FLSH'!E40+'TX-HPLC-FLSH'!E40</f>
        <v>-26513879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-6063754</v>
      </c>
      <c r="I40" s="38">
        <f>'TX-EGM-FLSH'!I40+'TX-HPLR-FLSH'!I40+'TX-HPLC-FLSH'!I40</f>
        <v>-26513879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-6063754</v>
      </c>
      <c r="M40" s="38">
        <f t="shared" si="11"/>
        <v>-26513879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-6063754</v>
      </c>
      <c r="E42" s="39">
        <f>SUM(E40:E41)</f>
        <v>-26513879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-6063754</v>
      </c>
      <c r="I42" s="39">
        <f t="shared" si="12"/>
        <v>-26513879</v>
      </c>
      <c r="J42" s="61">
        <f t="shared" si="12"/>
        <v>0</v>
      </c>
      <c r="K42" s="39">
        <f t="shared" si="12"/>
        <v>0</v>
      </c>
      <c r="L42" s="61">
        <f t="shared" si="12"/>
        <v>-6063754</v>
      </c>
      <c r="M42" s="39">
        <f t="shared" si="12"/>
        <v>-26513879</v>
      </c>
    </row>
    <row r="43" spans="1:13" ht="21" customHeight="1" x14ac:dyDescent="0.2">
      <c r="A43" s="9"/>
      <c r="B43" s="7" t="s">
        <v>49</v>
      </c>
      <c r="C43" s="6"/>
      <c r="D43" s="61">
        <f>D42+D39</f>
        <v>-1875064</v>
      </c>
      <c r="E43" s="39">
        <f>E42+E39</f>
        <v>-10126167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-1875064</v>
      </c>
      <c r="I43" s="39">
        <f t="shared" si="13"/>
        <v>-10126167</v>
      </c>
      <c r="J43" s="61">
        <f t="shared" si="13"/>
        <v>0</v>
      </c>
      <c r="K43" s="39">
        <f t="shared" si="13"/>
        <v>0</v>
      </c>
      <c r="L43" s="61">
        <f t="shared" si="13"/>
        <v>-1875064</v>
      </c>
      <c r="M43" s="39">
        <f t="shared" si="13"/>
        <v>-10126167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31895</v>
      </c>
      <c r="E49" s="38">
        <f>'TX-EGM-FLSH'!E49+'TX-HPLR-FLSH'!E49+'TX-HPLC-FLSH'!E49</f>
        <v>135945.17300639302</v>
      </c>
      <c r="F49" s="60">
        <f>H49-D49</f>
        <v>0</v>
      </c>
      <c r="G49" s="37">
        <f>I49-E49</f>
        <v>0</v>
      </c>
      <c r="H49" s="60">
        <f>'TX-EGM-FLSH'!H49+'TX-HPLR-FLSH'!H49+'TX-HPLC-FLSH'!H49</f>
        <v>31895</v>
      </c>
      <c r="I49" s="38">
        <f>'TX-EGM-FLSH'!I49+'TX-HPLR-FLSH'!I49+'TX-HPLC-FLSH'!I49</f>
        <v>135945.17300639302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31895</v>
      </c>
      <c r="M49" s="38">
        <f>I49+K49</f>
        <v>135945.17300639302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-2077010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-2077010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-2077010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-2077010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-2077010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-2077010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-1055373.25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-1055373.25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-1055373.25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-190809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-190809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-190809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-1246182.25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-1246182.25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-1246182.25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1078271.5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1078271.5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1078271.5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10952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10952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10952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-155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-155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-155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724457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724457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724457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-802366.57699360698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-802366.57699360698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-802366.57699360698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2424344.3219273128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-876244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-876244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-876244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-876244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-876244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-876244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-1678610.576993607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-1678610.576993607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-1678610.576993607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68" activePane="bottomRight" state="frozen"/>
      <selection activeCell="B23" sqref="B23"/>
      <selection pane="topRight" activeCell="B23" sqref="B23"/>
      <selection pane="bottomLeft" activeCell="B23" sqref="B23"/>
      <selection pane="bottomRight" activeCell="E86" sqref="E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57220978</v>
      </c>
      <c r="E11" s="65">
        <v>253332314</v>
      </c>
      <c r="F11" s="60">
        <f>H11-D11</f>
        <v>0</v>
      </c>
      <c r="G11" s="37">
        <f>I11-E11</f>
        <v>0</v>
      </c>
      <c r="H11" s="65">
        <f>D11</f>
        <v>57220978</v>
      </c>
      <c r="I11" s="66">
        <f>E11</f>
        <v>253332314</v>
      </c>
      <c r="J11" s="60"/>
      <c r="K11" s="38"/>
      <c r="L11" s="60">
        <f t="shared" ref="L11:M15" si="0">H11+J11</f>
        <v>57220978</v>
      </c>
      <c r="M11" s="38">
        <f t="shared" si="0"/>
        <v>253332314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12484802</v>
      </c>
      <c r="E13" s="65">
        <v>51523816</v>
      </c>
      <c r="F13" s="60">
        <f t="shared" si="1"/>
        <v>0</v>
      </c>
      <c r="G13" s="37">
        <f t="shared" si="1"/>
        <v>0</v>
      </c>
      <c r="H13" s="65">
        <f t="shared" si="2"/>
        <v>12484802</v>
      </c>
      <c r="I13" s="66">
        <f t="shared" si="2"/>
        <v>51523816</v>
      </c>
      <c r="J13" s="60"/>
      <c r="K13" s="38"/>
      <c r="L13" s="60">
        <f t="shared" si="0"/>
        <v>12484802</v>
      </c>
      <c r="M13" s="38">
        <f t="shared" si="0"/>
        <v>51523816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69705780</v>
      </c>
      <c r="E16" s="39">
        <v>304856130</v>
      </c>
      <c r="F16" s="61">
        <f t="shared" ref="F16:M16" si="3">SUM(F11:F15)</f>
        <v>0</v>
      </c>
      <c r="G16" s="39">
        <f t="shared" si="3"/>
        <v>0</v>
      </c>
      <c r="H16" s="61">
        <f>SUM(H11:H15)</f>
        <v>69705780</v>
      </c>
      <c r="I16" s="39">
        <f>SUM(I11:I15)</f>
        <v>304856130</v>
      </c>
      <c r="J16" s="61">
        <f t="shared" si="3"/>
        <v>0</v>
      </c>
      <c r="K16" s="39">
        <f t="shared" si="3"/>
        <v>0</v>
      </c>
      <c r="L16" s="61">
        <f t="shared" si="3"/>
        <v>69705780</v>
      </c>
      <c r="M16" s="39">
        <f t="shared" si="3"/>
        <v>304856130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-55803448</v>
      </c>
      <c r="E19" s="65">
        <v>-241501122</v>
      </c>
      <c r="F19" s="60">
        <f>H19-D19</f>
        <v>0</v>
      </c>
      <c r="G19" s="37">
        <f>I19-E19</f>
        <v>0</v>
      </c>
      <c r="H19" s="65">
        <f t="shared" si="4"/>
        <v>-55803448</v>
      </c>
      <c r="I19" s="66">
        <f t="shared" si="4"/>
        <v>-241501122</v>
      </c>
      <c r="J19" s="60"/>
      <c r="K19" s="38"/>
      <c r="L19" s="60">
        <f t="shared" ref="L19:M23" si="5">H19+J19</f>
        <v>-55803448</v>
      </c>
      <c r="M19" s="38">
        <f t="shared" si="5"/>
        <v>-241501122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-12792888</v>
      </c>
      <c r="E21" s="65">
        <v>-52728873</v>
      </c>
      <c r="F21" s="60">
        <f t="shared" si="6"/>
        <v>0</v>
      </c>
      <c r="G21" s="37">
        <f t="shared" si="6"/>
        <v>0</v>
      </c>
      <c r="H21" s="65">
        <f t="shared" si="4"/>
        <v>-12792888</v>
      </c>
      <c r="I21" s="66">
        <f t="shared" si="4"/>
        <v>-52728873</v>
      </c>
      <c r="J21" s="60"/>
      <c r="K21" s="38"/>
      <c r="L21" s="60">
        <f t="shared" si="5"/>
        <v>-12792888</v>
      </c>
      <c r="M21" s="38">
        <f t="shared" si="5"/>
        <v>-52728873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-262842</v>
      </c>
      <c r="E23" s="65">
        <v>-1006304</v>
      </c>
      <c r="F23" s="60">
        <f t="shared" si="6"/>
        <v>0</v>
      </c>
      <c r="G23" s="37">
        <f t="shared" si="6"/>
        <v>0</v>
      </c>
      <c r="H23" s="65">
        <f t="shared" si="4"/>
        <v>-262842</v>
      </c>
      <c r="I23" s="66">
        <f t="shared" si="4"/>
        <v>-1006304</v>
      </c>
      <c r="J23" s="60"/>
      <c r="K23" s="38"/>
      <c r="L23" s="60">
        <f t="shared" si="5"/>
        <v>-262842</v>
      </c>
      <c r="M23" s="38">
        <f t="shared" si="5"/>
        <v>-1006304</v>
      </c>
    </row>
    <row r="24" spans="1:13" x14ac:dyDescent="0.2">
      <c r="A24" s="9"/>
      <c r="B24" s="7" t="s">
        <v>33</v>
      </c>
      <c r="C24" s="6"/>
      <c r="D24" s="61">
        <v>-68859178</v>
      </c>
      <c r="E24" s="39">
        <v>-295236299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-68859178</v>
      </c>
      <c r="I24" s="39">
        <f>SUM(I19:I23)</f>
        <v>-295236299</v>
      </c>
      <c r="J24" s="61">
        <f t="shared" si="7"/>
        <v>0</v>
      </c>
      <c r="K24" s="39">
        <f t="shared" si="7"/>
        <v>0</v>
      </c>
      <c r="L24" s="61">
        <f t="shared" si="7"/>
        <v>-68859178</v>
      </c>
      <c r="M24" s="39">
        <f t="shared" si="7"/>
        <v>-295236299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1582745</v>
      </c>
      <c r="E27" s="65">
        <v>6332608</v>
      </c>
      <c r="F27" s="60">
        <f>H27-D27</f>
        <v>0</v>
      </c>
      <c r="G27" s="37">
        <f>I27-E27</f>
        <v>0</v>
      </c>
      <c r="H27" s="65">
        <f>D27</f>
        <v>1582745</v>
      </c>
      <c r="I27" s="66">
        <f>E27</f>
        <v>6332608</v>
      </c>
      <c r="J27" s="60"/>
      <c r="K27" s="38"/>
      <c r="L27" s="60">
        <f>H27+J27</f>
        <v>1582745</v>
      </c>
      <c r="M27" s="38">
        <f>I27+K27</f>
        <v>6332608</v>
      </c>
    </row>
    <row r="28" spans="1:13" x14ac:dyDescent="0.2">
      <c r="A28" s="9">
        <v>12</v>
      </c>
      <c r="B28" s="7"/>
      <c r="C28" s="18" t="s">
        <v>36</v>
      </c>
      <c r="D28" s="65">
        <v>-226883</v>
      </c>
      <c r="E28" s="65">
        <v>-866256</v>
      </c>
      <c r="F28" s="60">
        <f>H28-D28</f>
        <v>0</v>
      </c>
      <c r="G28" s="37">
        <f>I28-E28</f>
        <v>0</v>
      </c>
      <c r="H28" s="65">
        <f>D28</f>
        <v>-226883</v>
      </c>
      <c r="I28" s="66">
        <f>E28</f>
        <v>-866256</v>
      </c>
      <c r="J28" s="60"/>
      <c r="K28" s="38"/>
      <c r="L28" s="60">
        <f>H28+J28</f>
        <v>-226883</v>
      </c>
      <c r="M28" s="38">
        <f>I28+K28</f>
        <v>-866256</v>
      </c>
    </row>
    <row r="29" spans="1:13" x14ac:dyDescent="0.2">
      <c r="A29" s="9"/>
      <c r="B29" s="7" t="s">
        <v>37</v>
      </c>
      <c r="C29" s="6"/>
      <c r="D29" s="61">
        <v>1355862</v>
      </c>
      <c r="E29" s="39">
        <v>5466352</v>
      </c>
      <c r="F29" s="61">
        <f t="shared" ref="F29:M29" si="8">SUM(F27:F28)</f>
        <v>0</v>
      </c>
      <c r="G29" s="39">
        <f t="shared" si="8"/>
        <v>0</v>
      </c>
      <c r="H29" s="61">
        <f>SUM(H27:H28)</f>
        <v>1355862</v>
      </c>
      <c r="I29" s="39">
        <f>SUM(I27:I28)</f>
        <v>5466352</v>
      </c>
      <c r="J29" s="61">
        <f t="shared" si="8"/>
        <v>0</v>
      </c>
      <c r="K29" s="39">
        <f t="shared" si="8"/>
        <v>0</v>
      </c>
      <c r="L29" s="61">
        <f t="shared" si="8"/>
        <v>1355862</v>
      </c>
      <c r="M29" s="39">
        <f t="shared" si="8"/>
        <v>5466352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35065</v>
      </c>
      <c r="E32" s="65">
        <v>131336</v>
      </c>
      <c r="F32" s="60">
        <f>H32-D32</f>
        <v>0</v>
      </c>
      <c r="G32" s="37">
        <f>I32-E32</f>
        <v>0</v>
      </c>
      <c r="H32" s="65">
        <f t="shared" ref="H32:I35" si="9">D32</f>
        <v>35065</v>
      </c>
      <c r="I32" s="66">
        <f t="shared" si="9"/>
        <v>131336</v>
      </c>
      <c r="J32" s="60"/>
      <c r="K32" s="38"/>
      <c r="L32" s="60">
        <f t="shared" ref="L32:M35" si="10">H32+J32</f>
        <v>35065</v>
      </c>
      <c r="M32" s="38">
        <f t="shared" si="10"/>
        <v>131336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-2124217</v>
      </c>
      <c r="E35" s="65">
        <v>-10386405</v>
      </c>
      <c r="F35" s="60">
        <f t="shared" si="11"/>
        <v>0</v>
      </c>
      <c r="G35" s="37">
        <f t="shared" si="11"/>
        <v>0</v>
      </c>
      <c r="H35" s="65">
        <f t="shared" si="9"/>
        <v>-2124217</v>
      </c>
      <c r="I35" s="66">
        <f t="shared" si="9"/>
        <v>-10386405</v>
      </c>
      <c r="J35" s="60"/>
      <c r="K35" s="38"/>
      <c r="L35" s="60">
        <f t="shared" si="10"/>
        <v>-2124217</v>
      </c>
      <c r="M35" s="38">
        <f t="shared" si="10"/>
        <v>-10386405</v>
      </c>
    </row>
    <row r="36" spans="1:13" x14ac:dyDescent="0.2">
      <c r="A36" s="9"/>
      <c r="B36" s="7" t="s">
        <v>43</v>
      </c>
      <c r="C36" s="6"/>
      <c r="D36" s="61">
        <v>-2089152</v>
      </c>
      <c r="E36" s="39">
        <v>-10255069</v>
      </c>
      <c r="F36" s="61">
        <f>SUM(F32:F35)</f>
        <v>0</v>
      </c>
      <c r="G36" s="39">
        <f>SUM(G32:G35)</f>
        <v>0</v>
      </c>
      <c r="H36" s="61">
        <f>SUM(H32:H35)</f>
        <v>-2089152</v>
      </c>
      <c r="I36" s="39">
        <f>SUM(I32:I35)</f>
        <v>-10255069</v>
      </c>
      <c r="J36" s="61">
        <f>SUM(J32:J34)</f>
        <v>0</v>
      </c>
      <c r="K36" s="39">
        <f>SUM(K32:K34)</f>
        <v>0</v>
      </c>
      <c r="L36" s="61">
        <f>SUM(L32:L35)</f>
        <v>-2089152</v>
      </c>
      <c r="M36" s="39">
        <f>SUM(M32:M35)</f>
        <v>-10255069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112536</v>
      </c>
      <c r="E39" s="65">
        <v>345054</v>
      </c>
      <c r="F39" s="60">
        <f t="shared" ref="F39:G41" si="13">H39-D39</f>
        <v>0</v>
      </c>
      <c r="G39" s="37">
        <f t="shared" si="13"/>
        <v>0</v>
      </c>
      <c r="H39" s="65">
        <f t="shared" si="12"/>
        <v>112536</v>
      </c>
      <c r="I39" s="66">
        <f t="shared" si="12"/>
        <v>345054</v>
      </c>
      <c r="J39" s="60"/>
      <c r="K39" s="38"/>
      <c r="L39" s="60">
        <f t="shared" ref="L39:M41" si="14">H39+J39</f>
        <v>112536</v>
      </c>
      <c r="M39" s="38">
        <f t="shared" si="14"/>
        <v>345054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-209037</v>
      </c>
      <c r="E40" s="65">
        <v>-681058</v>
      </c>
      <c r="F40" s="60">
        <f t="shared" si="13"/>
        <v>0</v>
      </c>
      <c r="G40" s="37">
        <f t="shared" si="13"/>
        <v>0</v>
      </c>
      <c r="H40" s="65">
        <f t="shared" si="12"/>
        <v>-209037</v>
      </c>
      <c r="I40" s="66">
        <f t="shared" si="12"/>
        <v>-681058</v>
      </c>
      <c r="J40" s="60"/>
      <c r="K40" s="38"/>
      <c r="L40" s="60">
        <f t="shared" si="14"/>
        <v>-209037</v>
      </c>
      <c r="M40" s="38">
        <f t="shared" si="14"/>
        <v>-681058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-209037</v>
      </c>
      <c r="E42" s="39">
        <v>-681058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-209037</v>
      </c>
      <c r="I42" s="39">
        <f>SUM(I40:I41)</f>
        <v>-681058</v>
      </c>
      <c r="J42" s="61">
        <f t="shared" si="15"/>
        <v>0</v>
      </c>
      <c r="K42" s="39">
        <f t="shared" si="15"/>
        <v>0</v>
      </c>
      <c r="L42" s="61">
        <f t="shared" si="15"/>
        <v>-209037</v>
      </c>
      <c r="M42" s="39">
        <f t="shared" si="15"/>
        <v>-681058</v>
      </c>
    </row>
    <row r="43" spans="1:13" ht="21" customHeight="1" x14ac:dyDescent="0.2">
      <c r="A43" s="9"/>
      <c r="B43" s="7" t="s">
        <v>49</v>
      </c>
      <c r="C43" s="6"/>
      <c r="D43" s="61">
        <v>-96501</v>
      </c>
      <c r="E43" s="39">
        <v>-336004</v>
      </c>
      <c r="F43" s="61">
        <f t="shared" ref="F43:M43" si="16">F42+F39</f>
        <v>0</v>
      </c>
      <c r="G43" s="39">
        <f t="shared" si="16"/>
        <v>0</v>
      </c>
      <c r="H43" s="61">
        <f>H42+H39</f>
        <v>-96501</v>
      </c>
      <c r="I43" s="39">
        <f>I42+I39</f>
        <v>-336004</v>
      </c>
      <c r="J43" s="61">
        <f t="shared" si="16"/>
        <v>0</v>
      </c>
      <c r="K43" s="39">
        <f t="shared" si="16"/>
        <v>0</v>
      </c>
      <c r="L43" s="61">
        <f t="shared" si="16"/>
        <v>-96501</v>
      </c>
      <c r="M43" s="39">
        <f t="shared" si="16"/>
        <v>-336004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-16811</v>
      </c>
      <c r="E49" s="65">
        <v>-72121.886127543476</v>
      </c>
      <c r="F49" s="60">
        <f>H49-D49</f>
        <v>0</v>
      </c>
      <c r="G49" s="37">
        <f>I49-E49</f>
        <v>0</v>
      </c>
      <c r="H49" s="65">
        <f>D49</f>
        <v>-16811</v>
      </c>
      <c r="I49" s="66">
        <f>E49</f>
        <v>-72121.886127543476</v>
      </c>
      <c r="J49" s="60"/>
      <c r="K49" s="38"/>
      <c r="L49" s="60">
        <f>H49+J49</f>
        <v>-16811</v>
      </c>
      <c r="M49" s="38">
        <f>I49+K49</f>
        <v>-72121.886127543476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262842</v>
      </c>
      <c r="E51" s="65">
        <v>1006304</v>
      </c>
      <c r="F51" s="60">
        <f>H51-D51</f>
        <v>0</v>
      </c>
      <c r="G51" s="37">
        <f>I51-E51</f>
        <v>0</v>
      </c>
      <c r="H51" s="65">
        <f>D51</f>
        <v>262842</v>
      </c>
      <c r="I51" s="66">
        <f>E51</f>
        <v>1006304</v>
      </c>
      <c r="J51" s="60"/>
      <c r="K51" s="38"/>
      <c r="L51" s="60">
        <f>H51+J51</f>
        <v>262842</v>
      </c>
      <c r="M51" s="38">
        <f>I51+K51</f>
        <v>1006304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-318416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-318416</v>
      </c>
      <c r="J54" s="60"/>
      <c r="K54" s="38"/>
      <c r="L54" s="60">
        <f>H54+J54</f>
        <v>0</v>
      </c>
      <c r="M54" s="38">
        <f>I54+K54</f>
        <v>-318416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-1123176.92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-1123176.92</v>
      </c>
      <c r="J55" s="60"/>
      <c r="K55" s="38"/>
      <c r="L55" s="60">
        <f>H55+J55</f>
        <v>0</v>
      </c>
      <c r="M55" s="38">
        <f>I55+K55</f>
        <v>-1123176.92</v>
      </c>
    </row>
    <row r="56" spans="1:15" x14ac:dyDescent="0.2">
      <c r="A56" s="9"/>
      <c r="B56" s="7" t="s">
        <v>57</v>
      </c>
      <c r="C56" s="6"/>
      <c r="D56" s="61">
        <v>0</v>
      </c>
      <c r="E56" s="39">
        <v>-1441592.92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-1441592.92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-1441592.92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-3520720+2526290</f>
        <v>-994430</v>
      </c>
      <c r="E70" s="65">
        <f>2526290+994430</f>
        <v>3520720</v>
      </c>
      <c r="F70" s="60">
        <f>H70-D70</f>
        <v>0</v>
      </c>
      <c r="G70" s="37">
        <f>I70-E70</f>
        <v>0</v>
      </c>
      <c r="H70" s="65">
        <f>D70</f>
        <v>-994430</v>
      </c>
      <c r="I70" s="66">
        <f>E70</f>
        <v>3520720</v>
      </c>
      <c r="J70" s="60"/>
      <c r="K70" s="38"/>
      <c r="L70" s="60">
        <f>H70+J70</f>
        <v>-994430</v>
      </c>
      <c r="M70" s="38">
        <f>I70+K70</f>
        <v>3520720</v>
      </c>
    </row>
    <row r="71" spans="1:13" x14ac:dyDescent="0.2">
      <c r="A71" s="9">
        <v>31</v>
      </c>
      <c r="B71" s="3"/>
      <c r="C71" s="10" t="s">
        <v>68</v>
      </c>
      <c r="D71" s="65">
        <v>18364574</v>
      </c>
      <c r="E71" s="65">
        <f>-4333889-18364574</f>
        <v>-22698463</v>
      </c>
      <c r="F71" s="60">
        <f>H71-D71</f>
        <v>0</v>
      </c>
      <c r="G71" s="37">
        <f>I71-E71</f>
        <v>0</v>
      </c>
      <c r="H71" s="65">
        <f>D71</f>
        <v>18364574</v>
      </c>
      <c r="I71" s="66">
        <f>E71</f>
        <v>-22698463</v>
      </c>
      <c r="J71" s="60"/>
      <c r="K71" s="38"/>
      <c r="L71" s="60">
        <f>H71+J71</f>
        <v>18364574</v>
      </c>
      <c r="M71" s="38">
        <f>I71+K71</f>
        <v>-22698463</v>
      </c>
    </row>
    <row r="72" spans="1:13" x14ac:dyDescent="0.2">
      <c r="A72" s="9"/>
      <c r="B72" s="3"/>
      <c r="C72" s="55" t="s">
        <v>69</v>
      </c>
      <c r="D72" s="61">
        <v>0</v>
      </c>
      <c r="E72" s="39">
        <f>SUM(E70:E71)</f>
        <v>-19177743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17370144</v>
      </c>
      <c r="I72" s="39">
        <f>SUM(I70:I71)</f>
        <v>-19177743</v>
      </c>
      <c r="J72" s="61">
        <f t="shared" si="20"/>
        <v>0</v>
      </c>
      <c r="K72" s="39">
        <f t="shared" si="20"/>
        <v>0</v>
      </c>
      <c r="L72" s="61">
        <f t="shared" si="20"/>
        <v>17370144</v>
      </c>
      <c r="M72" s="39">
        <f t="shared" si="20"/>
        <v>-19177743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-528305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-528305</v>
      </c>
      <c r="J74" s="60"/>
      <c r="K74" s="38"/>
      <c r="L74" s="60">
        <f t="shared" si="22"/>
        <v>0</v>
      </c>
      <c r="M74" s="38">
        <f t="shared" si="22"/>
        <v>-528305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238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-131377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-131377</v>
      </c>
      <c r="J81" s="60"/>
      <c r="K81" s="38"/>
      <c r="L81" s="60">
        <f t="shared" si="22"/>
        <v>0</v>
      </c>
      <c r="M81" s="38">
        <f t="shared" si="22"/>
        <v>-131377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-15849725.806127543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-15849725.806127543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-15849725.806127543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f>-18364574+994430</f>
        <v>-17370144</v>
      </c>
      <c r="E86" s="145">
        <f>12957227+18364974-994430</f>
        <v>30327771</v>
      </c>
      <c r="F86" s="145">
        <f t="shared" ref="F86:G88" si="24">H86-D86</f>
        <v>0</v>
      </c>
      <c r="G86" s="145">
        <f t="shared" si="24"/>
        <v>0</v>
      </c>
      <c r="H86" s="145">
        <f t="shared" ref="H86:I88" si="25">D86</f>
        <v>-17370144</v>
      </c>
      <c r="I86" s="145">
        <f t="shared" si="25"/>
        <v>30327771</v>
      </c>
      <c r="J86" s="145"/>
      <c r="K86" s="145"/>
      <c r="L86" s="145">
        <f t="shared" ref="L86:M88" si="26">H86+J86</f>
        <v>-17370144</v>
      </c>
      <c r="M86" s="145">
        <f t="shared" si="26"/>
        <v>30327771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f t="shared" si="24"/>
        <v>0</v>
      </c>
      <c r="G87" s="146">
        <f t="shared" si="24"/>
        <v>0</v>
      </c>
      <c r="H87" s="146">
        <f t="shared" si="25"/>
        <v>0</v>
      </c>
      <c r="I87" s="146">
        <f t="shared" si="25"/>
        <v>0</v>
      </c>
      <c r="J87" s="146"/>
      <c r="K87" s="146"/>
      <c r="L87" s="146">
        <f t="shared" si="26"/>
        <v>0</v>
      </c>
      <c r="M87" s="146">
        <f t="shared" si="26"/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f t="shared" si="24"/>
        <v>0</v>
      </c>
      <c r="G88" s="147">
        <f t="shared" si="24"/>
        <v>0</v>
      </c>
      <c r="H88" s="147">
        <f t="shared" si="25"/>
        <v>0</v>
      </c>
      <c r="I88" s="147">
        <f t="shared" si="25"/>
        <v>0</v>
      </c>
      <c r="J88" s="147"/>
      <c r="K88" s="147"/>
      <c r="L88" s="147">
        <f t="shared" si="26"/>
        <v>0</v>
      </c>
      <c r="M88" s="147">
        <f t="shared" si="26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-17370144</v>
      </c>
      <c r="E89" s="155">
        <f t="shared" ref="E89:M89" si="27">SUM(E86:E88)</f>
        <v>30327771</v>
      </c>
      <c r="F89" s="155">
        <f t="shared" si="27"/>
        <v>0</v>
      </c>
      <c r="G89" s="155">
        <f t="shared" si="27"/>
        <v>0</v>
      </c>
      <c r="H89" s="155">
        <f t="shared" si="27"/>
        <v>-17370144</v>
      </c>
      <c r="I89" s="155">
        <f t="shared" si="27"/>
        <v>30327771</v>
      </c>
      <c r="J89" s="155">
        <f t="shared" si="27"/>
        <v>0</v>
      </c>
      <c r="K89" s="155">
        <f t="shared" si="27"/>
        <v>0</v>
      </c>
      <c r="L89" s="155">
        <f t="shared" si="27"/>
        <v>-17370144</v>
      </c>
      <c r="M89" s="155">
        <f t="shared" si="27"/>
        <v>30327771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-17370144</v>
      </c>
      <c r="E91" s="155">
        <f t="shared" ref="E91:M91" si="28">+E82+E89</f>
        <v>14478045.193872457</v>
      </c>
      <c r="F91" s="155">
        <f t="shared" si="28"/>
        <v>0</v>
      </c>
      <c r="G91" s="155">
        <f t="shared" si="28"/>
        <v>0</v>
      </c>
      <c r="H91" s="155">
        <f t="shared" si="28"/>
        <v>-17370144</v>
      </c>
      <c r="I91" s="155">
        <f t="shared" si="28"/>
        <v>14478045.193872457</v>
      </c>
      <c r="J91" s="155">
        <f t="shared" si="28"/>
        <v>0</v>
      </c>
      <c r="K91" s="155">
        <f t="shared" si="28"/>
        <v>0</v>
      </c>
      <c r="L91" s="155">
        <f t="shared" si="28"/>
        <v>-17370144</v>
      </c>
      <c r="M91" s="155">
        <f t="shared" si="28"/>
        <v>14478045.193872457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3508501</v>
      </c>
      <c r="E11" s="65">
        <v>13384625</v>
      </c>
      <c r="F11" s="60">
        <f>H11-D11</f>
        <v>0</v>
      </c>
      <c r="G11" s="37">
        <f>I11-E11</f>
        <v>0</v>
      </c>
      <c r="H11" s="65">
        <f>D11</f>
        <v>3508501</v>
      </c>
      <c r="I11" s="66">
        <f>E11</f>
        <v>13384625</v>
      </c>
      <c r="J11" s="60"/>
      <c r="K11" s="38"/>
      <c r="L11" s="60">
        <f t="shared" ref="L11:M15" si="0">H11+J11</f>
        <v>3508501</v>
      </c>
      <c r="M11" s="38">
        <f t="shared" si="0"/>
        <v>13384625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4557584</v>
      </c>
      <c r="E13" s="65">
        <v>16732946</v>
      </c>
      <c r="F13" s="60">
        <f t="shared" si="1"/>
        <v>0</v>
      </c>
      <c r="G13" s="37">
        <f t="shared" si="1"/>
        <v>0</v>
      </c>
      <c r="H13" s="65">
        <f t="shared" si="2"/>
        <v>4557584</v>
      </c>
      <c r="I13" s="66">
        <f t="shared" si="2"/>
        <v>16732946</v>
      </c>
      <c r="J13" s="60"/>
      <c r="K13" s="38"/>
      <c r="L13" s="60">
        <f t="shared" si="0"/>
        <v>4557584</v>
      </c>
      <c r="M13" s="38">
        <f t="shared" si="0"/>
        <v>16732946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74630.83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74630.83</v>
      </c>
      <c r="J15" s="60"/>
      <c r="K15" s="38"/>
      <c r="L15" s="60">
        <f t="shared" si="0"/>
        <v>0</v>
      </c>
      <c r="M15" s="38">
        <f t="shared" si="0"/>
        <v>74630.83</v>
      </c>
    </row>
    <row r="16" spans="1:26" x14ac:dyDescent="0.2">
      <c r="A16" s="9"/>
      <c r="B16" s="7" t="s">
        <v>30</v>
      </c>
      <c r="C16" s="6"/>
      <c r="D16" s="61">
        <v>8066085</v>
      </c>
      <c r="E16" s="39">
        <v>30192201.829999998</v>
      </c>
      <c r="F16" s="61">
        <f t="shared" ref="F16:M16" si="3">SUM(F11:F15)</f>
        <v>0</v>
      </c>
      <c r="G16" s="39">
        <f t="shared" si="3"/>
        <v>0</v>
      </c>
      <c r="H16" s="61">
        <f>SUM(H11:H15)</f>
        <v>8066085</v>
      </c>
      <c r="I16" s="39">
        <f>SUM(I11:I15)</f>
        <v>30192201.829999998</v>
      </c>
      <c r="J16" s="61">
        <f t="shared" si="3"/>
        <v>0</v>
      </c>
      <c r="K16" s="39">
        <f t="shared" si="3"/>
        <v>0</v>
      </c>
      <c r="L16" s="61">
        <f t="shared" si="3"/>
        <v>8066085</v>
      </c>
      <c r="M16" s="39">
        <f t="shared" si="3"/>
        <v>30192201.829999998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-4742167</v>
      </c>
      <c r="E19" s="65">
        <v>-17350985</v>
      </c>
      <c r="F19" s="60">
        <f>H19-D19</f>
        <v>0</v>
      </c>
      <c r="G19" s="37">
        <f>I19-E19</f>
        <v>0</v>
      </c>
      <c r="H19" s="65">
        <f t="shared" si="4"/>
        <v>-4742167</v>
      </c>
      <c r="I19" s="66">
        <f t="shared" si="4"/>
        <v>-17350985</v>
      </c>
      <c r="J19" s="60"/>
      <c r="K19" s="38"/>
      <c r="L19" s="60">
        <f t="shared" ref="L19:M23" si="5">H19+J19</f>
        <v>-4742167</v>
      </c>
      <c r="M19" s="38">
        <f t="shared" si="5"/>
        <v>-17350985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-3471896</v>
      </c>
      <c r="E21" s="65">
        <v>-12394050</v>
      </c>
      <c r="F21" s="60">
        <f t="shared" si="6"/>
        <v>0</v>
      </c>
      <c r="G21" s="37">
        <f t="shared" si="6"/>
        <v>0</v>
      </c>
      <c r="H21" s="65">
        <f t="shared" si="4"/>
        <v>-3471896</v>
      </c>
      <c r="I21" s="66">
        <f t="shared" si="4"/>
        <v>-12394050</v>
      </c>
      <c r="J21" s="60"/>
      <c r="K21" s="38"/>
      <c r="L21" s="60">
        <f t="shared" si="5"/>
        <v>-3471896</v>
      </c>
      <c r="M21" s="38">
        <f t="shared" si="5"/>
        <v>-12394050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12203</v>
      </c>
      <c r="E23" s="65">
        <v>41887</v>
      </c>
      <c r="F23" s="60">
        <f t="shared" si="6"/>
        <v>0</v>
      </c>
      <c r="G23" s="37">
        <f t="shared" si="6"/>
        <v>0</v>
      </c>
      <c r="H23" s="65">
        <f t="shared" si="4"/>
        <v>12203</v>
      </c>
      <c r="I23" s="66">
        <f t="shared" si="4"/>
        <v>41887</v>
      </c>
      <c r="J23" s="60"/>
      <c r="K23" s="38"/>
      <c r="L23" s="60">
        <f t="shared" si="5"/>
        <v>12203</v>
      </c>
      <c r="M23" s="38">
        <f t="shared" si="5"/>
        <v>41887</v>
      </c>
    </row>
    <row r="24" spans="1:13" x14ac:dyDescent="0.2">
      <c r="A24" s="9"/>
      <c r="B24" s="7" t="s">
        <v>33</v>
      </c>
      <c r="C24" s="6"/>
      <c r="D24" s="61">
        <v>-8201860</v>
      </c>
      <c r="E24" s="39">
        <v>-29703148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-8201860</v>
      </c>
      <c r="I24" s="39">
        <f>SUM(I19:I23)</f>
        <v>-29703148</v>
      </c>
      <c r="J24" s="61">
        <f t="shared" si="7"/>
        <v>0</v>
      </c>
      <c r="K24" s="39">
        <f t="shared" si="7"/>
        <v>0</v>
      </c>
      <c r="L24" s="61">
        <f t="shared" si="7"/>
        <v>-8201860</v>
      </c>
      <c r="M24" s="39">
        <f t="shared" si="7"/>
        <v>-29703148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-2009</v>
      </c>
      <c r="E32" s="65">
        <v>-6807</v>
      </c>
      <c r="F32" s="60">
        <f>H32-D32</f>
        <v>0</v>
      </c>
      <c r="G32" s="37">
        <f>I32-E32</f>
        <v>0</v>
      </c>
      <c r="H32" s="65">
        <f t="shared" ref="H32:I35" si="9">D32</f>
        <v>-2009</v>
      </c>
      <c r="I32" s="66">
        <f t="shared" si="9"/>
        <v>-6807</v>
      </c>
      <c r="J32" s="60"/>
      <c r="K32" s="38"/>
      <c r="L32" s="60">
        <f t="shared" ref="L32:M35" si="10">H32+J32</f>
        <v>-2009</v>
      </c>
      <c r="M32" s="38">
        <f t="shared" si="10"/>
        <v>-6807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-2009</v>
      </c>
      <c r="E36" s="39">
        <v>-6807</v>
      </c>
      <c r="F36" s="61">
        <f>SUM(F32:F35)</f>
        <v>0</v>
      </c>
      <c r="G36" s="39">
        <f>SUM(G32:G35)</f>
        <v>0</v>
      </c>
      <c r="H36" s="61">
        <f>SUM(H32:H35)</f>
        <v>-2009</v>
      </c>
      <c r="I36" s="39">
        <f>SUM(I32:I35)</f>
        <v>-6807</v>
      </c>
      <c r="J36" s="61">
        <f>SUM(J32:J34)</f>
        <v>0</v>
      </c>
      <c r="K36" s="39">
        <f>SUM(K32:K34)</f>
        <v>0</v>
      </c>
      <c r="L36" s="61">
        <f>SUM(L32:L35)</f>
        <v>-2009</v>
      </c>
      <c r="M36" s="39">
        <f>SUM(M32:M35)</f>
        <v>-6807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137784</v>
      </c>
      <c r="E49" s="65">
        <v>498170.96307515615</v>
      </c>
      <c r="F49" s="60">
        <f>H49-D49</f>
        <v>0</v>
      </c>
      <c r="G49" s="37">
        <f>I49-E49</f>
        <v>0</v>
      </c>
      <c r="H49" s="65">
        <f>D49</f>
        <v>137784</v>
      </c>
      <c r="I49" s="66">
        <f>E49</f>
        <v>498170.96307515615</v>
      </c>
      <c r="J49" s="60"/>
      <c r="K49" s="38"/>
      <c r="L49" s="60">
        <f>H49+J49</f>
        <v>137784</v>
      </c>
      <c r="M49" s="38">
        <f>I49+K49</f>
        <v>498170.96307515615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-12203</v>
      </c>
      <c r="E51" s="65">
        <v>-41887</v>
      </c>
      <c r="F51" s="60">
        <f>H51-D51</f>
        <v>0</v>
      </c>
      <c r="G51" s="37">
        <f>I51-E51</f>
        <v>0</v>
      </c>
      <c r="H51" s="65">
        <f>D51</f>
        <v>-12203</v>
      </c>
      <c r="I51" s="66">
        <f>E51</f>
        <v>-41887</v>
      </c>
      <c r="J51" s="60"/>
      <c r="K51" s="38"/>
      <c r="L51" s="60">
        <f>H51+J51</f>
        <v>-12203</v>
      </c>
      <c r="M51" s="38">
        <f>I51+K51</f>
        <v>-41887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-414328.17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-414328.17</v>
      </c>
      <c r="J54" s="60"/>
      <c r="K54" s="38"/>
      <c r="L54" s="60">
        <f>H54+J54</f>
        <v>0</v>
      </c>
      <c r="M54" s="38">
        <f>I54+K54</f>
        <v>-414328.17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-567054.93999999994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-567054.93999999994</v>
      </c>
      <c r="J55" s="60"/>
      <c r="K55" s="38"/>
      <c r="L55" s="60">
        <f>H55+J55</f>
        <v>0</v>
      </c>
      <c r="M55" s="38">
        <f>I55+K55</f>
        <v>-567054.93999999994</v>
      </c>
    </row>
    <row r="56" spans="1:15" x14ac:dyDescent="0.2">
      <c r="A56" s="9"/>
      <c r="B56" s="7" t="s">
        <v>57</v>
      </c>
      <c r="C56" s="6"/>
      <c r="D56" s="61">
        <v>0</v>
      </c>
      <c r="E56" s="39">
        <v>-981383.11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-981383.10999999987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-981383.10999999987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598000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598000</v>
      </c>
      <c r="J70" s="60"/>
      <c r="K70" s="38"/>
      <c r="L70" s="60">
        <f>H70+J70</f>
        <v>0</v>
      </c>
      <c r="M70" s="38">
        <f>I70+K70</f>
        <v>598000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-1000000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-1000000</v>
      </c>
      <c r="J71" s="60"/>
      <c r="K71" s="38"/>
      <c r="L71" s="60">
        <f>H71+J71</f>
        <v>0</v>
      </c>
      <c r="M71" s="38">
        <f>I71+K71</f>
        <v>-1000000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-402000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-402000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-402000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96634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96634</v>
      </c>
      <c r="J81" s="60"/>
      <c r="K81" s="38"/>
      <c r="L81" s="60">
        <f t="shared" si="22"/>
        <v>0</v>
      </c>
      <c r="M81" s="38">
        <f t="shared" si="22"/>
        <v>96634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-348218.31692484568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-348218.31692484557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-348218.31692484557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822407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822407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822407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822407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822407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822407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474188.68307515432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474188.68307515443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474188.68307515443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10107120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10107120</v>
      </c>
      <c r="J12" s="60"/>
      <c r="K12" s="38"/>
      <c r="L12" s="60">
        <f t="shared" si="0"/>
        <v>0</v>
      </c>
      <c r="M12" s="38">
        <f t="shared" si="0"/>
        <v>10107120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10107120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10107120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10107120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38881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38881</v>
      </c>
      <c r="J60" s="65"/>
      <c r="K60" s="38"/>
      <c r="L60" s="60">
        <f>H60+J60</f>
        <v>0</v>
      </c>
      <c r="M60" s="38">
        <f>I60+K60</f>
        <v>38881</v>
      </c>
    </row>
    <row r="61" spans="1:15" x14ac:dyDescent="0.2">
      <c r="A61" s="9"/>
      <c r="B61" s="62" t="s">
        <v>61</v>
      </c>
      <c r="C61" s="6"/>
      <c r="D61" s="61">
        <v>0</v>
      </c>
      <c r="E61" s="39">
        <v>38881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38881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38881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123756205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123756205</v>
      </c>
      <c r="J70" s="65"/>
      <c r="K70" s="38"/>
      <c r="L70" s="60">
        <f t="shared" si="20"/>
        <v>0</v>
      </c>
      <c r="M70" s="38">
        <f t="shared" si="20"/>
        <v>123756205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-143257916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-143257916</v>
      </c>
      <c r="J71" s="65"/>
      <c r="K71" s="38"/>
      <c r="L71" s="60">
        <f t="shared" si="20"/>
        <v>0</v>
      </c>
      <c r="M71" s="38">
        <f t="shared" si="20"/>
        <v>-143257916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-19501711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-19501711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-19501711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-132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-132</v>
      </c>
      <c r="J73" s="60"/>
      <c r="K73" s="38"/>
      <c r="L73" s="60">
        <f t="shared" ref="L73:M81" si="23">H73+J73</f>
        <v>0</v>
      </c>
      <c r="M73" s="38">
        <f t="shared" si="23"/>
        <v>-132</v>
      </c>
    </row>
    <row r="74" spans="1:13" x14ac:dyDescent="0.2">
      <c r="A74" s="9">
        <v>33</v>
      </c>
      <c r="B74" s="3"/>
      <c r="C74" s="10" t="s">
        <v>71</v>
      </c>
      <c r="D74" s="60"/>
      <c r="E74" s="38">
        <v>8867168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8867168</v>
      </c>
      <c r="J74" s="60"/>
      <c r="K74" s="38"/>
      <c r="L74" s="60">
        <f t="shared" si="23"/>
        <v>0</v>
      </c>
      <c r="M74" s="38">
        <f t="shared" si="23"/>
        <v>8867168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-497360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-497360</v>
      </c>
      <c r="J75" s="60"/>
      <c r="K75" s="38"/>
      <c r="L75" s="60">
        <f t="shared" si="23"/>
        <v>0</v>
      </c>
      <c r="M75" s="38">
        <f t="shared" si="23"/>
        <v>-497360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-377427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-377427</v>
      </c>
      <c r="J77" s="60"/>
      <c r="K77" s="38"/>
      <c r="L77" s="60">
        <f t="shared" si="23"/>
        <v>0</v>
      </c>
      <c r="M77" s="38">
        <f t="shared" si="23"/>
        <v>-377427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-38318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-38318</v>
      </c>
      <c r="J80" s="60"/>
      <c r="K80" s="38"/>
      <c r="L80" s="60">
        <f t="shared" si="23"/>
        <v>0</v>
      </c>
      <c r="M80" s="38">
        <f t="shared" si="23"/>
        <v>-38318</v>
      </c>
    </row>
    <row r="81" spans="1:67" x14ac:dyDescent="0.2">
      <c r="A81" s="9">
        <v>40</v>
      </c>
      <c r="B81" s="3"/>
      <c r="C81" s="10" t="s">
        <v>78</v>
      </c>
      <c r="D81" s="60"/>
      <c r="E81" s="38">
        <v>207188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207188</v>
      </c>
      <c r="J81" s="60"/>
      <c r="K81" s="38"/>
      <c r="L81" s="60">
        <f t="shared" si="23"/>
        <v>0</v>
      </c>
      <c r="M81" s="38">
        <f t="shared" si="23"/>
        <v>207188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-1298300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-1298300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-1298300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62" zoomScale="75" workbookViewId="0">
      <selection activeCell="D78" sqref="D7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42390783</v>
      </c>
      <c r="E11" s="146">
        <v>183542754</v>
      </c>
      <c r="F11" s="60">
        <f>H11-D11</f>
        <v>0</v>
      </c>
      <c r="G11" s="37">
        <f>I11-E11</f>
        <v>0</v>
      </c>
      <c r="H11" s="65">
        <f>D11</f>
        <v>42390783</v>
      </c>
      <c r="I11" s="66">
        <f>E11</f>
        <v>183542754</v>
      </c>
      <c r="J11" s="60"/>
      <c r="K11" s="38"/>
      <c r="L11" s="60">
        <f t="shared" ref="L11:M15" si="0">H11+J11</f>
        <v>42390783</v>
      </c>
      <c r="M11" s="38">
        <f t="shared" si="0"/>
        <v>183542754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10418483</v>
      </c>
      <c r="E13" s="146">
        <v>40995175</v>
      </c>
      <c r="F13" s="60">
        <f t="shared" si="1"/>
        <v>0</v>
      </c>
      <c r="G13" s="37">
        <f t="shared" si="1"/>
        <v>0</v>
      </c>
      <c r="H13" s="65">
        <f t="shared" si="2"/>
        <v>10418483</v>
      </c>
      <c r="I13" s="66">
        <f t="shared" si="2"/>
        <v>40995175</v>
      </c>
      <c r="J13" s="60"/>
      <c r="K13" s="38"/>
      <c r="L13" s="60">
        <f t="shared" si="0"/>
        <v>10418483</v>
      </c>
      <c r="M13" s="38">
        <f t="shared" si="0"/>
        <v>40995175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52809266</v>
      </c>
      <c r="E16" s="166">
        <v>224537929</v>
      </c>
      <c r="F16" s="61">
        <f t="shared" ref="F16:M16" si="3">SUM(F11:F15)</f>
        <v>0</v>
      </c>
      <c r="G16" s="39">
        <f t="shared" si="3"/>
        <v>0</v>
      </c>
      <c r="H16" s="61">
        <f>SUM(H11:H15)</f>
        <v>52809266</v>
      </c>
      <c r="I16" s="39">
        <f>SUM(I11:I15)</f>
        <v>224537929</v>
      </c>
      <c r="J16" s="61">
        <f t="shared" si="3"/>
        <v>0</v>
      </c>
      <c r="K16" s="39">
        <f t="shared" si="3"/>
        <v>0</v>
      </c>
      <c r="L16" s="61">
        <f t="shared" si="3"/>
        <v>52809266</v>
      </c>
      <c r="M16" s="39">
        <f t="shared" si="3"/>
        <v>224537929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-45487122</v>
      </c>
      <c r="E19" s="146">
        <v>-198274751</v>
      </c>
      <c r="F19" s="60">
        <f>H19-D19</f>
        <v>0</v>
      </c>
      <c r="G19" s="37">
        <f>I19-E19</f>
        <v>0</v>
      </c>
      <c r="H19" s="65">
        <f t="shared" si="4"/>
        <v>-45487122</v>
      </c>
      <c r="I19" s="66">
        <f t="shared" si="4"/>
        <v>-198274751</v>
      </c>
      <c r="J19" s="60"/>
      <c r="K19" s="38"/>
      <c r="L19" s="60">
        <f t="shared" ref="L19:M23" si="5">H19+J19</f>
        <v>-45487122</v>
      </c>
      <c r="M19" s="38">
        <f t="shared" si="5"/>
        <v>-198274751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-7299156</v>
      </c>
      <c r="E21" s="146">
        <v>-27337892</v>
      </c>
      <c r="F21" s="60">
        <f t="shared" si="6"/>
        <v>0</v>
      </c>
      <c r="G21" s="37">
        <f t="shared" si="6"/>
        <v>0</v>
      </c>
      <c r="H21" s="65">
        <f t="shared" si="4"/>
        <v>-7299156</v>
      </c>
      <c r="I21" s="66">
        <f t="shared" si="4"/>
        <v>-27337892</v>
      </c>
      <c r="J21" s="60"/>
      <c r="K21" s="38"/>
      <c r="L21" s="60">
        <f t="shared" si="5"/>
        <v>-7299156</v>
      </c>
      <c r="M21" s="38">
        <f t="shared" si="5"/>
        <v>-27337892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20150</v>
      </c>
      <c r="E23" s="146">
        <v>65358</v>
      </c>
      <c r="F23" s="60">
        <f t="shared" si="6"/>
        <v>0</v>
      </c>
      <c r="G23" s="37">
        <f t="shared" si="6"/>
        <v>0</v>
      </c>
      <c r="H23" s="65">
        <f t="shared" si="4"/>
        <v>20150</v>
      </c>
      <c r="I23" s="66">
        <f t="shared" si="4"/>
        <v>65358</v>
      </c>
      <c r="J23" s="60"/>
      <c r="K23" s="38"/>
      <c r="L23" s="60">
        <f t="shared" si="5"/>
        <v>20150</v>
      </c>
      <c r="M23" s="38">
        <f t="shared" si="5"/>
        <v>65358</v>
      </c>
    </row>
    <row r="24" spans="1:13" x14ac:dyDescent="0.2">
      <c r="A24" s="9"/>
      <c r="B24" s="7" t="s">
        <v>33</v>
      </c>
      <c r="C24" s="6"/>
      <c r="D24" s="166">
        <v>-52766128</v>
      </c>
      <c r="E24" s="166">
        <v>-225547285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-52766128</v>
      </c>
      <c r="I24" s="39">
        <f>SUM(I19:I23)</f>
        <v>-225547285</v>
      </c>
      <c r="J24" s="61">
        <f t="shared" si="7"/>
        <v>0</v>
      </c>
      <c r="K24" s="39">
        <f t="shared" si="7"/>
        <v>0</v>
      </c>
      <c r="L24" s="61">
        <f t="shared" si="7"/>
        <v>-52766128</v>
      </c>
      <c r="M24" s="39">
        <f t="shared" si="7"/>
        <v>-225547285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-43138</v>
      </c>
      <c r="E49" s="146">
        <v>-168238.2</v>
      </c>
      <c r="F49" s="60">
        <f>H49-D49</f>
        <v>0</v>
      </c>
      <c r="G49" s="37">
        <f>I49-E49</f>
        <v>0</v>
      </c>
      <c r="H49" s="65">
        <f>D49</f>
        <v>-43138</v>
      </c>
      <c r="I49" s="66">
        <f>E49</f>
        <v>-168238.2</v>
      </c>
      <c r="J49" s="60"/>
      <c r="K49" s="38"/>
      <c r="L49" s="60">
        <f>H49+J49</f>
        <v>-43138</v>
      </c>
      <c r="M49" s="38">
        <f>I49+K49</f>
        <v>-168238.2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-20150</v>
      </c>
      <c r="E51" s="146">
        <v>-65358</v>
      </c>
      <c r="F51" s="60">
        <f>H51-D51</f>
        <v>0</v>
      </c>
      <c r="G51" s="37">
        <f>I51-E51</f>
        <v>0</v>
      </c>
      <c r="H51" s="65">
        <f>D51</f>
        <v>-20150</v>
      </c>
      <c r="I51" s="66">
        <f>E51</f>
        <v>-65358</v>
      </c>
      <c r="J51" s="60"/>
      <c r="K51" s="38"/>
      <c r="L51" s="60">
        <f>H51+J51</f>
        <v>-20150</v>
      </c>
      <c r="M51" s="38">
        <f>I51+K51</f>
        <v>-65358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f>2995004+6214139-2995004</f>
        <v>6214139</v>
      </c>
      <c r="E70" s="146">
        <f>5563561.0032-2995004+2995004-6214139</f>
        <v>-650577.99679999985</v>
      </c>
      <c r="F70" s="60">
        <f>H70-D70</f>
        <v>0</v>
      </c>
      <c r="G70" s="37">
        <f>I70-E70</f>
        <v>0</v>
      </c>
      <c r="H70" s="65">
        <f>D70</f>
        <v>6214139</v>
      </c>
      <c r="I70" s="66">
        <f>E70</f>
        <v>-650577.99679999985</v>
      </c>
      <c r="J70" s="65"/>
      <c r="K70" s="38"/>
      <c r="L70" s="60">
        <f t="shared" si="20"/>
        <v>6214139</v>
      </c>
      <c r="M70" s="38">
        <f t="shared" si="20"/>
        <v>-650577.99679999985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f>-8346122-1012896</f>
        <v>-9359018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-9359018</v>
      </c>
      <c r="J71" s="65"/>
      <c r="K71" s="38"/>
      <c r="L71" s="60">
        <f t="shared" si="20"/>
        <v>0</v>
      </c>
      <c r="M71" s="38">
        <f t="shared" si="20"/>
        <v>-9359018</v>
      </c>
    </row>
    <row r="72" spans="1:13" x14ac:dyDescent="0.2">
      <c r="A72" s="9"/>
      <c r="B72" s="3"/>
      <c r="C72" s="55" t="s">
        <v>69</v>
      </c>
      <c r="D72" s="166">
        <v>0</v>
      </c>
      <c r="E72" s="166">
        <f>+E70+E71</f>
        <v>-10009595.9968</v>
      </c>
      <c r="F72" s="69">
        <f t="shared" ref="F72:M72" si="21">SUM(F70:F71)</f>
        <v>0</v>
      </c>
      <c r="G72" s="39">
        <f t="shared" si="21"/>
        <v>0</v>
      </c>
      <c r="H72" s="61">
        <f>SUM(H70:H71)</f>
        <v>6214139</v>
      </c>
      <c r="I72" s="39">
        <f>SUM(I70:I71)</f>
        <v>-10009595.9968</v>
      </c>
      <c r="J72" s="69">
        <f t="shared" si="21"/>
        <v>0</v>
      </c>
      <c r="K72" s="39">
        <f t="shared" si="21"/>
        <v>0</v>
      </c>
      <c r="L72" s="69">
        <f t="shared" si="21"/>
        <v>6214139</v>
      </c>
      <c r="M72" s="39">
        <f t="shared" si="21"/>
        <v>-10009595.9968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5936821</v>
      </c>
      <c r="E74" s="146">
        <f>4933713.9369-5936821+1012896</f>
        <v>9788.9369000000879</v>
      </c>
      <c r="F74" s="60">
        <f t="shared" ref="F74:G81" si="24">H74-D74</f>
        <v>0</v>
      </c>
      <c r="G74" s="37">
        <f t="shared" si="24"/>
        <v>0</v>
      </c>
      <c r="H74" s="65">
        <f t="shared" si="22"/>
        <v>5936821</v>
      </c>
      <c r="I74" s="66">
        <f t="shared" si="22"/>
        <v>9788.9369000000879</v>
      </c>
      <c r="J74" s="60"/>
      <c r="K74" s="38"/>
      <c r="L74" s="60">
        <f t="shared" si="23"/>
        <v>5936821</v>
      </c>
      <c r="M74" s="38">
        <f t="shared" si="23"/>
        <v>9788.9369000000879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f>-2995004-5936821-6214139+2995004</f>
        <v>-12150960</v>
      </c>
      <c r="E80" s="146">
        <f>2995004+5936821+6214139-2995004</f>
        <v>12150960</v>
      </c>
      <c r="F80" s="60">
        <f t="shared" si="24"/>
        <v>0</v>
      </c>
      <c r="G80" s="37">
        <f t="shared" si="24"/>
        <v>0</v>
      </c>
      <c r="H80" s="65">
        <f t="shared" si="22"/>
        <v>-12150960</v>
      </c>
      <c r="I80" s="66">
        <f t="shared" si="22"/>
        <v>12150960</v>
      </c>
      <c r="J80" s="60"/>
      <c r="K80" s="38"/>
      <c r="L80" s="60">
        <f t="shared" si="23"/>
        <v>-12150960</v>
      </c>
      <c r="M80" s="38">
        <f t="shared" si="23"/>
        <v>12150960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-3951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-3951</v>
      </c>
      <c r="J81" s="60"/>
      <c r="K81" s="38"/>
      <c r="L81" s="60">
        <f t="shared" si="23"/>
        <v>0</v>
      </c>
      <c r="M81" s="38">
        <f t="shared" si="23"/>
        <v>-3951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904249.74010001426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904249.74010001426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904249.74010001426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858147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858147</v>
      </c>
      <c r="J86" s="148"/>
      <c r="K86" s="148"/>
      <c r="L86" s="148">
        <f t="shared" ref="L86:M88" si="27">H86+J86</f>
        <v>0</v>
      </c>
      <c r="M86" s="148">
        <f t="shared" si="27"/>
        <v>858147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858147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858147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858147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1762396.7401000143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1762396.7401000143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1762396.7401000143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218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218</v>
      </c>
      <c r="J70" s="65"/>
      <c r="K70" s="38"/>
      <c r="L70" s="60">
        <f t="shared" si="20"/>
        <v>0</v>
      </c>
      <c r="M70" s="38">
        <f t="shared" si="20"/>
        <v>218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-441261.49690000003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-441261.49690000003</v>
      </c>
      <c r="J71" s="65"/>
      <c r="K71" s="38"/>
      <c r="L71" s="60">
        <f t="shared" si="20"/>
        <v>0</v>
      </c>
      <c r="M71" s="38">
        <f t="shared" si="20"/>
        <v>-441261.49690000003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-441043.49690000003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-441043.49690000003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-441043.49690000003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217754.6666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217754.6666</v>
      </c>
      <c r="J74" s="60"/>
      <c r="K74" s="38"/>
      <c r="L74" s="60">
        <f t="shared" si="23"/>
        <v>0</v>
      </c>
      <c r="M74" s="38">
        <f t="shared" si="23"/>
        <v>217754.6666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223315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223315</v>
      </c>
      <c r="J81" s="60"/>
      <c r="K81" s="38"/>
      <c r="L81" s="60">
        <f t="shared" si="23"/>
        <v>0</v>
      </c>
      <c r="M81" s="38">
        <f t="shared" si="23"/>
        <v>223315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26.169699999969453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26.169699999969453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26.169699999969453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G67" activePane="bottomRight" state="frozen"/>
      <selection activeCell="B23" sqref="B23"/>
      <selection pane="topRight" activeCell="B23" sqref="B23"/>
      <selection pane="bottomLeft" activeCell="B23" sqref="B23"/>
      <selection pane="bottomRight" activeCell="M81" sqref="M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98373042</v>
      </c>
      <c r="E11" s="38">
        <f>SUM(G11,I11,K11,M11,O11,Q11,S11,U11,W11,Y11,AA11,AC11,AE11)</f>
        <v>396274574.06999999</v>
      </c>
      <c r="F11" s="60">
        <f>'TIE-OUT'!F11+RECLASS!F11</f>
        <v>0</v>
      </c>
      <c r="G11" s="38">
        <f>'TIE-OUT'!G11+RECLASS!G11</f>
        <v>0</v>
      </c>
      <c r="H11" s="118">
        <v>101465352</v>
      </c>
      <c r="I11" s="119">
        <v>412054453.68000001</v>
      </c>
      <c r="J11" s="118">
        <v>-87858</v>
      </c>
      <c r="K11" s="119">
        <v>-1369837.89</v>
      </c>
      <c r="L11" s="118">
        <v>-3004452</v>
      </c>
      <c r="M11" s="119">
        <v>-14410041.720000001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11653016.640000001</v>
      </c>
      <c r="F12" s="60">
        <f>'TIE-OUT'!F12+RECLASS!F12</f>
        <v>0</v>
      </c>
      <c r="G12" s="38">
        <f>'TIE-OUT'!G12+RECLASS!G12</f>
        <v>11669756.640000001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+Actuals!I165</f>
        <v>0</v>
      </c>
      <c r="M12" s="119">
        <v>-16740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56527706</v>
      </c>
      <c r="E13" s="38">
        <f t="shared" si="0"/>
        <v>233142480</v>
      </c>
      <c r="F13" s="60">
        <f>'TIE-OUT'!F13+RECLASS!F13</f>
        <v>0</v>
      </c>
      <c r="G13" s="38">
        <f>'TIE-OUT'!G13+RECLASS!G13</f>
        <v>0</v>
      </c>
      <c r="H13" s="118">
        <v>56746767</v>
      </c>
      <c r="I13" s="119">
        <v>234014693</v>
      </c>
      <c r="J13" s="118">
        <v>51759642</v>
      </c>
      <c r="K13" s="119">
        <v>214586247</v>
      </c>
      <c r="L13" s="118">
        <v>-51978703</v>
      </c>
      <c r="M13" s="119">
        <v>-215458460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788721.65</v>
      </c>
      <c r="F15" s="81">
        <f>'TIE-OUT'!F15+RECLASS!F15</f>
        <v>0</v>
      </c>
      <c r="G15" s="82">
        <f>'TIE-OUT'!G15+RECLASS!G15</f>
        <v>0</v>
      </c>
      <c r="H15" s="118">
        <v>0</v>
      </c>
      <c r="I15" s="119">
        <v>67767.520000000004</v>
      </c>
      <c r="J15" s="118">
        <v>0</v>
      </c>
      <c r="K15" s="119">
        <v>716711</v>
      </c>
      <c r="L15" s="118">
        <f>+Actuals!I168</f>
        <v>0</v>
      </c>
      <c r="M15" s="119">
        <v>4243.13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154900748</v>
      </c>
      <c r="E16" s="39">
        <f t="shared" si="1"/>
        <v>641858792.36000001</v>
      </c>
      <c r="F16" s="61">
        <f t="shared" si="1"/>
        <v>0</v>
      </c>
      <c r="G16" s="39">
        <f t="shared" si="1"/>
        <v>11669756.640000001</v>
      </c>
      <c r="H16" s="61">
        <f t="shared" si="1"/>
        <v>158212119</v>
      </c>
      <c r="I16" s="39">
        <f t="shared" si="1"/>
        <v>646136914.20000005</v>
      </c>
      <c r="J16" s="61">
        <f>SUM(J11:J15)</f>
        <v>51671784</v>
      </c>
      <c r="K16" s="39">
        <f>SUM(K11:K15)</f>
        <v>213933120.11000001</v>
      </c>
      <c r="L16" s="61">
        <f t="shared" ref="L16:AO16" si="2">SUM(L11:L15)</f>
        <v>-54983155</v>
      </c>
      <c r="M16" s="39">
        <f t="shared" si="2"/>
        <v>-229880998.59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-99514674</v>
      </c>
      <c r="E19" s="38">
        <f t="shared" si="3"/>
        <v>-393003417.70999998</v>
      </c>
      <c r="F19" s="64">
        <f>'TIE-OUT'!F19+RECLASS!F19</f>
        <v>0</v>
      </c>
      <c r="G19" s="68">
        <f>'TIE-OUT'!G19+RECLASS!G19</f>
        <v>0</v>
      </c>
      <c r="H19" s="118">
        <v>-102390578</v>
      </c>
      <c r="I19" s="119">
        <v>-418625481.87</v>
      </c>
      <c r="J19" s="118">
        <v>184393</v>
      </c>
      <c r="K19" s="119">
        <v>4357724.8</v>
      </c>
      <c r="L19" s="118">
        <v>2691511</v>
      </c>
      <c r="M19" s="119">
        <v>21264339.359999999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-25659558.289999999</v>
      </c>
      <c r="F20" s="60">
        <f>'TIE-OUT'!F20+RECLASS!F20</f>
        <v>0</v>
      </c>
      <c r="G20" s="38">
        <f>'TIE-OUT'!G20+RECLASS!G20</f>
        <v>-25194558.289999999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+Actuals!I170</f>
        <v>0</v>
      </c>
      <c r="M20" s="119">
        <v>-465000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-54674350</v>
      </c>
      <c r="E21" s="38">
        <f t="shared" si="3"/>
        <v>-225508124</v>
      </c>
      <c r="F21" s="60">
        <f>'TIE-OUT'!F21+RECLASS!F21</f>
        <v>0</v>
      </c>
      <c r="G21" s="38">
        <f>'TIE-OUT'!G21+RECLASS!G21</f>
        <v>0</v>
      </c>
      <c r="H21" s="118">
        <v>-54120415</v>
      </c>
      <c r="I21" s="119">
        <v>-223264576</v>
      </c>
      <c r="J21" s="118">
        <v>-51341827</v>
      </c>
      <c r="K21" s="119">
        <v>-216234149</v>
      </c>
      <c r="L21" s="118">
        <v>50787892</v>
      </c>
      <c r="M21" s="119">
        <v>213990601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453953</v>
      </c>
      <c r="E23" s="38">
        <f t="shared" si="3"/>
        <v>1920221.19</v>
      </c>
      <c r="F23" s="81">
        <f>'TIE-OUT'!F23+RECLASS!F23</f>
        <v>0</v>
      </c>
      <c r="G23" s="82">
        <f>'TIE-OUT'!G23+RECLASS!G23</f>
        <v>0</v>
      </c>
      <c r="H23" s="118">
        <v>442110</v>
      </c>
      <c r="I23" s="119">
        <v>1870125.3</v>
      </c>
      <c r="J23" s="118">
        <v>11801</v>
      </c>
      <c r="K23" s="119">
        <v>49918.23</v>
      </c>
      <c r="L23" s="118">
        <v>42</v>
      </c>
      <c r="M23" s="119">
        <v>177.66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-153735071</v>
      </c>
      <c r="E24" s="39">
        <f t="shared" si="4"/>
        <v>-642250878.80999994</v>
      </c>
      <c r="F24" s="61">
        <f t="shared" si="4"/>
        <v>0</v>
      </c>
      <c r="G24" s="39">
        <f t="shared" si="4"/>
        <v>-25194558.289999999</v>
      </c>
      <c r="H24" s="61">
        <f t="shared" si="4"/>
        <v>-156068883</v>
      </c>
      <c r="I24" s="39">
        <f t="shared" si="4"/>
        <v>-640019932.57000005</v>
      </c>
      <c r="J24" s="61">
        <f>SUM(J19:J23)</f>
        <v>-51145633</v>
      </c>
      <c r="K24" s="39">
        <f>SUM(K19:K23)</f>
        <v>-211826505.97</v>
      </c>
      <c r="L24" s="61">
        <f t="shared" ref="L24:AO24" si="5">SUM(L19:L23)</f>
        <v>53479445</v>
      </c>
      <c r="M24" s="39">
        <f t="shared" si="5"/>
        <v>234790118.02000001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179580</v>
      </c>
      <c r="E27" s="38">
        <f>SUM(G27,I27,K27,M27,O27,Q27,S27,U27,W27,Y27,AA27,AC27,AE27)</f>
        <v>729518</v>
      </c>
      <c r="F27" s="64">
        <f>'TIE-OUT'!F27+RECLASS!F27</f>
        <v>0</v>
      </c>
      <c r="G27" s="68">
        <f>'TIE-OUT'!G27+RECLASS!G27</f>
        <v>0</v>
      </c>
      <c r="H27" s="118">
        <v>178323</v>
      </c>
      <c r="I27" s="119">
        <v>724674</v>
      </c>
      <c r="J27" s="118">
        <v>1257</v>
      </c>
      <c r="K27" s="119">
        <v>4844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179580</v>
      </c>
      <c r="E29" s="39">
        <f t="shared" si="6"/>
        <v>729518</v>
      </c>
      <c r="F29" s="61">
        <f t="shared" si="6"/>
        <v>0</v>
      </c>
      <c r="G29" s="39">
        <f t="shared" si="6"/>
        <v>0</v>
      </c>
      <c r="H29" s="61">
        <f t="shared" si="6"/>
        <v>178323</v>
      </c>
      <c r="I29" s="39">
        <f t="shared" si="6"/>
        <v>724674</v>
      </c>
      <c r="J29" s="61">
        <f>SUM(J27:J28)</f>
        <v>1257</v>
      </c>
      <c r="K29" s="39">
        <f>SUM(K27:K28)</f>
        <v>4844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-654755</v>
      </c>
      <c r="E32" s="38">
        <f t="shared" si="8"/>
        <v>-2752446.0900000003</v>
      </c>
      <c r="F32" s="64">
        <f>'TIE-OUT'!F32+RECLASS!F32</f>
        <v>0</v>
      </c>
      <c r="G32" s="68">
        <f>'TIE-OUT'!G32+RECLASS!G32</f>
        <v>0</v>
      </c>
      <c r="H32" s="118">
        <v>-1073778</v>
      </c>
      <c r="I32" s="119">
        <v>-4542080.9400000004</v>
      </c>
      <c r="J32" s="118">
        <v>162777</v>
      </c>
      <c r="K32" s="119">
        <v>705714.85</v>
      </c>
      <c r="L32" s="118">
        <v>256246</v>
      </c>
      <c r="M32" s="119">
        <v>1083920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-16020</v>
      </c>
      <c r="E33" s="38">
        <f t="shared" si="8"/>
        <v>-64153.450000000004</v>
      </c>
      <c r="F33" s="60">
        <f>'TIE-OUT'!F33+RECLASS!F33</f>
        <v>0</v>
      </c>
      <c r="G33" s="38">
        <f>'TIE-OUT'!G33+RECLASS!G33</f>
        <v>0</v>
      </c>
      <c r="H33" s="118">
        <v>0</v>
      </c>
      <c r="I33" s="119">
        <v>0</v>
      </c>
      <c r="J33" s="118">
        <v>-5642</v>
      </c>
      <c r="K33" s="119">
        <v>-21676.29</v>
      </c>
      <c r="L33" s="118">
        <v>-10378</v>
      </c>
      <c r="M33" s="119">
        <v>-42477.16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7596</v>
      </c>
      <c r="E34" s="38">
        <f t="shared" si="8"/>
        <v>28989.19</v>
      </c>
      <c r="F34" s="60">
        <f>'TIE-OUT'!F34+RECLASS!F34</f>
        <v>0</v>
      </c>
      <c r="G34" s="38">
        <f>'TIE-OUT'!G34+RECLASS!G34</f>
        <v>0</v>
      </c>
      <c r="H34" s="118">
        <v>0</v>
      </c>
      <c r="I34" s="119">
        <v>0</v>
      </c>
      <c r="J34" s="118">
        <v>7577</v>
      </c>
      <c r="K34" s="119">
        <v>28911.42</v>
      </c>
      <c r="L34" s="118">
        <v>19</v>
      </c>
      <c r="M34" s="119">
        <v>77.77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-455841</v>
      </c>
      <c r="E35" s="38">
        <f t="shared" si="8"/>
        <v>-4881692.17</v>
      </c>
      <c r="F35" s="81">
        <f>'TIE-OUT'!F35+RECLASS!F35</f>
        <v>0</v>
      </c>
      <c r="G35" s="82">
        <f>'TIE-OUT'!G35+RECLASS!G35</f>
        <v>0</v>
      </c>
      <c r="H35" s="118">
        <v>-471096</v>
      </c>
      <c r="I35" s="119">
        <v>0</v>
      </c>
      <c r="J35" s="118">
        <v>15255</v>
      </c>
      <c r="K35" s="119">
        <v>0</v>
      </c>
      <c r="L35" s="118">
        <f>+Actuals!I179</f>
        <v>0</v>
      </c>
      <c r="M35" s="119">
        <v>-4881692.17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-1119020</v>
      </c>
      <c r="E36" s="39">
        <f t="shared" si="9"/>
        <v>-7669302.5200000005</v>
      </c>
      <c r="F36" s="61">
        <f t="shared" si="9"/>
        <v>0</v>
      </c>
      <c r="G36" s="39">
        <f t="shared" si="9"/>
        <v>0</v>
      </c>
      <c r="H36" s="61">
        <f t="shared" si="9"/>
        <v>-1544874</v>
      </c>
      <c r="I36" s="39">
        <f t="shared" si="9"/>
        <v>-4542080.9400000004</v>
      </c>
      <c r="J36" s="61">
        <f>SUM(J32:J35)</f>
        <v>179967</v>
      </c>
      <c r="K36" s="39">
        <f>SUM(K32:K35)</f>
        <v>712949.98</v>
      </c>
      <c r="L36" s="61">
        <f t="shared" ref="L36:AO36" si="10">SUM(L32:L35)</f>
        <v>245887</v>
      </c>
      <c r="M36" s="39">
        <f t="shared" si="10"/>
        <v>-3840171.56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62238</v>
      </c>
      <c r="E39" s="38">
        <f t="shared" si="11"/>
        <v>263266.74</v>
      </c>
      <c r="F39" s="64">
        <f>'TIE-OUT'!F39+RECLASS!F39</f>
        <v>0</v>
      </c>
      <c r="G39" s="68">
        <f>'TIE-OUT'!G39+RECLASS!G39</f>
        <v>0</v>
      </c>
      <c r="H39" s="118">
        <v>62238</v>
      </c>
      <c r="I39" s="119">
        <v>263266.74</v>
      </c>
      <c r="J39" s="118">
        <v>0</v>
      </c>
      <c r="K39" s="119">
        <v>0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-682764</v>
      </c>
      <c r="E40" s="38">
        <f t="shared" si="11"/>
        <v>-1969802.6199999999</v>
      </c>
      <c r="F40" s="60">
        <f>'TIE-OUT'!F40+RECLASS!F40</f>
        <v>0</v>
      </c>
      <c r="G40" s="38">
        <f>'TIE-OUT'!G40+RECLASS!G40</f>
        <v>0</v>
      </c>
      <c r="H40" s="118">
        <v>-665059</v>
      </c>
      <c r="I40" s="119">
        <v>-1920222.45</v>
      </c>
      <c r="J40" s="118">
        <v>-17705</v>
      </c>
      <c r="K40" s="119">
        <v>-49580.17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-682764</v>
      </c>
      <c r="E42" s="39">
        <f t="shared" si="12"/>
        <v>-1969802.6199999999</v>
      </c>
      <c r="F42" s="61">
        <f t="shared" si="12"/>
        <v>0</v>
      </c>
      <c r="G42" s="39">
        <f t="shared" si="12"/>
        <v>0</v>
      </c>
      <c r="H42" s="61">
        <f t="shared" si="12"/>
        <v>-665059</v>
      </c>
      <c r="I42" s="39">
        <f t="shared" si="12"/>
        <v>-1920222.45</v>
      </c>
      <c r="J42" s="61">
        <f>SUM(J40:J41)</f>
        <v>-17705</v>
      </c>
      <c r="K42" s="39">
        <f>SUM(K40:K41)</f>
        <v>-49580.17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-620526</v>
      </c>
      <c r="E43" s="39">
        <f t="shared" si="14"/>
        <v>-1706535.88</v>
      </c>
      <c r="F43" s="61">
        <f t="shared" si="14"/>
        <v>0</v>
      </c>
      <c r="G43" s="39">
        <f t="shared" si="14"/>
        <v>0</v>
      </c>
      <c r="H43" s="61">
        <f t="shared" si="14"/>
        <v>-602821</v>
      </c>
      <c r="I43" s="39">
        <f t="shared" si="14"/>
        <v>-1656955.71</v>
      </c>
      <c r="J43" s="61">
        <f>J42+J39</f>
        <v>-17705</v>
      </c>
      <c r="K43" s="39">
        <f>K42+K39</f>
        <v>-49580.17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394289</v>
      </c>
      <c r="E49" s="38">
        <f>SUM(G49,I49,K49,M49,O49,Q49,S49,U49,W49,Y49,AA49,AC49,AE49)</f>
        <v>1667842.5700000003</v>
      </c>
      <c r="F49" s="60">
        <f>'TIE-OUT'!F49+RECLASS!F49</f>
        <v>0</v>
      </c>
      <c r="G49" s="38">
        <f>'TIE-OUT'!G49+RECLASS!G49</f>
        <v>0</v>
      </c>
      <c r="H49" s="118">
        <v>-173864</v>
      </c>
      <c r="I49" s="119">
        <v>-735444.72</v>
      </c>
      <c r="J49" s="118">
        <v>-689670</v>
      </c>
      <c r="K49" s="119">
        <v>-2917304</v>
      </c>
      <c r="L49" s="118">
        <v>1257823</v>
      </c>
      <c r="M49" s="119">
        <v>5320591.29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-453953</v>
      </c>
      <c r="E51" s="38">
        <f>SUM(G51,I51,K51,M51,O51,Q51,S51,U51,W51,Y51,AA51,AC51,AE51)</f>
        <v>-1920221.19</v>
      </c>
      <c r="F51" s="60">
        <f>'TIE-OUT'!F51+RECLASS!F51</f>
        <v>0</v>
      </c>
      <c r="G51" s="38">
        <f>'TIE-OUT'!G51+RECLASS!G51</f>
        <v>0</v>
      </c>
      <c r="H51" s="118">
        <v>-442110</v>
      </c>
      <c r="I51" s="119">
        <v>-1870125.3</v>
      </c>
      <c r="J51" s="118">
        <v>-11801</v>
      </c>
      <c r="K51" s="119">
        <v>-49918.23</v>
      </c>
      <c r="L51" s="118">
        <v>-42</v>
      </c>
      <c r="M51" s="119">
        <v>-177.66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-103756814</v>
      </c>
      <c r="E54" s="38">
        <f>SUM(G54,I54,K54,M54,O54,Q54,S54,U54,W54,Y54,AA54,AC54,AE54)</f>
        <v>-596710.66999999993</v>
      </c>
      <c r="F54" s="64">
        <f>'TIE-OUT'!F54+RECLASS!F54</f>
        <v>0</v>
      </c>
      <c r="G54" s="68">
        <f>'TIE-OUT'!G54+RECLASS!G54</f>
        <v>0</v>
      </c>
      <c r="H54" s="118">
        <v>-12669827</v>
      </c>
      <c r="I54" s="119">
        <v>-446172.91</v>
      </c>
      <c r="J54" s="118">
        <v>-84178953</v>
      </c>
      <c r="K54" s="119">
        <v>-149841.94</v>
      </c>
      <c r="L54" s="118">
        <v>-6908034</v>
      </c>
      <c r="M54" s="119">
        <v>-695.82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-1653617.05</v>
      </c>
      <c r="F55" s="81">
        <f>'TIE-OUT'!F55+RECLASS!F55</f>
        <v>0</v>
      </c>
      <c r="G55" s="82">
        <f>'TIE-OUT'!G55+RECLASS!G55</f>
        <v>0</v>
      </c>
      <c r="H55" s="118">
        <v>0</v>
      </c>
      <c r="I55" s="119">
        <v>-442104.28</v>
      </c>
      <c r="J55" s="118">
        <v>0</v>
      </c>
      <c r="K55" s="119">
        <v>-1306822.24</v>
      </c>
      <c r="L55" s="118">
        <f>+Actuals!I188</f>
        <v>0</v>
      </c>
      <c r="M55" s="119">
        <v>95309.47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-103756814</v>
      </c>
      <c r="E56" s="39">
        <f t="shared" si="16"/>
        <v>-2250327.7199999997</v>
      </c>
      <c r="F56" s="61">
        <f t="shared" si="16"/>
        <v>0</v>
      </c>
      <c r="G56" s="39">
        <f t="shared" si="16"/>
        <v>0</v>
      </c>
      <c r="H56" s="61">
        <f t="shared" si="16"/>
        <v>-12669827</v>
      </c>
      <c r="I56" s="39">
        <f t="shared" si="16"/>
        <v>-888277.19</v>
      </c>
      <c r="J56" s="61">
        <f>SUM(J54:J55)</f>
        <v>-84178953</v>
      </c>
      <c r="K56" s="39">
        <f>SUM(K54:K55)</f>
        <v>-1456664.18</v>
      </c>
      <c r="L56" s="61">
        <f t="shared" ref="L56:AO56" si="17">SUM(L54:L55)</f>
        <v>-6908034</v>
      </c>
      <c r="M56" s="39">
        <f t="shared" si="17"/>
        <v>94613.65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7625228</v>
      </c>
      <c r="F70" s="64">
        <f>'TIE-OUT'!F70+RECLASS!F70</f>
        <v>0</v>
      </c>
      <c r="G70" s="68">
        <f>'TIE-OUT'!G70+RECLASS!G70</f>
        <v>10299194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+Actuals!I193</f>
        <v>0</v>
      </c>
      <c r="M70" s="119">
        <v>-2673966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-11822013</v>
      </c>
      <c r="F71" s="81">
        <f>'TIE-OUT'!F71+RECLASS!F71</f>
        <v>0</v>
      </c>
      <c r="G71" s="82">
        <f>'TIE-OUT'!G71+RECLASS!G71</f>
        <v>-11822013</v>
      </c>
      <c r="H71" s="118">
        <v>0</v>
      </c>
      <c r="I71" s="119">
        <v>0</v>
      </c>
      <c r="J71" s="118">
        <v>0</v>
      </c>
      <c r="K71" s="119"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-4196785</v>
      </c>
      <c r="F72" s="61">
        <f t="shared" si="22"/>
        <v>0</v>
      </c>
      <c r="G72" s="39">
        <f t="shared" si="22"/>
        <v>-1522819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-2673966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5716377.0999999996</v>
      </c>
      <c r="F74" s="60">
        <f>'TIE-OUT'!F74+RECLASS!F74</f>
        <v>0</v>
      </c>
      <c r="G74" s="60">
        <f>'TIE-OUT'!G74+RECLASS!G74</f>
        <v>7723289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+Actuals!I196</f>
        <v>0</v>
      </c>
      <c r="M74" s="119">
        <f>-2530598+523686.1</f>
        <v>-2006911.9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458974</v>
      </c>
      <c r="F75" s="60">
        <f>'TIE-OUT'!F75+RECLASS!F75</f>
        <v>0</v>
      </c>
      <c r="G75" s="60">
        <f>'TIE-OUT'!G75+RECLASS!G75</f>
        <v>458974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-4211.5</v>
      </c>
      <c r="F76" s="60">
        <f>'TIE-OUT'!F76+RECLASS!F76</f>
        <v>0</v>
      </c>
      <c r="G76" s="60">
        <f>'TIE-OUT'!G76+RECLASS!G76</f>
        <v>0</v>
      </c>
      <c r="H76" s="118">
        <v>0</v>
      </c>
      <c r="I76" s="119">
        <v>-4211.5</v>
      </c>
      <c r="J76" s="118">
        <v>0</v>
      </c>
      <c r="K76" s="119"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568953.67000000004</v>
      </c>
      <c r="F80" s="60">
        <f>'TIE-OUT'!F80+RECLASS!F80</f>
        <v>0</v>
      </c>
      <c r="G80" s="60">
        <f>'TIE-OUT'!G80+RECLASS!G80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+Actuals!I202</f>
        <v>0</v>
      </c>
      <c r="M80" s="119">
        <f>22924.67+546029</f>
        <v>568953.67000000004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-9020304.9199999459</v>
      </c>
      <c r="F82" s="91">
        <f>F16+F24+F29+F36+F43+F45+F47+F49</f>
        <v>0</v>
      </c>
      <c r="G82" s="92">
        <f>SUM(G72:G81)+G16+G24+G29+G36+G43+G45+G47+G49+G51+G56+G61+G66</f>
        <v>-6887857.6499999985</v>
      </c>
      <c r="H82" s="91">
        <f>H16+H24+H29+H36+H43+H45+H47+H49</f>
        <v>0</v>
      </c>
      <c r="I82" s="137">
        <f>SUM(I72:I81)+I16+I24+I29+I36+I43+I45+I47+I49+I51+I56+I61+I66</f>
        <v>-2855439.7300000051</v>
      </c>
      <c r="J82" s="91">
        <f>J16+J24+J29+J36+J43+J45+J47+J49</f>
        <v>0</v>
      </c>
      <c r="K82" s="137">
        <f>SUM(K72:K81)+K16+K24+K29+K36+K43+K45+K47+K49+K51+K56+K61+K66</f>
        <v>-1649058.4599999844</v>
      </c>
      <c r="L82" s="91">
        <f>L16+L24+L29+L36+L43+L45+L47+L49</f>
        <v>0</v>
      </c>
      <c r="M82" s="92">
        <f>SUM(M72:M81)+M16+M24+M29+M36+M43+M45+M47+M49+M51+M56+M61+M66</f>
        <v>2372050.9200000176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54" activePane="bottomRight" state="frozen"/>
      <selection activeCell="L9" sqref="L9"/>
      <selection pane="topRight" activeCell="L9" sqref="L9"/>
      <selection pane="bottomLeft" activeCell="L9" sqref="L9"/>
      <selection pane="bottomRight" activeCell="M88" sqref="M8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5334943</v>
      </c>
      <c r="E11" s="38">
        <f>SUM(G11,I11,K11,M11,O11,Q11,S11,U11,W11,Y11,AA11,AC11,AE11)</f>
        <v>23891086.200000003</v>
      </c>
      <c r="F11" s="60">
        <f>'TIE-OUT'!AD11+RECLASS!AD11</f>
        <v>0</v>
      </c>
      <c r="G11" s="38">
        <f>'TIE-OUT'!AE11+RECLASS!AE11</f>
        <v>0</v>
      </c>
      <c r="H11" s="118">
        <v>5318416</v>
      </c>
      <c r="I11" s="118">
        <v>31248056.710000001</v>
      </c>
      <c r="J11" s="118">
        <v>16527</v>
      </c>
      <c r="K11" s="118">
        <v>-7356970.5099999998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1503978.28</v>
      </c>
      <c r="F12" s="60">
        <f>'TIE-OUT'!AD12+RECLASS!AD12</f>
        <v>0</v>
      </c>
      <c r="G12" s="38">
        <f>'TIE-OUT'!AE12+RECLASS!AE12</f>
        <v>751989.14</v>
      </c>
      <c r="H12" s="118">
        <v>0</v>
      </c>
      <c r="I12" s="118">
        <v>0</v>
      </c>
      <c r="J12" s="118">
        <v>0</v>
      </c>
      <c r="K12" s="118">
        <v>0</v>
      </c>
      <c r="L12" s="118">
        <f>+Actuals!I405</f>
        <v>0</v>
      </c>
      <c r="M12" s="118">
        <v>751989.14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7837335</v>
      </c>
      <c r="E13" s="38">
        <f t="shared" si="0"/>
        <v>31773568</v>
      </c>
      <c r="F13" s="60">
        <f>'TIE-OUT'!AD13+RECLASS!AD13</f>
        <v>0</v>
      </c>
      <c r="G13" s="38">
        <f>'TIE-OUT'!AE13+RECLASS!AE13</f>
        <v>0</v>
      </c>
      <c r="H13" s="118">
        <v>7837335</v>
      </c>
      <c r="I13" s="118">
        <v>31773568</v>
      </c>
      <c r="J13" s="118">
        <v>7624457</v>
      </c>
      <c r="K13" s="118">
        <v>31794462</v>
      </c>
      <c r="L13" s="118">
        <v>-7624457</v>
      </c>
      <c r="M13" s="118">
        <v>-31794462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13172278</v>
      </c>
      <c r="E16" s="39">
        <f t="shared" si="1"/>
        <v>57168632.480000004</v>
      </c>
      <c r="F16" s="61">
        <f t="shared" si="1"/>
        <v>0</v>
      </c>
      <c r="G16" s="39">
        <f t="shared" si="1"/>
        <v>751989.14</v>
      </c>
      <c r="H16" s="61">
        <f t="shared" si="1"/>
        <v>13155751</v>
      </c>
      <c r="I16" s="61">
        <f t="shared" si="1"/>
        <v>63021624.710000001</v>
      </c>
      <c r="J16" s="61">
        <f>SUM(J11:J15)</f>
        <v>7640984</v>
      </c>
      <c r="K16" s="61">
        <f>SUM(K11:K15)</f>
        <v>24437491.490000002</v>
      </c>
      <c r="L16" s="61">
        <f t="shared" si="1"/>
        <v>-7624457</v>
      </c>
      <c r="M16" s="61">
        <f t="shared" si="1"/>
        <v>-31042472.859999999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-961001</v>
      </c>
      <c r="E19" s="38">
        <f t="shared" si="2"/>
        <v>-3972101.3000000003</v>
      </c>
      <c r="F19" s="64">
        <f>'TIE-OUT'!AD19+RECLASS!AD19</f>
        <v>0</v>
      </c>
      <c r="G19" s="68">
        <f>'TIE-OUT'!AE19+RECLASS!AE19</f>
        <v>0</v>
      </c>
      <c r="H19" s="118">
        <v>-961027</v>
      </c>
      <c r="I19" s="118">
        <v>-4009762.58</v>
      </c>
      <c r="J19" s="118">
        <v>26</v>
      </c>
      <c r="K19" s="118">
        <v>37661.279999999999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-2131677.87</v>
      </c>
      <c r="F20" s="60">
        <f>'TIE-OUT'!AD20+RECLASS!AD20</f>
        <v>0</v>
      </c>
      <c r="G20" s="38">
        <f>'TIE-OUT'!AE20+RECLASS!AE20</f>
        <v>-1379688.73</v>
      </c>
      <c r="H20" s="118">
        <v>0</v>
      </c>
      <c r="I20" s="118">
        <v>0</v>
      </c>
      <c r="J20" s="118">
        <v>0</v>
      </c>
      <c r="K20" s="118">
        <v>0</v>
      </c>
      <c r="L20" s="118">
        <f>+Actuals!I410</f>
        <v>0</v>
      </c>
      <c r="M20" s="118">
        <v>-751989.14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-11784013</v>
      </c>
      <c r="E21" s="38">
        <f t="shared" si="2"/>
        <v>-48493028</v>
      </c>
      <c r="F21" s="60">
        <f>'TIE-OUT'!AD21+RECLASS!AD21</f>
        <v>0</v>
      </c>
      <c r="G21" s="38">
        <f>'TIE-OUT'!AE21+RECLASS!AE21</f>
        <v>0</v>
      </c>
      <c r="H21" s="118">
        <v>-11784013</v>
      </c>
      <c r="I21" s="118">
        <v>-48493028</v>
      </c>
      <c r="J21" s="118">
        <v>-12270797</v>
      </c>
      <c r="K21" s="118">
        <v>-49265632</v>
      </c>
      <c r="L21" s="118">
        <v>12270797</v>
      </c>
      <c r="M21" s="118">
        <v>49265632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-12745014</v>
      </c>
      <c r="E24" s="39">
        <f t="shared" si="3"/>
        <v>-54596807.170000002</v>
      </c>
      <c r="F24" s="61">
        <f t="shared" si="3"/>
        <v>0</v>
      </c>
      <c r="G24" s="39">
        <f t="shared" si="3"/>
        <v>-1379688.73</v>
      </c>
      <c r="H24" s="61">
        <f t="shared" si="3"/>
        <v>-12745040</v>
      </c>
      <c r="I24" s="61">
        <f t="shared" si="3"/>
        <v>-52502790.579999998</v>
      </c>
      <c r="J24" s="61">
        <f>SUM(J19:J23)</f>
        <v>-12270771</v>
      </c>
      <c r="K24" s="61">
        <f>SUM(K19:K23)</f>
        <v>-49227970.719999999</v>
      </c>
      <c r="L24" s="61">
        <f t="shared" si="3"/>
        <v>12270797</v>
      </c>
      <c r="M24" s="61">
        <f t="shared" si="3"/>
        <v>48513642.859999999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>SUM(J27:J28)</f>
        <v>0</v>
      </c>
      <c r="K29" s="61">
        <f>SUM(K27:K28)</f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>SUM(J32:J35)</f>
        <v>0</v>
      </c>
      <c r="K36" s="61">
        <f>SUM(K32:K35)</f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-360414</v>
      </c>
      <c r="E40" s="38">
        <f t="shared" si="7"/>
        <v>-1198065.1200000001</v>
      </c>
      <c r="F40" s="60">
        <f>'TIE-OUT'!AD40+RECLASS!AD40</f>
        <v>0</v>
      </c>
      <c r="G40" s="38">
        <f>'TIE-OUT'!AE40+RECLASS!AE40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-360414</v>
      </c>
      <c r="M40" s="118">
        <v>-1198065.1200000001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-360414</v>
      </c>
      <c r="E42" s="39">
        <f t="shared" si="8"/>
        <v>-1198065.1200000001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>SUM(J40:J41)</f>
        <v>0</v>
      </c>
      <c r="K42" s="61">
        <f>SUM(K40:K41)</f>
        <v>0</v>
      </c>
      <c r="L42" s="61">
        <f t="shared" si="8"/>
        <v>-360414</v>
      </c>
      <c r="M42" s="61">
        <f t="shared" si="8"/>
        <v>-1198065.1200000001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-360414</v>
      </c>
      <c r="E43" s="39">
        <f>E42+E39</f>
        <v>-1198065.1200000001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>J42+J39</f>
        <v>0</v>
      </c>
      <c r="K43" s="61">
        <f>K42+K39</f>
        <v>0</v>
      </c>
      <c r="L43" s="61">
        <f t="shared" si="9"/>
        <v>-360414</v>
      </c>
      <c r="M43" s="61">
        <f t="shared" si="9"/>
        <v>-1198065.1200000001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-66850</v>
      </c>
      <c r="E49" s="38">
        <f>SUM(G49,I49,K49,M49,O49,Q49,S49,U49,W49,Y49,AA49,AC49,AE49)</f>
        <v>-285449.5</v>
      </c>
      <c r="F49" s="60">
        <f>'TIE-OUT'!AD49+RECLASS!AD49</f>
        <v>0</v>
      </c>
      <c r="G49" s="38">
        <f>'TIE-OUT'!AE49+RECLASS!AE49</f>
        <v>0</v>
      </c>
      <c r="H49" s="118">
        <v>-410711</v>
      </c>
      <c r="I49" s="118">
        <v>-1753735.97</v>
      </c>
      <c r="J49" s="118">
        <v>4629787</v>
      </c>
      <c r="K49" s="118">
        <v>19769190.489999998</v>
      </c>
      <c r="L49" s="118">
        <v>-4285926</v>
      </c>
      <c r="M49" s="118">
        <v>-18300904.02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-530539.19000000134</v>
      </c>
      <c r="E54" s="38">
        <f>SUM(G54,I54,K54,M54,O54,Q54,S54,U54,W54,Y54,AA54,AC54,AE54)</f>
        <v>-453394.9</v>
      </c>
      <c r="F54" s="64">
        <f>'TIE-OUT'!AD54+RECLASS!AD54</f>
        <v>0</v>
      </c>
      <c r="G54" s="68">
        <f>'TIE-OUT'!AE54+RECLASS!AE54</f>
        <v>0</v>
      </c>
      <c r="H54" s="118">
        <v>-22044445.550000001</v>
      </c>
      <c r="I54" s="118">
        <v>-54860.37</v>
      </c>
      <c r="J54" s="118">
        <v>21498567.359999999</v>
      </c>
      <c r="K54" s="118">
        <v>-398556.27</v>
      </c>
      <c r="L54" s="118">
        <v>15339</v>
      </c>
      <c r="M54" s="118">
        <v>21.74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-48343.850000000122</v>
      </c>
      <c r="F55" s="81">
        <f>'TIE-OUT'!AD55+RECLASS!AD55</f>
        <v>0</v>
      </c>
      <c r="G55" s="82">
        <f>'TIE-OUT'!AE55+RECLASS!AE55</f>
        <v>0</v>
      </c>
      <c r="H55" s="118">
        <v>0</v>
      </c>
      <c r="I55" s="118">
        <v>-2122044.56</v>
      </c>
      <c r="J55" s="118">
        <v>0</v>
      </c>
      <c r="K55" s="118">
        <v>2070826.68</v>
      </c>
      <c r="L55" s="118">
        <f>+Actuals!I428</f>
        <v>0</v>
      </c>
      <c r="M55" s="118">
        <v>2874.03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-530539.19000000134</v>
      </c>
      <c r="E56" s="39">
        <f t="shared" si="10"/>
        <v>-501738.75000000012</v>
      </c>
      <c r="F56" s="61">
        <f t="shared" si="10"/>
        <v>0</v>
      </c>
      <c r="G56" s="39">
        <f t="shared" si="10"/>
        <v>0</v>
      </c>
      <c r="H56" s="61">
        <f t="shared" si="10"/>
        <v>-22044445.550000001</v>
      </c>
      <c r="I56" s="61">
        <f t="shared" si="10"/>
        <v>-2176904.9300000002</v>
      </c>
      <c r="J56" s="61">
        <f>SUM(J54:J55)</f>
        <v>21498567.359999999</v>
      </c>
      <c r="K56" s="61">
        <f>SUM(K54:K55)</f>
        <v>1672270.41</v>
      </c>
      <c r="L56" s="61">
        <f t="shared" si="10"/>
        <v>15339</v>
      </c>
      <c r="M56" s="61">
        <f t="shared" si="10"/>
        <v>2895.77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>SUM(J59:J60)</f>
        <v>0</v>
      </c>
      <c r="K61" s="61">
        <f>SUM(K59:K60)</f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>SUM(J64:J65)</f>
        <v>0</v>
      </c>
      <c r="K66" s="61">
        <f>SUM(K64:K65)</f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-251442</v>
      </c>
      <c r="F70" s="64">
        <f>'TIE-OUT'!AD70+RECLASS!AD70</f>
        <v>0</v>
      </c>
      <c r="G70" s="68">
        <f>'TIE-OUT'!AE70+RECLASS!AE70</f>
        <v>-251442</v>
      </c>
      <c r="H70" s="118">
        <v>0</v>
      </c>
      <c r="I70" s="118">
        <v>0</v>
      </c>
      <c r="J70" s="118">
        <v>0</v>
      </c>
      <c r="K70" s="118"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-2321551</v>
      </c>
      <c r="F71" s="81">
        <f>'TIE-OUT'!AD71+RECLASS!AD71</f>
        <v>0</v>
      </c>
      <c r="G71" s="82">
        <f>'TIE-OUT'!AE71+RECLASS!AE71</f>
        <v>-2321551</v>
      </c>
      <c r="H71" s="118">
        <v>0</v>
      </c>
      <c r="I71" s="118">
        <v>0</v>
      </c>
      <c r="J71" s="118">
        <v>0</v>
      </c>
      <c r="K71" s="118"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-2572993</v>
      </c>
      <c r="F72" s="61">
        <f t="shared" si="13"/>
        <v>0</v>
      </c>
      <c r="G72" s="39">
        <f t="shared" si="13"/>
        <v>-2572993</v>
      </c>
      <c r="H72" s="61">
        <f t="shared" si="13"/>
        <v>0</v>
      </c>
      <c r="I72" s="61">
        <f t="shared" si="13"/>
        <v>0</v>
      </c>
      <c r="J72" s="61">
        <f>SUM(J70:J71)</f>
        <v>0</v>
      </c>
      <c r="K72" s="61">
        <f>SUM(K70:K71)</f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2288052.48</v>
      </c>
      <c r="F74" s="60">
        <f>'TIE-OUT'!AD74+RECLASS!AD74</f>
        <v>0</v>
      </c>
      <c r="G74" s="60">
        <f>'TIE-OUT'!AE74+RECLASS!AE74</f>
        <v>-279222.52</v>
      </c>
      <c r="H74" s="118">
        <v>0</v>
      </c>
      <c r="I74" s="118">
        <v>0</v>
      </c>
      <c r="J74" s="118">
        <v>0</v>
      </c>
      <c r="K74" s="118">
        <v>0</v>
      </c>
      <c r="L74" s="118">
        <f>+Actuals!I436</f>
        <v>0</v>
      </c>
      <c r="M74" s="118">
        <v>2567275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301631.41999999888</v>
      </c>
      <c r="F82" s="91">
        <f>F16+F24+F29+F36+F43+F45+F47+F49</f>
        <v>0</v>
      </c>
      <c r="G82" s="92">
        <f>SUM(G72:G81)+G16+G24+G29+G36+G43+G45+G47+G49+G51+G56+G61+G66</f>
        <v>-3479915.11</v>
      </c>
      <c r="H82" s="91">
        <f>H16+H24+H29+H36+H43+H45+H47+H49</f>
        <v>0</v>
      </c>
      <c r="I82" s="92">
        <f>SUM(I72:I81)+I16+I24+I29+I36+I43+I45+I47+I49+I51+I56+I61+I66</f>
        <v>6588193.2300000023</v>
      </c>
      <c r="J82" s="91">
        <f>J16+J24+J29+J36+J43+J45+J47+J49</f>
        <v>0</v>
      </c>
      <c r="K82" s="92">
        <f>SUM(K72:K81)+K16+K24+K29+K36+K43+K45+K47+K49+K51+K56+K61+K66</f>
        <v>-3349018.3299999982</v>
      </c>
      <c r="L82" s="91">
        <f>L16+L24+L29+L36+L43+L45+L47+L49</f>
        <v>0</v>
      </c>
      <c r="M82" s="92">
        <f>SUM(M72:M81)+M16+M24+M29+M36+M43+M45+M47+M49+M51+M56+M61+M66</f>
        <v>542371.62999999942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F44" zoomScale="75" workbookViewId="0">
      <selection activeCell="M64" sqref="M6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7054070</v>
      </c>
      <c r="E11" s="38">
        <f>SUM(G11,I11,K11,M11,O11,Q11,S11,U11,W11,Y11,AA11,AC11,AE11)</f>
        <v>30920068.510000002</v>
      </c>
      <c r="F11" s="60">
        <f>'TIE-OUT'!H11+RECLASS!H11</f>
        <v>0</v>
      </c>
      <c r="G11" s="38">
        <f>'TIE-OUT'!I11+RECLASS!I11</f>
        <v>0</v>
      </c>
      <c r="H11" s="118">
        <v>7054035</v>
      </c>
      <c r="I11" s="119">
        <v>30915752.600000001</v>
      </c>
      <c r="J11" s="118">
        <v>35</v>
      </c>
      <c r="K11" s="119">
        <v>4315.91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135470.31</v>
      </c>
      <c r="F12" s="60">
        <f>'TIE-OUT'!H12+RECLASS!H12</f>
        <v>0</v>
      </c>
      <c r="G12" s="38">
        <f>'TIE-OUT'!I12+RECLASS!I12</f>
        <v>135470.31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27913800</v>
      </c>
      <c r="E13" s="38">
        <f t="shared" si="0"/>
        <v>117057226</v>
      </c>
      <c r="F13" s="60">
        <f>'TIE-OUT'!H13+RECLASS!H13</f>
        <v>0</v>
      </c>
      <c r="G13" s="38">
        <f>'TIE-OUT'!I13+RECLASS!I13</f>
        <v>0</v>
      </c>
      <c r="H13" s="118">
        <v>27913800</v>
      </c>
      <c r="I13" s="119">
        <v>117057226</v>
      </c>
      <c r="J13" s="118">
        <v>28618733</v>
      </c>
      <c r="K13" s="119">
        <v>121950440</v>
      </c>
      <c r="L13" s="118">
        <v>-28618733</v>
      </c>
      <c r="M13" s="119">
        <v>-121950440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1484009</v>
      </c>
      <c r="F15" s="81">
        <f>'TIE-OUT'!H15+RECLASS!H15</f>
        <v>0</v>
      </c>
      <c r="G15" s="82">
        <f>'TIE-OUT'!I15+RECLASS!I15</f>
        <v>0</v>
      </c>
      <c r="H15" s="118">
        <v>0</v>
      </c>
      <c r="I15" s="119">
        <v>1470009</v>
      </c>
      <c r="J15" s="118">
        <v>0</v>
      </c>
      <c r="K15" s="119">
        <v>14000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34967870</v>
      </c>
      <c r="E16" s="39">
        <f t="shared" si="1"/>
        <v>149596773.81999999</v>
      </c>
      <c r="F16" s="61">
        <f t="shared" si="1"/>
        <v>0</v>
      </c>
      <c r="G16" s="39">
        <f t="shared" si="1"/>
        <v>135470.31</v>
      </c>
      <c r="H16" s="61">
        <f t="shared" si="1"/>
        <v>34967835</v>
      </c>
      <c r="I16" s="39">
        <f t="shared" si="1"/>
        <v>149442987.59999999</v>
      </c>
      <c r="J16" s="61">
        <f>SUM(J11:J15)</f>
        <v>28618768</v>
      </c>
      <c r="K16" s="39">
        <f>SUM(K11:K15)</f>
        <v>121968755.91</v>
      </c>
      <c r="L16" s="61">
        <f t="shared" ref="L16:AO16" si="2">SUM(L11:L15)</f>
        <v>-28618733</v>
      </c>
      <c r="M16" s="39">
        <f t="shared" si="2"/>
        <v>-121950440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-3661224</v>
      </c>
      <c r="E19" s="38">
        <f t="shared" si="3"/>
        <v>-15662454.460000001</v>
      </c>
      <c r="F19" s="64">
        <f>'TIE-OUT'!H19+RECLASS!H19</f>
        <v>0</v>
      </c>
      <c r="G19" s="68">
        <f>'TIE-OUT'!I19+RECLASS!I19</f>
        <v>0</v>
      </c>
      <c r="H19" s="118">
        <v>-3661224</v>
      </c>
      <c r="I19" s="119">
        <v>-15662454.460000001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-188050.39</v>
      </c>
      <c r="F20" s="60">
        <f>'TIE-OUT'!H20+RECLASS!H20</f>
        <v>0</v>
      </c>
      <c r="G20" s="38">
        <f>'TIE-OUT'!I20+RECLASS!I20</f>
        <v>-188050.39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-31474800</v>
      </c>
      <c r="E21" s="38">
        <f t="shared" si="3"/>
        <v>-131057331</v>
      </c>
      <c r="F21" s="60">
        <f>'TIE-OUT'!H21+RECLASS!H21</f>
        <v>0</v>
      </c>
      <c r="G21" s="38">
        <f>'TIE-OUT'!I21+RECLASS!I21</f>
        <v>0</v>
      </c>
      <c r="H21" s="118">
        <v>-31474800</v>
      </c>
      <c r="I21" s="119">
        <v>-131057331</v>
      </c>
      <c r="J21" s="118">
        <v>-30824591</v>
      </c>
      <c r="K21" s="119">
        <v>-129408009</v>
      </c>
      <c r="L21" s="118">
        <v>30824591</v>
      </c>
      <c r="M21" s="119">
        <v>129408009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-35136024</v>
      </c>
      <c r="E24" s="39">
        <f t="shared" si="4"/>
        <v>-146907835.84999999</v>
      </c>
      <c r="F24" s="61">
        <f t="shared" si="4"/>
        <v>0</v>
      </c>
      <c r="G24" s="39">
        <f t="shared" si="4"/>
        <v>-188050.39</v>
      </c>
      <c r="H24" s="61">
        <f t="shared" si="4"/>
        <v>-35136024</v>
      </c>
      <c r="I24" s="39">
        <f t="shared" si="4"/>
        <v>-146719785.46000001</v>
      </c>
      <c r="J24" s="61">
        <f>SUM(J19:J23)</f>
        <v>-30824591</v>
      </c>
      <c r="K24" s="39">
        <f>SUM(K19:K23)</f>
        <v>-129408009</v>
      </c>
      <c r="L24" s="61">
        <f t="shared" ref="L24:AO24" si="5">SUM(L19:L23)</f>
        <v>30824591</v>
      </c>
      <c r="M24" s="39">
        <f t="shared" si="5"/>
        <v>129408009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168154</v>
      </c>
      <c r="E49" s="38">
        <f>SUM(G49,I49,K49,M49,O49,Q49,S49,U49,W49,Y49,AA49,AC49,AE49)</f>
        <v>714654.5</v>
      </c>
      <c r="F49" s="60">
        <f>'TIE-OUT'!H49+RECLASS!H49</f>
        <v>0</v>
      </c>
      <c r="G49" s="38">
        <f>'TIE-OUT'!I49+RECLASS!I49</f>
        <v>0</v>
      </c>
      <c r="H49" s="118">
        <v>168189</v>
      </c>
      <c r="I49" s="119">
        <v>714803.25</v>
      </c>
      <c r="J49" s="118">
        <v>2205823</v>
      </c>
      <c r="K49" s="119">
        <v>9374747.75</v>
      </c>
      <c r="L49" s="118">
        <v>-2205858</v>
      </c>
      <c r="M49" s="119">
        <v>-9374896.5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-9156481</v>
      </c>
      <c r="E54" s="38">
        <f>SUM(G54,I54,K54,M54,O54,Q54,S54,U54,W54,Y54,AA54,AC54,AE54)</f>
        <v>-29187.720000000005</v>
      </c>
      <c r="F54" s="64">
        <f>'TIE-OUT'!H54+RECLASS!H54</f>
        <v>0</v>
      </c>
      <c r="G54" s="68">
        <f>'TIE-OUT'!I54+RECLASS!I54</f>
        <v>0</v>
      </c>
      <c r="H54" s="118">
        <v>-56391159</v>
      </c>
      <c r="I54" s="119">
        <v>-56552.91</v>
      </c>
      <c r="J54" s="118">
        <v>52956697</v>
      </c>
      <c r="K54" s="119">
        <v>27365.19</v>
      </c>
      <c r="L54" s="118">
        <v>-5722019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-1484008.55</v>
      </c>
      <c r="F55" s="81">
        <f>'TIE-OUT'!H55+RECLASS!H55</f>
        <v>0</v>
      </c>
      <c r="G55" s="82">
        <f>'TIE-OUT'!I55+RECLASS!I55</f>
        <v>0</v>
      </c>
      <c r="H55" s="118">
        <v>0</v>
      </c>
      <c r="I55" s="119">
        <v>-743986.55</v>
      </c>
      <c r="J55" s="118">
        <v>0</v>
      </c>
      <c r="K55" s="119">
        <v>-740022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-9156481</v>
      </c>
      <c r="E56" s="39">
        <f t="shared" si="16"/>
        <v>-1513196.27</v>
      </c>
      <c r="F56" s="61">
        <f t="shared" si="16"/>
        <v>0</v>
      </c>
      <c r="G56" s="39">
        <f t="shared" si="16"/>
        <v>0</v>
      </c>
      <c r="H56" s="61">
        <f t="shared" si="16"/>
        <v>-56391159</v>
      </c>
      <c r="I56" s="39">
        <f t="shared" si="16"/>
        <v>-800539.46000000008</v>
      </c>
      <c r="J56" s="61">
        <f>SUM(J54:J55)</f>
        <v>52956697</v>
      </c>
      <c r="K56" s="39">
        <f>SUM(K54:K55)</f>
        <v>-712656.81</v>
      </c>
      <c r="L56" s="61">
        <f t="shared" ref="L56:AO56" si="17">SUM(L54:L55)</f>
        <v>-5722019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10000075</v>
      </c>
      <c r="F70" s="64">
        <f>'TIE-OUT'!H70+RECLASS!H70</f>
        <v>0</v>
      </c>
      <c r="G70" s="68">
        <f>'TIE-OUT'!I70+RECLASS!I70</f>
        <v>10000075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-10554354.18</v>
      </c>
      <c r="F71" s="81">
        <f>'TIE-OUT'!H71+RECLASS!H71</f>
        <v>0</v>
      </c>
      <c r="G71" s="82">
        <f>'TIE-OUT'!I71+RECLASS!I71</f>
        <v>-10336992.18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v>-217362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-554279.1799999997</v>
      </c>
      <c r="F72" s="61">
        <f t="shared" si="22"/>
        <v>0</v>
      </c>
      <c r="G72" s="39">
        <f t="shared" si="22"/>
        <v>-336917.1799999997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-217362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-339268.67000000004</v>
      </c>
      <c r="F74" s="60">
        <f>'TIE-OUT'!H74+RECLASS!H74</f>
        <v>0</v>
      </c>
      <c r="G74" s="60">
        <f>'TIE-OUT'!I74+RECLASS!I74</f>
        <v>-311018.67000000004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v>-28250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996848.35000000475</v>
      </c>
      <c r="F82" s="91">
        <f>F16+F24+F29+F36+F43+F45+F47+F49</f>
        <v>0</v>
      </c>
      <c r="G82" s="92">
        <f>SUM(G72:G81)+G16+G24+G29+G36+G43+G45+G47+G49+G51+G56+G61+G66</f>
        <v>-700515.9299999997</v>
      </c>
      <c r="H82" s="91">
        <f>H16+H24+H29+H36+H43+H45+H47+H49</f>
        <v>0</v>
      </c>
      <c r="I82" s="137">
        <f>SUM(I72:I81)+I16+I24+I29+I36+I43+I45+I47+I49+I51+I56+I61+I66</f>
        <v>2637465.9299999857</v>
      </c>
      <c r="J82" s="91">
        <f>J16+J24+J29+J36+J43+J45+J47+J49</f>
        <v>0</v>
      </c>
      <c r="K82" s="137">
        <f>SUM(K72:K81)+K16+K24+K29+K36+K43+K45+K47+K49+K51+K56+K61+K66</f>
        <v>1222837.8499999964</v>
      </c>
      <c r="L82" s="91">
        <f>L16+L24+L29+L36+L43+L45+L47+L49</f>
        <v>0</v>
      </c>
      <c r="M82" s="92">
        <f>SUM(M72:M81)+M16+M24+M29+M36+M43+M45+M47+M49+M51+M56+M61+M66</f>
        <v>-2162939.5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D44" zoomScale="75" workbookViewId="0">
      <selection activeCell="M81" sqref="M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4145149</v>
      </c>
      <c r="E11" s="38">
        <f>SUM(G11,I11,K11,M11,O11,Q11,S11,U11,W11,Y11,AA11,AC11,AE11)</f>
        <v>778060</v>
      </c>
      <c r="F11" s="60">
        <f>'TIE-OUT'!AF11+RECLASS!AF11</f>
        <v>0</v>
      </c>
      <c r="G11" s="38">
        <f>'TIE-OUT'!AG11+RECLASS!AG11</f>
        <v>0</v>
      </c>
      <c r="H11" s="118">
        <v>4145180</v>
      </c>
      <c r="I11" s="119">
        <v>778060</v>
      </c>
      <c r="J11" s="118">
        <v>0</v>
      </c>
      <c r="K11" s="119">
        <v>0</v>
      </c>
      <c r="L11" s="118">
        <v>-31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4145149</v>
      </c>
      <c r="E16" s="39">
        <f t="shared" si="1"/>
        <v>778060</v>
      </c>
      <c r="F16" s="61">
        <f t="shared" si="1"/>
        <v>0</v>
      </c>
      <c r="G16" s="39">
        <f t="shared" si="1"/>
        <v>0</v>
      </c>
      <c r="H16" s="61">
        <f t="shared" si="1"/>
        <v>4145180</v>
      </c>
      <c r="I16" s="39">
        <f t="shared" si="1"/>
        <v>778060</v>
      </c>
      <c r="J16" s="61">
        <f>SUM(J11:J15)</f>
        <v>0</v>
      </c>
      <c r="K16" s="39">
        <f>SUM(K11:K15)</f>
        <v>0</v>
      </c>
      <c r="L16" s="61">
        <f t="shared" si="1"/>
        <v>-31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-4863089</v>
      </c>
      <c r="E19" s="38">
        <f t="shared" si="2"/>
        <v>-137202.20000000001</v>
      </c>
      <c r="F19" s="64">
        <f>'TIE-OUT'!AF19+RECLASS!AF19</f>
        <v>0</v>
      </c>
      <c r="G19" s="68">
        <f>'TIE-OUT'!AG19+RECLASS!AG19</f>
        <v>0</v>
      </c>
      <c r="H19" s="118">
        <v>-4863089</v>
      </c>
      <c r="I19" s="119">
        <f>-336452.2+199250</f>
        <v>-137202.20000000001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-4863089</v>
      </c>
      <c r="E24" s="39">
        <f t="shared" si="3"/>
        <v>-137202.20000000001</v>
      </c>
      <c r="F24" s="61">
        <f t="shared" si="3"/>
        <v>0</v>
      </c>
      <c r="G24" s="39">
        <f t="shared" si="3"/>
        <v>0</v>
      </c>
      <c r="H24" s="61">
        <f t="shared" si="3"/>
        <v>-4863089</v>
      </c>
      <c r="I24" s="39">
        <f t="shared" si="3"/>
        <v>-137202.20000000001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4829510</v>
      </c>
      <c r="E27" s="38">
        <f>SUM(G27,I27,K27,M27,O27,Q27,S27,U27,W27,Y27,AA27,AC27,AE27)</f>
        <v>20130577.140000001</v>
      </c>
      <c r="F27" s="64">
        <f>'TIE-OUT'!AF27+RECLASS!AF27</f>
        <v>0</v>
      </c>
      <c r="G27" s="68">
        <f>'TIE-OUT'!AG27+RECLASS!AG27</f>
        <v>0</v>
      </c>
      <c r="H27" s="118">
        <v>4829510</v>
      </c>
      <c r="I27" s="119">
        <v>20130577.140000001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-4107551</v>
      </c>
      <c r="E28" s="38">
        <f>SUM(G28,I28,K28,M28,O28,Q28,S28,U28,W28,Y28,AA28,AC28,AE28)</f>
        <v>-15834143.470000001</v>
      </c>
      <c r="F28" s="81">
        <f>'TIE-OUT'!AF28+RECLASS!AF28</f>
        <v>0</v>
      </c>
      <c r="G28" s="82">
        <f>'TIE-OUT'!AG28+RECLASS!AG28</f>
        <v>0</v>
      </c>
      <c r="H28" s="118">
        <v>-4107551</v>
      </c>
      <c r="I28" s="119">
        <v>-15834143.470000001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721959</v>
      </c>
      <c r="E29" s="39">
        <f t="shared" si="4"/>
        <v>4296433.67</v>
      </c>
      <c r="F29" s="61">
        <f t="shared" si="4"/>
        <v>0</v>
      </c>
      <c r="G29" s="39">
        <f t="shared" si="4"/>
        <v>0</v>
      </c>
      <c r="H29" s="61">
        <f t="shared" si="4"/>
        <v>721959</v>
      </c>
      <c r="I29" s="39">
        <f t="shared" si="4"/>
        <v>4296433.67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-4019</v>
      </c>
      <c r="E49" s="38">
        <f>SUM(G49,I49,K49,M49,O49,Q49,S49,U49,W49,Y49,AA49,AC49,AE49)</f>
        <v>-37080.75</v>
      </c>
      <c r="F49" s="60">
        <f>'TIE-OUT'!AF49+RECLASS!AF49</f>
        <v>0</v>
      </c>
      <c r="G49" s="38">
        <f>'TIE-OUT'!AG49+RECLASS!AG49</f>
        <v>0</v>
      </c>
      <c r="H49" s="118">
        <v>-4050</v>
      </c>
      <c r="I49" s="119">
        <v>-17212.5</v>
      </c>
      <c r="J49" s="118">
        <v>0</v>
      </c>
      <c r="K49" s="119">
        <v>0</v>
      </c>
      <c r="L49" s="118">
        <v>31</v>
      </c>
      <c r="M49" s="119">
        <v>-19868.25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13794721</v>
      </c>
      <c r="F70" s="64">
        <f>'TIE-OUT'!AF70+RECLASS!AF70</f>
        <v>0</v>
      </c>
      <c r="G70" s="68">
        <f>'TIE-OUT'!AG70+RECLASS!AG70</f>
        <v>13794721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-16978937</v>
      </c>
      <c r="F71" s="81">
        <f>'TIE-OUT'!AF71+RECLASS!AF71</f>
        <v>0</v>
      </c>
      <c r="G71" s="82">
        <f>'TIE-OUT'!AG71+RECLASS!AG71</f>
        <v>-16978937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-3184216</v>
      </c>
      <c r="F72" s="61">
        <f t="shared" si="13"/>
        <v>0</v>
      </c>
      <c r="G72" s="39">
        <f t="shared" si="13"/>
        <v>-3184216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-926252.5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-926252.5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25718</v>
      </c>
      <c r="F75" s="60">
        <f>'TIE-OUT'!AF75+RECLASS!AF75</f>
        <v>0</v>
      </c>
      <c r="G75" s="60">
        <f>'TIE-OUT'!AG75+RECLASS!AG75</f>
        <v>25718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535590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v>535590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-753050.33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v>-753050.33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597999.88999999966</v>
      </c>
      <c r="F82" s="91">
        <f>F16+F24+F29+F36+F43+F45+F47+F49</f>
        <v>0</v>
      </c>
      <c r="G82" s="92">
        <f>SUM(G72:G81)+G16+G24+G29+G36+G43+G45+G47+G49+G51+G56+G61+G66</f>
        <v>-3158498</v>
      </c>
      <c r="H82" s="91">
        <f>H16+H24+H29+H36+H43+H45+H47+H49</f>
        <v>0</v>
      </c>
      <c r="I82" s="137">
        <f>SUM(I72:I81)+I16+I24+I29+I36+I43+I45+I47+I49+I51+I56+I61+I66</f>
        <v>3993826.4699999997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-237328.57999999996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F26" activePane="bottomRight" state="frozen"/>
      <selection activeCell="L9" sqref="L9"/>
      <selection pane="topRight" activeCell="L9" sqref="L9"/>
      <selection pane="bottomLeft" activeCell="L9" sqref="L9"/>
      <selection pane="bottomRight" activeCell="H35" sqref="H3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3" width="10.5703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131618900</v>
      </c>
      <c r="E11" s="38">
        <f>SUM(G11,I11,K11,M11,O11,Q11,S11,U11,W11,Y11,AA11,AC11,AE11)</f>
        <v>542840849.58000004</v>
      </c>
      <c r="F11" s="60">
        <f>'TIE-OUT'!J11+RECLASS!H11</f>
        <v>0</v>
      </c>
      <c r="G11" s="38">
        <f>'TIE-OUT'!K11+RECLASS!I11</f>
        <v>0</v>
      </c>
      <c r="H11" s="118">
        <v>131790663</v>
      </c>
      <c r="I11" s="119">
        <v>541221109.09000003</v>
      </c>
      <c r="J11" s="118">
        <v>-73477</v>
      </c>
      <c r="K11" s="119">
        <v>2053459.47</v>
      </c>
      <c r="L11" s="118">
        <v>-98286</v>
      </c>
      <c r="M11" s="119">
        <v>-433718.98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13452503.369999999</v>
      </c>
      <c r="F12" s="60">
        <f>'TIE-OUT'!J12+RECLASS!H12</f>
        <v>0</v>
      </c>
      <c r="G12" s="38">
        <f>'TIE-OUT'!K12+RECLASS!I12</f>
        <v>18201437.719999999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+Actuals!I245</f>
        <v>0</v>
      </c>
      <c r="M12" s="139">
        <f>-4377092.6-371841.75</f>
        <v>-4748934.3499999996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94230626</v>
      </c>
      <c r="E13" s="38">
        <f t="shared" si="0"/>
        <v>385035903</v>
      </c>
      <c r="F13" s="60">
        <f>'TIE-OUT'!J13+RECLASS!H13</f>
        <v>0</v>
      </c>
      <c r="G13" s="38">
        <f>'TIE-OUT'!K13+RECLASS!I13</f>
        <v>0</v>
      </c>
      <c r="H13" s="118">
        <v>94231793</v>
      </c>
      <c r="I13" s="119">
        <v>385040484</v>
      </c>
      <c r="J13" s="118">
        <v>85626983</v>
      </c>
      <c r="K13" s="119">
        <v>378362906</v>
      </c>
      <c r="L13" s="118">
        <v>-85628150</v>
      </c>
      <c r="M13" s="119">
        <v>-378367487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2675059.58</v>
      </c>
      <c r="F15" s="81">
        <f>'TIE-OUT'!J15+RECLASS!H15</f>
        <v>0</v>
      </c>
      <c r="G15" s="82">
        <f>'TIE-OUT'!K15+RECLASS!I15</f>
        <v>0</v>
      </c>
      <c r="H15" s="118">
        <v>0</v>
      </c>
      <c r="I15" s="119">
        <v>1356781.03</v>
      </c>
      <c r="J15" s="118">
        <v>0</v>
      </c>
      <c r="K15" s="119">
        <v>540882.02</v>
      </c>
      <c r="L15" s="118">
        <f>+Actuals!I248</f>
        <v>0</v>
      </c>
      <c r="M15" s="119">
        <v>777396.53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225849526</v>
      </c>
      <c r="E16" s="39">
        <f t="shared" si="1"/>
        <v>944004315.53000009</v>
      </c>
      <c r="F16" s="61">
        <f t="shared" si="1"/>
        <v>0</v>
      </c>
      <c r="G16" s="39">
        <f t="shared" si="1"/>
        <v>18201437.719999999</v>
      </c>
      <c r="H16" s="61">
        <f t="shared" si="1"/>
        <v>226022456</v>
      </c>
      <c r="I16" s="39">
        <f t="shared" si="1"/>
        <v>927618374.12</v>
      </c>
      <c r="J16" s="61">
        <f>SUM(J11:J15)</f>
        <v>85553506</v>
      </c>
      <c r="K16" s="39">
        <f>SUM(K11:K15)</f>
        <v>380957247.49000001</v>
      </c>
      <c r="L16" s="61">
        <f t="shared" ref="L16:AO16" si="2">SUM(L11:L15)</f>
        <v>-85726436</v>
      </c>
      <c r="M16" s="39">
        <f t="shared" si="2"/>
        <v>-382772743.80000001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-142173919</v>
      </c>
      <c r="E19" s="38">
        <f t="shared" si="3"/>
        <v>-587974492.23999989</v>
      </c>
      <c r="F19" s="64">
        <f>'TIE-OUT'!J19+RECLASS!H19</f>
        <v>0</v>
      </c>
      <c r="G19" s="68">
        <f>'TIE-OUT'!K19+RECLASS!I19</f>
        <v>0</v>
      </c>
      <c r="H19" s="118">
        <v>-138291067</v>
      </c>
      <c r="I19" s="119">
        <v>-571155067.65999997</v>
      </c>
      <c r="J19" s="118">
        <v>-819728</v>
      </c>
      <c r="K19" s="119">
        <v>-3176492.68</v>
      </c>
      <c r="L19" s="118">
        <v>-3063124</v>
      </c>
      <c r="M19" s="119">
        <v>-13642931.9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-19639279.460000001</v>
      </c>
      <c r="F20" s="60">
        <f>'TIE-OUT'!J20+RECLASS!H20</f>
        <v>0</v>
      </c>
      <c r="G20" s="38">
        <f>'TIE-OUT'!K20+RECLASS!I20</f>
        <v>-22843939.16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+Actuals!I250</f>
        <v>0</v>
      </c>
      <c r="M20" s="119">
        <v>3204659.7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-87509170</v>
      </c>
      <c r="E21" s="38">
        <f t="shared" si="3"/>
        <v>-356134111</v>
      </c>
      <c r="F21" s="60">
        <f>'TIE-OUT'!J21+RECLASS!H21</f>
        <v>0</v>
      </c>
      <c r="G21" s="38">
        <f>'TIE-OUT'!K21+RECLASS!I21</f>
        <v>0</v>
      </c>
      <c r="H21" s="118">
        <v>-87510337</v>
      </c>
      <c r="I21" s="119">
        <v>-356138692</v>
      </c>
      <c r="J21" s="118">
        <v>-78916961</v>
      </c>
      <c r="K21" s="119">
        <v>-346402475</v>
      </c>
      <c r="L21" s="118">
        <v>78918128</v>
      </c>
      <c r="M21" s="119">
        <v>346407056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732885</v>
      </c>
      <c r="E23" s="38">
        <f t="shared" si="3"/>
        <v>3140412.22</v>
      </c>
      <c r="F23" s="81">
        <f>'TIE-OUT'!J23+RECLASS!H23</f>
        <v>0</v>
      </c>
      <c r="G23" s="82">
        <f>'TIE-OUT'!K23+RECLASS!I23</f>
        <v>0</v>
      </c>
      <c r="H23" s="118">
        <v>969676</v>
      </c>
      <c r="I23" s="119">
        <v>4155061.66</v>
      </c>
      <c r="J23" s="118">
        <v>-236140</v>
      </c>
      <c r="K23" s="119">
        <v>-1011859.9</v>
      </c>
      <c r="L23" s="118">
        <v>-651</v>
      </c>
      <c r="M23" s="119">
        <v>-2789.54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-228950204</v>
      </c>
      <c r="E24" s="39">
        <f t="shared" si="4"/>
        <v>-960607470.4799999</v>
      </c>
      <c r="F24" s="61">
        <f t="shared" si="4"/>
        <v>0</v>
      </c>
      <c r="G24" s="39">
        <f t="shared" si="4"/>
        <v>-22843939.16</v>
      </c>
      <c r="H24" s="61">
        <f t="shared" si="4"/>
        <v>-224831728</v>
      </c>
      <c r="I24" s="39">
        <f t="shared" si="4"/>
        <v>-923138698</v>
      </c>
      <c r="J24" s="61">
        <f>SUM(J19:J23)</f>
        <v>-79972829</v>
      </c>
      <c r="K24" s="39">
        <f>SUM(K19:K23)</f>
        <v>-350590827.57999998</v>
      </c>
      <c r="L24" s="61">
        <f t="shared" ref="L24:AO24" si="5">SUM(L19:L23)</f>
        <v>75854353</v>
      </c>
      <c r="M24" s="39">
        <f t="shared" si="5"/>
        <v>335965994.25999999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693735</v>
      </c>
      <c r="E27" s="38">
        <f>SUM(G27,I27,K27,M27,O27,Q27,S27,U27,W27,Y27,AA27,AC27,AE27)</f>
        <v>2775408.6</v>
      </c>
      <c r="F27" s="64">
        <f>'TIE-OUT'!J27+RECLASS!H27</f>
        <v>0</v>
      </c>
      <c r="G27" s="68">
        <f>'TIE-OUT'!K27+RECLASS!I27</f>
        <v>0</v>
      </c>
      <c r="H27" s="118">
        <v>691668</v>
      </c>
      <c r="I27" s="119">
        <v>2767380</v>
      </c>
      <c r="J27" s="118">
        <v>2067</v>
      </c>
      <c r="K27" s="119">
        <v>8028.6</v>
      </c>
      <c r="L27" s="118">
        <v>0</v>
      </c>
      <c r="M27" s="119"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-741720</v>
      </c>
      <c r="E28" s="38">
        <f>SUM(G28,I28,K28,M28,O28,Q28,S28,U28,W28,Y28,AA28,AC28,AE28)</f>
        <v>-3114261.28</v>
      </c>
      <c r="F28" s="81">
        <f>'TIE-OUT'!J28+RECLASS!H28</f>
        <v>0</v>
      </c>
      <c r="G28" s="82">
        <f>'TIE-OUT'!K28+RECLASS!I28</f>
        <v>0</v>
      </c>
      <c r="H28" s="118">
        <v>-741720</v>
      </c>
      <c r="I28" s="119">
        <v>-3114261.28</v>
      </c>
      <c r="J28" s="118">
        <v>0</v>
      </c>
      <c r="K28" s="119">
        <v>0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-47985</v>
      </c>
      <c r="E29" s="39">
        <f t="shared" si="6"/>
        <v>-338852.6799999997</v>
      </c>
      <c r="F29" s="61">
        <f t="shared" si="6"/>
        <v>0</v>
      </c>
      <c r="G29" s="39">
        <f t="shared" si="6"/>
        <v>0</v>
      </c>
      <c r="H29" s="61">
        <f t="shared" si="6"/>
        <v>-50052</v>
      </c>
      <c r="I29" s="39">
        <f t="shared" si="6"/>
        <v>-346881.2799999998</v>
      </c>
      <c r="J29" s="61">
        <f>SUM(J27:J28)</f>
        <v>2067</v>
      </c>
      <c r="K29" s="39">
        <f>SUM(K27:K28)</f>
        <v>8028.6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-1276757</v>
      </c>
      <c r="E32" s="38">
        <f t="shared" si="8"/>
        <v>-5467150.0499999998</v>
      </c>
      <c r="F32" s="64">
        <f>'TIE-OUT'!J32+RECLASS!H32</f>
        <v>0</v>
      </c>
      <c r="G32" s="68">
        <f>'TIE-OUT'!K32+RECLASS!I32</f>
        <v>0</v>
      </c>
      <c r="H32" s="118">
        <v>245731</v>
      </c>
      <c r="I32" s="119">
        <v>1052957.3700000001</v>
      </c>
      <c r="J32" s="118">
        <v>-1496024</v>
      </c>
      <c r="K32" s="119">
        <v>-6407188.3799999999</v>
      </c>
      <c r="L32" s="118">
        <v>-26464</v>
      </c>
      <c r="M32" s="119">
        <v>-112919.03999999999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-375081</v>
      </c>
      <c r="E33" s="38">
        <f t="shared" si="8"/>
        <v>-1220721.19</v>
      </c>
      <c r="F33" s="60">
        <f>'TIE-OUT'!J33+RECLASS!H33</f>
        <v>0</v>
      </c>
      <c r="G33" s="38">
        <f>'TIE-OUT'!K33+RECLASS!I33</f>
        <v>0</v>
      </c>
      <c r="H33" s="118">
        <v>0</v>
      </c>
      <c r="I33" s="119">
        <v>0</v>
      </c>
      <c r="J33" s="118">
        <v>-193102</v>
      </c>
      <c r="K33" s="119">
        <v>-768298.06</v>
      </c>
      <c r="L33" s="118">
        <v>-181979</v>
      </c>
      <c r="M33" s="119">
        <v>-452423.13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791572</v>
      </c>
      <c r="E34" s="38">
        <f t="shared" si="8"/>
        <v>2182790.4900000002</v>
      </c>
      <c r="F34" s="60">
        <f>'TIE-OUT'!J34+RECLASS!H34</f>
        <v>0</v>
      </c>
      <c r="G34" s="38">
        <f>'TIE-OUT'!K34+RECLASS!I34</f>
        <v>0</v>
      </c>
      <c r="H34" s="118">
        <v>0</v>
      </c>
      <c r="I34" s="119">
        <v>0</v>
      </c>
      <c r="J34" s="118">
        <v>461659</v>
      </c>
      <c r="K34" s="119">
        <v>1811172</v>
      </c>
      <c r="L34" s="118">
        <v>329913</v>
      </c>
      <c r="M34" s="119">
        <v>371618.49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-373065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v>-349405</v>
      </c>
      <c r="I35" s="119">
        <v>0</v>
      </c>
      <c r="J35" s="118">
        <v>-23660</v>
      </c>
      <c r="K35" s="119"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-1233331</v>
      </c>
      <c r="E36" s="39">
        <f t="shared" si="9"/>
        <v>-4505080.75</v>
      </c>
      <c r="F36" s="61">
        <f t="shared" si="9"/>
        <v>0</v>
      </c>
      <c r="G36" s="39">
        <f t="shared" si="9"/>
        <v>0</v>
      </c>
      <c r="H36" s="61">
        <f t="shared" si="9"/>
        <v>-103674</v>
      </c>
      <c r="I36" s="39">
        <f t="shared" si="9"/>
        <v>1052957.3700000001</v>
      </c>
      <c r="J36" s="61">
        <f>SUM(J32:J35)</f>
        <v>-1251127</v>
      </c>
      <c r="K36" s="39">
        <f>SUM(K32:K35)</f>
        <v>-5364314.4399999995</v>
      </c>
      <c r="L36" s="61">
        <f t="shared" ref="L36:AO36" si="10">SUM(L32:L35)</f>
        <v>121470</v>
      </c>
      <c r="M36" s="39">
        <f t="shared" si="10"/>
        <v>-193723.68000000005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2887446</v>
      </c>
      <c r="E39" s="38">
        <f t="shared" si="11"/>
        <v>12372705.75</v>
      </c>
      <c r="F39" s="64">
        <f>'TIE-OUT'!J39+RECLASS!H39</f>
        <v>0</v>
      </c>
      <c r="G39" s="68">
        <f>'TIE-OUT'!K39+RECLASS!I39</f>
        <v>0</v>
      </c>
      <c r="H39" s="118">
        <v>513089</v>
      </c>
      <c r="I39" s="119">
        <v>2198586</v>
      </c>
      <c r="J39" s="118">
        <v>1243916</v>
      </c>
      <c r="K39" s="119">
        <v>5330180.0599999996</v>
      </c>
      <c r="L39" s="118">
        <v>1130441</v>
      </c>
      <c r="M39" s="119">
        <v>4843939.6900000004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-1597106</v>
      </c>
      <c r="E40" s="38">
        <f t="shared" si="11"/>
        <v>-6082324.7299999995</v>
      </c>
      <c r="F40" s="60">
        <f>'TIE-OUT'!J40+RECLASS!H40</f>
        <v>0</v>
      </c>
      <c r="G40" s="38">
        <f>'TIE-OUT'!K40+RECLASS!I40</f>
        <v>0</v>
      </c>
      <c r="H40" s="118">
        <v>-170570</v>
      </c>
      <c r="I40" s="119">
        <v>-592506.4</v>
      </c>
      <c r="J40" s="118">
        <v>-1145</v>
      </c>
      <c r="K40" s="119">
        <v>-2579.7800000000002</v>
      </c>
      <c r="L40" s="118">
        <v>-1425391</v>
      </c>
      <c r="M40" s="119">
        <v>-5487238.5499999998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-1597106</v>
      </c>
      <c r="E42" s="39">
        <f t="shared" si="12"/>
        <v>-6082324.7299999995</v>
      </c>
      <c r="F42" s="61">
        <f t="shared" si="12"/>
        <v>0</v>
      </c>
      <c r="G42" s="39">
        <f t="shared" si="12"/>
        <v>0</v>
      </c>
      <c r="H42" s="61">
        <f t="shared" si="12"/>
        <v>-170570</v>
      </c>
      <c r="I42" s="39">
        <f t="shared" si="12"/>
        <v>-592506.4</v>
      </c>
      <c r="J42" s="61">
        <f>SUM(J40:J41)</f>
        <v>-1145</v>
      </c>
      <c r="K42" s="39">
        <f>SUM(K40:K41)</f>
        <v>-2579.7800000000002</v>
      </c>
      <c r="L42" s="61">
        <f t="shared" ref="L42:AO42" si="13">SUM(L40:L41)</f>
        <v>-1425391</v>
      </c>
      <c r="M42" s="39">
        <f t="shared" si="13"/>
        <v>-5487238.5499999998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1290340</v>
      </c>
      <c r="E43" s="39">
        <f t="shared" si="14"/>
        <v>6290381.0200000005</v>
      </c>
      <c r="F43" s="61">
        <f t="shared" si="14"/>
        <v>0</v>
      </c>
      <c r="G43" s="39">
        <f t="shared" si="14"/>
        <v>0</v>
      </c>
      <c r="H43" s="61">
        <f t="shared" si="14"/>
        <v>342519</v>
      </c>
      <c r="I43" s="39">
        <f t="shared" si="14"/>
        <v>1606079.6</v>
      </c>
      <c r="J43" s="61">
        <f>J42+J39</f>
        <v>1242771</v>
      </c>
      <c r="K43" s="39">
        <f>K42+K39</f>
        <v>5327600.2799999993</v>
      </c>
      <c r="L43" s="61">
        <f t="shared" ref="L43:AO43" si="15">L42+L39</f>
        <v>-294950</v>
      </c>
      <c r="M43" s="39">
        <f t="shared" si="15"/>
        <v>-643298.8599999994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3091654</v>
      </c>
      <c r="E49" s="38">
        <f>SUM(G49,I49,K49,M49,O49,Q49,S49,U49,W49,Y49,AA49,AC49,AE49)</f>
        <v>13047737.390000001</v>
      </c>
      <c r="F49" s="60">
        <f>'TIE-OUT'!J49+RECLASS!H49</f>
        <v>0</v>
      </c>
      <c r="G49" s="38">
        <f>'TIE-OUT'!K49+RECLASS!I49</f>
        <v>0</v>
      </c>
      <c r="H49" s="118">
        <v>-1379521</v>
      </c>
      <c r="I49" s="119">
        <v>-4911247.49</v>
      </c>
      <c r="J49" s="118">
        <v>-5574388</v>
      </c>
      <c r="K49" s="119">
        <v>-24086252.579999998</v>
      </c>
      <c r="L49" s="118">
        <v>10045563</v>
      </c>
      <c r="M49" s="119">
        <f>43045237.46-1000000</f>
        <v>42045237.460000001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 t="s">
        <v>240</v>
      </c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-732885</v>
      </c>
      <c r="E51" s="38">
        <f>SUM(G51,I51,K51,M51,O51,Q51,S51,U51,W51,Y51,AA51,AC51,AE51)</f>
        <v>-3140412.22</v>
      </c>
      <c r="F51" s="60">
        <f>'TIE-OUT'!J51+RECLASS!H51</f>
        <v>0</v>
      </c>
      <c r="G51" s="38">
        <f>'TIE-OUT'!K51+RECLASS!I51</f>
        <v>0</v>
      </c>
      <c r="H51" s="118">
        <v>-969676</v>
      </c>
      <c r="I51" s="119">
        <v>-4155061.66</v>
      </c>
      <c r="J51" s="118">
        <v>236140</v>
      </c>
      <c r="K51" s="119">
        <v>1011859.9</v>
      </c>
      <c r="L51" s="118">
        <v>651</v>
      </c>
      <c r="M51" s="119">
        <v>2789.54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-124895181</v>
      </c>
      <c r="E54" s="38">
        <f>SUM(G54,I54,K54,M54,O54,Q54,S54,U54,W54,Y54,AA54,AC54,AE54)</f>
        <v>-2790477.7800000003</v>
      </c>
      <c r="F54" s="64">
        <f>'TIE-OUT'!J54+RECLASS!H54</f>
        <v>0</v>
      </c>
      <c r="G54" s="68">
        <f>'TIE-OUT'!K54+RECLASS!I54</f>
        <v>0</v>
      </c>
      <c r="H54" s="118">
        <v>-157316592</v>
      </c>
      <c r="I54" s="119">
        <v>-3198983.85</v>
      </c>
      <c r="J54" s="118">
        <v>59038819</v>
      </c>
      <c r="K54" s="119">
        <v>1704650.31</v>
      </c>
      <c r="L54" s="118">
        <v>-26617408</v>
      </c>
      <c r="M54" s="119">
        <v>-1296144.24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-4227554.21</v>
      </c>
      <c r="F55" s="81">
        <f>'TIE-OUT'!J55+RECLASS!H55</f>
        <v>0</v>
      </c>
      <c r="G55" s="82">
        <f>'TIE-OUT'!K55+RECLASS!I55</f>
        <v>0</v>
      </c>
      <c r="H55" s="118">
        <v>0</v>
      </c>
      <c r="I55" s="119">
        <v>-5942990.2699999996</v>
      </c>
      <c r="J55" s="118">
        <v>0</v>
      </c>
      <c r="K55" s="119">
        <v>1723808</v>
      </c>
      <c r="L55" s="118">
        <f>+Actuals!I268</f>
        <v>0</v>
      </c>
      <c r="M55" s="119">
        <v>-8371.94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-124895181</v>
      </c>
      <c r="E56" s="39">
        <f t="shared" si="16"/>
        <v>-7018031.9900000002</v>
      </c>
      <c r="F56" s="61">
        <f t="shared" si="16"/>
        <v>0</v>
      </c>
      <c r="G56" s="39">
        <f t="shared" si="16"/>
        <v>0</v>
      </c>
      <c r="H56" s="61">
        <f t="shared" si="16"/>
        <v>-157316592</v>
      </c>
      <c r="I56" s="39">
        <f t="shared" si="16"/>
        <v>-9141974.1199999992</v>
      </c>
      <c r="J56" s="61">
        <f>SUM(J54:J55)</f>
        <v>59038819</v>
      </c>
      <c r="K56" s="39">
        <f>SUM(K54:K55)</f>
        <v>3428458.31</v>
      </c>
      <c r="L56" s="61">
        <f t="shared" ref="L56:AO56" si="17">SUM(L54:L55)</f>
        <v>-26617408</v>
      </c>
      <c r="M56" s="39">
        <f t="shared" si="17"/>
        <v>-1304516.18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714998</v>
      </c>
      <c r="F70" s="64">
        <f>'TIE-OUT'!J70+RECLASS!H70</f>
        <v>0</v>
      </c>
      <c r="G70" s="68">
        <f>'TIE-OUT'!K70+RECLASS!I70</f>
        <v>714998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5134327</v>
      </c>
      <c r="F71" s="81">
        <f>'TIE-OUT'!J71+RECLASS!H71</f>
        <v>0</v>
      </c>
      <c r="G71" s="82">
        <f>'TIE-OUT'!K71+RECLASS!I71</f>
        <v>5134327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5849325</v>
      </c>
      <c r="F72" s="61">
        <f t="shared" si="22"/>
        <v>0</v>
      </c>
      <c r="G72" s="39">
        <f t="shared" si="22"/>
        <v>5849325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-5875794.1400000006</v>
      </c>
      <c r="F74" s="60">
        <f>'TIE-OUT'!J74+RECLASS!H74</f>
        <v>0</v>
      </c>
      <c r="G74" s="60">
        <f>'TIE-OUT'!K74+RECLASS!I74</f>
        <v>2124129.86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+Actuals!I276</f>
        <v>0</v>
      </c>
      <c r="M74" s="119">
        <f>783649-8783573</f>
        <v>-7999924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51772</v>
      </c>
      <c r="F75" s="60">
        <f>'TIE-OUT'!J75+RECLASS!H75</f>
        <v>0</v>
      </c>
      <c r="G75" s="60">
        <f>'TIE-OUT'!K75+RECLASS!I75</f>
        <v>51772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-3286.76</v>
      </c>
      <c r="F76" s="60">
        <f>'TIE-OUT'!J76+RECLASS!H76</f>
        <v>0</v>
      </c>
      <c r="G76" s="60">
        <f>'TIE-OUT'!K76+RECLASS!I76</f>
        <v>0</v>
      </c>
      <c r="H76" s="118">
        <v>0</v>
      </c>
      <c r="I76" s="119">
        <v>-3286.76</v>
      </c>
      <c r="J76" s="118">
        <v>0</v>
      </c>
      <c r="K76" s="119"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8551943</v>
      </c>
      <c r="E81" s="38">
        <f t="shared" si="24"/>
        <v>441591.95</v>
      </c>
      <c r="F81" s="60">
        <f>'TIE-OUT'!J81+RECLASS!H81</f>
        <v>0</v>
      </c>
      <c r="G81" s="60">
        <f>'TIE-OUT'!K81+RECLASS!I81</f>
        <v>-67500</v>
      </c>
      <c r="H81" s="118">
        <v>0</v>
      </c>
      <c r="I81" s="119">
        <v>344830.56</v>
      </c>
      <c r="J81" s="118">
        <v>8551943</v>
      </c>
      <c r="K81" s="119">
        <v>164261.39000000001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-11803806.129999857</v>
      </c>
      <c r="F82" s="91">
        <f>F16+F24+F29+F36+F43+F45+F47+F49</f>
        <v>0</v>
      </c>
      <c r="G82" s="92">
        <f>SUM(G72:G81)+G16+G24+G29+G36+G43+G45+G47+G49+G51+G56+G61+G66</f>
        <v>3315225.4199999981</v>
      </c>
      <c r="H82" s="91">
        <f>H16+H24+H29+H36+H43+H45+H47+H49</f>
        <v>0</v>
      </c>
      <c r="I82" s="92">
        <f>SUM(I72:I81)+I16+I24+I29+I36+I43+I45+I47+I49+I51+I56+I61+I66</f>
        <v>-11074907.660000041</v>
      </c>
      <c r="J82" s="91">
        <f>J16+J24+J29+J36+J43+J45+J47+J49</f>
        <v>0</v>
      </c>
      <c r="K82" s="137">
        <f>SUM(K72:K81)+K16+K24+K29+K36+K43+K45+K47+K49+K51+K56+K61+K66</f>
        <v>10856061.37000002</v>
      </c>
      <c r="L82" s="91">
        <f>L16+L24+L29+L36+L43+L45+L47+L49</f>
        <v>0</v>
      </c>
      <c r="M82" s="92">
        <f>SUM(M72:M81)+M16+M24+M29+M36+M43+M45+M47+M49+M51+M56+M61+M66</f>
        <v>-14900185.26000002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233000.02000000002</v>
      </c>
      <c r="F86" s="145">
        <f>'TIE-OUT'!J86+RECLASS!H86</f>
        <v>0</v>
      </c>
      <c r="G86" s="145">
        <f>'TIE-OUT'!K86+RECLASS!I86</f>
        <v>280170.02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-47170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233000.02000000002</v>
      </c>
      <c r="F89" s="160">
        <f t="shared" si="26"/>
        <v>0</v>
      </c>
      <c r="G89" s="160">
        <f t="shared" si="26"/>
        <v>280170.02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-47170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-11570806.109999858</v>
      </c>
      <c r="F91" s="160">
        <f t="shared" si="29"/>
        <v>0</v>
      </c>
      <c r="G91" s="160">
        <f t="shared" si="29"/>
        <v>3595395.4399999981</v>
      </c>
      <c r="H91" s="160">
        <f t="shared" si="29"/>
        <v>0</v>
      </c>
      <c r="I91" s="160">
        <f t="shared" si="29"/>
        <v>-11074907.660000041</v>
      </c>
      <c r="J91" s="160">
        <f t="shared" si="29"/>
        <v>0</v>
      </c>
      <c r="K91" s="160">
        <f t="shared" si="29"/>
        <v>10856061.37000002</v>
      </c>
      <c r="L91" s="160">
        <f t="shared" si="29"/>
        <v>0</v>
      </c>
      <c r="M91" s="160">
        <f t="shared" si="29"/>
        <v>-14947355.26000002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D10" activePane="bottomRight" state="frozen"/>
      <selection activeCell="L9" sqref="L9"/>
      <selection pane="topRight" activeCell="L9" sqref="L9"/>
      <selection pane="bottomLeft" activeCell="L9" sqref="L9"/>
      <selection pane="bottomRight" activeCell="B43" sqref="B4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60" width="9.140625" hidden="1" customWidth="1"/>
    <col min="6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85500589</v>
      </c>
      <c r="E11" s="15">
        <f>G11+I11+K11+M11+O11</f>
        <v>378266796.06999999</v>
      </c>
      <c r="F11" s="58">
        <f>'TIE-OUT'!N11+RECLASS!L11</f>
        <v>0</v>
      </c>
      <c r="G11" s="15">
        <f>'TIE-OUT'!O11+RECLASS!M11</f>
        <v>0</v>
      </c>
      <c r="H11" s="118">
        <v>85639827</v>
      </c>
      <c r="I11" s="119">
        <v>378596312.75999999</v>
      </c>
      <c r="J11" s="118">
        <v>-978700</v>
      </c>
      <c r="K11" s="119">
        <v>-6451599.5499999998</v>
      </c>
      <c r="L11" s="118">
        <v>839462</v>
      </c>
      <c r="M11" s="119">
        <v>6122082.8600000003</v>
      </c>
      <c r="N11" s="118">
        <v>0</v>
      </c>
      <c r="O11" s="119">
        <v>0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8169507.2799999993</v>
      </c>
      <c r="F12" s="58">
        <f>'TIE-OUT'!N12+RECLASS!L12</f>
        <v>0</v>
      </c>
      <c r="G12" s="15">
        <f>'TIE-OUT'!O12+RECLASS!M12</f>
        <v>3085393.28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5084114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9568694</v>
      </c>
      <c r="E13" s="15">
        <f t="shared" si="0"/>
        <v>40866815</v>
      </c>
      <c r="F13" s="58">
        <f>'TIE-OUT'!N13+RECLASS!L13</f>
        <v>0</v>
      </c>
      <c r="G13" s="15">
        <f>'TIE-OUT'!O13+RECLASS!M13</f>
        <v>0</v>
      </c>
      <c r="H13" s="118">
        <v>9568694</v>
      </c>
      <c r="I13" s="119">
        <v>40866815</v>
      </c>
      <c r="J13" s="118">
        <v>10868591</v>
      </c>
      <c r="K13" s="119">
        <v>50214347</v>
      </c>
      <c r="L13" s="118">
        <v>-10868591</v>
      </c>
      <c r="M13" s="119">
        <v>-50214347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1173036.0899999999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533088.94999999995</v>
      </c>
      <c r="J15" s="118">
        <v>0</v>
      </c>
      <c r="K15" s="119">
        <v>324456.09999999998</v>
      </c>
      <c r="L15" s="118">
        <v>0</v>
      </c>
      <c r="M15" s="119">
        <v>315491.03999999998</v>
      </c>
      <c r="N15" s="118">
        <v>0</v>
      </c>
      <c r="O15" s="119">
        <v>0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AO16" si="1">SUM(D11:D15)</f>
        <v>95069283</v>
      </c>
      <c r="E16" s="23">
        <f t="shared" si="1"/>
        <v>428476154.43999994</v>
      </c>
      <c r="F16" s="59">
        <f t="shared" si="1"/>
        <v>0</v>
      </c>
      <c r="G16" s="23">
        <f t="shared" si="1"/>
        <v>3085393.28</v>
      </c>
      <c r="H16" s="61">
        <f t="shared" si="1"/>
        <v>95208521</v>
      </c>
      <c r="I16" s="39">
        <f t="shared" si="1"/>
        <v>419996216.70999998</v>
      </c>
      <c r="J16" s="61">
        <f>SUM(J11:J15)</f>
        <v>9889891</v>
      </c>
      <c r="K16" s="39">
        <f>SUM(K11:K15)</f>
        <v>44087203.550000004</v>
      </c>
      <c r="L16" s="61">
        <f t="shared" ref="L16:Q16" si="2">SUM(L11:L15)</f>
        <v>-10029129</v>
      </c>
      <c r="M16" s="39">
        <f t="shared" si="2"/>
        <v>-38692659.100000001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-75682028</v>
      </c>
      <c r="E19" s="15">
        <f t="shared" si="3"/>
        <v>-330212951.43000001</v>
      </c>
      <c r="F19" s="58">
        <f>'TIE-OUT'!N19+RECLASS!L19</f>
        <v>0</v>
      </c>
      <c r="G19" s="15">
        <f>'TIE-OUT'!O19+RECLASS!M19</f>
        <v>0</v>
      </c>
      <c r="H19" s="118">
        <v>-75675882</v>
      </c>
      <c r="I19" s="119">
        <v>-337783894.94999999</v>
      </c>
      <c r="J19" s="118">
        <v>1101135</v>
      </c>
      <c r="K19" s="119">
        <v>5231350.74</v>
      </c>
      <c r="L19" s="118">
        <v>-1107281</v>
      </c>
      <c r="M19" s="119">
        <v>2339592.7799999998</v>
      </c>
      <c r="N19" s="118">
        <v>0</v>
      </c>
      <c r="O19" s="119">
        <v>0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-11379064.23</v>
      </c>
      <c r="F20" s="58">
        <f>'TIE-OUT'!N20+RECLASS!L20</f>
        <v>0</v>
      </c>
      <c r="G20" s="15">
        <f>'TIE-OUT'!O20+RECLASS!M20</f>
        <v>-5182394.2300000004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-6196670</v>
      </c>
      <c r="N20" s="118">
        <v>0</v>
      </c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-16352162</v>
      </c>
      <c r="E21" s="15">
        <f t="shared" si="3"/>
        <v>-70062415</v>
      </c>
      <c r="F21" s="58">
        <f>'TIE-OUT'!N21+RECLASS!L21</f>
        <v>0</v>
      </c>
      <c r="G21" s="15">
        <f>'TIE-OUT'!O21+RECLASS!M21</f>
        <v>0</v>
      </c>
      <c r="H21" s="118">
        <v>-16346953</v>
      </c>
      <c r="I21" s="119">
        <v>-70041997</v>
      </c>
      <c r="J21" s="118">
        <v>-17899308</v>
      </c>
      <c r="K21" s="119">
        <v>-82468363</v>
      </c>
      <c r="L21" s="118">
        <v>17894099</v>
      </c>
      <c r="M21" s="119">
        <v>82447945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AO24" si="4">SUM(D19:D23)</f>
        <v>-92034190</v>
      </c>
      <c r="E24" s="23">
        <f t="shared" si="4"/>
        <v>-411654430.66000003</v>
      </c>
      <c r="F24" s="59">
        <f t="shared" si="4"/>
        <v>0</v>
      </c>
      <c r="G24" s="23">
        <f t="shared" si="4"/>
        <v>-5182394.2300000004</v>
      </c>
      <c r="H24" s="61">
        <f t="shared" si="4"/>
        <v>-92022835</v>
      </c>
      <c r="I24" s="39">
        <f t="shared" si="4"/>
        <v>-407825891.94999999</v>
      </c>
      <c r="J24" s="61">
        <f>SUM(J19:J23)</f>
        <v>-16798173</v>
      </c>
      <c r="K24" s="39">
        <f>SUM(K19:K23)</f>
        <v>-77237012.260000005</v>
      </c>
      <c r="L24" s="61">
        <f t="shared" ref="L24:Q24" si="5">SUM(L19:L23)</f>
        <v>16786818</v>
      </c>
      <c r="M24" s="39">
        <f t="shared" si="5"/>
        <v>78590867.780000001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Q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58">
        <f>'TIE-OUT'!N32+RECLASS!L32</f>
        <v>0</v>
      </c>
      <c r="G32" s="15">
        <f>'TIE-OUT'!O32+RECLASS!M32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AO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Q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Q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Q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-3035093</v>
      </c>
      <c r="E49" s="15">
        <f>G49+I49+K49+M49+O49</f>
        <v>-13688269.43</v>
      </c>
      <c r="F49" s="58">
        <f>'TIE-OUT'!N49+RECLASS!L49</f>
        <v>0</v>
      </c>
      <c r="G49" s="15">
        <f>'TIE-OUT'!O49+RECLASS!M49</f>
        <v>0</v>
      </c>
      <c r="H49" s="118">
        <v>-3185686</v>
      </c>
      <c r="I49" s="119">
        <v>-14367443.859999999</v>
      </c>
      <c r="J49" s="118">
        <v>6908282</v>
      </c>
      <c r="K49" s="119">
        <v>31156351.82</v>
      </c>
      <c r="L49" s="118">
        <v>-6757689</v>
      </c>
      <c r="M49" s="119">
        <v>-30477177.390000001</v>
      </c>
      <c r="N49" s="118">
        <v>0</v>
      </c>
      <c r="O49" s="119">
        <v>0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-9589835</v>
      </c>
      <c r="E54" s="15">
        <f>G54+I54+K54+M54+O54</f>
        <v>-683567.55</v>
      </c>
      <c r="F54" s="58">
        <f>'TIE-OUT'!N54+RECLASS!L54</f>
        <v>0</v>
      </c>
      <c r="G54" s="15">
        <f>'TIE-OUT'!O54+RECLASS!M54</f>
        <v>0</v>
      </c>
      <c r="H54" s="118">
        <v>-2031221</v>
      </c>
      <c r="I54" s="119">
        <v>-436627</v>
      </c>
      <c r="J54" s="118">
        <v>-5210064</v>
      </c>
      <c r="K54" s="119">
        <v>-188751.9</v>
      </c>
      <c r="L54" s="118">
        <v>-2348550</v>
      </c>
      <c r="M54" s="119">
        <v>-58188.65</v>
      </c>
      <c r="N54" s="118">
        <v>0</v>
      </c>
      <c r="O54" s="119">
        <v>0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-2001669.29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v>-242937.89</v>
      </c>
      <c r="J55" s="118">
        <v>0</v>
      </c>
      <c r="K55" s="119">
        <v>-1694729.98</v>
      </c>
      <c r="L55" s="118">
        <v>0</v>
      </c>
      <c r="M55" s="119">
        <v>-64001.42</v>
      </c>
      <c r="N55" s="118">
        <v>0</v>
      </c>
      <c r="O55" s="119">
        <v>0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AO56" si="16">SUM(D54:D55)</f>
        <v>-9589835</v>
      </c>
      <c r="E56" s="23">
        <f t="shared" si="16"/>
        <v>-2685236.84</v>
      </c>
      <c r="F56" s="59">
        <f t="shared" si="16"/>
        <v>0</v>
      </c>
      <c r="G56" s="23">
        <f t="shared" si="16"/>
        <v>0</v>
      </c>
      <c r="H56" s="61">
        <f t="shared" si="16"/>
        <v>-2031221</v>
      </c>
      <c r="I56" s="39">
        <f t="shared" si="16"/>
        <v>-679564.89</v>
      </c>
      <c r="J56" s="61">
        <f>SUM(J54:J55)</f>
        <v>-5210064</v>
      </c>
      <c r="K56" s="39">
        <f>SUM(K54:K55)</f>
        <v>-1883481.88</v>
      </c>
      <c r="L56" s="61">
        <f t="shared" ref="L56:Q56" si="17">SUM(L54:L55)</f>
        <v>-2348550</v>
      </c>
      <c r="M56" s="39">
        <f t="shared" si="17"/>
        <v>-122190.07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Q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Q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1339002</v>
      </c>
      <c r="F70" s="58">
        <f>'TIE-OUT'!N70+RECLASS!L70</f>
        <v>0</v>
      </c>
      <c r="G70" s="15">
        <f>'TIE-OUT'!O70+RECLASS!M70</f>
        <v>1339002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-1198404</v>
      </c>
      <c r="F71" s="58">
        <f>'TIE-OUT'!N71+RECLASS!L71</f>
        <v>0</v>
      </c>
      <c r="G71" s="15">
        <f>'TIE-OUT'!O71+RECLASS!M71</f>
        <v>-1198404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140598</v>
      </c>
      <c r="F72" s="59">
        <f t="shared" si="22"/>
        <v>0</v>
      </c>
      <c r="G72" s="23">
        <f t="shared" si="22"/>
        <v>140598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Q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-3234987.09</v>
      </c>
      <c r="F74" s="58">
        <f>'TIE-OUT'!N74+RECLASS!L74</f>
        <v>0</v>
      </c>
      <c r="G74" s="15">
        <f>'TIE-OUT'!O74+RECLASS!M74</f>
        <v>-2620287.09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-614700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-2010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-2010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-2648181.5800000615</v>
      </c>
      <c r="F82" s="91">
        <f>F16+F24+F29+F36+F43+F45+F47+F49</f>
        <v>0</v>
      </c>
      <c r="G82" s="92">
        <f>SUM(G72:G81)+G16+G24+G29+G36+G43+G45+G47+G49+G51+G56+G61+G66</f>
        <v>-4576690.040000001</v>
      </c>
      <c r="H82" s="91">
        <f>H16+H24+H29+H36+H43+H45+H47+H49</f>
        <v>0</v>
      </c>
      <c r="I82" s="92">
        <f>SUM(I72:I81)+I16+I24+I29+I36+I43+I45+I47+I49+I51+I56+I61+I66</f>
        <v>-2878693.9900000091</v>
      </c>
      <c r="J82" s="91">
        <f>J16+J24+J29+J36+J43+J45+J47+J49</f>
        <v>0</v>
      </c>
      <c r="K82" s="92">
        <f>SUM(K72:K81)+K16+K24+K29+K36+K43+K45+K47+K49+K51+K56+K61+K66</f>
        <v>-3876938.7700000005</v>
      </c>
      <c r="L82" s="91">
        <f>L16+L24+L29+L36+L43+L45+L47+L49</f>
        <v>0</v>
      </c>
      <c r="M82" s="92">
        <f>SUM(M72:M81)+M16+M24+M29+M36+M43+M45+M47+M49+M51+M56+M61+M66</f>
        <v>8684141.2199999988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14">
        <f>+E74+E12+E20</f>
        <v>-6444544.040000001</v>
      </c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Q175"/>
  <sheetViews>
    <sheetView zoomScale="75" workbookViewId="0">
      <pane xSplit="3" ySplit="9" topLeftCell="F10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3" width="9.1406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0</v>
      </c>
      <c r="F12" s="58">
        <f>'TIE-OUT'!L12+RECLASS!J12</f>
        <v>0</v>
      </c>
      <c r="G12" s="15">
        <f>'TIE-OUT'!M12+RECLASS!K12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0</v>
      </c>
      <c r="F16" s="59">
        <f t="shared" si="1"/>
        <v>0</v>
      </c>
      <c r="G16" s="23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>SUM(J19:J23)</f>
        <v>0</v>
      </c>
      <c r="K24" s="39">
        <f>SUM(K19:K23)</f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39">
        <f>SUM(K54:K55)</f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H72" activePane="bottomRight" state="frozen"/>
      <selection activeCell="L9" sqref="L9"/>
      <selection pane="topRight" activeCell="L9" sqref="L9"/>
      <selection pane="bottomLeft" activeCell="L9" sqref="L9"/>
      <selection pane="bottomRight" activeCell="M91" sqref="M91:AT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131618900</v>
      </c>
      <c r="E11" s="38">
        <f>SUM(G11,I11,K11,M11,O11,Q11,S11,U11,W11,Y11,AA11,AC11,AE11)</f>
        <v>542840849.58000004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131790663</v>
      </c>
      <c r="I11" s="38">
        <f>'EAST-EGM-GL'!I11+'EAST-LRC-GL'!I11</f>
        <v>541221109.09000003</v>
      </c>
      <c r="J11" s="60">
        <f>'EAST-EGM-GL'!J11+'EAST-LRC-GL'!J11</f>
        <v>-73477</v>
      </c>
      <c r="K11" s="38">
        <f>'EAST-EGM-GL'!K11+'EAST-LRC-GL'!K11</f>
        <v>2053459.47</v>
      </c>
      <c r="L11" s="60">
        <f>'EAST-EGM-GL'!L11+'EAST-LRC-GL'!L11</f>
        <v>-98286</v>
      </c>
      <c r="M11" s="38">
        <f>'EAST-EGM-GL'!M11+'EAST-LRC-GL'!M11</f>
        <v>-433718.98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13452503.369999999</v>
      </c>
      <c r="F12" s="60">
        <f>('TIE-OUT'!L12+'TIE-OUT'!J12)+(RECLASS!J12+RECLASS!H12)</f>
        <v>0</v>
      </c>
      <c r="G12" s="38">
        <f>('TIE-OUT'!M12+'TIE-OUT'!K12)+(RECLASS!K12+RECLASS!I12)</f>
        <v>18201437.719999999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-4748934.3499999996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94230626</v>
      </c>
      <c r="E13" s="38">
        <f t="shared" si="0"/>
        <v>385035903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94231793</v>
      </c>
      <c r="I13" s="38">
        <f>'EAST-EGM-GL'!I13+'EAST-LRC-GL'!I13</f>
        <v>385040484</v>
      </c>
      <c r="J13" s="60">
        <f>'EAST-EGM-GL'!J13+'EAST-LRC-GL'!J13</f>
        <v>85626983</v>
      </c>
      <c r="K13" s="38">
        <f>'EAST-EGM-GL'!K13+'EAST-LRC-GL'!K13</f>
        <v>378362906</v>
      </c>
      <c r="L13" s="60">
        <f>'EAST-EGM-GL'!L13+'EAST-LRC-GL'!L13</f>
        <v>-85628150</v>
      </c>
      <c r="M13" s="38">
        <f>'EAST-EGM-GL'!M13+'EAST-LRC-GL'!M13</f>
        <v>-378367487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2675059.58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1356781.03</v>
      </c>
      <c r="J15" s="60">
        <f>'EAST-EGM-GL'!J15+'EAST-LRC-GL'!J15</f>
        <v>0</v>
      </c>
      <c r="K15" s="38">
        <f>'EAST-EGM-GL'!K15+'EAST-LRC-GL'!K15</f>
        <v>540882.02</v>
      </c>
      <c r="L15" s="60">
        <f>'EAST-EGM-GL'!L15+'EAST-LRC-GL'!L15</f>
        <v>0</v>
      </c>
      <c r="M15" s="38">
        <f>'EAST-EGM-GL'!M15+'EAST-LRC-GL'!M15</f>
        <v>777396.53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225849526</v>
      </c>
      <c r="E16" s="39">
        <f t="shared" si="1"/>
        <v>944004315.53000009</v>
      </c>
      <c r="F16" s="61">
        <f t="shared" si="1"/>
        <v>0</v>
      </c>
      <c r="G16" s="39">
        <f t="shared" si="1"/>
        <v>18201437.719999999</v>
      </c>
      <c r="H16" s="61">
        <f t="shared" si="1"/>
        <v>226022456</v>
      </c>
      <c r="I16" s="39">
        <f t="shared" si="1"/>
        <v>927618374.12</v>
      </c>
      <c r="J16" s="61">
        <f t="shared" si="1"/>
        <v>85553506</v>
      </c>
      <c r="K16" s="39">
        <f t="shared" si="1"/>
        <v>380957247.49000001</v>
      </c>
      <c r="L16" s="61">
        <f t="shared" si="1"/>
        <v>-85726436</v>
      </c>
      <c r="M16" s="39">
        <f t="shared" si="1"/>
        <v>-382772743.80000001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-142173919</v>
      </c>
      <c r="E19" s="38">
        <f t="shared" si="2"/>
        <v>-587974492.23999989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-138291067</v>
      </c>
      <c r="I19" s="38">
        <f>'EAST-EGM-GL'!I19+'EAST-LRC-GL'!I19</f>
        <v>-571155067.65999997</v>
      </c>
      <c r="J19" s="60">
        <f>'EAST-EGM-GL'!J19+'EAST-LRC-GL'!J19</f>
        <v>-819728</v>
      </c>
      <c r="K19" s="38">
        <f>'EAST-EGM-GL'!K19+'EAST-LRC-GL'!K19</f>
        <v>-3176492.68</v>
      </c>
      <c r="L19" s="60">
        <f>'EAST-EGM-GL'!L19+'EAST-LRC-GL'!L19</f>
        <v>-3063124</v>
      </c>
      <c r="M19" s="38">
        <f>'EAST-EGM-GL'!M19+'EAST-LRC-GL'!M19</f>
        <v>-13642931.9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-19639279.460000001</v>
      </c>
      <c r="F20" s="60">
        <f>('TIE-OUT'!L20+'TIE-OUT'!J20)+(RECLASS!J20+RECLASS!H20)</f>
        <v>0</v>
      </c>
      <c r="G20" s="38">
        <f>('TIE-OUT'!M20+'TIE-OUT'!K20)+(RECLASS!K20+RECLASS!I20)</f>
        <v>-22843939.16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3204659.7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-87509170</v>
      </c>
      <c r="E21" s="38">
        <f t="shared" si="2"/>
        <v>-356134111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-87510337</v>
      </c>
      <c r="I21" s="38">
        <f>'EAST-EGM-GL'!I21+'EAST-LRC-GL'!I21</f>
        <v>-356138692</v>
      </c>
      <c r="J21" s="60">
        <f>'EAST-EGM-GL'!J21+'EAST-LRC-GL'!J21</f>
        <v>-78916961</v>
      </c>
      <c r="K21" s="38">
        <f>'EAST-EGM-GL'!K21+'EAST-LRC-GL'!K21</f>
        <v>-346402475</v>
      </c>
      <c r="L21" s="60">
        <f>'EAST-EGM-GL'!L21+'EAST-LRC-GL'!L21</f>
        <v>78918128</v>
      </c>
      <c r="M21" s="38">
        <f>'EAST-EGM-GL'!M21+'EAST-LRC-GL'!M21</f>
        <v>346407056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732885</v>
      </c>
      <c r="E23" s="38">
        <f t="shared" si="2"/>
        <v>3140412.22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969676</v>
      </c>
      <c r="I23" s="38">
        <f>'EAST-EGM-GL'!I23+'EAST-LRC-GL'!I23</f>
        <v>4155061.66</v>
      </c>
      <c r="J23" s="60">
        <f>'EAST-EGM-GL'!J23+'EAST-LRC-GL'!J23</f>
        <v>-236140</v>
      </c>
      <c r="K23" s="38">
        <f>'EAST-EGM-GL'!K23+'EAST-LRC-GL'!K23</f>
        <v>-1011859.9</v>
      </c>
      <c r="L23" s="60">
        <f>'EAST-EGM-GL'!L23+'EAST-LRC-GL'!L23</f>
        <v>-651</v>
      </c>
      <c r="M23" s="38">
        <f>'EAST-EGM-GL'!M23+'EAST-LRC-GL'!M23</f>
        <v>-2789.54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-228950204</v>
      </c>
      <c r="E24" s="39">
        <f t="shared" si="3"/>
        <v>-960607470.4799999</v>
      </c>
      <c r="F24" s="61">
        <f t="shared" si="3"/>
        <v>0</v>
      </c>
      <c r="G24" s="39">
        <f t="shared" si="3"/>
        <v>-22843939.16</v>
      </c>
      <c r="H24" s="61">
        <f t="shared" si="3"/>
        <v>-224831728</v>
      </c>
      <c r="I24" s="39">
        <f t="shared" si="3"/>
        <v>-923138698</v>
      </c>
      <c r="J24" s="61">
        <f t="shared" si="3"/>
        <v>-79972829</v>
      </c>
      <c r="K24" s="39">
        <f t="shared" si="3"/>
        <v>-350590827.57999998</v>
      </c>
      <c r="L24" s="61">
        <f t="shared" si="3"/>
        <v>75854353</v>
      </c>
      <c r="M24" s="39">
        <f t="shared" si="3"/>
        <v>335965994.25999999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693735</v>
      </c>
      <c r="E27" s="38">
        <f>SUM(G27,I27,K27,M27,O27,Q27,S27,U27,W27,Y27,AA27,AC27,AE27)</f>
        <v>2775408.6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691668</v>
      </c>
      <c r="I27" s="38">
        <f>'EAST-EGM-GL'!I27+'EAST-LRC-GL'!I27</f>
        <v>2767380</v>
      </c>
      <c r="J27" s="60">
        <f>'EAST-EGM-GL'!J27+'EAST-LRC-GL'!J27</f>
        <v>2067</v>
      </c>
      <c r="K27" s="38">
        <f>'EAST-EGM-GL'!K27+'EAST-LRC-GL'!K27</f>
        <v>8028.6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-741720</v>
      </c>
      <c r="E28" s="38">
        <f>SUM(G28,I28,K28,M28,O28,Q28,S28,U28,W28,Y28,AA28,AC28,AE28)</f>
        <v>-3114261.28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-741720</v>
      </c>
      <c r="I28" s="38">
        <f>'EAST-EGM-GL'!I28+'EAST-LRC-GL'!I28</f>
        <v>-3114261.28</v>
      </c>
      <c r="J28" s="60">
        <f>'EAST-EGM-GL'!J28+'EAST-LRC-GL'!J28</f>
        <v>0</v>
      </c>
      <c r="K28" s="38">
        <f>'EAST-EGM-GL'!K28+'EAST-LRC-GL'!K28</f>
        <v>0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-47985</v>
      </c>
      <c r="E29" s="39">
        <f t="shared" si="4"/>
        <v>-338852.6799999997</v>
      </c>
      <c r="F29" s="61">
        <f t="shared" si="4"/>
        <v>0</v>
      </c>
      <c r="G29" s="39">
        <f t="shared" si="4"/>
        <v>0</v>
      </c>
      <c r="H29" s="61">
        <f t="shared" si="4"/>
        <v>-50052</v>
      </c>
      <c r="I29" s="39">
        <f t="shared" si="4"/>
        <v>-346881.2799999998</v>
      </c>
      <c r="J29" s="61">
        <f t="shared" si="4"/>
        <v>2067</v>
      </c>
      <c r="K29" s="39">
        <f t="shared" si="4"/>
        <v>8028.6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-1276757</v>
      </c>
      <c r="E32" s="38">
        <f t="shared" si="5"/>
        <v>-5467150.0499999998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245731</v>
      </c>
      <c r="I32" s="38">
        <f>'EAST-EGM-GL'!I32+'EAST-LRC-GL'!I32</f>
        <v>1052957.3700000001</v>
      </c>
      <c r="J32" s="60">
        <f>'EAST-EGM-GL'!J32+'EAST-LRC-GL'!J32</f>
        <v>-1496024</v>
      </c>
      <c r="K32" s="38">
        <f>'EAST-EGM-GL'!K32+'EAST-LRC-GL'!K32</f>
        <v>-6407188.3799999999</v>
      </c>
      <c r="L32" s="60">
        <f>'EAST-EGM-GL'!L32+'EAST-LRC-GL'!L32</f>
        <v>-26464</v>
      </c>
      <c r="M32" s="38">
        <f>'EAST-EGM-GL'!M32+'EAST-LRC-GL'!M32</f>
        <v>-112919.03999999999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-375081</v>
      </c>
      <c r="E33" s="38">
        <f t="shared" si="5"/>
        <v>-1220721.19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-193102</v>
      </c>
      <c r="K33" s="38">
        <f>'EAST-EGM-GL'!K33+'EAST-LRC-GL'!K33</f>
        <v>-768298.06</v>
      </c>
      <c r="L33" s="60">
        <f>'EAST-EGM-GL'!L33+'EAST-LRC-GL'!L33</f>
        <v>-181979</v>
      </c>
      <c r="M33" s="38">
        <f>'EAST-EGM-GL'!M33+'EAST-LRC-GL'!M33</f>
        <v>-452423.13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791572</v>
      </c>
      <c r="E34" s="38">
        <f t="shared" si="5"/>
        <v>2182790.4900000002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461659</v>
      </c>
      <c r="K34" s="38">
        <f>'EAST-EGM-GL'!K34+'EAST-LRC-GL'!K34</f>
        <v>1811172</v>
      </c>
      <c r="L34" s="60">
        <f>'EAST-EGM-GL'!L34+'EAST-LRC-GL'!L34</f>
        <v>329913</v>
      </c>
      <c r="M34" s="38">
        <f>'EAST-EGM-GL'!M34+'EAST-LRC-GL'!M34</f>
        <v>371618.49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-373065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-349405</v>
      </c>
      <c r="I35" s="38">
        <f>'EAST-EGM-GL'!I35+'EAST-LRC-GL'!I35</f>
        <v>0</v>
      </c>
      <c r="J35" s="60">
        <f>'EAST-EGM-GL'!J35+'EAST-LRC-GL'!J35</f>
        <v>-23660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-1233331</v>
      </c>
      <c r="E36" s="39">
        <f t="shared" si="6"/>
        <v>-4505080.75</v>
      </c>
      <c r="F36" s="61">
        <f t="shared" si="6"/>
        <v>0</v>
      </c>
      <c r="G36" s="39">
        <f t="shared" si="6"/>
        <v>0</v>
      </c>
      <c r="H36" s="61">
        <f t="shared" si="6"/>
        <v>-103674</v>
      </c>
      <c r="I36" s="39">
        <f t="shared" si="6"/>
        <v>1052957.3700000001</v>
      </c>
      <c r="J36" s="61">
        <f t="shared" si="6"/>
        <v>-1251127</v>
      </c>
      <c r="K36" s="39">
        <f t="shared" si="6"/>
        <v>-5364314.4399999995</v>
      </c>
      <c r="L36" s="61">
        <f t="shared" si="6"/>
        <v>121470</v>
      </c>
      <c r="M36" s="39">
        <f t="shared" si="6"/>
        <v>-193723.68000000005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2887446</v>
      </c>
      <c r="E39" s="38">
        <f t="shared" si="7"/>
        <v>12372705.75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513089</v>
      </c>
      <c r="I39" s="38">
        <f>'EAST-EGM-GL'!I39+'EAST-LRC-GL'!I39</f>
        <v>2198586</v>
      </c>
      <c r="J39" s="60">
        <f>'EAST-EGM-GL'!J39+'EAST-LRC-GL'!J39</f>
        <v>1243916</v>
      </c>
      <c r="K39" s="38">
        <f>'EAST-EGM-GL'!K39+'EAST-LRC-GL'!K39</f>
        <v>5330180.0599999996</v>
      </c>
      <c r="L39" s="60">
        <f>'EAST-EGM-GL'!L39+'EAST-LRC-GL'!L39</f>
        <v>1130441</v>
      </c>
      <c r="M39" s="38">
        <f>'EAST-EGM-GL'!M39+'EAST-LRC-GL'!M39</f>
        <v>4843939.6900000004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-1597106</v>
      </c>
      <c r="E40" s="38">
        <f t="shared" si="7"/>
        <v>-6082324.7299999995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-170570</v>
      </c>
      <c r="I40" s="38">
        <f>'EAST-EGM-GL'!I40+'EAST-LRC-GL'!I40</f>
        <v>-592506.4</v>
      </c>
      <c r="J40" s="60">
        <f>'EAST-EGM-GL'!J40+'EAST-LRC-GL'!J40</f>
        <v>-1145</v>
      </c>
      <c r="K40" s="38">
        <f>'EAST-EGM-GL'!K40+'EAST-LRC-GL'!K40</f>
        <v>-2579.7800000000002</v>
      </c>
      <c r="L40" s="60">
        <f>'EAST-EGM-GL'!L40+'EAST-LRC-GL'!L40</f>
        <v>-1425391</v>
      </c>
      <c r="M40" s="38">
        <f>'EAST-EGM-GL'!M40+'EAST-LRC-GL'!M40</f>
        <v>-5487238.5499999998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-1597106</v>
      </c>
      <c r="E42" s="39">
        <f t="shared" si="8"/>
        <v>-6082324.7299999995</v>
      </c>
      <c r="F42" s="61">
        <f t="shared" si="8"/>
        <v>0</v>
      </c>
      <c r="G42" s="39">
        <f t="shared" si="8"/>
        <v>0</v>
      </c>
      <c r="H42" s="61">
        <f t="shared" si="8"/>
        <v>-170570</v>
      </c>
      <c r="I42" s="39">
        <f t="shared" si="8"/>
        <v>-592506.4</v>
      </c>
      <c r="J42" s="61">
        <f t="shared" si="8"/>
        <v>-1145</v>
      </c>
      <c r="K42" s="39">
        <f t="shared" si="8"/>
        <v>-2579.7800000000002</v>
      </c>
      <c r="L42" s="61">
        <f t="shared" si="8"/>
        <v>-1425391</v>
      </c>
      <c r="M42" s="39">
        <f t="shared" si="8"/>
        <v>-5487238.5499999998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1290340</v>
      </c>
      <c r="E43" s="39">
        <f t="shared" si="9"/>
        <v>6290381.0200000005</v>
      </c>
      <c r="F43" s="61">
        <f t="shared" si="9"/>
        <v>0</v>
      </c>
      <c r="G43" s="39">
        <f t="shared" si="9"/>
        <v>0</v>
      </c>
      <c r="H43" s="61">
        <f t="shared" si="9"/>
        <v>342519</v>
      </c>
      <c r="I43" s="39">
        <f t="shared" si="9"/>
        <v>1606079.6</v>
      </c>
      <c r="J43" s="61">
        <f t="shared" si="9"/>
        <v>1242771</v>
      </c>
      <c r="K43" s="39">
        <f t="shared" si="9"/>
        <v>5327600.2799999993</v>
      </c>
      <c r="L43" s="61">
        <f t="shared" si="9"/>
        <v>-294950</v>
      </c>
      <c r="M43" s="39">
        <f t="shared" si="9"/>
        <v>-643298.8599999994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3091654</v>
      </c>
      <c r="E49" s="38">
        <f>SUM(G49,I49,K49,M49,O49,Q49,S49,U49,W49,Y49,AA49,AC49,AE49)</f>
        <v>13047737.390000001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-1379521</v>
      </c>
      <c r="I49" s="38">
        <f>'EAST-EGM-GL'!I49+'EAST-LRC-GL'!I49</f>
        <v>-4911247.49</v>
      </c>
      <c r="J49" s="60">
        <f>'EAST-EGM-GL'!J49+'EAST-LRC-GL'!J49</f>
        <v>-5574388</v>
      </c>
      <c r="K49" s="38">
        <f>'EAST-EGM-GL'!K49+'EAST-LRC-GL'!K49</f>
        <v>-24086252.579999998</v>
      </c>
      <c r="L49" s="60">
        <f>'EAST-EGM-GL'!L49+'EAST-LRC-GL'!L49</f>
        <v>10045563</v>
      </c>
      <c r="M49" s="38">
        <f>'EAST-EGM-GL'!M49+'EAST-LRC-GL'!M49</f>
        <v>42045237.460000001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-732885</v>
      </c>
      <c r="E51" s="38">
        <f>SUM(G51,I51,K51,M51,O51,Q51,S51,U51,W51,Y51,AA51,AC51,AE51)</f>
        <v>-3140412.22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-969676</v>
      </c>
      <c r="I51" s="38">
        <f>'EAST-EGM-GL'!I51+'EAST-LRC-GL'!I51</f>
        <v>-4155061.66</v>
      </c>
      <c r="J51" s="60">
        <f>'EAST-EGM-GL'!J51+'EAST-LRC-GL'!J51</f>
        <v>236140</v>
      </c>
      <c r="K51" s="38">
        <f>'EAST-EGM-GL'!K51+'EAST-LRC-GL'!K51</f>
        <v>1011859.9</v>
      </c>
      <c r="L51" s="60">
        <f>'EAST-EGM-GL'!L51+'EAST-LRC-GL'!L51</f>
        <v>651</v>
      </c>
      <c r="M51" s="38">
        <f>'EAST-EGM-GL'!M51+'EAST-LRC-GL'!M51</f>
        <v>2789.54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-124895181</v>
      </c>
      <c r="E54" s="38">
        <f>SUM(G54,I54,K54,M54,O54,Q54,S54,U54,W54,Y54,AA54,AC54,AE54)</f>
        <v>-2790477.7800000003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-157316592</v>
      </c>
      <c r="I54" s="38">
        <f>'EAST-EGM-GL'!I54+'EAST-LRC-GL'!I54</f>
        <v>-3198983.85</v>
      </c>
      <c r="J54" s="60">
        <f>'EAST-EGM-GL'!J54+'EAST-LRC-GL'!J54</f>
        <v>59038819</v>
      </c>
      <c r="K54" s="38">
        <f>'EAST-EGM-GL'!K54+'EAST-LRC-GL'!K54</f>
        <v>1704650.31</v>
      </c>
      <c r="L54" s="60">
        <f>'EAST-EGM-GL'!L54+'EAST-LRC-GL'!L54</f>
        <v>-26617408</v>
      </c>
      <c r="M54" s="38">
        <f>'EAST-EGM-GL'!M54+'EAST-LRC-GL'!M54</f>
        <v>-1296144.24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-4227554.21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-5942990.2699999996</v>
      </c>
      <c r="J55" s="60">
        <f>'EAST-EGM-GL'!J55+'EAST-LRC-GL'!J55</f>
        <v>0</v>
      </c>
      <c r="K55" s="38">
        <f>'EAST-EGM-GL'!K55+'EAST-LRC-GL'!K55</f>
        <v>1723808</v>
      </c>
      <c r="L55" s="60">
        <f>'EAST-EGM-GL'!L55+'EAST-LRC-GL'!L55</f>
        <v>0</v>
      </c>
      <c r="M55" s="38">
        <f>'EAST-EGM-GL'!M55+'EAST-LRC-GL'!M55</f>
        <v>-8371.94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-124895181</v>
      </c>
      <c r="E56" s="39">
        <f t="shared" si="10"/>
        <v>-7018031.9900000002</v>
      </c>
      <c r="F56" s="61">
        <f t="shared" si="10"/>
        <v>0</v>
      </c>
      <c r="G56" s="39">
        <f t="shared" si="10"/>
        <v>0</v>
      </c>
      <c r="H56" s="61">
        <f t="shared" si="10"/>
        <v>-157316592</v>
      </c>
      <c r="I56" s="39">
        <f t="shared" si="10"/>
        <v>-9141974.1199999992</v>
      </c>
      <c r="J56" s="61">
        <f t="shared" si="10"/>
        <v>59038819</v>
      </c>
      <c r="K56" s="39">
        <f t="shared" si="10"/>
        <v>3428458.31</v>
      </c>
      <c r="L56" s="61">
        <f t="shared" si="10"/>
        <v>-26617408</v>
      </c>
      <c r="M56" s="39">
        <f t="shared" si="10"/>
        <v>-1304516.18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0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714998</v>
      </c>
      <c r="F70" s="64">
        <f>('TIE-OUT'!L70+'TIE-OUT'!J70)+(RECLASS!J70+RECLASS!H70)</f>
        <v>0</v>
      </c>
      <c r="G70" s="68">
        <f>('TIE-OUT'!M70+'TIE-OUT'!K70)+(RECLASS!K70+RECLASS!I70)</f>
        <v>714998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5134327</v>
      </c>
      <c r="F71" s="81">
        <f>('TIE-OUT'!L71+'TIE-OUT'!J71)+(RECLASS!J71+RECLASS!H71)</f>
        <v>0</v>
      </c>
      <c r="G71" s="82">
        <f>('TIE-OUT'!M71+'TIE-OUT'!K71)+(RECLASS!K71+RECLASS!I71)</f>
        <v>5134327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5849325</v>
      </c>
      <c r="F72" s="61">
        <f t="shared" si="13"/>
        <v>0</v>
      </c>
      <c r="G72" s="39">
        <f t="shared" si="13"/>
        <v>5849325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-5875794.1400000006</v>
      </c>
      <c r="F74" s="60">
        <f>('TIE-OUT'!L74+'TIE-OUT'!J74)+(RECLASS!J74+RECLASS!H74)</f>
        <v>0</v>
      </c>
      <c r="G74" s="60">
        <f>('TIE-OUT'!M74+'TIE-OUT'!K74)+(RECLASS!K74+RECLASS!I74)</f>
        <v>2124129.86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-7999924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51772</v>
      </c>
      <c r="F75" s="60">
        <f>('TIE-OUT'!L75+'TIE-OUT'!J75)+(RECLASS!J75+RECLASS!H75)</f>
        <v>0</v>
      </c>
      <c r="G75" s="60">
        <f>('TIE-OUT'!M75+'TIE-OUT'!K75)+(RECLASS!K75+RECLASS!I75)</f>
        <v>51772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-3286.76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-3286.76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8551943</v>
      </c>
      <c r="E81" s="38">
        <f t="shared" si="14"/>
        <v>441591.95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344830.56</v>
      </c>
      <c r="J81" s="60">
        <f>'EAST-EGM-GL'!J81+'EAST-LRC-GL'!J81</f>
        <v>8551943</v>
      </c>
      <c r="K81" s="38">
        <f>'EAST-EGM-GL'!K81+'EAST-LRC-GL'!K81</f>
        <v>164261.39000000001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-11803806.129999857</v>
      </c>
      <c r="F82" s="91">
        <f>F16+F24+F29+F36+F43+F45+F47+F49</f>
        <v>0</v>
      </c>
      <c r="G82" s="92">
        <f>SUM(G72:G81)+G16+G24+G29+G36+G43+G45+G47+G49+G51+G56+G61+G66</f>
        <v>3315225.4199999981</v>
      </c>
      <c r="H82" s="91">
        <f>H16+H24+H29+H36+H43+H45+H47+H49</f>
        <v>0</v>
      </c>
      <c r="I82" s="92">
        <f>SUM(I72:I81)+I16+I24+I29+I36+I43+I45+I47+I49+I51+I56+I61+I66</f>
        <v>-11074907.660000041</v>
      </c>
      <c r="J82" s="91">
        <f>J16+J24+J29+J36+J43+J45+J47+J49</f>
        <v>0</v>
      </c>
      <c r="K82" s="92">
        <f>SUM(K72:K81)+K16+K24+K29+K36+K43+K45+K47+K49+K51+K56+K61+K66</f>
        <v>10856061.37000002</v>
      </c>
      <c r="L82" s="91">
        <f>L16+L24+L29+L36+L43+L45+L47+L49</f>
        <v>0</v>
      </c>
      <c r="M82" s="92">
        <f>SUM(M72:M81)+M16+M24+M29+M36+M43+M45+M47+M49+M51+M56+M61+M66</f>
        <v>-14900185.26000002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-11803806.129999857</v>
      </c>
      <c r="G84" s="14">
        <f>+'EAST-LRC-GL'!G82+'EAST-EGM-GL'!G82</f>
        <v>3315225.4199999981</v>
      </c>
      <c r="I84" s="14">
        <f>+'EAST-LRC-GL'!I82+'EAST-EGM-GL'!I82</f>
        <v>-11074907.660000041</v>
      </c>
      <c r="K84" s="14">
        <f>+'EAST-LRC-GL'!K82+'EAST-EGM-GL'!K82</f>
        <v>10856061.37000002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677429.02</v>
      </c>
      <c r="F86" s="145">
        <f>'EAST-EGM-GL'!F86+'EAST-LRC-GL'!F86</f>
        <v>0</v>
      </c>
      <c r="G86" s="145">
        <f>'EAST-EGM-GL'!G86+'EAST-LRC-GL'!G86</f>
        <v>280170.02</v>
      </c>
      <c r="H86" s="145">
        <f>'EAST-EGM-GL'!H86+'EAST-LRC-GL'!H86</f>
        <v>0</v>
      </c>
      <c r="I86" s="145">
        <v>444429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-47170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677429.02</v>
      </c>
      <c r="F89" s="155">
        <f t="shared" si="16"/>
        <v>0</v>
      </c>
      <c r="G89" s="155">
        <f t="shared" si="16"/>
        <v>280170.02</v>
      </c>
      <c r="H89" s="155">
        <f t="shared" si="16"/>
        <v>0</v>
      </c>
      <c r="I89" s="155">
        <f t="shared" si="16"/>
        <v>444429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-47170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-11126377.109999858</v>
      </c>
      <c r="F91" s="160">
        <f t="shared" si="19"/>
        <v>0</v>
      </c>
      <c r="G91" s="160">
        <f t="shared" si="19"/>
        <v>3595395.4399999981</v>
      </c>
      <c r="H91" s="160">
        <f t="shared" si="19"/>
        <v>0</v>
      </c>
      <c r="I91" s="160">
        <f t="shared" si="19"/>
        <v>-10630478.660000041</v>
      </c>
      <c r="J91" s="160">
        <f t="shared" si="19"/>
        <v>0</v>
      </c>
      <c r="K91" s="160">
        <f t="shared" si="19"/>
        <v>10856061.37000002</v>
      </c>
      <c r="L91" s="160">
        <f t="shared" si="19"/>
        <v>0</v>
      </c>
      <c r="M91" s="160">
        <f t="shared" si="19"/>
        <v>-14947355.26000002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77" activePane="bottomRight" state="frozen"/>
      <selection activeCell="L9" sqref="L9"/>
      <selection pane="topRight" activeCell="L9" sqref="L9"/>
      <selection pane="bottomLeft" activeCell="L9" sqref="L9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>SUM(J11:J15)</f>
        <v>0</v>
      </c>
      <c r="K16" s="61">
        <f>SUM(K11:K15)</f>
        <v>0</v>
      </c>
      <c r="L16" s="61">
        <f t="shared" ref="L16:AO16" si="2">SUM(L11:L15)</f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>SUM(J19:J23)</f>
        <v>0</v>
      </c>
      <c r="K24" s="61">
        <f>SUM(K19:K23)</f>
        <v>0</v>
      </c>
      <c r="L24" s="61">
        <f t="shared" ref="L24:AO24" si="5">SUM(L19:L23)</f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>SUM(J27:J28)</f>
        <v>0</v>
      </c>
      <c r="K29" s="61">
        <f>SUM(K27:K28)</f>
        <v>0</v>
      </c>
      <c r="L29" s="61">
        <f t="shared" ref="L29:AO29" si="7">SUM(L27:L28)</f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>SUM(J32:J35)</f>
        <v>0</v>
      </c>
      <c r="K36" s="61">
        <f>SUM(K32:K35)</f>
        <v>0</v>
      </c>
      <c r="L36" s="61">
        <f t="shared" ref="L36:AO36" si="10">SUM(L32:L35)</f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>SUM(J40:J41)</f>
        <v>0</v>
      </c>
      <c r="K42" s="61">
        <f>SUM(K40:K41)</f>
        <v>0</v>
      </c>
      <c r="L42" s="61">
        <f t="shared" ref="L42:AO42" si="13">SUM(L40:L41)</f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>J42+J39</f>
        <v>0</v>
      </c>
      <c r="K43" s="61">
        <f>K42+K39</f>
        <v>0</v>
      </c>
      <c r="L43" s="61">
        <f t="shared" ref="L43:AO43" si="15">L42+L39</f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>SUM(J54:J55)</f>
        <v>0</v>
      </c>
      <c r="K56" s="61">
        <f>SUM(K54:K55)</f>
        <v>0</v>
      </c>
      <c r="L56" s="61">
        <f t="shared" ref="L56:AO56" si="17">SUM(L54:L55)</f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>SUM(J59:J60)</f>
        <v>0</v>
      </c>
      <c r="K61" s="61">
        <f>SUM(K59:K60)</f>
        <v>0</v>
      </c>
      <c r="L61" s="61">
        <f t="shared" ref="L61:AO61" si="19">SUM(L59:L60)</f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>SUM(J64:J65)</f>
        <v>0</v>
      </c>
      <c r="K66" s="61">
        <f>SUM(K64:K65)</f>
        <v>0</v>
      </c>
      <c r="L66" s="61">
        <f t="shared" ref="L66:AO66" si="21">SUM(L64:L65)</f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>SUM(J70:J71)</f>
        <v>0</v>
      </c>
      <c r="K72" s="61">
        <f>SUM(K70:K71)</f>
        <v>0</v>
      </c>
      <c r="L72" s="61">
        <f t="shared" ref="L72:AO72" si="23">SUM(L70:L71)</f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E49" activePane="bottomRight" state="frozen"/>
      <selection activeCell="L9" sqref="L9"/>
      <selection pane="topRight" activeCell="L9" sqref="L9"/>
      <selection pane="bottomLeft" activeCell="L9" sqref="L9"/>
      <selection pane="bottomRight" activeCell="H71" sqref="H7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15409768</v>
      </c>
      <c r="E11" s="38">
        <f>SUM(G11,I11,K11,M11,O11,Q11,S11,U11,W11,Y11,AA11,AC11,AE11)</f>
        <v>63740108.059999995</v>
      </c>
      <c r="F11" s="60">
        <f>'TIE-OUT'!V11+RECLASS!T11</f>
        <v>0</v>
      </c>
      <c r="G11" s="38">
        <f>'TIE-OUT'!W11+RECLASS!U11</f>
        <v>0</v>
      </c>
      <c r="H11" s="118">
        <v>15464252</v>
      </c>
      <c r="I11" s="119">
        <v>63466898.469999999</v>
      </c>
      <c r="J11" s="118">
        <v>-87319</v>
      </c>
      <c r="K11" s="119">
        <v>-735296.74</v>
      </c>
      <c r="L11" s="118">
        <v>32835</v>
      </c>
      <c r="M11" s="119">
        <v>1008506.33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3772284.14</v>
      </c>
      <c r="F12" s="60">
        <f>'TIE-OUT'!V12+RECLASS!T12</f>
        <v>0</v>
      </c>
      <c r="G12" s="38">
        <f>'TIE-OUT'!W12+RECLASS!U12</f>
        <v>3772284.14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43694930</v>
      </c>
      <c r="F13" s="60">
        <f>'TIE-OUT'!V13+RECLASS!T13</f>
        <v>0</v>
      </c>
      <c r="G13" s="38">
        <f>'TIE-OUT'!W13+RECLASS!U13</f>
        <v>0</v>
      </c>
      <c r="H13" s="118">
        <v>9751620</v>
      </c>
      <c r="I13" s="119">
        <v>39365122</v>
      </c>
      <c r="J13" s="118">
        <v>9567906</v>
      </c>
      <c r="K13" s="119">
        <v>41844179</v>
      </c>
      <c r="L13" s="118">
        <v>-6869436</v>
      </c>
      <c r="M13" s="119">
        <v>-37514371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1687742</v>
      </c>
      <c r="F15" s="81">
        <f>'TIE-OUT'!V15+RECLASS!T15</f>
        <v>0</v>
      </c>
      <c r="G15" s="82">
        <f>'TIE-OUT'!W15+RECLASS!U15</f>
        <v>0</v>
      </c>
      <c r="H15" s="118">
        <v>0</v>
      </c>
      <c r="I15" s="119">
        <v>1640520</v>
      </c>
      <c r="J15" s="118">
        <v>0</v>
      </c>
      <c r="K15" s="119">
        <v>47222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27859858</v>
      </c>
      <c r="E16" s="39">
        <f t="shared" si="1"/>
        <v>112895064.19999999</v>
      </c>
      <c r="F16" s="61">
        <f t="shared" si="1"/>
        <v>0</v>
      </c>
      <c r="G16" s="39">
        <f t="shared" si="1"/>
        <v>3772284.14</v>
      </c>
      <c r="H16" s="61">
        <f t="shared" si="1"/>
        <v>25215872</v>
      </c>
      <c r="I16" s="39">
        <f t="shared" si="1"/>
        <v>104472540.47</v>
      </c>
      <c r="J16" s="61">
        <f>SUM(J11:J15)</f>
        <v>9480587</v>
      </c>
      <c r="K16" s="39">
        <f>SUM(K11:K15)</f>
        <v>41156104.259999998</v>
      </c>
      <c r="L16" s="61">
        <f t="shared" ref="L16:AO16" si="2">SUM(L11:L15)</f>
        <v>-6836601</v>
      </c>
      <c r="M16" s="39">
        <f t="shared" si="2"/>
        <v>-36505864.670000002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-8304329</v>
      </c>
      <c r="E19" s="38">
        <f t="shared" si="3"/>
        <v>-35047393.450000003</v>
      </c>
      <c r="F19" s="64">
        <f>'TIE-OUT'!V19+RECLASS!T19</f>
        <v>0</v>
      </c>
      <c r="G19" s="68">
        <f>'TIE-OUT'!W19+RECLASS!U19</f>
        <v>0</v>
      </c>
      <c r="H19" s="118">
        <v>-8566518</v>
      </c>
      <c r="I19" s="119">
        <v>-36281860.590000004</v>
      </c>
      <c r="J19" s="118">
        <v>-90367</v>
      </c>
      <c r="K19" s="119">
        <v>-469987.62</v>
      </c>
      <c r="L19" s="118">
        <v>352556</v>
      </c>
      <c r="M19" s="119">
        <v>1704454.76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84898.16</v>
      </c>
      <c r="F20" s="60">
        <f>'TIE-OUT'!V20+RECLASS!T20</f>
        <v>0</v>
      </c>
      <c r="G20" s="38">
        <f>'TIE-OUT'!W20+RECLASS!U20</f>
        <v>84898.16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-12450090</v>
      </c>
      <c r="E21" s="38">
        <f t="shared" si="3"/>
        <v>-43694930</v>
      </c>
      <c r="F21" s="60">
        <f>'TIE-OUT'!V21+RECLASS!T21</f>
        <v>0</v>
      </c>
      <c r="G21" s="38">
        <f>'TIE-OUT'!W21+RECLASS!U21</f>
        <v>0</v>
      </c>
      <c r="H21" s="118">
        <v>-9751620</v>
      </c>
      <c r="I21" s="119">
        <v>-39365122</v>
      </c>
      <c r="J21" s="118">
        <v>-9567906</v>
      </c>
      <c r="K21" s="119">
        <v>-41844179</v>
      </c>
      <c r="L21" s="118">
        <v>6869436</v>
      </c>
      <c r="M21" s="119">
        <v>37514371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9468</v>
      </c>
      <c r="E23" s="38">
        <f t="shared" si="3"/>
        <v>40352.620000000003</v>
      </c>
      <c r="F23" s="81">
        <f>'TIE-OUT'!V23+RECLASS!T23</f>
        <v>0</v>
      </c>
      <c r="G23" s="82">
        <f>'TIE-OUT'!W23+RECLASS!U23</f>
        <v>0</v>
      </c>
      <c r="H23" s="118">
        <v>5465</v>
      </c>
      <c r="I23" s="119">
        <v>23291.83</v>
      </c>
      <c r="J23" s="118">
        <v>4003</v>
      </c>
      <c r="K23" s="119">
        <v>17060.79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-20744951</v>
      </c>
      <c r="E24" s="39">
        <f t="shared" si="4"/>
        <v>-78617072.670000002</v>
      </c>
      <c r="F24" s="61">
        <f t="shared" si="4"/>
        <v>0</v>
      </c>
      <c r="G24" s="39">
        <f t="shared" si="4"/>
        <v>84898.16</v>
      </c>
      <c r="H24" s="61">
        <f t="shared" si="4"/>
        <v>-18312673</v>
      </c>
      <c r="I24" s="39">
        <f t="shared" si="4"/>
        <v>-75623690.760000005</v>
      </c>
      <c r="J24" s="61">
        <f>SUM(J19:J23)</f>
        <v>-9654270</v>
      </c>
      <c r="K24" s="39">
        <f>SUM(K19:K23)</f>
        <v>-42297105.829999998</v>
      </c>
      <c r="L24" s="61">
        <f t="shared" ref="L24:AO24" si="5">SUM(L19:L23)</f>
        <v>7221992</v>
      </c>
      <c r="M24" s="39">
        <f t="shared" si="5"/>
        <v>39218825.759999998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12569063</v>
      </c>
      <c r="E27" s="38">
        <f>SUM(G27,I27,K27,M27,O27,Q27,S27,U27,W27,Y27,AA27,AC27,AE27)</f>
        <v>51326145.090000004</v>
      </c>
      <c r="F27" s="64">
        <f>'TIE-OUT'!V27+RECLASS!T27</f>
        <v>0</v>
      </c>
      <c r="G27" s="68">
        <f>'TIE-OUT'!W27+RECLASS!U27</f>
        <v>0</v>
      </c>
      <c r="H27" s="118">
        <v>10439503</v>
      </c>
      <c r="I27" s="119">
        <v>42771462.640000001</v>
      </c>
      <c r="J27" s="118">
        <v>2268767</v>
      </c>
      <c r="K27" s="119">
        <v>9100983.5899999999</v>
      </c>
      <c r="L27" s="118">
        <v>-139207</v>
      </c>
      <c r="M27" s="119">
        <v>-546301.14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-19815503</v>
      </c>
      <c r="E28" s="38">
        <f>SUM(G28,I28,K28,M28,O28,Q28,S28,U28,W28,Y28,AA28,AC28,AE28)</f>
        <v>-80760792.530000016</v>
      </c>
      <c r="F28" s="81">
        <f>'TIE-OUT'!V28+RECLASS!T28</f>
        <v>0</v>
      </c>
      <c r="G28" s="82">
        <f>'TIE-OUT'!W28+RECLASS!U28</f>
        <v>0</v>
      </c>
      <c r="H28" s="118">
        <v>-12670860</v>
      </c>
      <c r="I28" s="119">
        <v>-51523363.200000003</v>
      </c>
      <c r="J28" s="118">
        <v>-7200057</v>
      </c>
      <c r="K28" s="119">
        <v>-29453059.789999999</v>
      </c>
      <c r="L28" s="118">
        <v>55414</v>
      </c>
      <c r="M28" s="119">
        <v>215630.46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-7246440</v>
      </c>
      <c r="E29" s="39">
        <f t="shared" si="6"/>
        <v>-29434647.440000013</v>
      </c>
      <c r="F29" s="61">
        <f t="shared" si="6"/>
        <v>0</v>
      </c>
      <c r="G29" s="39">
        <f t="shared" si="6"/>
        <v>0</v>
      </c>
      <c r="H29" s="61">
        <f t="shared" si="6"/>
        <v>-2231357</v>
      </c>
      <c r="I29" s="39">
        <f t="shared" si="6"/>
        <v>-8751900.5600000024</v>
      </c>
      <c r="J29" s="61">
        <f>SUM(J27:J28)</f>
        <v>-4931290</v>
      </c>
      <c r="K29" s="39">
        <f>SUM(K27:K28)</f>
        <v>-20352076.199999999</v>
      </c>
      <c r="L29" s="61">
        <f t="shared" ref="L29:AO29" si="7">SUM(L27:L28)</f>
        <v>-83793</v>
      </c>
      <c r="M29" s="39">
        <f t="shared" si="7"/>
        <v>-330670.68000000005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31117</v>
      </c>
      <c r="E32" s="38">
        <f t="shared" si="8"/>
        <v>119617.16999999911</v>
      </c>
      <c r="F32" s="64">
        <f>'TIE-OUT'!V32+RECLASS!T32</f>
        <v>0</v>
      </c>
      <c r="G32" s="68">
        <f>'TIE-OUT'!W32+RECLASS!U32</f>
        <v>0</v>
      </c>
      <c r="H32" s="118">
        <v>-5202670</v>
      </c>
      <c r="I32" s="119">
        <v>-22173779.539999999</v>
      </c>
      <c r="J32" s="118">
        <v>5218535</v>
      </c>
      <c r="K32" s="119">
        <v>22228360.329999998</v>
      </c>
      <c r="L32" s="118">
        <v>15252</v>
      </c>
      <c r="M32" s="119">
        <v>65036.38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29307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v>32667</v>
      </c>
      <c r="I35" s="119">
        <v>0</v>
      </c>
      <c r="J35" s="118">
        <v>-14835</v>
      </c>
      <c r="K35" s="119">
        <v>0</v>
      </c>
      <c r="L35" s="118">
        <v>11475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60424</v>
      </c>
      <c r="E36" s="39">
        <f t="shared" si="9"/>
        <v>119617.16999999911</v>
      </c>
      <c r="F36" s="61">
        <f t="shared" si="9"/>
        <v>0</v>
      </c>
      <c r="G36" s="39">
        <f t="shared" si="9"/>
        <v>0</v>
      </c>
      <c r="H36" s="61">
        <f t="shared" si="9"/>
        <v>-5170003</v>
      </c>
      <c r="I36" s="39">
        <f t="shared" si="9"/>
        <v>-22173779.539999999</v>
      </c>
      <c r="J36" s="61">
        <f>SUM(J32:J35)</f>
        <v>5203700</v>
      </c>
      <c r="K36" s="39">
        <f>SUM(K32:K35)</f>
        <v>22228360.329999998</v>
      </c>
      <c r="L36" s="61">
        <f t="shared" ref="L36:AO36" si="10">SUM(L32:L35)</f>
        <v>26727</v>
      </c>
      <c r="M36" s="39">
        <f t="shared" si="10"/>
        <v>65036.38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57739</v>
      </c>
      <c r="E39" s="38">
        <f t="shared" si="11"/>
        <v>246083.62</v>
      </c>
      <c r="F39" s="64">
        <f>'TIE-OUT'!V39+RECLASS!T39</f>
        <v>0</v>
      </c>
      <c r="G39" s="68">
        <f>'TIE-OUT'!W39+RECLASS!U39</f>
        <v>0</v>
      </c>
      <c r="H39" s="118">
        <v>41176</v>
      </c>
      <c r="I39" s="119">
        <v>175492.11</v>
      </c>
      <c r="J39" s="118">
        <v>16563</v>
      </c>
      <c r="K39" s="119">
        <v>70591.509999999995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57739</v>
      </c>
      <c r="E43" s="39">
        <f t="shared" si="14"/>
        <v>246083.62</v>
      </c>
      <c r="F43" s="61">
        <f t="shared" si="14"/>
        <v>0</v>
      </c>
      <c r="G43" s="39">
        <f t="shared" si="14"/>
        <v>0</v>
      </c>
      <c r="H43" s="61">
        <f t="shared" si="14"/>
        <v>41176</v>
      </c>
      <c r="I43" s="39">
        <f t="shared" si="14"/>
        <v>175492.11</v>
      </c>
      <c r="J43" s="61">
        <f>J42+J39</f>
        <v>16563</v>
      </c>
      <c r="K43" s="39">
        <f>K42+K39</f>
        <v>70591.509999999995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13370</v>
      </c>
      <c r="E49" s="38">
        <f>SUM(G49,I49,K49,M49,O49,Q49,S49,U49,W49,Y49,AA49,AC49,AE49)</f>
        <v>56982.940000000177</v>
      </c>
      <c r="F49" s="60">
        <f>'TIE-OUT'!V49+RECLASS!T49</f>
        <v>0</v>
      </c>
      <c r="G49" s="38">
        <f>'TIE-OUT'!W49+RECLASS!U49</f>
        <v>0</v>
      </c>
      <c r="H49" s="118">
        <v>456985</v>
      </c>
      <c r="I49" s="119">
        <v>1947670.07</v>
      </c>
      <c r="J49" s="118">
        <v>-115290</v>
      </c>
      <c r="K49" s="119">
        <v>-491365.98</v>
      </c>
      <c r="L49" s="118">
        <v>-328325</v>
      </c>
      <c r="M49" s="119">
        <v>-1399321.15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-9468</v>
      </c>
      <c r="E51" s="38">
        <f>SUM(G51,I51,K51,M51,O51,Q51,S51,U51,W51,Y51,AA51,AC51,AE51)</f>
        <v>-40352.620000000003</v>
      </c>
      <c r="F51" s="60">
        <f>'TIE-OUT'!V51+RECLASS!T51</f>
        <v>0</v>
      </c>
      <c r="G51" s="38">
        <f>'TIE-OUT'!W51+RECLASS!U51</f>
        <v>0</v>
      </c>
      <c r="H51" s="118">
        <v>-5465</v>
      </c>
      <c r="I51" s="119">
        <v>-23291.83</v>
      </c>
      <c r="J51" s="118">
        <v>-4003</v>
      </c>
      <c r="K51" s="119">
        <v>-17060.79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-16684103</v>
      </c>
      <c r="E54" s="38">
        <f>SUM(G54,I54,K54,M54,O54,Q54,S54,U54,W54,Y54,AA54,AC54,AE54)</f>
        <v>-258689.64</v>
      </c>
      <c r="F54" s="64">
        <f>'TIE-OUT'!V54+RECLASS!T54</f>
        <v>0</v>
      </c>
      <c r="G54" s="68">
        <f>'TIE-OUT'!W54+RECLASS!U54</f>
        <v>0</v>
      </c>
      <c r="H54" s="118">
        <v>-11207491</v>
      </c>
      <c r="I54" s="119">
        <v>-192170.8</v>
      </c>
      <c r="J54" s="118">
        <v>655280</v>
      </c>
      <c r="K54" s="119">
        <v>10364.15</v>
      </c>
      <c r="L54" s="118">
        <v>-6131892</v>
      </c>
      <c r="M54" s="119">
        <v>-76882.990000000005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-12761111</v>
      </c>
      <c r="E55" s="38">
        <f>SUM(G55,I55,K55,M55,O55,Q55,S55,U55,W55,Y55,AA55,AC55,AE55)</f>
        <v>-409862.20999999996</v>
      </c>
      <c r="F55" s="81">
        <f>'TIE-OUT'!V55+RECLASS!T55</f>
        <v>0</v>
      </c>
      <c r="G55" s="82">
        <f>'TIE-OUT'!W55+RECLASS!U55</f>
        <v>0</v>
      </c>
      <c r="H55" s="118">
        <v>-2679971</v>
      </c>
      <c r="I55" s="119">
        <v>-206149.03</v>
      </c>
      <c r="J55" s="118">
        <v>-10081120</v>
      </c>
      <c r="K55" s="119">
        <v>-141696.43</v>
      </c>
      <c r="L55" s="118">
        <v>-20</v>
      </c>
      <c r="M55" s="119">
        <v>-62016.75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-29445214</v>
      </c>
      <c r="E56" s="39">
        <f t="shared" si="16"/>
        <v>-668551.85</v>
      </c>
      <c r="F56" s="61">
        <f t="shared" si="16"/>
        <v>0</v>
      </c>
      <c r="G56" s="39">
        <f t="shared" si="16"/>
        <v>0</v>
      </c>
      <c r="H56" s="61">
        <f t="shared" si="16"/>
        <v>-13887462</v>
      </c>
      <c r="I56" s="39">
        <f t="shared" si="16"/>
        <v>-398319.82999999996</v>
      </c>
      <c r="J56" s="61">
        <f>SUM(J54:J55)</f>
        <v>-9425840</v>
      </c>
      <c r="K56" s="39">
        <f>SUM(K54:K55)</f>
        <v>-131332.28</v>
      </c>
      <c r="L56" s="61">
        <f t="shared" ref="L56:AO56" si="17">SUM(L54:L55)</f>
        <v>-6131912</v>
      </c>
      <c r="M56" s="39">
        <f t="shared" si="17"/>
        <v>-138899.74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-1055373</v>
      </c>
      <c r="F70" s="64">
        <f>'TIE-OUT'!V70+RECLASS!T70</f>
        <v>0</v>
      </c>
      <c r="G70" s="68">
        <f>'TIE-OUT'!W70+RECLASS!U70</f>
        <v>-1055373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-519131</v>
      </c>
      <c r="F71" s="81">
        <f>'TIE-OUT'!V71+RECLASS!T71</f>
        <v>0</v>
      </c>
      <c r="G71" s="82">
        <f>'TIE-OUT'!W71+RECLASS!U71</f>
        <v>-519131</v>
      </c>
      <c r="H71" s="118">
        <v>0</v>
      </c>
      <c r="I71" s="119">
        <v>0</v>
      </c>
      <c r="J71" s="118">
        <v>0</v>
      </c>
      <c r="K71" s="119"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-1574504</v>
      </c>
      <c r="F72" s="61">
        <f t="shared" si="22"/>
        <v>0</v>
      </c>
      <c r="G72" s="39">
        <f t="shared" si="22"/>
        <v>-1574504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-41303.89</v>
      </c>
      <c r="F74" s="60">
        <f>'TIE-OUT'!V74+RECLASS!T74</f>
        <v>0</v>
      </c>
      <c r="G74" s="60">
        <f>'TIE-OUT'!W74+RECLASS!U74</f>
        <v>-41303.89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10952</v>
      </c>
      <c r="F75" s="60">
        <f>'TIE-OUT'!V75+RECLASS!T75</f>
        <v>0</v>
      </c>
      <c r="G75" s="60">
        <f>'TIE-OUT'!W75+RECLASS!U75</f>
        <v>10952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-155</v>
      </c>
      <c r="F76" s="60">
        <f>'TIE-OUT'!V76+RECLASS!T76</f>
        <v>0</v>
      </c>
      <c r="G76" s="60">
        <f>'TIE-OUT'!W76+RECLASS!U76</f>
        <v>0</v>
      </c>
      <c r="H76" s="118">
        <v>0</v>
      </c>
      <c r="I76" s="119">
        <v>-155</v>
      </c>
      <c r="J76" s="118">
        <v>0</v>
      </c>
      <c r="K76" s="119"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2952112.4599999725</v>
      </c>
      <c r="F82" s="91">
        <f>F16+F24+F29+F36+F43+F45+F47+F49</f>
        <v>0</v>
      </c>
      <c r="G82" s="92">
        <f>SUM(G72:G81)+G16+G24+G29+G36+G43+G45+G47+G49+G51+G56+G61+G66</f>
        <v>2252326.41</v>
      </c>
      <c r="H82" s="91">
        <f>H16+H24+H29+H36+H43+H45+H47+H49</f>
        <v>0</v>
      </c>
      <c r="I82" s="92">
        <f>SUM(I72:I81)+I16+I24+I29+I36+I43+I45+I47+I49+I51+I56+I61+I66</f>
        <v>-375434.87000000809</v>
      </c>
      <c r="J82" s="91">
        <f>J16+J24+J29+J36+J43+J45+J47+J49</f>
        <v>0</v>
      </c>
      <c r="K82" s="140">
        <f>SUM(K72:K81)+K16+K24+K29+K36+K43+K45+K47+K49+K51+K56+K61+K66</f>
        <v>166115.01999999871</v>
      </c>
      <c r="L82" s="91">
        <f>L16+L24+L29+L36+L43+L45+L47+L49</f>
        <v>0</v>
      </c>
      <c r="M82" s="92">
        <f>SUM(M72:M81)+M16+M24+M29+M36+M43+M45+M47+M49+M51+M56+M61+M66</f>
        <v>909105.89999999595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2952112.4599999725</v>
      </c>
      <c r="F91" s="155">
        <f t="shared" si="29"/>
        <v>0</v>
      </c>
      <c r="G91" s="155">
        <f t="shared" si="29"/>
        <v>2252326.41</v>
      </c>
      <c r="H91" s="155">
        <f t="shared" si="29"/>
        <v>0</v>
      </c>
      <c r="I91" s="155">
        <f t="shared" si="29"/>
        <v>-375434.87000000809</v>
      </c>
      <c r="J91" s="155">
        <f t="shared" si="29"/>
        <v>0</v>
      </c>
      <c r="K91" s="155">
        <f t="shared" si="29"/>
        <v>166115.01999999871</v>
      </c>
      <c r="L91" s="155">
        <f t="shared" si="29"/>
        <v>0</v>
      </c>
      <c r="M91" s="155">
        <f t="shared" si="29"/>
        <v>909105.89999999595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F65" activePane="bottomRight" state="frozen"/>
      <selection activeCell="L9" sqref="L9"/>
      <selection pane="topRight" activeCell="L9" sqref="L9"/>
      <selection pane="bottomLeft" activeCell="L9" sqref="L9"/>
      <selection pane="bottomRight" activeCell="M77" sqref="M7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140103</v>
      </c>
      <c r="E11" s="38">
        <f>SUM(G11,I11,K11,M11,O11,Q11,S11,U11,W11,Y11,AA11,AC11,AE11)</f>
        <v>616593.30000000005</v>
      </c>
      <c r="F11" s="60">
        <f>'TIE-OUT'!T11+RECLASS!R11</f>
        <v>0</v>
      </c>
      <c r="G11" s="38">
        <f>'TIE-OUT'!U11+RECLASS!S11</f>
        <v>0</v>
      </c>
      <c r="H11" s="118">
        <v>139173</v>
      </c>
      <c r="I11" s="119">
        <v>612500.37</v>
      </c>
      <c r="J11" s="118">
        <v>930</v>
      </c>
      <c r="K11" s="119">
        <v>4092.93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-2064.6</v>
      </c>
      <c r="F12" s="60">
        <f>'TIE-OUT'!T12+RECLASS!R12</f>
        <v>0</v>
      </c>
      <c r="G12" s="38">
        <f>'TIE-OUT'!U12+RECLASS!S12</f>
        <v>-2064.6</v>
      </c>
      <c r="H12" s="118">
        <v>0</v>
      </c>
      <c r="I12" s="119">
        <v>0</v>
      </c>
      <c r="J12" s="118">
        <v>0</v>
      </c>
      <c r="K12" s="119"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140103</v>
      </c>
      <c r="E16" s="39">
        <f t="shared" si="1"/>
        <v>614528.70000000007</v>
      </c>
      <c r="F16" s="61">
        <f t="shared" si="1"/>
        <v>0</v>
      </c>
      <c r="G16" s="39">
        <f t="shared" si="1"/>
        <v>-2064.6</v>
      </c>
      <c r="H16" s="61">
        <f t="shared" si="1"/>
        <v>139173</v>
      </c>
      <c r="I16" s="39">
        <f t="shared" si="1"/>
        <v>612500.37</v>
      </c>
      <c r="J16" s="61">
        <f>SUM(J11:J15)</f>
        <v>930</v>
      </c>
      <c r="K16" s="39">
        <f>SUM(K11:K15)</f>
        <v>4092.93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26765.93</v>
      </c>
      <c r="F19" s="64">
        <f>'TIE-OUT'!T19+RECLASS!R19</f>
        <v>0</v>
      </c>
      <c r="G19" s="68">
        <f>'TIE-OUT'!U19+RECLASS!S19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+Actuals!I9</f>
        <v>0</v>
      </c>
      <c r="M19" s="119">
        <v>26765.93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26765.93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26765.93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-140103</v>
      </c>
      <c r="E28" s="38">
        <f>SUM(G28,I28,K28,M28,O28,Q28,S28,U28,W28,Y28,AA28,AC28,AE28)</f>
        <v>-613651.14</v>
      </c>
      <c r="F28" s="81">
        <f>'TIE-OUT'!T28+RECLASS!R28</f>
        <v>0</v>
      </c>
      <c r="G28" s="82">
        <f>'TIE-OUT'!U28+RECLASS!S28</f>
        <v>0</v>
      </c>
      <c r="H28" s="118">
        <v>-139173</v>
      </c>
      <c r="I28" s="119">
        <v>-609577.74</v>
      </c>
      <c r="J28" s="118">
        <v>-930</v>
      </c>
      <c r="K28" s="119">
        <v>-4073.4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-140103</v>
      </c>
      <c r="E29" s="39">
        <f t="shared" si="4"/>
        <v>-613651.14</v>
      </c>
      <c r="F29" s="61">
        <f t="shared" si="4"/>
        <v>0</v>
      </c>
      <c r="G29" s="39">
        <f t="shared" si="4"/>
        <v>0</v>
      </c>
      <c r="H29" s="61">
        <f t="shared" si="4"/>
        <v>-139173</v>
      </c>
      <c r="I29" s="39">
        <f t="shared" si="4"/>
        <v>-609577.74</v>
      </c>
      <c r="J29" s="61">
        <f>SUM(J27:J28)</f>
        <v>-930</v>
      </c>
      <c r="K29" s="39">
        <f>SUM(K27:K28)</f>
        <v>-4073.4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-300137</v>
      </c>
      <c r="E54" s="38">
        <f>SUM(G54,I54,K54,M54,O54,Q54,S54,U54,W54,Y54,AA54,AC54,AE54)</f>
        <v>1172794.4900000002</v>
      </c>
      <c r="F54" s="64">
        <f>'TIE-OUT'!T54+RECLASS!R54</f>
        <v>0</v>
      </c>
      <c r="G54" s="68">
        <f>'TIE-OUT'!U54+RECLASS!S54</f>
        <v>0</v>
      </c>
      <c r="H54" s="118">
        <v>-233894</v>
      </c>
      <c r="I54" s="119">
        <v>1172793.6000000001</v>
      </c>
      <c r="J54" s="118">
        <v>-66243</v>
      </c>
      <c r="K54" s="119">
        <v>-288590.95</v>
      </c>
      <c r="L54" s="118">
        <f>+Actuals!I27</f>
        <v>0</v>
      </c>
      <c r="M54" s="119">
        <v>288591.84000000003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-300137</v>
      </c>
      <c r="E56" s="39">
        <f t="shared" si="10"/>
        <v>1172794.4900000002</v>
      </c>
      <c r="F56" s="61">
        <f t="shared" si="10"/>
        <v>0</v>
      </c>
      <c r="G56" s="39">
        <f t="shared" si="10"/>
        <v>0</v>
      </c>
      <c r="H56" s="61">
        <f t="shared" si="10"/>
        <v>-233894</v>
      </c>
      <c r="I56" s="39">
        <f t="shared" si="10"/>
        <v>1172793.6000000001</v>
      </c>
      <c r="J56" s="61">
        <f>SUM(J54:J55)</f>
        <v>-66243</v>
      </c>
      <c r="K56" s="39">
        <f>SUM(K54:K55)</f>
        <v>-288590.95</v>
      </c>
      <c r="L56" s="61">
        <f t="shared" si="10"/>
        <v>0</v>
      </c>
      <c r="M56" s="39">
        <f t="shared" si="10"/>
        <v>288591.84000000003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1200437.9800000004</v>
      </c>
      <c r="F82" s="91">
        <f>F16+F24+F29+F36+F43+F45+F47+F49</f>
        <v>0</v>
      </c>
      <c r="G82" s="92">
        <f>SUM(G72:G81)+G16+G24+G29+G36+G43+G45+G47+G49+G51+G56+G61+G66</f>
        <v>-2064.6</v>
      </c>
      <c r="H82" s="91">
        <f>H16+H24+H29+H36+H43+H45+H47+H49</f>
        <v>0</v>
      </c>
      <c r="I82" s="92">
        <f>SUM(I72:I81)+I16+I24+I29+I36+I43+I45+I47+I49+I51+I56+I61+I66</f>
        <v>1175716.23</v>
      </c>
      <c r="J82" s="91">
        <f>J16+J24+J29+J36+J43+J45+J47+J49</f>
        <v>0</v>
      </c>
      <c r="K82" s="110">
        <f>SUM(K72:K81)+K16+K24+K29+K36+K43+K45+K47+K49+K51+K56+K61+K66</f>
        <v>-288571.42</v>
      </c>
      <c r="L82" s="91">
        <f>L16+L24+L29+L36+L43+L45+L47+L49</f>
        <v>0</v>
      </c>
      <c r="M82" s="92">
        <f>SUM(M72:M81)+M16+M24+M29+M36+M43+M45+M47+M49+M51+M56+M61+M66</f>
        <v>315357.77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H79" activePane="bottomRight" state="frozen"/>
      <selection activeCell="L9" sqref="L9"/>
      <selection pane="topRight" activeCell="L9" sqref="L9"/>
      <selection pane="bottomLeft" activeCell="L9" sqref="L9"/>
      <selection pane="bottomRight" activeCell="K86" sqref="K86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3" width="10.285156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51633312</v>
      </c>
      <c r="E11" s="38">
        <f>SUM(G11,I11,K11,M11,O11,Q11,S11,U11,W11,Y11,AA11,AC11,AE11)</f>
        <v>217176891.78</v>
      </c>
      <c r="F11" s="60">
        <f>'TIE-OUT'!X11+RECLASS!V11</f>
        <v>0</v>
      </c>
      <c r="G11" s="38">
        <f>'TIE-OUT'!Y11+RECLASS!W11</f>
        <v>0</v>
      </c>
      <c r="H11" s="118">
        <v>50183617</v>
      </c>
      <c r="I11" s="118">
        <v>210742474.06</v>
      </c>
      <c r="J11" s="118">
        <v>1267288</v>
      </c>
      <c r="K11" s="118">
        <v>5093600.38</v>
      </c>
      <c r="L11" s="118">
        <f>152407+30000</f>
        <v>182407</v>
      </c>
      <c r="M11" s="119">
        <f>489540.24+743877.1+107400</f>
        <v>1340817.3399999999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5630746.6799999997</v>
      </c>
      <c r="F12" s="60">
        <f>'TIE-OUT'!X12+RECLASS!V12</f>
        <v>0</v>
      </c>
      <c r="G12" s="38">
        <f>'TIE-OUT'!Y12+RECLASS!W12</f>
        <v>2725116.08</v>
      </c>
      <c r="H12" s="118">
        <v>0</v>
      </c>
      <c r="I12" s="118">
        <v>0</v>
      </c>
      <c r="J12" s="118">
        <v>0</v>
      </c>
      <c r="K12" s="118">
        <v>1355475</v>
      </c>
      <c r="L12" s="118">
        <v>0</v>
      </c>
      <c r="M12" s="119">
        <v>1550155.6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-1759612.1900000002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394428.06</v>
      </c>
      <c r="J15" s="118">
        <v>0</v>
      </c>
      <c r="K15" s="118">
        <v>40061.699999999997</v>
      </c>
      <c r="L15" s="118">
        <v>0</v>
      </c>
      <c r="M15" s="119">
        <f>-2122231.73-71870.22</f>
        <v>-2194101.9500000002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51633312</v>
      </c>
      <c r="E16" s="39">
        <f t="shared" si="1"/>
        <v>221048026.27000001</v>
      </c>
      <c r="F16" s="61">
        <f t="shared" si="1"/>
        <v>0</v>
      </c>
      <c r="G16" s="39">
        <f t="shared" si="1"/>
        <v>2725116.08</v>
      </c>
      <c r="H16" s="61">
        <f t="shared" si="1"/>
        <v>50183617</v>
      </c>
      <c r="I16" s="61">
        <f t="shared" si="1"/>
        <v>211136902.12</v>
      </c>
      <c r="J16" s="61">
        <f>SUM(J11:J15)</f>
        <v>1267288</v>
      </c>
      <c r="K16" s="61">
        <f>SUM(K11:K15)</f>
        <v>6489137.0800000001</v>
      </c>
      <c r="L16" s="61">
        <f t="shared" si="1"/>
        <v>182407</v>
      </c>
      <c r="M16" s="39">
        <f t="shared" si="1"/>
        <v>696870.98999999976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-55606551</v>
      </c>
      <c r="E19" s="38">
        <f t="shared" si="2"/>
        <v>-234098155.72</v>
      </c>
      <c r="F19" s="64">
        <f>'TIE-OUT'!X19+RECLASS!V19</f>
        <v>0</v>
      </c>
      <c r="G19" s="68">
        <f>'TIE-OUT'!Y19+RECLASS!W19</f>
        <v>0</v>
      </c>
      <c r="H19" s="118">
        <v>-57263571</v>
      </c>
      <c r="I19" s="118">
        <v>-241234700.59</v>
      </c>
      <c r="J19" s="118">
        <v>1772928</v>
      </c>
      <c r="K19" s="118">
        <v>7512742.7599999998</v>
      </c>
      <c r="L19" s="118">
        <v>-115908</v>
      </c>
      <c r="M19" s="119">
        <f>130200-506397.89</f>
        <v>-376197.89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-4839310.629999999</v>
      </c>
      <c r="F20" s="60">
        <f>'TIE-OUT'!X20+RECLASS!V20</f>
        <v>0</v>
      </c>
      <c r="G20" s="38">
        <f>'TIE-OUT'!Y20+RECLASS!W20</f>
        <v>-10682808.039999999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39">
        <f>-1256031.13+7099528.54</f>
        <v>5843497.4100000001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188856</v>
      </c>
      <c r="E23" s="38">
        <f t="shared" si="2"/>
        <v>827189.28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188856</v>
      </c>
      <c r="K23" s="118">
        <v>827189.28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-55417695</v>
      </c>
      <c r="E24" s="39">
        <f t="shared" si="3"/>
        <v>-238110277.06999999</v>
      </c>
      <c r="F24" s="61">
        <f t="shared" si="3"/>
        <v>0</v>
      </c>
      <c r="G24" s="39">
        <f t="shared" si="3"/>
        <v>-10682808.039999999</v>
      </c>
      <c r="H24" s="61">
        <f>SUM(H19:H23)</f>
        <v>-57263571</v>
      </c>
      <c r="I24" s="39">
        <f>SUM(I19:I23)</f>
        <v>-241234700.59</v>
      </c>
      <c r="J24" s="61">
        <f>SUM(J19:J23)</f>
        <v>1961784</v>
      </c>
      <c r="K24" s="39">
        <f>SUM(K19:K23)</f>
        <v>8339932.04</v>
      </c>
      <c r="L24" s="61">
        <f t="shared" si="3"/>
        <v>-115908</v>
      </c>
      <c r="M24" s="39">
        <f t="shared" si="3"/>
        <v>5467299.5200000005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20993026</v>
      </c>
      <c r="E27" s="38">
        <f>SUM(G27,I27,K27,M27,O27,Q27,S27,U27,W27,Y27,AA27,AC27,AE27)</f>
        <v>85659545.849999994</v>
      </c>
      <c r="F27" s="64">
        <f>'TIE-OUT'!X27+RECLASS!V27</f>
        <v>0</v>
      </c>
      <c r="G27" s="68">
        <f>'TIE-OUT'!Y27+RECLASS!W27</f>
        <v>0</v>
      </c>
      <c r="H27" s="118">
        <v>13799484</v>
      </c>
      <c r="I27" s="118">
        <v>56222591.149999999</v>
      </c>
      <c r="J27" s="118">
        <v>7189407</v>
      </c>
      <c r="K27" s="118">
        <v>29411832.390000001</v>
      </c>
      <c r="L27" s="118">
        <v>4135</v>
      </c>
      <c r="M27" s="119">
        <v>25122.31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-15144252</v>
      </c>
      <c r="E28" s="38">
        <f>SUM(G28,I28,K28,M28,O28,Q28,S28,U28,W28,Y28,AA28,AC28,AE28)</f>
        <v>-61669549.760000005</v>
      </c>
      <c r="F28" s="81">
        <f>'TIE-OUT'!X28+RECLASS!V28</f>
        <v>0</v>
      </c>
      <c r="G28" s="82">
        <f>'TIE-OUT'!Y28+RECLASS!W28</f>
        <v>0</v>
      </c>
      <c r="H28" s="118">
        <v>-12868166</v>
      </c>
      <c r="I28" s="118">
        <v>-52496461.640000001</v>
      </c>
      <c r="J28" s="118">
        <v>-2333237</v>
      </c>
      <c r="K28" s="118">
        <v>-9377954.2400000002</v>
      </c>
      <c r="L28" s="118">
        <v>57151</v>
      </c>
      <c r="M28" s="119">
        <v>204866.12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5848774</v>
      </c>
      <c r="E29" s="39">
        <f t="shared" si="4"/>
        <v>23989996.089999989</v>
      </c>
      <c r="F29" s="61">
        <f t="shared" si="4"/>
        <v>0</v>
      </c>
      <c r="G29" s="39">
        <f t="shared" si="4"/>
        <v>0</v>
      </c>
      <c r="H29" s="61">
        <f t="shared" si="4"/>
        <v>931318</v>
      </c>
      <c r="I29" s="61">
        <f t="shared" si="4"/>
        <v>3726129.5099999979</v>
      </c>
      <c r="J29" s="61">
        <f>SUM(J27:J28)</f>
        <v>4856170</v>
      </c>
      <c r="K29" s="61">
        <f>SUM(K27:K28)</f>
        <v>20033878.149999999</v>
      </c>
      <c r="L29" s="61">
        <f t="shared" si="4"/>
        <v>61286</v>
      </c>
      <c r="M29" s="39">
        <f t="shared" si="4"/>
        <v>229988.43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37867</v>
      </c>
      <c r="E32" s="38">
        <f t="shared" si="5"/>
        <v>161389.16000000003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61558</v>
      </c>
      <c r="K32" s="118">
        <v>262360.2</v>
      </c>
      <c r="L32" s="118">
        <v>-23691</v>
      </c>
      <c r="M32" s="119">
        <v>-100971.04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48730</v>
      </c>
      <c r="E34" s="38">
        <f t="shared" si="5"/>
        <v>106962.35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48730</v>
      </c>
      <c r="K34" s="118">
        <v>106962.35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86597</v>
      </c>
      <c r="E36" s="39">
        <f t="shared" si="6"/>
        <v>268351.51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>SUM(J32:J35)</f>
        <v>110288</v>
      </c>
      <c r="K36" s="61">
        <f>SUM(K32:K35)</f>
        <v>369322.55000000005</v>
      </c>
      <c r="L36" s="61">
        <f t="shared" si="6"/>
        <v>-23691</v>
      </c>
      <c r="M36" s="39">
        <f t="shared" si="6"/>
        <v>-100971.04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-73429.77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9">
        <v>-73429.77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-1888476</v>
      </c>
      <c r="E40" s="38">
        <f t="shared" si="7"/>
        <v>-5198030.1900000004</v>
      </c>
      <c r="F40" s="60">
        <f>'TIE-OUT'!X40+RECLASS!V40</f>
        <v>0</v>
      </c>
      <c r="G40" s="38">
        <f>'TIE-OUT'!Y40+RECLASS!W40</f>
        <v>0</v>
      </c>
      <c r="H40" s="118">
        <v>-1915646</v>
      </c>
      <c r="I40" s="118">
        <v>-5268026.5</v>
      </c>
      <c r="J40" s="118">
        <v>27170</v>
      </c>
      <c r="K40" s="118">
        <v>69996.31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-4380392</v>
      </c>
      <c r="F41" s="81">
        <f>'TIE-OUT'!X41+RECLASS!V41</f>
        <v>0</v>
      </c>
      <c r="G41" s="82">
        <f>'TIE-OUT'!Y41+RECLASS!W41</f>
        <v>-4380392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-1888476</v>
      </c>
      <c r="E42" s="39">
        <f t="shared" si="8"/>
        <v>-9578422.1900000013</v>
      </c>
      <c r="F42" s="61">
        <f t="shared" si="8"/>
        <v>0</v>
      </c>
      <c r="G42" s="39">
        <f t="shared" si="8"/>
        <v>-4380392</v>
      </c>
      <c r="H42" s="61">
        <f t="shared" si="8"/>
        <v>-1915646</v>
      </c>
      <c r="I42" s="61">
        <f t="shared" si="8"/>
        <v>-5268026.5</v>
      </c>
      <c r="J42" s="61">
        <f>SUM(J40:J41)</f>
        <v>27170</v>
      </c>
      <c r="K42" s="61">
        <f>SUM(K40:K41)</f>
        <v>69996.31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-1888476</v>
      </c>
      <c r="E43" s="39">
        <f t="shared" si="9"/>
        <v>-9651851.9600000009</v>
      </c>
      <c r="F43" s="61">
        <f t="shared" si="9"/>
        <v>0</v>
      </c>
      <c r="G43" s="39">
        <f t="shared" si="9"/>
        <v>-4380392</v>
      </c>
      <c r="H43" s="61">
        <f t="shared" si="9"/>
        <v>-1915646</v>
      </c>
      <c r="I43" s="61">
        <f t="shared" si="9"/>
        <v>-5268026.5</v>
      </c>
      <c r="J43" s="61">
        <f>J42+J39</f>
        <v>27170</v>
      </c>
      <c r="K43" s="61">
        <f>K42+K39</f>
        <v>69996.31</v>
      </c>
      <c r="L43" s="61">
        <f t="shared" si="9"/>
        <v>0</v>
      </c>
      <c r="M43" s="39">
        <f t="shared" si="9"/>
        <v>-73429.77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-262512</v>
      </c>
      <c r="E49" s="38">
        <f>SUM(G49,I49,K49,M49,O49,Q49,S49,U49,W49,Y49,AA49,AC49,AE49)</f>
        <v>-1118826.1499999957</v>
      </c>
      <c r="F49" s="60">
        <f>'TIE-OUT'!X49+RECLASS!V49</f>
        <v>0</v>
      </c>
      <c r="G49" s="38">
        <f>'TIE-OUT'!Y49+RECLASS!W49</f>
        <v>0</v>
      </c>
      <c r="H49" s="118">
        <v>8064282</v>
      </c>
      <c r="I49" s="118">
        <v>34369969.880000003</v>
      </c>
      <c r="J49" s="118">
        <v>-8222700</v>
      </c>
      <c r="K49" s="118">
        <v>-35045147.399999999</v>
      </c>
      <c r="L49" s="118">
        <f>-74094-30000</f>
        <v>-104094</v>
      </c>
      <c r="M49" s="119">
        <f>-315788.63-127860</f>
        <v>-443648.63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-20840592</v>
      </c>
      <c r="E54" s="38">
        <f>SUM(G54,I54,K54,M54,O54,Q54,S54,U54,W54,Y54,AA54,AC54,AE54)</f>
        <v>-555689.18000000017</v>
      </c>
      <c r="F54" s="64">
        <f>'TIE-OUT'!X54+RECLASS!V54</f>
        <v>0</v>
      </c>
      <c r="G54" s="68">
        <f>'TIE-OUT'!Y54+RECLASS!W54</f>
        <v>0</v>
      </c>
      <c r="H54" s="118">
        <v>-17526706</v>
      </c>
      <c r="I54" s="118">
        <v>-2082587.92</v>
      </c>
      <c r="J54" s="118">
        <v>-3012437</v>
      </c>
      <c r="K54" s="118">
        <v>-110735.72</v>
      </c>
      <c r="L54" s="118">
        <v>-301449</v>
      </c>
      <c r="M54" s="119">
        <v>1637634.46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-1084728.57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-1214875</v>
      </c>
      <c r="J55" s="118">
        <v>0</v>
      </c>
      <c r="K55" s="118">
        <v>36991.230000000003</v>
      </c>
      <c r="L55" s="118">
        <v>0</v>
      </c>
      <c r="M55" s="119">
        <f>93300-144.8</f>
        <v>93155.199999999997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-20840592</v>
      </c>
      <c r="E56" s="39">
        <f t="shared" si="10"/>
        <v>-1640417.7500000002</v>
      </c>
      <c r="F56" s="61">
        <f t="shared" si="10"/>
        <v>0</v>
      </c>
      <c r="G56" s="39">
        <f t="shared" si="10"/>
        <v>0</v>
      </c>
      <c r="H56" s="61">
        <f t="shared" si="10"/>
        <v>-17526706</v>
      </c>
      <c r="I56" s="61">
        <f t="shared" si="10"/>
        <v>-3297462.92</v>
      </c>
      <c r="J56" s="61">
        <f>SUM(J54:J55)</f>
        <v>-3012437</v>
      </c>
      <c r="K56" s="61">
        <f>SUM(K54:K55)</f>
        <v>-73744.489999999991</v>
      </c>
      <c r="L56" s="61">
        <f t="shared" si="10"/>
        <v>-301449</v>
      </c>
      <c r="M56" s="39">
        <f t="shared" si="10"/>
        <v>1730789.66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>SUM(J59:J60)</f>
        <v>0</v>
      </c>
      <c r="K61" s="61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>SUM(J64:J65)</f>
        <v>0</v>
      </c>
      <c r="K66" s="61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>SUM(J70:J71)</f>
        <v>0</v>
      </c>
      <c r="K72" s="61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484406.26</v>
      </c>
      <c r="F74" s="60">
        <f>'TIE-OUT'!X74+RECLASS!V74</f>
        <v>0</v>
      </c>
      <c r="G74" s="60">
        <f>'TIE-OUT'!Y74+RECLASS!W74</f>
        <v>-654198.74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9">
        <v>1138605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9">
        <v>-98300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-764925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39">
        <v>-764925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-1582.5800000000017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50</v>
      </c>
      <c r="J81" s="118">
        <v>0</v>
      </c>
      <c r="K81" s="118">
        <v>55000.51</v>
      </c>
      <c r="L81" s="118">
        <v>0</v>
      </c>
      <c r="M81" s="119">
        <f>-55050.51-1582.58</f>
        <v>-56633.090000000004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-5595400.3799999831</v>
      </c>
      <c r="F82" s="91">
        <f>F16+F24+F29+F36+F43+F45+F47+F49</f>
        <v>0</v>
      </c>
      <c r="G82" s="92">
        <f>SUM(G72:G81)+G16+G24+G29+G36+G43+G45+G47+G49+G51+G56+G61+G66</f>
        <v>-12992282.699999999</v>
      </c>
      <c r="H82" s="91">
        <f>H16+H24+H29+H36+H43+H45+H47+H49</f>
        <v>0</v>
      </c>
      <c r="I82" s="92">
        <f>SUM(I72:I81)+I16+I24+I29+I36+I43+I45+I47+I49+I51+I56+I61+I66</f>
        <v>-567138.49999999814</v>
      </c>
      <c r="J82" s="91">
        <f>J16+J24+J29+J36+J43+J45+J47+J49</f>
        <v>0</v>
      </c>
      <c r="K82" s="110">
        <f>SUM(K72:K81)+K16+K24+K29+K36+K43+K45+K47+K49+K51+K56+K61+K66</f>
        <v>238374.7500000021</v>
      </c>
      <c r="L82" s="91">
        <f>L16+L24+L29+L36+L43+L45+L47+L49</f>
        <v>0</v>
      </c>
      <c r="M82" s="92">
        <f>SUM(M72:M81)+M16+M24+M29+M36+M43+M45+M47+M49+M51+M56+M61+M66</f>
        <v>7725646.0700000003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-58832.010000000126</v>
      </c>
      <c r="F86" s="145">
        <f>'TIE-OUT'!X86+RECLASS!V86</f>
        <v>0</v>
      </c>
      <c r="G86" s="146">
        <f>'TIE-OUT'!Y86+RECLASS!W86</f>
        <v>680385.98999999987</v>
      </c>
      <c r="H86" s="145">
        <v>0</v>
      </c>
      <c r="I86" s="212">
        <v>-115037</v>
      </c>
      <c r="J86" s="145">
        <v>0</v>
      </c>
      <c r="K86" s="145">
        <v>-1389106</v>
      </c>
      <c r="L86" s="145">
        <v>0</v>
      </c>
      <c r="M86" s="145">
        <v>764925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-817168</v>
      </c>
      <c r="F88" s="147">
        <f>'TIE-OUT'!X88+RECLASS!V88</f>
        <v>0</v>
      </c>
      <c r="G88" s="147">
        <f>'TIE-OUT'!Y88+RECLASS!W88</f>
        <v>-2547716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1730548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-876000.01000000013</v>
      </c>
      <c r="F89" s="155">
        <f t="shared" si="16"/>
        <v>0</v>
      </c>
      <c r="G89" s="155">
        <f t="shared" si="16"/>
        <v>-1867330.0100000002</v>
      </c>
      <c r="H89" s="155">
        <f t="shared" si="16"/>
        <v>0</v>
      </c>
      <c r="I89" s="155">
        <f t="shared" si="16"/>
        <v>-115037</v>
      </c>
      <c r="J89" s="155">
        <f t="shared" si="16"/>
        <v>0</v>
      </c>
      <c r="K89" s="155">
        <f t="shared" si="16"/>
        <v>-1389106</v>
      </c>
      <c r="L89" s="155">
        <f>SUM(L86:L88)</f>
        <v>0</v>
      </c>
      <c r="M89" s="155">
        <f>SUM(M86:M88)</f>
        <v>2495473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-6471400.3899999829</v>
      </c>
      <c r="F91" s="155">
        <f t="shared" si="17"/>
        <v>0</v>
      </c>
      <c r="G91" s="155">
        <f t="shared" si="17"/>
        <v>-14859612.709999999</v>
      </c>
      <c r="H91" s="155">
        <f t="shared" si="17"/>
        <v>0</v>
      </c>
      <c r="I91" s="155">
        <f t="shared" si="17"/>
        <v>-682175.49999999814</v>
      </c>
      <c r="J91" s="155">
        <f t="shared" si="17"/>
        <v>0</v>
      </c>
      <c r="K91" s="155">
        <f t="shared" si="17"/>
        <v>-1150731.2499999979</v>
      </c>
      <c r="L91" s="155">
        <f>+L82+L89</f>
        <v>0</v>
      </c>
      <c r="M91" s="155">
        <f>+M82+M89</f>
        <v>10221119.07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9" activePane="bottomRight" state="frozen"/>
      <selection activeCell="L9" sqref="L9"/>
      <selection pane="topRight" activeCell="L9" sqref="L9"/>
      <selection pane="bottomLeft" activeCell="L9" sqref="L9"/>
      <selection pane="bottomRight" activeCell="M91" sqref="M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67183183</v>
      </c>
      <c r="E11" s="38">
        <f>SUM(G11,I11,K11,M11,O11,Q11,S11,U11,W11,Y11,AA11,AC11,AE11)</f>
        <v>281533593.13999999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65787042</v>
      </c>
      <c r="I11" s="38">
        <f>'TX-EGM-GL'!I11+'TX-HPLR-GL '!I11+'TX-HPLC-GL'!I11</f>
        <v>274821872.89999998</v>
      </c>
      <c r="J11" s="60">
        <f>'TX-EGM-GL'!J11+'TX-HPLR-GL '!J11+'TX-HPLC-GL'!J11</f>
        <v>1180899</v>
      </c>
      <c r="K11" s="38">
        <f>'TX-EGM-GL'!K11+'TX-HPLR-GL '!K11+'TX-HPLC-GL'!K11</f>
        <v>4362396.57</v>
      </c>
      <c r="L11" s="60">
        <f>'TX-EGM-GL'!L11+'TX-HPLR-GL '!L11+'TX-HPLC-GL'!L11</f>
        <v>215242</v>
      </c>
      <c r="M11" s="38">
        <f>'TX-EGM-GL'!M11+'TX-HPLR-GL '!M11+'TX-HPLC-GL'!M11</f>
        <v>2349323.67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9400966.2200000007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6495335.6200000001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1355475</v>
      </c>
      <c r="L12" s="60">
        <f>'TX-EGM-GL'!L12+'TX-HPLR-GL '!L12+'TX-HPLC-GL'!L12</f>
        <v>0</v>
      </c>
      <c r="M12" s="38">
        <f>'TX-EGM-GL'!M12+'TX-HPLR-GL '!M12+'TX-HPLC-GL'!M12</f>
        <v>1550155.6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43694930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9751620</v>
      </c>
      <c r="I13" s="38">
        <f>'TX-EGM-GL'!I13+'TX-HPLR-GL '!I13+'TX-HPLC-GL'!I13</f>
        <v>39365122</v>
      </c>
      <c r="J13" s="60">
        <f>'TX-EGM-GL'!J13+'TX-HPLR-GL '!J13+'TX-HPLC-GL'!J13</f>
        <v>9567906</v>
      </c>
      <c r="K13" s="38">
        <f>'TX-EGM-GL'!K13+'TX-HPLR-GL '!K13+'TX-HPLC-GL'!K13</f>
        <v>41844179</v>
      </c>
      <c r="L13" s="60">
        <f>'TX-EGM-GL'!L13+'TX-HPLR-GL '!L13+'TX-HPLC-GL'!L13</f>
        <v>-6869436</v>
      </c>
      <c r="M13" s="38">
        <f>'TX-EGM-GL'!M13+'TX-HPLR-GL '!M13+'TX-HPLC-GL'!M13</f>
        <v>-37514371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-71870.189999999944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2034948.06</v>
      </c>
      <c r="J15" s="60">
        <f>'TX-EGM-GL'!J15+'TX-HPLR-GL '!J15+'TX-HPLC-GL'!J15</f>
        <v>0</v>
      </c>
      <c r="K15" s="38">
        <f>'TX-EGM-GL'!K15+'TX-HPLR-GL '!K15+'TX-HPLC-GL'!K15</f>
        <v>87283.7</v>
      </c>
      <c r="L15" s="60">
        <f>'TX-EGM-GL'!L15+'TX-HPLR-GL '!L15+'TX-HPLC-GL'!L15</f>
        <v>0</v>
      </c>
      <c r="M15" s="38">
        <f>'TX-EGM-GL'!M15+'TX-HPLR-GL '!M15+'TX-HPLC-GL'!M15</f>
        <v>-2194101.9500000002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79633273</v>
      </c>
      <c r="E16" s="39">
        <f t="shared" si="1"/>
        <v>334557619.17000002</v>
      </c>
      <c r="F16" s="61">
        <f t="shared" si="1"/>
        <v>0</v>
      </c>
      <c r="G16" s="39">
        <f t="shared" si="1"/>
        <v>6495335.6200000001</v>
      </c>
      <c r="H16" s="61">
        <f t="shared" si="1"/>
        <v>75538662</v>
      </c>
      <c r="I16" s="39">
        <f t="shared" si="1"/>
        <v>316221942.95999998</v>
      </c>
      <c r="J16" s="61">
        <f t="shared" si="1"/>
        <v>10748805</v>
      </c>
      <c r="K16" s="39">
        <f t="shared" si="1"/>
        <v>47649334.270000003</v>
      </c>
      <c r="L16" s="61">
        <f t="shared" si="1"/>
        <v>-6654194</v>
      </c>
      <c r="M16" s="39">
        <f t="shared" si="1"/>
        <v>-35808993.68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-63910880</v>
      </c>
      <c r="E19" s="38">
        <f t="shared" si="2"/>
        <v>-269118783.24000001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-65830089</v>
      </c>
      <c r="I19" s="38">
        <f>'TX-EGM-GL'!I19+'TX-HPLR-GL '!I19+'TX-HPLC-GL'!I19</f>
        <v>-277516561.18000001</v>
      </c>
      <c r="J19" s="60">
        <f>'TX-EGM-GL'!J19+'TX-HPLR-GL '!J19+'TX-HPLC-GL'!J19</f>
        <v>1682561</v>
      </c>
      <c r="K19" s="38">
        <f>'TX-EGM-GL'!K19+'TX-HPLR-GL '!K19+'TX-HPLC-GL'!K19</f>
        <v>7042755.1399999997</v>
      </c>
      <c r="L19" s="60">
        <f>'TX-EGM-GL'!L19+'TX-HPLR-GL '!L19+'TX-HPLC-GL'!L19</f>
        <v>236648</v>
      </c>
      <c r="M19" s="38">
        <f>'TX-EGM-GL'!M19+'TX-HPLR-GL '!M19+'TX-HPLC-GL'!M19</f>
        <v>1355022.7999999998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-4754412.4699999988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-10597909.879999999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5843497.4100000001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-12450090</v>
      </c>
      <c r="E21" s="38">
        <f t="shared" si="2"/>
        <v>-43694930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-9751620</v>
      </c>
      <c r="I21" s="38">
        <f>'TX-EGM-GL'!I21+'TX-HPLR-GL '!I21+'TX-HPLC-GL'!I21</f>
        <v>-39365122</v>
      </c>
      <c r="J21" s="60">
        <f>'TX-EGM-GL'!J21+'TX-HPLR-GL '!J21+'TX-HPLC-GL'!J21</f>
        <v>-9567906</v>
      </c>
      <c r="K21" s="38">
        <f>'TX-EGM-GL'!K21+'TX-HPLR-GL '!K21+'TX-HPLC-GL'!K21</f>
        <v>-41844179</v>
      </c>
      <c r="L21" s="60">
        <f>'TX-EGM-GL'!L21+'TX-HPLR-GL '!L21+'TX-HPLC-GL'!L21</f>
        <v>6869436</v>
      </c>
      <c r="M21" s="38">
        <f>'TX-EGM-GL'!M21+'TX-HPLR-GL '!M21+'TX-HPLC-GL'!M21</f>
        <v>37514371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198324</v>
      </c>
      <c r="E23" s="38">
        <f t="shared" si="2"/>
        <v>867541.9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5465</v>
      </c>
      <c r="I23" s="38">
        <f>'TX-EGM-GL'!I23+'TX-HPLR-GL '!I23+'TX-HPLC-GL'!I23</f>
        <v>23291.83</v>
      </c>
      <c r="J23" s="60">
        <f>'TX-EGM-GL'!J23+'TX-HPLR-GL '!J23+'TX-HPLC-GL'!J23</f>
        <v>192859</v>
      </c>
      <c r="K23" s="38">
        <f>'TX-EGM-GL'!K23+'TX-HPLR-GL '!K23+'TX-HPLC-GL'!K23</f>
        <v>844250.07000000007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-76162646</v>
      </c>
      <c r="E24" s="39">
        <f t="shared" si="3"/>
        <v>-316700583.81000006</v>
      </c>
      <c r="F24" s="61">
        <f t="shared" si="3"/>
        <v>0</v>
      </c>
      <c r="G24" s="39">
        <f t="shared" si="3"/>
        <v>-10597909.879999999</v>
      </c>
      <c r="H24" s="61">
        <f t="shared" si="3"/>
        <v>-75576244</v>
      </c>
      <c r="I24" s="39">
        <f t="shared" si="3"/>
        <v>-316858391.35000002</v>
      </c>
      <c r="J24" s="61">
        <f t="shared" si="3"/>
        <v>-7692486</v>
      </c>
      <c r="K24" s="39">
        <f t="shared" si="3"/>
        <v>-33957173.789999999</v>
      </c>
      <c r="L24" s="61">
        <f t="shared" si="3"/>
        <v>7106084</v>
      </c>
      <c r="M24" s="39">
        <f t="shared" si="3"/>
        <v>44712891.210000001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33562089</v>
      </c>
      <c r="E27" s="38">
        <f>SUM(G27,I27,K27,M27,O27,Q27,S27,U27,W27,Y27,AA27,AC27,AE27)</f>
        <v>136985690.93999997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24238987</v>
      </c>
      <c r="I27" s="38">
        <f>'TX-EGM-GL'!I27+'TX-HPLR-GL '!I27+'TX-HPLC-GL'!I27</f>
        <v>98994053.789999992</v>
      </c>
      <c r="J27" s="60">
        <f>'TX-EGM-GL'!J27+'TX-HPLR-GL '!J27+'TX-HPLC-GL'!J27</f>
        <v>9458174</v>
      </c>
      <c r="K27" s="38">
        <f>'TX-EGM-GL'!K27+'TX-HPLR-GL '!K27+'TX-HPLC-GL'!K27</f>
        <v>38512815.980000004</v>
      </c>
      <c r="L27" s="60">
        <f>'TX-EGM-GL'!L27+'TX-HPLR-GL '!L27+'TX-HPLC-GL'!L27</f>
        <v>-135072</v>
      </c>
      <c r="M27" s="38">
        <f>'TX-EGM-GL'!M27+'TX-HPLR-GL '!M27+'TX-HPLC-GL'!M27</f>
        <v>-521178.83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-35099858</v>
      </c>
      <c r="E28" s="38">
        <f>SUM(G28,I28,K28,M28,O28,Q28,S28,U28,W28,Y28,AA28,AC28,AE28)</f>
        <v>-143043993.43000001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-25678199</v>
      </c>
      <c r="I28" s="38">
        <f>'TX-EGM-GL'!I28+'TX-HPLR-GL '!I28+'TX-HPLC-GL'!I28</f>
        <v>-104629402.58000001</v>
      </c>
      <c r="J28" s="60">
        <f>'TX-EGM-GL'!J28+'TX-HPLR-GL '!J28+'TX-HPLC-GL'!J28</f>
        <v>-9534224</v>
      </c>
      <c r="K28" s="38">
        <f>'TX-EGM-GL'!K28+'TX-HPLR-GL '!K28+'TX-HPLC-GL'!K28</f>
        <v>-38835087.43</v>
      </c>
      <c r="L28" s="60">
        <f>'TX-EGM-GL'!L28+'TX-HPLR-GL '!L28+'TX-HPLC-GL'!L28</f>
        <v>112565</v>
      </c>
      <c r="M28" s="38">
        <f>'TX-EGM-GL'!M28+'TX-HPLR-GL '!M28+'TX-HPLC-GL'!M28</f>
        <v>420496.57999999996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-1537769</v>
      </c>
      <c r="E29" s="39">
        <f t="shared" si="4"/>
        <v>-6058302.4900000393</v>
      </c>
      <c r="F29" s="61">
        <f t="shared" si="4"/>
        <v>0</v>
      </c>
      <c r="G29" s="39">
        <f t="shared" si="4"/>
        <v>0</v>
      </c>
      <c r="H29" s="61">
        <f t="shared" si="4"/>
        <v>-1439212</v>
      </c>
      <c r="I29" s="39">
        <f t="shared" si="4"/>
        <v>-5635348.7900000215</v>
      </c>
      <c r="J29" s="61">
        <f t="shared" si="4"/>
        <v>-76050</v>
      </c>
      <c r="K29" s="39">
        <f t="shared" si="4"/>
        <v>-322271.44999999553</v>
      </c>
      <c r="L29" s="61">
        <f t="shared" si="4"/>
        <v>-22507</v>
      </c>
      <c r="M29" s="39">
        <f t="shared" si="4"/>
        <v>-100682.25000000006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68984</v>
      </c>
      <c r="E32" s="38">
        <f t="shared" si="5"/>
        <v>281006.32999999839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-5202670</v>
      </c>
      <c r="I32" s="38">
        <f>'TX-EGM-GL'!I32+'TX-HPLR-GL '!I32+'TX-HPLC-GL'!I32</f>
        <v>-22173779.539999999</v>
      </c>
      <c r="J32" s="60">
        <f>'TX-EGM-GL'!J32+'TX-HPLR-GL '!J32+'TX-HPLC-GL'!J32</f>
        <v>5280093</v>
      </c>
      <c r="K32" s="38">
        <f>'TX-EGM-GL'!K32+'TX-HPLR-GL '!K32+'TX-HPLC-GL'!K32</f>
        <v>22490720.529999997</v>
      </c>
      <c r="L32" s="60">
        <f>'TX-EGM-GL'!L32+'TX-HPLR-GL '!L32+'TX-HPLC-GL'!L32</f>
        <v>-8439</v>
      </c>
      <c r="M32" s="38">
        <f>'TX-EGM-GL'!M32+'TX-HPLR-GL '!M32+'TX-HPLC-GL'!M32</f>
        <v>-35934.659999999996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48730</v>
      </c>
      <c r="E34" s="38">
        <f t="shared" si="5"/>
        <v>106962.35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48730</v>
      </c>
      <c r="K34" s="38">
        <f>'TX-EGM-GL'!K34+'TX-HPLR-GL '!K34+'TX-HPLC-GL'!K34</f>
        <v>106962.35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29307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32667</v>
      </c>
      <c r="I35" s="38">
        <f>'TX-EGM-GL'!I35+'TX-HPLR-GL '!I35+'TX-HPLC-GL'!I35</f>
        <v>0</v>
      </c>
      <c r="J35" s="60">
        <f>'TX-EGM-GL'!J35+'TX-HPLR-GL '!J35+'TX-HPLC-GL'!J35</f>
        <v>-14835</v>
      </c>
      <c r="K35" s="38">
        <f>'TX-EGM-GL'!K35+'TX-HPLR-GL '!K35+'TX-HPLC-GL'!K35</f>
        <v>0</v>
      </c>
      <c r="L35" s="60">
        <f>'TX-EGM-GL'!L35+'TX-HPLR-GL '!L35+'TX-HPLC-GL'!L35</f>
        <v>11475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147021</v>
      </c>
      <c r="E36" s="39">
        <f t="shared" si="6"/>
        <v>387968.67999999842</v>
      </c>
      <c r="F36" s="61">
        <f t="shared" si="6"/>
        <v>0</v>
      </c>
      <c r="G36" s="39">
        <f t="shared" si="6"/>
        <v>0</v>
      </c>
      <c r="H36" s="61">
        <f t="shared" si="6"/>
        <v>-5170003</v>
      </c>
      <c r="I36" s="39">
        <f t="shared" si="6"/>
        <v>-22173779.539999999</v>
      </c>
      <c r="J36" s="61">
        <f t="shared" si="6"/>
        <v>5313988</v>
      </c>
      <c r="K36" s="39">
        <f t="shared" si="6"/>
        <v>22597682.879999999</v>
      </c>
      <c r="L36" s="61">
        <f t="shared" si="6"/>
        <v>3036</v>
      </c>
      <c r="M36" s="39">
        <f t="shared" si="6"/>
        <v>-35934.659999999996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57739</v>
      </c>
      <c r="E39" s="38">
        <f t="shared" si="7"/>
        <v>172653.84999999998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41176</v>
      </c>
      <c r="I39" s="38">
        <f>'TX-EGM-GL'!I39+'TX-HPLR-GL '!I39+'TX-HPLC-GL'!I39</f>
        <v>175492.11</v>
      </c>
      <c r="J39" s="60">
        <f>'TX-EGM-GL'!J39+'TX-HPLR-GL '!J39+'TX-HPLC-GL'!J39</f>
        <v>16563</v>
      </c>
      <c r="K39" s="38">
        <f>'TX-EGM-GL'!K39+'TX-HPLR-GL '!K39+'TX-HPLC-GL'!K39</f>
        <v>70591.509999999995</v>
      </c>
      <c r="L39" s="60">
        <f>'TX-EGM-GL'!L39+'TX-HPLR-GL '!L39+'TX-HPLC-GL'!L39</f>
        <v>0</v>
      </c>
      <c r="M39" s="38">
        <f>'TX-EGM-GL'!M39+'TX-HPLR-GL '!M39+'TX-HPLC-GL'!M39</f>
        <v>-73429.77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-1888476</v>
      </c>
      <c r="E40" s="38">
        <f t="shared" si="7"/>
        <v>-5198030.1900000004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-1915646</v>
      </c>
      <c r="I40" s="38">
        <f>'TX-EGM-GL'!I40+'TX-HPLR-GL '!I40+'TX-HPLC-GL'!I40</f>
        <v>-5268026.5</v>
      </c>
      <c r="J40" s="60">
        <f>'TX-EGM-GL'!J40+'TX-HPLR-GL '!J40+'TX-HPLC-GL'!J40</f>
        <v>27170</v>
      </c>
      <c r="K40" s="38">
        <f>'TX-EGM-GL'!K40+'TX-HPLR-GL '!K40+'TX-HPLC-GL'!K40</f>
        <v>69996.31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-4380392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-4380392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-1888476</v>
      </c>
      <c r="E42" s="39">
        <f t="shared" si="8"/>
        <v>-9578422.1900000013</v>
      </c>
      <c r="F42" s="61">
        <f t="shared" si="8"/>
        <v>0</v>
      </c>
      <c r="G42" s="39">
        <f t="shared" si="8"/>
        <v>-4380392</v>
      </c>
      <c r="H42" s="61">
        <f t="shared" si="8"/>
        <v>-1915646</v>
      </c>
      <c r="I42" s="39">
        <f t="shared" si="8"/>
        <v>-5268026.5</v>
      </c>
      <c r="J42" s="61">
        <f t="shared" si="8"/>
        <v>27170</v>
      </c>
      <c r="K42" s="39">
        <f t="shared" si="8"/>
        <v>69996.31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-1830737</v>
      </c>
      <c r="E43" s="39">
        <f t="shared" si="9"/>
        <v>-9405768.3400000017</v>
      </c>
      <c r="F43" s="61">
        <f t="shared" si="9"/>
        <v>0</v>
      </c>
      <c r="G43" s="39">
        <f t="shared" si="9"/>
        <v>-4380392</v>
      </c>
      <c r="H43" s="61">
        <f t="shared" si="9"/>
        <v>-1874470</v>
      </c>
      <c r="I43" s="39">
        <f t="shared" si="9"/>
        <v>-5092534.3899999997</v>
      </c>
      <c r="J43" s="61">
        <f t="shared" si="9"/>
        <v>43733</v>
      </c>
      <c r="K43" s="39">
        <f t="shared" si="9"/>
        <v>140587.82</v>
      </c>
      <c r="L43" s="61">
        <f t="shared" si="9"/>
        <v>0</v>
      </c>
      <c r="M43" s="39">
        <f t="shared" si="9"/>
        <v>-73429.77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-249142</v>
      </c>
      <c r="E49" s="38">
        <f>SUM(G49,I49,K49,M49,O49,Q49,S49,U49,W49,Y49,AA49,AC49,AE49)</f>
        <v>-1061843.209999992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8521267</v>
      </c>
      <c r="I49" s="38">
        <f>'TX-EGM-GL'!I49+'TX-HPLR-GL '!I49+'TX-HPLC-GL'!I49</f>
        <v>36317639.950000003</v>
      </c>
      <c r="J49" s="60">
        <f>'TX-EGM-GL'!J49+'TX-HPLR-GL '!J49+'TX-HPLC-GL'!J49</f>
        <v>-8337990</v>
      </c>
      <c r="K49" s="38">
        <f>'TX-EGM-GL'!K49+'TX-HPLR-GL '!K49+'TX-HPLC-GL'!K49</f>
        <v>-35536513.379999995</v>
      </c>
      <c r="L49" s="60">
        <f>'TX-EGM-GL'!L49+'TX-HPLR-GL '!L49+'TX-HPLC-GL'!L49</f>
        <v>-432419</v>
      </c>
      <c r="M49" s="38">
        <f>'TX-EGM-GL'!M49+'TX-HPLR-GL '!M49+'TX-HPLC-GL'!M49</f>
        <v>-1842969.7799999998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-9468</v>
      </c>
      <c r="E51" s="38">
        <f>SUM(G51,I51,K51,M51,O51,Q51,S51,U51,W51,Y51,AA51,AC51,AE51)</f>
        <v>-40352.620000000003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-5465</v>
      </c>
      <c r="I51" s="38">
        <f>'TX-EGM-GL'!I51+'TX-HPLR-GL '!I51+'TX-HPLC-GL'!I51</f>
        <v>-23291.83</v>
      </c>
      <c r="J51" s="60">
        <f>'TX-EGM-GL'!J51+'TX-HPLR-GL '!J51+'TX-HPLC-GL'!J51</f>
        <v>-4003</v>
      </c>
      <c r="K51" s="38">
        <f>'TX-EGM-GL'!K51+'TX-HPLR-GL '!K51+'TX-HPLC-GL'!K51</f>
        <v>-17060.79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-37824832</v>
      </c>
      <c r="E54" s="38">
        <f>SUM(G54,I54,K54,M54,O54,Q54,S54,U54,W54,Y54,AA54,AC54,AE54)</f>
        <v>358415.67000000016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0</v>
      </c>
      <c r="H54" s="60">
        <f>'TX-EGM-GL'!H54+'TX-HPLR-GL '!H54+'TX-HPLC-GL'!H54</f>
        <v>-28968091</v>
      </c>
      <c r="I54" s="38">
        <f>'TX-EGM-GL'!I54+'TX-HPLR-GL '!I54+'TX-HPLC-GL'!I54</f>
        <v>-1101965.1199999999</v>
      </c>
      <c r="J54" s="60">
        <f>'TX-EGM-GL'!J54+'TX-HPLR-GL '!J54+'TX-HPLC-GL'!J54</f>
        <v>-2423400</v>
      </c>
      <c r="K54" s="38">
        <f>'TX-EGM-GL'!K54+'TX-HPLR-GL '!K54+'TX-HPLC-GL'!K54</f>
        <v>-388962.52</v>
      </c>
      <c r="L54" s="60">
        <f>'TX-EGM-GL'!L54+'TX-HPLR-GL '!L54+'TX-HPLC-GL'!L54</f>
        <v>-6433341</v>
      </c>
      <c r="M54" s="38">
        <f>'TX-EGM-GL'!M54+'TX-HPLR-GL '!M54+'TX-HPLC-GL'!M54</f>
        <v>1849343.31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-12761111</v>
      </c>
      <c r="E55" s="38">
        <f>SUM(G55,I55,K55,M55,O55,Q55,S55,U55,W55,Y55,AA55,AC55,AE55)</f>
        <v>-1494590.78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-2679971</v>
      </c>
      <c r="I55" s="38">
        <f>'TX-EGM-GL'!I55+'TX-HPLR-GL '!I55+'TX-HPLC-GL'!I55</f>
        <v>-1421024.03</v>
      </c>
      <c r="J55" s="60">
        <f>'TX-EGM-GL'!J55+'TX-HPLR-GL '!J55+'TX-HPLC-GL'!J55</f>
        <v>-10081120</v>
      </c>
      <c r="K55" s="38">
        <f>'TX-EGM-GL'!K55+'TX-HPLR-GL '!K55+'TX-HPLC-GL'!K55</f>
        <v>-104705.19999999998</v>
      </c>
      <c r="L55" s="60">
        <f>'TX-EGM-GL'!L55+'TX-HPLR-GL '!L55+'TX-HPLC-GL'!L55</f>
        <v>-20</v>
      </c>
      <c r="M55" s="38">
        <f>'TX-EGM-GL'!M55+'TX-HPLR-GL '!M55+'TX-HPLC-GL'!M55</f>
        <v>31138.449999999997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-50585943</v>
      </c>
      <c r="E56" s="39">
        <f t="shared" si="10"/>
        <v>-1136175.1099999999</v>
      </c>
      <c r="F56" s="61">
        <f t="shared" si="10"/>
        <v>0</v>
      </c>
      <c r="G56" s="39">
        <f t="shared" si="10"/>
        <v>0</v>
      </c>
      <c r="H56" s="61">
        <f t="shared" si="10"/>
        <v>-31648062</v>
      </c>
      <c r="I56" s="39">
        <f t="shared" si="10"/>
        <v>-2522989.15</v>
      </c>
      <c r="J56" s="61">
        <f t="shared" si="10"/>
        <v>-12504520</v>
      </c>
      <c r="K56" s="39">
        <f t="shared" si="10"/>
        <v>-493667.72</v>
      </c>
      <c r="L56" s="61">
        <f t="shared" si="10"/>
        <v>-6433361</v>
      </c>
      <c r="M56" s="39">
        <f t="shared" si="10"/>
        <v>1880481.76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-1055373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-1055373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-519131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-519131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-1574504</v>
      </c>
      <c r="F72" s="61">
        <f t="shared" si="13"/>
        <v>0</v>
      </c>
      <c r="G72" s="39">
        <f t="shared" si="13"/>
        <v>-1574504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443102.37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-695502.63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1138605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10952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10952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-155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-155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-764925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-764925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-1582.5800000000017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50</v>
      </c>
      <c r="J81" s="60">
        <f>'TX-EGM-GL'!J81+'TX-HPLR-GL '!J81+'TX-HPLC-GL'!J81</f>
        <v>0</v>
      </c>
      <c r="K81" s="38">
        <f>'TX-EGM-GL'!K81+'TX-HPLR-GL '!K81+'TX-HPLC-GL'!K81</f>
        <v>55000.51</v>
      </c>
      <c r="L81" s="60">
        <f>'TX-EGM-GL'!L81+'TX-HPLR-GL '!L81+'TX-HPLC-GL'!L81</f>
        <v>0</v>
      </c>
      <c r="M81" s="38">
        <f>'TX-EGM-GL'!M81+'TX-HPLR-GL '!M81+'TX-HPLC-GL'!M81</f>
        <v>-56633.090000000004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-1442849.9400000591</v>
      </c>
      <c r="F82" s="91">
        <f>F16+F24+F29+F36+F43+F45+F47+F49</f>
        <v>0</v>
      </c>
      <c r="G82" s="92">
        <f>SUM(G72:G81)+G16+G24+G29+G36+G43+G45+G47+G49+G51+G56+G61+G66</f>
        <v>-10742020.889999999</v>
      </c>
      <c r="H82" s="91">
        <f>H16+H24+H29+H36+H43+H45+H47+H49</f>
        <v>0</v>
      </c>
      <c r="I82" s="92">
        <f>SUM(I72:I81)+I16+I24+I29+I36+I43+I45+I47+I49+I51+I56+I61+I66</f>
        <v>233142.85999993654</v>
      </c>
      <c r="J82" s="91">
        <f>J16+J24+J29+J36+J43+J45+J47+J49</f>
        <v>0</v>
      </c>
      <c r="K82" s="92">
        <f>SUM(K72:K81)+K16+K24+K29+K36+K43+K45+K47+K49+K51+K56+K61+K66</f>
        <v>115918.35000000685</v>
      </c>
      <c r="L82" s="91">
        <f>L16+L24+L29+L36+L43+L45+L47+L49</f>
        <v>0</v>
      </c>
      <c r="M82" s="92">
        <f>SUM(M72:M81)+M16+M24+M29+M36+M43+M45+M47+M49+M51+M56+M61+M66</f>
        <v>8950109.7399999984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-58832.010000000126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680385.98999999987</v>
      </c>
      <c r="H86" s="145">
        <f>'TX-EGM-GL'!H86+'TX-HPLR-GL '!H86+'TX-HPLC-GL'!H86</f>
        <v>0</v>
      </c>
      <c r="I86" s="145">
        <f>'TX-EGM-GL'!I86+'TX-HPLR-GL '!I86+'TX-HPLC-GL'!I86</f>
        <v>-115037</v>
      </c>
      <c r="J86" s="145">
        <f>'TX-EGM-GL'!J86+'TX-HPLR-GL '!J86+'TX-HPLC-GL'!J86</f>
        <v>0</v>
      </c>
      <c r="K86" s="145">
        <f>'TX-EGM-GL'!K86+'TX-HPLR-GL '!K86+'TX-HPLC-GL'!K86</f>
        <v>-1389106</v>
      </c>
      <c r="L86" s="145">
        <f>'TX-EGM-GL'!L86+'TX-HPLR-GL '!L86+'TX-HPLC-GL'!L86</f>
        <v>0</v>
      </c>
      <c r="M86" s="145">
        <f>'TX-EGM-GL'!M86+'TX-HPLR-GL '!M86+'TX-HPLC-GL'!M86</f>
        <v>764925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'!L87+'TX-HPLC-GL'!L87</f>
        <v>0</v>
      </c>
      <c r="M87" s="146">
        <f>'TX-EGM-GL'!M87+'TX-HPLR-GL '!M87+'TX-HPLC-GL'!M87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-817168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-2547716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'!L88+'TX-HPLC-GL'!L88</f>
        <v>0</v>
      </c>
      <c r="M88" s="147">
        <f>'TX-EGM-GL'!M88+'TX-HPLR-GL '!M88+'TX-HPLC-GL'!M88</f>
        <v>1730548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-876000.01000000013</v>
      </c>
      <c r="F89" s="155">
        <f t="shared" si="16"/>
        <v>0</v>
      </c>
      <c r="G89" s="155">
        <f t="shared" si="16"/>
        <v>-1867330.0100000002</v>
      </c>
      <c r="H89" s="155">
        <f t="shared" si="16"/>
        <v>0</v>
      </c>
      <c r="I89" s="155">
        <f t="shared" si="16"/>
        <v>-115037</v>
      </c>
      <c r="J89" s="155">
        <f>SUM(J86:J88)</f>
        <v>0</v>
      </c>
      <c r="K89" s="155">
        <f>SUM(K86:K88)</f>
        <v>-1389106</v>
      </c>
      <c r="L89" s="155">
        <f t="shared" si="16"/>
        <v>0</v>
      </c>
      <c r="M89" s="155">
        <f t="shared" si="16"/>
        <v>2495473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-2318849.9500000593</v>
      </c>
      <c r="F91" s="155">
        <f t="shared" si="19"/>
        <v>0</v>
      </c>
      <c r="G91" s="155">
        <f t="shared" si="19"/>
        <v>-12609350.899999999</v>
      </c>
      <c r="H91" s="155">
        <f t="shared" si="19"/>
        <v>0</v>
      </c>
      <c r="I91" s="155">
        <f t="shared" si="19"/>
        <v>118105.85999993654</v>
      </c>
      <c r="J91" s="155">
        <f>+J82+J89</f>
        <v>0</v>
      </c>
      <c r="K91" s="155">
        <f>+K82+K89</f>
        <v>-1273187.6499999932</v>
      </c>
      <c r="L91" s="155">
        <f t="shared" si="19"/>
        <v>0</v>
      </c>
      <c r="M91" s="155">
        <f t="shared" si="19"/>
        <v>11445582.739999998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BY179"/>
  <sheetViews>
    <sheetView zoomScale="75" workbookViewId="0">
      <pane xSplit="3" ySplit="9" topLeftCell="G59" activePane="bottomRight" state="frozen"/>
      <selection activeCell="L9" sqref="L9"/>
      <selection pane="topRight" activeCell="L9" sqref="L9"/>
      <selection pane="bottomLeft" activeCell="L9" sqref="L9"/>
      <selection pane="bottomRight" activeCell="AV79" sqref="AV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55934538</v>
      </c>
      <c r="E11" s="38">
        <f>SUM(G11,I11,K11,M11,O11,Q11,S11,U11,W11,Y11,AA11,AC11,AE11)</f>
        <v>242154121.43000001</v>
      </c>
      <c r="F11" s="60">
        <f>'TIE-OUT'!P11+RECLASS!N11</f>
        <v>0</v>
      </c>
      <c r="G11" s="38">
        <f>'TIE-OUT'!Q11+RECLASS!O11</f>
        <v>0</v>
      </c>
      <c r="H11" s="118">
        <v>57173645</v>
      </c>
      <c r="I11" s="119">
        <v>248332048.46000001</v>
      </c>
      <c r="J11" s="118">
        <v>-1214512</v>
      </c>
      <c r="K11" s="119">
        <v>-6077538.7699999996</v>
      </c>
      <c r="L11" s="118">
        <v>-24595</v>
      </c>
      <c r="M11" s="119">
        <v>-100388.26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5484328.7400000002</v>
      </c>
      <c r="F12" s="60">
        <f>'TIE-OUT'!P12+RECLASS!N12</f>
        <v>0</v>
      </c>
      <c r="G12" s="38">
        <f>'TIE-OUT'!Q12+RECLASS!O12</f>
        <v>5782528.7300000004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+Actuals!I485</f>
        <v>0</v>
      </c>
      <c r="M12" s="119">
        <v>-298199.99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12484802</v>
      </c>
      <c r="E13" s="38">
        <f t="shared" si="0"/>
        <v>51523816</v>
      </c>
      <c r="F13" s="60">
        <f>'TIE-OUT'!P13+RECLASS!N13</f>
        <v>0</v>
      </c>
      <c r="G13" s="38">
        <f>'TIE-OUT'!Q13+RECLASS!O13</f>
        <v>0</v>
      </c>
      <c r="H13" s="118">
        <v>12484802</v>
      </c>
      <c r="I13" s="119">
        <v>51523816</v>
      </c>
      <c r="J13" s="118">
        <v>15677912</v>
      </c>
      <c r="K13" s="119">
        <v>68560213</v>
      </c>
      <c r="L13" s="118">
        <v>-15677912</v>
      </c>
      <c r="M13" s="119">
        <v>-68560213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1284122.73</v>
      </c>
      <c r="F15" s="60">
        <f>'TIE-OUT'!P15+RECLASS!N15</f>
        <v>0</v>
      </c>
      <c r="G15" s="38">
        <f>'TIE-OUT'!Q15+RECLASS!O15</f>
        <v>0</v>
      </c>
      <c r="H15" s="118">
        <v>0</v>
      </c>
      <c r="I15" s="119">
        <v>507309.74</v>
      </c>
      <c r="J15" s="118">
        <v>0</v>
      </c>
      <c r="K15" s="119">
        <v>776812.99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68419340</v>
      </c>
      <c r="E16" s="39">
        <f t="shared" si="1"/>
        <v>300446388.90000004</v>
      </c>
      <c r="F16" s="61">
        <f t="shared" si="1"/>
        <v>0</v>
      </c>
      <c r="G16" s="39">
        <f t="shared" si="1"/>
        <v>5782528.7300000004</v>
      </c>
      <c r="H16" s="61">
        <f t="shared" si="1"/>
        <v>69658447</v>
      </c>
      <c r="I16" s="39">
        <f t="shared" si="1"/>
        <v>300363174.20000005</v>
      </c>
      <c r="J16" s="61">
        <f>SUM(J11:J15)</f>
        <v>14463400</v>
      </c>
      <c r="K16" s="39">
        <f>SUM(K11:K15)</f>
        <v>63259487.220000006</v>
      </c>
      <c r="L16" s="61">
        <f t="shared" ref="L16:AO16" si="2">SUM(L11:L15)</f>
        <v>-15702507</v>
      </c>
      <c r="M16" s="39">
        <f t="shared" si="2"/>
        <v>-68958801.25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-55161341</v>
      </c>
      <c r="E19" s="38">
        <f t="shared" si="3"/>
        <v>-225783028.93000001</v>
      </c>
      <c r="F19" s="60">
        <f>'TIE-OUT'!P19+RECLASS!N19</f>
        <v>0</v>
      </c>
      <c r="G19" s="38">
        <f>'TIE-OUT'!Q19+RECLASS!O19</f>
        <v>0</v>
      </c>
      <c r="H19" s="118">
        <v>-55644002</v>
      </c>
      <c r="I19" s="119">
        <v>-228595086.97</v>
      </c>
      <c r="J19" s="118">
        <v>878801</v>
      </c>
      <c r="K19" s="119">
        <v>2963639.17</v>
      </c>
      <c r="L19" s="118">
        <v>-396140</v>
      </c>
      <c r="M19" s="119">
        <v>-151581.13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-8757533.7599999979</v>
      </c>
      <c r="F20" s="60">
        <f>'TIE-OUT'!P20+RECLASS!N20</f>
        <v>0</v>
      </c>
      <c r="G20" s="38">
        <f>'TIE-OUT'!Q20+RECLASS!O20</f>
        <v>-18292192.469999999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+Actuals!I490</f>
        <v>0</v>
      </c>
      <c r="M20" s="119">
        <v>9534658.7100000009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-12792888</v>
      </c>
      <c r="E21" s="38">
        <f t="shared" si="3"/>
        <v>-52728873</v>
      </c>
      <c r="F21" s="60">
        <f>'TIE-OUT'!P21+RECLASS!N21</f>
        <v>0</v>
      </c>
      <c r="G21" s="38">
        <f>'TIE-OUT'!Q21+RECLASS!O21</f>
        <v>0</v>
      </c>
      <c r="H21" s="118">
        <v>-17042989</v>
      </c>
      <c r="I21" s="119">
        <v>-68259102</v>
      </c>
      <c r="J21" s="118">
        <v>-15988799</v>
      </c>
      <c r="K21" s="119">
        <v>-69526967</v>
      </c>
      <c r="L21" s="118">
        <v>20238900</v>
      </c>
      <c r="M21" s="119">
        <v>85057196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311897</v>
      </c>
      <c r="E23" s="38">
        <f t="shared" si="3"/>
        <v>1338038.1300000001</v>
      </c>
      <c r="F23" s="60">
        <f>'TIE-OUT'!P23+RECLASS!N23</f>
        <v>0</v>
      </c>
      <c r="G23" s="38">
        <f>'TIE-OUT'!Q23+RECLASS!O23</f>
        <v>0</v>
      </c>
      <c r="H23" s="118">
        <v>300089</v>
      </c>
      <c r="I23" s="119">
        <v>1287381.81</v>
      </c>
      <c r="J23" s="118">
        <v>11808</v>
      </c>
      <c r="K23" s="119">
        <v>50656.32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-67642332</v>
      </c>
      <c r="E24" s="39">
        <f t="shared" si="4"/>
        <v>-285931397.56</v>
      </c>
      <c r="F24" s="61">
        <f t="shared" si="4"/>
        <v>0</v>
      </c>
      <c r="G24" s="39">
        <f t="shared" si="4"/>
        <v>-18292192.469999999</v>
      </c>
      <c r="H24" s="61">
        <f t="shared" si="4"/>
        <v>-72386902</v>
      </c>
      <c r="I24" s="39">
        <f t="shared" si="4"/>
        <v>-295566807.16000003</v>
      </c>
      <c r="J24" s="61">
        <f>SUM(J19:J23)</f>
        <v>-15098190</v>
      </c>
      <c r="K24" s="39">
        <f>SUM(K19:K23)</f>
        <v>-66512671.509999998</v>
      </c>
      <c r="L24" s="61">
        <f t="shared" ref="L24:AO24" si="5">SUM(L19:L23)</f>
        <v>19842760</v>
      </c>
      <c r="M24" s="39">
        <f t="shared" si="5"/>
        <v>94440273.579999998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1558790</v>
      </c>
      <c r="E27" s="38">
        <f>SUM(G27,I27,K27,M27,O27,Q27,S27,U27,W27,Y27,AA27,AC27,AE27)</f>
        <v>6233402.0899999999</v>
      </c>
      <c r="F27" s="60">
        <f>'TIE-OUT'!P27+RECLASS!N27</f>
        <v>0</v>
      </c>
      <c r="G27" s="38">
        <f>'TIE-OUT'!Q27+RECLASS!O27</f>
        <v>0</v>
      </c>
      <c r="H27" s="118">
        <v>1558672</v>
      </c>
      <c r="I27" s="119">
        <v>6232945</v>
      </c>
      <c r="J27" s="118">
        <v>118</v>
      </c>
      <c r="K27" s="119">
        <v>457.09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-179432</v>
      </c>
      <c r="E28" s="38">
        <f>SUM(G28,I28,K28,M28,O28,Q28,S28,U28,W28,Y28,AA28,AC28,AE28)</f>
        <v>-686073.20000000007</v>
      </c>
      <c r="F28" s="60">
        <f>'TIE-OUT'!P28+RECLASS!N28</f>
        <v>0</v>
      </c>
      <c r="G28" s="38">
        <f>'TIE-OUT'!Q28+RECLASS!O28</f>
        <v>0</v>
      </c>
      <c r="H28" s="118">
        <v>-170231</v>
      </c>
      <c r="I28" s="119">
        <v>-652911.43000000005</v>
      </c>
      <c r="J28" s="118">
        <v>-9201</v>
      </c>
      <c r="K28" s="119">
        <v>-33161.769999999997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1379358</v>
      </c>
      <c r="E29" s="39">
        <f t="shared" si="6"/>
        <v>5547328.8899999997</v>
      </c>
      <c r="F29" s="61">
        <f t="shared" si="6"/>
        <v>0</v>
      </c>
      <c r="G29" s="39">
        <f t="shared" si="6"/>
        <v>0</v>
      </c>
      <c r="H29" s="61">
        <f t="shared" si="6"/>
        <v>1388441</v>
      </c>
      <c r="I29" s="39">
        <f t="shared" si="6"/>
        <v>5580033.5700000003</v>
      </c>
      <c r="J29" s="61">
        <f>SUM(J27:J28)</f>
        <v>-9083</v>
      </c>
      <c r="K29" s="39">
        <f>SUM(K27:K28)</f>
        <v>-32704.679999999997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116469</v>
      </c>
      <c r="E32" s="38">
        <f t="shared" si="8"/>
        <v>499652.01000000007</v>
      </c>
      <c r="F32" s="60">
        <f>'TIE-OUT'!P32+RECLASS!N32</f>
        <v>0</v>
      </c>
      <c r="G32" s="38">
        <f>'TIE-OUT'!Q32+RECLASS!O32</f>
        <v>0</v>
      </c>
      <c r="H32" s="118">
        <v>-37040</v>
      </c>
      <c r="I32" s="119">
        <v>-158901.6</v>
      </c>
      <c r="J32" s="118">
        <v>123285</v>
      </c>
      <c r="K32" s="119">
        <v>528892.65</v>
      </c>
      <c r="L32" s="118">
        <v>30224</v>
      </c>
      <c r="M32" s="119">
        <v>129660.96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-23922</v>
      </c>
      <c r="E33" s="38">
        <f t="shared" si="8"/>
        <v>-56219.57</v>
      </c>
      <c r="F33" s="60">
        <f>'TIE-OUT'!P33+RECLASS!N33</f>
        <v>0</v>
      </c>
      <c r="G33" s="38">
        <f>'TIE-OUT'!Q33+RECLASS!O33</f>
        <v>0</v>
      </c>
      <c r="H33" s="118">
        <v>0</v>
      </c>
      <c r="I33" s="119">
        <v>0</v>
      </c>
      <c r="J33" s="118">
        <v>-23922</v>
      </c>
      <c r="K33" s="119">
        <v>-56219.57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14252</v>
      </c>
      <c r="E34" s="38">
        <f t="shared" si="8"/>
        <v>23854.07</v>
      </c>
      <c r="F34" s="60">
        <f>'TIE-OUT'!P34+RECLASS!N34</f>
        <v>0</v>
      </c>
      <c r="G34" s="38">
        <f>'TIE-OUT'!Q34+RECLASS!O34</f>
        <v>0</v>
      </c>
      <c r="H34" s="118">
        <v>0</v>
      </c>
      <c r="I34" s="119">
        <v>0</v>
      </c>
      <c r="J34" s="118">
        <v>14252</v>
      </c>
      <c r="K34" s="119">
        <v>23854.07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-2376453</v>
      </c>
      <c r="E35" s="38">
        <f t="shared" si="8"/>
        <v>-9677045.4800000004</v>
      </c>
      <c r="F35" s="60">
        <f>'TIE-OUT'!P35+RECLASS!N35</f>
        <v>0</v>
      </c>
      <c r="G35" s="38">
        <f>'TIE-OUT'!Q35+RECLASS!O35</f>
        <v>0</v>
      </c>
      <c r="H35" s="118">
        <v>-2130394</v>
      </c>
      <c r="I35" s="119">
        <v>0</v>
      </c>
      <c r="J35" s="118">
        <v>1511</v>
      </c>
      <c r="K35" s="119">
        <v>0</v>
      </c>
      <c r="L35" s="118">
        <v>-247570</v>
      </c>
      <c r="M35" s="119">
        <v>-9677045.4800000004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-2269654</v>
      </c>
      <c r="E36" s="39">
        <f t="shared" si="9"/>
        <v>-9209758.9700000007</v>
      </c>
      <c r="F36" s="61">
        <f t="shared" si="9"/>
        <v>0</v>
      </c>
      <c r="G36" s="39">
        <f t="shared" si="9"/>
        <v>0</v>
      </c>
      <c r="H36" s="61">
        <f t="shared" si="9"/>
        <v>-2167434</v>
      </c>
      <c r="I36" s="39">
        <f t="shared" si="9"/>
        <v>-158901.6</v>
      </c>
      <c r="J36" s="61">
        <f>SUM(J32:J35)</f>
        <v>115126</v>
      </c>
      <c r="K36" s="39">
        <f>SUM(K32:K35)</f>
        <v>496527.15</v>
      </c>
      <c r="L36" s="61">
        <f t="shared" ref="L36:AO36" si="10">SUM(L32:L35)</f>
        <v>-217346</v>
      </c>
      <c r="M36" s="39">
        <f t="shared" si="10"/>
        <v>-9547384.5199999996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107.7100000000064</v>
      </c>
      <c r="F39" s="60">
        <f>'TIE-OUT'!P39+RECLASS!N39</f>
        <v>0</v>
      </c>
      <c r="G39" s="38">
        <f>'TIE-OUT'!Q39+RECLASS!O39</f>
        <v>0</v>
      </c>
      <c r="H39" s="118">
        <v>25041</v>
      </c>
      <c r="I39" s="119">
        <v>107425.89</v>
      </c>
      <c r="J39" s="118">
        <v>-25041</v>
      </c>
      <c r="K39" s="119">
        <v>-107318.18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152313</v>
      </c>
      <c r="E40" s="38">
        <f t="shared" si="11"/>
        <v>243010.82999999996</v>
      </c>
      <c r="F40" s="60">
        <f>'TIE-OUT'!P40+RECLASS!N40</f>
        <v>0</v>
      </c>
      <c r="G40" s="38">
        <f>'TIE-OUT'!Q40+RECLASS!O40</f>
        <v>0</v>
      </c>
      <c r="H40" s="118">
        <v>-96502</v>
      </c>
      <c r="I40" s="119">
        <v>-318714.89</v>
      </c>
      <c r="J40" s="118">
        <v>-3350</v>
      </c>
      <c r="K40" s="119">
        <v>-8671.51</v>
      </c>
      <c r="L40" s="118">
        <v>252165</v>
      </c>
      <c r="M40" s="119">
        <v>570397.23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152313</v>
      </c>
      <c r="E42" s="39">
        <f t="shared" si="12"/>
        <v>243010.82999999996</v>
      </c>
      <c r="F42" s="61">
        <f t="shared" si="12"/>
        <v>0</v>
      </c>
      <c r="G42" s="39">
        <f t="shared" si="12"/>
        <v>0</v>
      </c>
      <c r="H42" s="61">
        <f t="shared" si="12"/>
        <v>-96502</v>
      </c>
      <c r="I42" s="39">
        <f t="shared" si="12"/>
        <v>-318714.89</v>
      </c>
      <c r="J42" s="61">
        <f>SUM(J40:J41)</f>
        <v>-3350</v>
      </c>
      <c r="K42" s="39">
        <f>SUM(K40:K41)</f>
        <v>-8671.51</v>
      </c>
      <c r="L42" s="61">
        <f t="shared" ref="L42:AO42" si="13">SUM(L40:L41)</f>
        <v>252165</v>
      </c>
      <c r="M42" s="39">
        <f t="shared" si="13"/>
        <v>570397.23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152313</v>
      </c>
      <c r="E43" s="39">
        <f t="shared" si="14"/>
        <v>243118.53999999998</v>
      </c>
      <c r="F43" s="61">
        <f t="shared" si="14"/>
        <v>0</v>
      </c>
      <c r="G43" s="39">
        <f t="shared" si="14"/>
        <v>0</v>
      </c>
      <c r="H43" s="61">
        <f t="shared" si="14"/>
        <v>-71461</v>
      </c>
      <c r="I43" s="39">
        <f t="shared" si="14"/>
        <v>-211289</v>
      </c>
      <c r="J43" s="61">
        <f>J42+J39</f>
        <v>-28391</v>
      </c>
      <c r="K43" s="39">
        <f>K42+K39</f>
        <v>-115989.68999999999</v>
      </c>
      <c r="L43" s="61">
        <f t="shared" ref="L43:AO43" si="15">L42+L39</f>
        <v>252165</v>
      </c>
      <c r="M43" s="39">
        <f t="shared" si="15"/>
        <v>570397.23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-39025</v>
      </c>
      <c r="E49" s="38">
        <f>SUM(G49,I49,K49,M49,O49,Q49,S49,U49,W49,Y49,AA49,AC49,AE49)</f>
        <v>-167417.26999999955</v>
      </c>
      <c r="F49" s="60">
        <f>'TIE-OUT'!P49+RECLASS!N49</f>
        <v>0</v>
      </c>
      <c r="G49" s="38">
        <f>'TIE-OUT'!Q49+RECLASS!O49</f>
        <v>0</v>
      </c>
      <c r="H49" s="118">
        <v>3578909</v>
      </c>
      <c r="I49" s="119">
        <v>15353519.609999999</v>
      </c>
      <c r="J49" s="118">
        <v>557138</v>
      </c>
      <c r="K49" s="119">
        <v>2390122</v>
      </c>
      <c r="L49" s="118">
        <v>-4175072</v>
      </c>
      <c r="M49" s="119">
        <v>-17911058.879999999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-311897</v>
      </c>
      <c r="E51" s="38">
        <f>SUM(G51,I51,K51,M51,O51,Q51,S51,U51,W51,Y51,AA51,AC51,AE51)</f>
        <v>-1338038.1300000001</v>
      </c>
      <c r="F51" s="60">
        <f>'TIE-OUT'!P51+RECLASS!N51</f>
        <v>0</v>
      </c>
      <c r="G51" s="38">
        <f>'TIE-OUT'!Q51+RECLASS!O51</f>
        <v>0</v>
      </c>
      <c r="H51" s="118">
        <v>-300089</v>
      </c>
      <c r="I51" s="119">
        <v>-1287381.81</v>
      </c>
      <c r="J51" s="118">
        <v>-11808</v>
      </c>
      <c r="K51" s="119">
        <v>-50656.32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-24850875</v>
      </c>
      <c r="E54" s="38">
        <f>SUM(G54,I54,K54,M54,O54,Q54,S54,U54,W54,Y54,AA54,AC54,AE54)</f>
        <v>-1091855.5900000003</v>
      </c>
      <c r="F54" s="60">
        <f>'TIE-OUT'!P54+RECLASS!N54</f>
        <v>0</v>
      </c>
      <c r="G54" s="38">
        <f>'TIE-OUT'!Q54+RECLASS!O54</f>
        <v>0</v>
      </c>
      <c r="H54" s="118">
        <v>-26502092</v>
      </c>
      <c r="I54" s="119">
        <v>-1252858.8700000001</v>
      </c>
      <c r="J54" s="118">
        <v>5592766</v>
      </c>
      <c r="K54" s="119">
        <v>-51578.61</v>
      </c>
      <c r="L54" s="118">
        <v>-3941549</v>
      </c>
      <c r="M54" s="119">
        <v>212581.89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-2060059</v>
      </c>
      <c r="F55" s="60">
        <f>'TIE-OUT'!P55+RECLASS!N55</f>
        <v>0</v>
      </c>
      <c r="G55" s="38">
        <f>'TIE-OUT'!Q55+RECLASS!O55</f>
        <v>0</v>
      </c>
      <c r="H55" s="118">
        <v>0</v>
      </c>
      <c r="I55" s="119">
        <v>-2015003.2</v>
      </c>
      <c r="J55" s="118">
        <v>0</v>
      </c>
      <c r="K55" s="119">
        <v>-45055.8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-24850875</v>
      </c>
      <c r="E56" s="39">
        <f t="shared" si="16"/>
        <v>-3151914.5900000003</v>
      </c>
      <c r="F56" s="61">
        <f t="shared" si="16"/>
        <v>0</v>
      </c>
      <c r="G56" s="39">
        <f t="shared" si="16"/>
        <v>0</v>
      </c>
      <c r="H56" s="61">
        <f t="shared" si="16"/>
        <v>-26502092</v>
      </c>
      <c r="I56" s="39">
        <f t="shared" si="16"/>
        <v>-3267862.0700000003</v>
      </c>
      <c r="J56" s="61">
        <f>SUM(J54:J55)</f>
        <v>5592766</v>
      </c>
      <c r="K56" s="39">
        <f>SUM(K54:K55)</f>
        <v>-96634.41</v>
      </c>
      <c r="L56" s="61">
        <f t="shared" ref="L56:AO56" si="17">SUM(L54:L55)</f>
        <v>-3941549</v>
      </c>
      <c r="M56" s="39">
        <f t="shared" si="17"/>
        <v>212581.89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3520720</v>
      </c>
      <c r="F70" s="60">
        <f>'TIE-OUT'!P70+RECLASS!N70</f>
        <v>0</v>
      </c>
      <c r="G70" s="38">
        <f>'TIE-OUT'!Q70+RECLASS!O70</f>
        <v>2526290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+Actuals!I513</f>
        <v>0</v>
      </c>
      <c r="M70" s="119">
        <v>994430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-22698436</v>
      </c>
      <c r="F71" s="60">
        <f>'TIE-OUT'!P71+RECLASS!N71</f>
        <v>0</v>
      </c>
      <c r="G71" s="38">
        <f>'TIE-OUT'!Q71+RECLASS!O71</f>
        <v>-22698436</v>
      </c>
      <c r="H71" s="118">
        <v>0</v>
      </c>
      <c r="I71" s="119">
        <v>0</v>
      </c>
      <c r="J71" s="118">
        <v>0</v>
      </c>
      <c r="K71" s="119"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-19177716</v>
      </c>
      <c r="F72" s="61">
        <f t="shared" si="22"/>
        <v>0</v>
      </c>
      <c r="G72" s="39">
        <f t="shared" si="22"/>
        <v>-20172146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994430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1057409.6299999999</v>
      </c>
      <c r="F74" s="60">
        <f>'TIE-OUT'!P74+RECLASS!N74</f>
        <v>0</v>
      </c>
      <c r="G74" s="38">
        <f>'TIE-OUT'!Q74+RECLASS!O74</f>
        <v>1057409.6299999999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-12611.03</v>
      </c>
      <c r="F76" s="60">
        <f>'TIE-OUT'!P76+RECLASS!N76</f>
        <v>0</v>
      </c>
      <c r="G76" s="38">
        <f>'TIE-OUT'!Q76+RECLASS!O76</f>
        <v>0</v>
      </c>
      <c r="H76" s="118">
        <v>0</v>
      </c>
      <c r="I76" s="119">
        <v>-12611.03</v>
      </c>
      <c r="J76" s="118">
        <v>0</v>
      </c>
      <c r="K76" s="119"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-2497.1400000000003</v>
      </c>
      <c r="F81" s="60">
        <f>'TIE-OUT'!P81+RECLASS!N81</f>
        <v>0</v>
      </c>
      <c r="G81" s="38">
        <f>'TIE-OUT'!Q81+RECLASS!O81</f>
        <v>0</v>
      </c>
      <c r="H81" s="118">
        <v>0</v>
      </c>
      <c r="I81" s="119">
        <v>7146.86</v>
      </c>
      <c r="J81" s="118">
        <v>0</v>
      </c>
      <c r="K81" s="119">
        <v>-9644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-11697104.729999989</v>
      </c>
      <c r="F82" s="91">
        <f>F16+F24+F29+F36+F43+F45+F47+F49</f>
        <v>0</v>
      </c>
      <c r="G82" s="92">
        <f>SUM(G72:G81)+G16+G24+G29+G36+G43+G45+G47+G49+G51+G56+G61+G66</f>
        <v>-31624400.109999999</v>
      </c>
      <c r="H82" s="91">
        <f>H16+H24+H29+H36+H43+H45+H47+H49</f>
        <v>0</v>
      </c>
      <c r="I82" s="92">
        <f>SUM(I72:I81)+I16+I24+I29+I36+I43+I45+I47+I49+I51+I56+I61+I66</f>
        <v>20799021.570000004</v>
      </c>
      <c r="J82" s="91">
        <f>J16+J24+J29+J36+J43+J45+J47+J49</f>
        <v>0</v>
      </c>
      <c r="K82" s="137">
        <f>SUM(K72:K81)+K16+K24+K29+K36+K43+K45+K47+K49+K51+K56+K61+K66</f>
        <v>-672164.23999999184</v>
      </c>
      <c r="L82" s="91">
        <f>L16+L24+L29+L36+L43+L45+L47+L49</f>
        <v>0</v>
      </c>
      <c r="M82" s="92">
        <f>SUM(M72:M81)+M16+M24+M29+M36+M43+M45+M47+M49+M51+M56+M61+M66</f>
        <v>-199561.94999999984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167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29975997.699999999</v>
      </c>
      <c r="F86" s="145">
        <f>'TIE-OUT'!P86</f>
        <v>0</v>
      </c>
      <c r="G86" s="184">
        <f>'TIE-OUT'!Q86</f>
        <v>30025861.699999999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-49864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'TIE-OUT'!P87</f>
        <v>0</v>
      </c>
      <c r="G87" s="185">
        <f>'TIE-OUT'!Q87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351773</v>
      </c>
      <c r="F88" s="147">
        <f>'TIE-OUT'!P88</f>
        <v>0</v>
      </c>
      <c r="G88" s="186">
        <f>'TIE-OUT'!Q88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351773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30327770.699999999</v>
      </c>
      <c r="F89" s="155">
        <f t="shared" si="26"/>
        <v>0</v>
      </c>
      <c r="G89" s="155">
        <f t="shared" si="26"/>
        <v>30025861.699999999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301909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18630665.97000001</v>
      </c>
      <c r="F91" s="155">
        <f t="shared" si="27"/>
        <v>0</v>
      </c>
      <c r="G91" s="155">
        <f t="shared" si="27"/>
        <v>-1598538.4100000001</v>
      </c>
      <c r="H91" s="155">
        <f t="shared" si="27"/>
        <v>0</v>
      </c>
      <c r="I91" s="155">
        <f t="shared" si="27"/>
        <v>20799021.570000004</v>
      </c>
      <c r="J91" s="155">
        <f t="shared" si="27"/>
        <v>0</v>
      </c>
      <c r="K91" s="155">
        <f t="shared" si="27"/>
        <v>-672164.23999999184</v>
      </c>
      <c r="L91" s="155">
        <f t="shared" si="27"/>
        <v>0</v>
      </c>
      <c r="M91" s="155">
        <f t="shared" si="27"/>
        <v>102347.05000000016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G79" activePane="bottomRight" state="frozen"/>
      <selection activeCell="L9" sqref="L9"/>
      <selection pane="topRight" activeCell="L9" sqref="L9"/>
      <selection pane="bottomLeft" activeCell="L9" sqref="L9"/>
      <selection pane="bottomRight" activeCell="AV94" sqref="AV9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3576248</v>
      </c>
      <c r="E11" s="38">
        <f>SUM(G11,I11,K11,M11,O11,Q11,S11,U11,W11,Y11,AA11,AC11,AE11)</f>
        <v>13048042.43</v>
      </c>
      <c r="F11" s="60">
        <f>'TIE-OUT'!R11+RECLASS!P11</f>
        <v>0</v>
      </c>
      <c r="G11" s="38">
        <f>'TIE-OUT'!S11+RECLASS!Q11</f>
        <v>0</v>
      </c>
      <c r="H11" s="118">
        <v>3452064</v>
      </c>
      <c r="I11" s="119">
        <v>12652851.619999999</v>
      </c>
      <c r="J11" s="118">
        <v>152648</v>
      </c>
      <c r="K11" s="119">
        <v>469821.81</v>
      </c>
      <c r="L11" s="118">
        <v>-28464</v>
      </c>
      <c r="M11" s="119">
        <v>-74631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-207634.24</v>
      </c>
      <c r="F12" s="60">
        <f>'TIE-OUT'!R12+RECLASS!P12</f>
        <v>0</v>
      </c>
      <c r="G12" s="38">
        <f>'TIE-OUT'!S12+RECLASS!Q12</f>
        <v>-207634.24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4557584</v>
      </c>
      <c r="E13" s="38">
        <f t="shared" si="0"/>
        <v>16732946</v>
      </c>
      <c r="F13" s="60">
        <f>'TIE-OUT'!R13+RECLASS!P13</f>
        <v>0</v>
      </c>
      <c r="G13" s="38">
        <f>'TIE-OUT'!S13+RECLASS!Q13</f>
        <v>0</v>
      </c>
      <c r="H13" s="118">
        <v>4557584</v>
      </c>
      <c r="I13" s="119">
        <v>16732946</v>
      </c>
      <c r="J13" s="118">
        <v>5910659</v>
      </c>
      <c r="K13" s="119">
        <v>20020204</v>
      </c>
      <c r="L13" s="118">
        <v>-5910659</v>
      </c>
      <c r="M13" s="119">
        <v>-20020204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74631</v>
      </c>
      <c r="F15" s="81">
        <f>'TIE-OUT'!R15+RECLASS!P15</f>
        <v>0</v>
      </c>
      <c r="G15" s="82">
        <f>'TIE-OUT'!S15+RECLASS!Q15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+Actuals!I208</f>
        <v>0</v>
      </c>
      <c r="M15" s="119">
        <v>74631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8133832</v>
      </c>
      <c r="E16" s="39">
        <f t="shared" si="1"/>
        <v>29647985.189999998</v>
      </c>
      <c r="F16" s="61">
        <f t="shared" si="1"/>
        <v>0</v>
      </c>
      <c r="G16" s="39">
        <f t="shared" si="1"/>
        <v>-207634.24</v>
      </c>
      <c r="H16" s="61">
        <f t="shared" si="1"/>
        <v>8009648</v>
      </c>
      <c r="I16" s="39">
        <f t="shared" si="1"/>
        <v>29385797.619999997</v>
      </c>
      <c r="J16" s="61">
        <f>SUM(J11:J15)</f>
        <v>6063307</v>
      </c>
      <c r="K16" s="39">
        <f>SUM(K11:K15)</f>
        <v>20490025.809999999</v>
      </c>
      <c r="L16" s="61">
        <f t="shared" ref="L16:AO16" si="2">SUM(L11:L15)</f>
        <v>-5939123</v>
      </c>
      <c r="M16" s="39">
        <f t="shared" si="2"/>
        <v>-20020204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-4350615</v>
      </c>
      <c r="E19" s="38">
        <f t="shared" si="3"/>
        <v>-16688734.66</v>
      </c>
      <c r="F19" s="64">
        <f>'TIE-OUT'!R19+RECLASS!P19</f>
        <v>0</v>
      </c>
      <c r="G19" s="68">
        <f>'TIE-OUT'!S19+RECLASS!Q19</f>
        <v>0</v>
      </c>
      <c r="H19" s="118">
        <v>-3343081</v>
      </c>
      <c r="I19" s="119">
        <v>-12209508.18</v>
      </c>
      <c r="J19" s="118">
        <v>-1006424</v>
      </c>
      <c r="K19" s="119">
        <v>-4568053</v>
      </c>
      <c r="L19" s="118">
        <v>-1110</v>
      </c>
      <c r="M19" s="119">
        <v>88826.52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-44811.86</v>
      </c>
      <c r="F20" s="60">
        <f>'TIE-OUT'!R20+RECLASS!P20</f>
        <v>0</v>
      </c>
      <c r="G20" s="38">
        <f>'TIE-OUT'!S20+RECLASS!Q20</f>
        <v>-44811.86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-3471896</v>
      </c>
      <c r="E21" s="38">
        <f t="shared" si="3"/>
        <v>-12394050</v>
      </c>
      <c r="F21" s="60">
        <f>'TIE-OUT'!R21+RECLASS!P21</f>
        <v>0</v>
      </c>
      <c r="G21" s="38">
        <f>'TIE-OUT'!S21+RECLASS!Q21</f>
        <v>0</v>
      </c>
      <c r="H21" s="118">
        <v>0</v>
      </c>
      <c r="I21" s="119">
        <v>0</v>
      </c>
      <c r="J21" s="118">
        <v>-6210912</v>
      </c>
      <c r="K21" s="119">
        <v>-22096126</v>
      </c>
      <c r="L21" s="118">
        <v>2739016</v>
      </c>
      <c r="M21" s="119">
        <v>9702076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-7822511</v>
      </c>
      <c r="E24" s="39">
        <f t="shared" si="4"/>
        <v>-29127596.52</v>
      </c>
      <c r="F24" s="61">
        <f t="shared" si="4"/>
        <v>0</v>
      </c>
      <c r="G24" s="39">
        <f t="shared" si="4"/>
        <v>-44811.86</v>
      </c>
      <c r="H24" s="61">
        <f t="shared" si="4"/>
        <v>-3343081</v>
      </c>
      <c r="I24" s="39">
        <f t="shared" si="4"/>
        <v>-12209508.18</v>
      </c>
      <c r="J24" s="61">
        <f>SUM(J19:J23)</f>
        <v>-7217336</v>
      </c>
      <c r="K24" s="39">
        <f>SUM(K19:K23)</f>
        <v>-26664179</v>
      </c>
      <c r="L24" s="61">
        <f t="shared" ref="L24:AO24" si="5">SUM(L19:L23)</f>
        <v>2737906</v>
      </c>
      <c r="M24" s="39">
        <f t="shared" si="5"/>
        <v>9790902.5199999996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v>0</v>
      </c>
      <c r="I27" s="119">
        <v>0</v>
      </c>
      <c r="J27" s="118">
        <v>-28464</v>
      </c>
      <c r="K27" s="119">
        <v>0</v>
      </c>
      <c r="L27" s="118">
        <v>28464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-28464</v>
      </c>
      <c r="K29" s="39">
        <f>SUM(K27:K28)</f>
        <v>0</v>
      </c>
      <c r="L29" s="61">
        <f t="shared" si="6"/>
        <v>28464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0</v>
      </c>
      <c r="E32" s="38">
        <f t="shared" si="7"/>
        <v>0</v>
      </c>
      <c r="F32" s="64">
        <f>'TIE-OUT'!R32+RECLASS!P32</f>
        <v>0</v>
      </c>
      <c r="G32" s="68">
        <f>'TIE-OUT'!S32+RECLASS!Q32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0</v>
      </c>
      <c r="E36" s="39">
        <f t="shared" si="8"/>
        <v>0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>SUM(J32:J35)</f>
        <v>0</v>
      </c>
      <c r="K36" s="39">
        <f>SUM(K32:K35)</f>
        <v>0</v>
      </c>
      <c r="L36" s="61">
        <f t="shared" ref="L36:AO36" si="9">SUM(L32:L35)</f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>SUM(J40:J41)</f>
        <v>0</v>
      </c>
      <c r="K42" s="39">
        <f>SUM(K40:K41)</f>
        <v>0</v>
      </c>
      <c r="L42" s="61">
        <f t="shared" ref="L42:AO42" si="12">SUM(L40:L41)</f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>J42+J39</f>
        <v>0</v>
      </c>
      <c r="K43" s="39">
        <f>K42+K39</f>
        <v>0</v>
      </c>
      <c r="L43" s="61">
        <f t="shared" ref="L43:AO43" si="14">L42+L39</f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-311321</v>
      </c>
      <c r="E49" s="38">
        <f>SUM(G49,I49,K49,M49,O49,Q49,S49,U49,W49,Y49,AA49,AC49,AE49)</f>
        <v>-1125736.7299999986</v>
      </c>
      <c r="F49" s="60">
        <f>'TIE-OUT'!R49+RECLASS!P49</f>
        <v>0</v>
      </c>
      <c r="G49" s="38">
        <f>'TIE-OUT'!S49+RECLASS!Q49</f>
        <v>0</v>
      </c>
      <c r="H49" s="118">
        <v>-4666567</v>
      </c>
      <c r="I49" s="119">
        <v>-16874306.27</v>
      </c>
      <c r="J49" s="118">
        <v>1182493</v>
      </c>
      <c r="K49" s="119">
        <v>4275894.6900000004</v>
      </c>
      <c r="L49" s="118">
        <v>3172753</v>
      </c>
      <c r="M49" s="119">
        <v>11472674.85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-10018397</v>
      </c>
      <c r="E54" s="38">
        <f>SUM(G54,I54,K54,M54,O54,Q54,S54,U54,W54,Y54,AA54,AC54,AE54)</f>
        <v>-232930.88</v>
      </c>
      <c r="F54" s="64">
        <f>'TIE-OUT'!R54+RECLASS!P54</f>
        <v>0</v>
      </c>
      <c r="G54" s="68">
        <f>'TIE-OUT'!S54+RECLASS!Q54</f>
        <v>0</v>
      </c>
      <c r="H54" s="118">
        <v>-10072227</v>
      </c>
      <c r="I54" s="119">
        <v>-415084.98</v>
      </c>
      <c r="J54" s="118">
        <v>2023494</v>
      </c>
      <c r="K54" s="119">
        <v>186752.49</v>
      </c>
      <c r="L54" s="118">
        <v>-1969664</v>
      </c>
      <c r="M54" s="119">
        <v>-4598.3900000000003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-794863.42999999993</v>
      </c>
      <c r="F55" s="81">
        <f>'TIE-OUT'!R55+RECLASS!P55</f>
        <v>0</v>
      </c>
      <c r="G55" s="82">
        <f>'TIE-OUT'!S55+RECLASS!Q55</f>
        <v>0</v>
      </c>
      <c r="H55" s="118">
        <v>0</v>
      </c>
      <c r="I55" s="119">
        <v>-795316.99</v>
      </c>
      <c r="J55" s="118">
        <v>0</v>
      </c>
      <c r="K55" s="119">
        <v>16862.25</v>
      </c>
      <c r="L55" s="118">
        <f>+Actuals!I228</f>
        <v>0</v>
      </c>
      <c r="M55" s="119">
        <v>-16408.689999999999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-10018397</v>
      </c>
      <c r="E56" s="39">
        <f t="shared" si="15"/>
        <v>-1027794.3099999999</v>
      </c>
      <c r="F56" s="61">
        <f t="shared" si="15"/>
        <v>0</v>
      </c>
      <c r="G56" s="39">
        <f t="shared" si="15"/>
        <v>0</v>
      </c>
      <c r="H56" s="61">
        <f t="shared" si="15"/>
        <v>-10072227</v>
      </c>
      <c r="I56" s="39">
        <f t="shared" si="15"/>
        <v>-1210401.97</v>
      </c>
      <c r="J56" s="61">
        <f>SUM(J54:J55)</f>
        <v>2023494</v>
      </c>
      <c r="K56" s="39">
        <f>SUM(K54:K55)</f>
        <v>203614.74</v>
      </c>
      <c r="L56" s="61">
        <f t="shared" si="15"/>
        <v>-1969664</v>
      </c>
      <c r="M56" s="39">
        <f t="shared" si="15"/>
        <v>-21007.079999999998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>SUM(J59:J60)</f>
        <v>0</v>
      </c>
      <c r="K61" s="39">
        <f>SUM(K59:K60)</f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>SUM(J64:J65)</f>
        <v>0</v>
      </c>
      <c r="K66" s="39">
        <f>SUM(K64:K65)</f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598000</v>
      </c>
      <c r="F70" s="64">
        <f>'TIE-OUT'!R70+RECLASS!P70</f>
        <v>0</v>
      </c>
      <c r="G70" s="68">
        <f>'TIE-OUT'!S70+RECLASS!Q70</f>
        <v>598000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-1000000</v>
      </c>
      <c r="F71" s="81">
        <f>'TIE-OUT'!R71+RECLASS!P71</f>
        <v>0</v>
      </c>
      <c r="G71" s="82">
        <f>'TIE-OUT'!S71+RECLASS!Q71</f>
        <v>-1000000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-402000</v>
      </c>
      <c r="F72" s="61">
        <f t="shared" si="18"/>
        <v>0</v>
      </c>
      <c r="G72" s="39">
        <f t="shared" si="18"/>
        <v>-402000</v>
      </c>
      <c r="H72" s="61">
        <f t="shared" si="18"/>
        <v>0</v>
      </c>
      <c r="I72" s="39">
        <f t="shared" si="18"/>
        <v>0</v>
      </c>
      <c r="J72" s="61">
        <f>SUM(J70:J71)</f>
        <v>0</v>
      </c>
      <c r="K72" s="39">
        <f>SUM(K70:K71)</f>
        <v>0</v>
      </c>
      <c r="L72" s="61">
        <f t="shared" ref="L72:AO72" si="19">SUM(L70:L71)</f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-49438.94</v>
      </c>
      <c r="F74" s="60">
        <f>'TIE-OUT'!R74+RECLASS!P74</f>
        <v>0</v>
      </c>
      <c r="G74" s="60">
        <f>'TIE-OUT'!S74+RECLASS!Q74</f>
        <v>-49438.94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-2084581.3100000019</v>
      </c>
      <c r="F82" s="91">
        <f>F16+F24+F29+F36+F43+F45+F47+F49</f>
        <v>0</v>
      </c>
      <c r="G82" s="92">
        <f>SUM(G72:G81)+G16+G24+G29+G36+G43+G45+G47+G49+G51+G56+G61+G66</f>
        <v>-703885.03999999992</v>
      </c>
      <c r="H82" s="91">
        <f>H16+H24+H29+H36+H43+H45+H47+H49</f>
        <v>0</v>
      </c>
      <c r="I82" s="92">
        <f>SUM(I72:I81)+I16+I24+I29+I36+I43+I45+I47+I49+I51+I56+I61+I66</f>
        <v>-908418.80000000191</v>
      </c>
      <c r="J82" s="91">
        <f>J16+J24+J29+J36+J43+J45+J47+J49</f>
        <v>0</v>
      </c>
      <c r="K82" s="137">
        <f>SUM(K72:K81)+K16+K24+K29+K36+K43+K45+K47+K49+K51+K56+K61+K66</f>
        <v>-1694643.7600000009</v>
      </c>
      <c r="L82" s="91">
        <f>L16+L24+L29+L36+L43+L45+L47+L49</f>
        <v>0</v>
      </c>
      <c r="M82" s="92">
        <f>SUM(M72:M81)+M16+M24+M29+M36+M43+M45+M47+M49+M51+M56+M61+M66</f>
        <v>1222366.2899999991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767660.49</v>
      </c>
      <c r="F86" s="145">
        <f>'TIE-OUT'!R86+RECLASS!P86</f>
        <v>0</v>
      </c>
      <c r="G86" s="184">
        <f>'TIE-OUT'!S86+RECLASS!Q86</f>
        <v>767752.49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-92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54340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54340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822000.49</v>
      </c>
      <c r="F89" s="155">
        <f t="shared" si="22"/>
        <v>0</v>
      </c>
      <c r="G89" s="155">
        <f t="shared" si="22"/>
        <v>767752.49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54248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-1262580.8200000019</v>
      </c>
      <c r="F91" s="155">
        <f t="shared" si="23"/>
        <v>0</v>
      </c>
      <c r="G91" s="155">
        <f t="shared" si="23"/>
        <v>63867.45000000007</v>
      </c>
      <c r="H91" s="155">
        <f t="shared" si="23"/>
        <v>0</v>
      </c>
      <c r="I91" s="155">
        <f t="shared" si="23"/>
        <v>-908418.80000000191</v>
      </c>
      <c r="J91" s="155">
        <f t="shared" si="23"/>
        <v>0</v>
      </c>
      <c r="K91" s="155">
        <f t="shared" si="23"/>
        <v>-1694643.7600000009</v>
      </c>
      <c r="L91" s="155">
        <f t="shared" si="23"/>
        <v>0</v>
      </c>
      <c r="M91" s="155">
        <f t="shared" si="23"/>
        <v>1276614.2899999991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71" activePane="bottomRight" state="frozen"/>
      <selection activeCell="L9" sqref="L9"/>
      <selection pane="topRight" activeCell="L9" sqref="L9"/>
      <selection pane="bottomLeft" activeCell="L9" sqref="L9"/>
      <selection pane="bottomRight" activeCell="M75" sqref="M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v>0</v>
      </c>
      <c r="I11" s="121">
        <v>0</v>
      </c>
      <c r="J11" s="118">
        <v>0</v>
      </c>
      <c r="K11" s="121"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18">
        <v>0</v>
      </c>
      <c r="I12" s="121">
        <v>0</v>
      </c>
      <c r="J12" s="118">
        <v>0</v>
      </c>
      <c r="K12" s="121"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18">
        <v>0</v>
      </c>
      <c r="I13" s="121">
        <v>0</v>
      </c>
      <c r="J13" s="118">
        <v>0</v>
      </c>
      <c r="K13" s="121"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18">
        <v>0</v>
      </c>
      <c r="I14" s="121">
        <v>0</v>
      </c>
      <c r="J14" s="118">
        <v>0</v>
      </c>
      <c r="K14" s="121"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18">
        <v>0</v>
      </c>
      <c r="I15" s="121">
        <v>0</v>
      </c>
      <c r="J15" s="118">
        <v>0</v>
      </c>
      <c r="K15" s="121"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18">
        <v>0</v>
      </c>
      <c r="I19" s="121">
        <v>0</v>
      </c>
      <c r="J19" s="118">
        <v>0</v>
      </c>
      <c r="K19" s="121"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18">
        <v>0</v>
      </c>
      <c r="I20" s="121">
        <v>0</v>
      </c>
      <c r="J20" s="118">
        <v>0</v>
      </c>
      <c r="K20" s="121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18">
        <v>0</v>
      </c>
      <c r="I21" s="121">
        <v>0</v>
      </c>
      <c r="J21" s="118">
        <v>0</v>
      </c>
      <c r="K21" s="121"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18">
        <v>0</v>
      </c>
      <c r="I22" s="121">
        <v>0</v>
      </c>
      <c r="J22" s="118">
        <v>0</v>
      </c>
      <c r="K22" s="121"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18">
        <v>0</v>
      </c>
      <c r="I23" s="121">
        <v>0</v>
      </c>
      <c r="J23" s="118">
        <v>0</v>
      </c>
      <c r="K23" s="121"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>SUM(J19:J23)</f>
        <v>0</v>
      </c>
      <c r="K24" s="39">
        <f>SUM(K19:K23)</f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18">
        <v>0</v>
      </c>
      <c r="I27" s="121">
        <v>0</v>
      </c>
      <c r="J27" s="118">
        <v>0</v>
      </c>
      <c r="K27" s="121"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18">
        <v>0</v>
      </c>
      <c r="I28" s="121">
        <v>0</v>
      </c>
      <c r="J28" s="118">
        <v>0</v>
      </c>
      <c r="K28" s="121"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18">
        <v>0</v>
      </c>
      <c r="I32" s="121">
        <v>0</v>
      </c>
      <c r="J32" s="118">
        <v>0</v>
      </c>
      <c r="K32" s="121"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18">
        <v>0</v>
      </c>
      <c r="I33" s="121">
        <v>0</v>
      </c>
      <c r="J33" s="118">
        <v>0</v>
      </c>
      <c r="K33" s="121"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18">
        <v>0</v>
      </c>
      <c r="I34" s="121">
        <v>0</v>
      </c>
      <c r="J34" s="118">
        <v>0</v>
      </c>
      <c r="K34" s="121"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18">
        <v>0</v>
      </c>
      <c r="I35" s="121">
        <v>0</v>
      </c>
      <c r="J35" s="118">
        <v>0</v>
      </c>
      <c r="K35" s="121"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18">
        <v>0</v>
      </c>
      <c r="I39" s="121">
        <v>0</v>
      </c>
      <c r="J39" s="118">
        <v>0</v>
      </c>
      <c r="K39" s="121"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18">
        <v>0</v>
      </c>
      <c r="I40" s="121">
        <v>0</v>
      </c>
      <c r="J40" s="118">
        <v>0</v>
      </c>
      <c r="K40" s="121"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18">
        <v>0</v>
      </c>
      <c r="I41" s="121">
        <v>0</v>
      </c>
      <c r="J41" s="118">
        <v>0</v>
      </c>
      <c r="K41" s="121"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18">
        <v>0</v>
      </c>
      <c r="I45" s="121">
        <v>0</v>
      </c>
      <c r="J45" s="118">
        <v>0</v>
      </c>
      <c r="K45" s="121"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18">
        <v>0</v>
      </c>
      <c r="I47" s="121">
        <v>0</v>
      </c>
      <c r="J47" s="118">
        <v>0</v>
      </c>
      <c r="K47" s="121"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18">
        <v>0</v>
      </c>
      <c r="I49" s="121">
        <v>0</v>
      </c>
      <c r="J49" s="118">
        <v>0</v>
      </c>
      <c r="K49" s="121"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18">
        <v>0</v>
      </c>
      <c r="I51" s="121">
        <v>0</v>
      </c>
      <c r="J51" s="118">
        <v>0</v>
      </c>
      <c r="K51" s="121"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18">
        <v>0</v>
      </c>
      <c r="I54" s="121">
        <v>0</v>
      </c>
      <c r="J54" s="118">
        <v>0</v>
      </c>
      <c r="K54" s="121"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18">
        <v>0</v>
      </c>
      <c r="I55" s="121">
        <v>0</v>
      </c>
      <c r="J55" s="118">
        <v>0</v>
      </c>
      <c r="K55" s="121"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39">
        <f>SUM(K54:K55)</f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18">
        <v>0</v>
      </c>
      <c r="I59" s="121">
        <v>0</v>
      </c>
      <c r="J59" s="118">
        <v>0</v>
      </c>
      <c r="K59" s="121"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18">
        <v>0</v>
      </c>
      <c r="I60" s="121">
        <v>0</v>
      </c>
      <c r="J60" s="118">
        <v>0</v>
      </c>
      <c r="K60" s="121"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18">
        <v>0</v>
      </c>
      <c r="I64" s="121">
        <v>0</v>
      </c>
      <c r="J64" s="118">
        <v>0</v>
      </c>
      <c r="K64" s="121"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18">
        <v>0</v>
      </c>
      <c r="I65" s="121">
        <v>0</v>
      </c>
      <c r="J65" s="118">
        <v>0</v>
      </c>
      <c r="K65" s="121"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218</v>
      </c>
      <c r="F70" s="64">
        <f>'TIE-OUT'!AH70+RECLASS!AH70</f>
        <v>0</v>
      </c>
      <c r="G70" s="68">
        <f>'TIE-OUT'!AI70+RECLASS!AI70</f>
        <v>218</v>
      </c>
      <c r="H70" s="118">
        <v>0</v>
      </c>
      <c r="I70" s="121">
        <v>0</v>
      </c>
      <c r="J70" s="118">
        <v>0</v>
      </c>
      <c r="K70" s="121"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18">
        <v>0</v>
      </c>
      <c r="I71" s="121">
        <v>0</v>
      </c>
      <c r="J71" s="118">
        <v>0</v>
      </c>
      <c r="K71" s="121"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218</v>
      </c>
      <c r="F72" s="61">
        <f t="shared" si="22"/>
        <v>0</v>
      </c>
      <c r="G72" s="39">
        <f t="shared" si="22"/>
        <v>218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18">
        <v>0</v>
      </c>
      <c r="I73" s="121">
        <v>0</v>
      </c>
      <c r="J73" s="118">
        <v>0</v>
      </c>
      <c r="K73" s="121"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217755.32</v>
      </c>
      <c r="F74" s="60">
        <f>'TIE-OUT'!AH74+RECLASS!AH74</f>
        <v>0</v>
      </c>
      <c r="G74" s="60">
        <f>'TIE-OUT'!AI74+RECLASS!AI74</f>
        <v>441069.32</v>
      </c>
      <c r="H74" s="118">
        <v>0</v>
      </c>
      <c r="I74" s="121">
        <v>0</v>
      </c>
      <c r="J74" s="118">
        <v>0</v>
      </c>
      <c r="K74" s="121">
        <v>0</v>
      </c>
      <c r="L74" s="120">
        <f>+Actuals!I156</f>
        <v>0</v>
      </c>
      <c r="M74" s="121">
        <v>-223314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18">
        <v>0</v>
      </c>
      <c r="I75" s="121">
        <v>0</v>
      </c>
      <c r="J75" s="118">
        <v>0</v>
      </c>
      <c r="K75" s="121"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18">
        <v>0</v>
      </c>
      <c r="I76" s="121">
        <v>0</v>
      </c>
      <c r="J76" s="118">
        <v>0</v>
      </c>
      <c r="K76" s="121"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18">
        <v>0</v>
      </c>
      <c r="I77" s="121">
        <v>0</v>
      </c>
      <c r="J77" s="118">
        <v>0</v>
      </c>
      <c r="K77" s="121"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18">
        <v>0</v>
      </c>
      <c r="I78" s="121">
        <v>0</v>
      </c>
      <c r="J78" s="118">
        <v>0</v>
      </c>
      <c r="K78" s="121"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18">
        <v>0</v>
      </c>
      <c r="I79" s="121">
        <v>0</v>
      </c>
      <c r="J79" s="118">
        <v>0</v>
      </c>
      <c r="K79" s="121"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18">
        <v>0</v>
      </c>
      <c r="I80" s="121">
        <v>0</v>
      </c>
      <c r="J80" s="118">
        <v>0</v>
      </c>
      <c r="K80" s="121"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18">
        <v>0</v>
      </c>
      <c r="I81" s="121">
        <v>0</v>
      </c>
      <c r="J81" s="118">
        <v>0</v>
      </c>
      <c r="K81" s="121"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217973.32</v>
      </c>
      <c r="F82" s="91">
        <f>F16+F24+F29+F36+F43+F45+F47+F49</f>
        <v>0</v>
      </c>
      <c r="G82" s="92">
        <f>SUM(G72:G81)+G16+G24+G29+G36+G43+G45+G47+G49+G51+G56+G61+G66</f>
        <v>441287.32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-223314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10" activePane="bottomRight" state="frozen"/>
      <selection activeCell="L9" sqref="L9"/>
      <selection pane="topRight" activeCell="L9" sqref="L9"/>
      <selection pane="bottomLeft" activeCell="L9" sqref="L9"/>
      <selection pane="bottomRight" activeCell="M14" sqref="M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>
        <v>0</v>
      </c>
      <c r="I11" s="38">
        <v>0</v>
      </c>
      <c r="J11" s="60">
        <v>0</v>
      </c>
      <c r="K11" s="38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>
        <v>0</v>
      </c>
      <c r="I12" s="38">
        <v>0</v>
      </c>
      <c r="J12" s="60">
        <v>0</v>
      </c>
      <c r="K12" s="38">
        <v>0</v>
      </c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5480604</v>
      </c>
      <c r="F13" s="60">
        <f>'TIE-OUT'!Z13+RECLASS!X13</f>
        <v>0</v>
      </c>
      <c r="G13" s="38">
        <f>'TIE-OUT'!AA13+RECLASS!Y13</f>
        <v>5557644</v>
      </c>
      <c r="H13" s="60">
        <v>0</v>
      </c>
      <c r="I13" s="38">
        <v>0</v>
      </c>
      <c r="J13" s="60">
        <v>0</v>
      </c>
      <c r="K13" s="38">
        <v>0</v>
      </c>
      <c r="L13" s="60"/>
      <c r="M13" s="38">
        <v>-77040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>
        <v>0</v>
      </c>
      <c r="I14" s="38">
        <v>0</v>
      </c>
      <c r="J14" s="60">
        <v>0</v>
      </c>
      <c r="K14" s="38">
        <v>0</v>
      </c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>
        <v>0</v>
      </c>
      <c r="I15" s="38">
        <v>0</v>
      </c>
      <c r="J15" s="60">
        <v>0</v>
      </c>
      <c r="K15" s="38">
        <v>0</v>
      </c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5480604</v>
      </c>
      <c r="F16" s="61">
        <f t="shared" si="1"/>
        <v>0</v>
      </c>
      <c r="G16" s="39">
        <f t="shared" si="1"/>
        <v>5557644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si="1"/>
        <v>0</v>
      </c>
      <c r="M16" s="39">
        <f t="shared" si="1"/>
        <v>-77040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>
        <v>0</v>
      </c>
      <c r="I19" s="38">
        <v>0</v>
      </c>
      <c r="J19" s="60">
        <v>0</v>
      </c>
      <c r="K19" s="38">
        <v>0</v>
      </c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>
        <v>0</v>
      </c>
      <c r="I20" s="38">
        <v>0</v>
      </c>
      <c r="J20" s="60">
        <v>0</v>
      </c>
      <c r="K20" s="38">
        <v>0</v>
      </c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>
        <v>0</v>
      </c>
      <c r="I21" s="38">
        <v>0</v>
      </c>
      <c r="J21" s="60">
        <v>0</v>
      </c>
      <c r="K21" s="38">
        <v>0</v>
      </c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>
        <v>0</v>
      </c>
      <c r="I22" s="38">
        <v>0</v>
      </c>
      <c r="J22" s="60">
        <v>0</v>
      </c>
      <c r="K22" s="38">
        <v>0</v>
      </c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>
        <v>0</v>
      </c>
      <c r="I23" s="38">
        <v>0</v>
      </c>
      <c r="J23" s="60">
        <v>0</v>
      </c>
      <c r="K23" s="38">
        <v>0</v>
      </c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>
        <v>0</v>
      </c>
      <c r="I27" s="38">
        <v>0</v>
      </c>
      <c r="J27" s="60">
        <v>0</v>
      </c>
      <c r="K27" s="38">
        <v>0</v>
      </c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>
        <v>0</v>
      </c>
      <c r="I28" s="38">
        <v>0</v>
      </c>
      <c r="J28" s="60">
        <v>0</v>
      </c>
      <c r="K28" s="38">
        <v>0</v>
      </c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>
        <v>0</v>
      </c>
      <c r="I32" s="38">
        <v>0</v>
      </c>
      <c r="J32" s="60">
        <v>0</v>
      </c>
      <c r="K32" s="38">
        <v>0</v>
      </c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>
        <v>0</v>
      </c>
      <c r="I33" s="38">
        <v>0</v>
      </c>
      <c r="J33" s="60">
        <v>0</v>
      </c>
      <c r="K33" s="38">
        <v>0</v>
      </c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>
        <v>0</v>
      </c>
      <c r="I34" s="38">
        <v>0</v>
      </c>
      <c r="J34" s="60">
        <v>0</v>
      </c>
      <c r="K34" s="38">
        <v>0</v>
      </c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>
        <v>0</v>
      </c>
      <c r="I35" s="38">
        <v>0</v>
      </c>
      <c r="J35" s="60">
        <v>0</v>
      </c>
      <c r="K35" s="38">
        <v>0</v>
      </c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>
        <v>0</v>
      </c>
      <c r="I39" s="38">
        <v>0</v>
      </c>
      <c r="J39" s="60">
        <v>0</v>
      </c>
      <c r="K39" s="38">
        <v>0</v>
      </c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>
        <v>0</v>
      </c>
      <c r="I40" s="38">
        <v>0</v>
      </c>
      <c r="J40" s="60">
        <v>0</v>
      </c>
      <c r="K40" s="38">
        <v>0</v>
      </c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4380392</v>
      </c>
      <c r="F41" s="81">
        <f>'TIE-OUT'!Z41+RECLASS!X41</f>
        <v>0</v>
      </c>
      <c r="G41" s="82">
        <f>'TIE-OUT'!AA41+RECLASS!Y41</f>
        <v>4380392</v>
      </c>
      <c r="H41" s="60">
        <v>0</v>
      </c>
      <c r="I41" s="38">
        <v>0</v>
      </c>
      <c r="J41" s="60">
        <v>0</v>
      </c>
      <c r="K41" s="38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4380392</v>
      </c>
      <c r="F42" s="61">
        <f t="shared" si="8"/>
        <v>0</v>
      </c>
      <c r="G42" s="39">
        <f t="shared" si="8"/>
        <v>4380392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4380392</v>
      </c>
      <c r="F43" s="61">
        <f t="shared" si="9"/>
        <v>0</v>
      </c>
      <c r="G43" s="39">
        <f t="shared" si="9"/>
        <v>4380392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>
        <v>0</v>
      </c>
      <c r="I45" s="38">
        <v>0</v>
      </c>
      <c r="J45" s="60">
        <v>0</v>
      </c>
      <c r="K45" s="38">
        <v>0</v>
      </c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>
        <v>0</v>
      </c>
      <c r="I47" s="38">
        <v>0</v>
      </c>
      <c r="J47" s="60">
        <v>0</v>
      </c>
      <c r="K47" s="38">
        <v>0</v>
      </c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>
        <v>0</v>
      </c>
      <c r="I49" s="38">
        <v>0</v>
      </c>
      <c r="J49" s="60">
        <v>0</v>
      </c>
      <c r="K49" s="38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-112.71</v>
      </c>
      <c r="F51" s="60">
        <f>'TIE-OUT'!Z51+RECLASS!X51</f>
        <v>0</v>
      </c>
      <c r="G51" s="38">
        <f>'TIE-OUT'!AA51+RECLASS!Y51</f>
        <v>0</v>
      </c>
      <c r="H51" s="60">
        <v>0</v>
      </c>
      <c r="I51" s="38">
        <v>0</v>
      </c>
      <c r="J51" s="60">
        <v>0</v>
      </c>
      <c r="K51" s="38">
        <v>-112.71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>
        <v>0</v>
      </c>
      <c r="I54" s="38">
        <v>0</v>
      </c>
      <c r="J54" s="60">
        <v>0</v>
      </c>
      <c r="K54" s="38">
        <v>0</v>
      </c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>
        <v>0</v>
      </c>
      <c r="I55" s="38">
        <v>0</v>
      </c>
      <c r="J55" s="60">
        <v>0</v>
      </c>
      <c r="K55" s="38">
        <v>0</v>
      </c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>
        <v>0</v>
      </c>
      <c r="I59" s="38">
        <v>0</v>
      </c>
      <c r="J59" s="60">
        <v>0</v>
      </c>
      <c r="K59" s="38">
        <v>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>
        <v>0</v>
      </c>
      <c r="I60" s="38">
        <v>0</v>
      </c>
      <c r="J60" s="60">
        <v>0</v>
      </c>
      <c r="K60" s="38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>
        <v>0</v>
      </c>
      <c r="I64" s="38">
        <v>0</v>
      </c>
      <c r="J64" s="60">
        <v>0</v>
      </c>
      <c r="K64" s="38">
        <v>0</v>
      </c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>
        <v>0</v>
      </c>
      <c r="I65" s="38">
        <v>0</v>
      </c>
      <c r="J65" s="60">
        <v>0</v>
      </c>
      <c r="K65" s="38">
        <v>0</v>
      </c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126593772</v>
      </c>
      <c r="F70" s="64">
        <f>'TIE-OUT'!Z70+RECLASS!X70</f>
        <v>0</v>
      </c>
      <c r="G70" s="68">
        <f>'TIE-OUT'!AA70+RECLASS!Y70</f>
        <v>126593772</v>
      </c>
      <c r="H70" s="60">
        <v>0</v>
      </c>
      <c r="I70" s="38">
        <v>0</v>
      </c>
      <c r="J70" s="60">
        <v>0</v>
      </c>
      <c r="K70" s="38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-146095483</v>
      </c>
      <c r="F71" s="81">
        <f>'TIE-OUT'!Z71+RECLASS!X71</f>
        <v>0</v>
      </c>
      <c r="G71" s="82">
        <f>'TIE-OUT'!AA71+RECLASS!Y71</f>
        <v>-146095483</v>
      </c>
      <c r="H71" s="60">
        <v>0</v>
      </c>
      <c r="I71" s="38">
        <v>0</v>
      </c>
      <c r="J71" s="60">
        <v>0</v>
      </c>
      <c r="K71" s="38">
        <v>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-19501711</v>
      </c>
      <c r="F72" s="61">
        <f t="shared" si="13"/>
        <v>0</v>
      </c>
      <c r="G72" s="39">
        <f t="shared" si="13"/>
        <v>-19501711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>
        <v>0</v>
      </c>
      <c r="I73" s="38">
        <v>0</v>
      </c>
      <c r="J73" s="60">
        <v>0</v>
      </c>
      <c r="K73" s="38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6534657.6600000001</v>
      </c>
      <c r="F74" s="60">
        <f>'TIE-OUT'!Z74+RECLASS!X74</f>
        <v>0</v>
      </c>
      <c r="G74" s="60">
        <f>'TIE-OUT'!AA74+RECLASS!Y74</f>
        <v>6585657.6600000001</v>
      </c>
      <c r="H74" s="60">
        <v>0</v>
      </c>
      <c r="I74" s="38">
        <v>0</v>
      </c>
      <c r="J74" s="60">
        <v>0</v>
      </c>
      <c r="K74" s="38">
        <v>0</v>
      </c>
      <c r="L74" s="60"/>
      <c r="M74" s="38">
        <v>-51000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230</v>
      </c>
      <c r="D75" s="60">
        <f t="shared" si="14"/>
        <v>0</v>
      </c>
      <c r="E75" s="38">
        <f t="shared" si="14"/>
        <v>-497359</v>
      </c>
      <c r="F75" s="60">
        <f>'TIE-OUT'!Z75+RECLASS!X75</f>
        <v>0</v>
      </c>
      <c r="G75" s="60">
        <f>'TIE-OUT'!AA75+RECLASS!Y75</f>
        <v>-497359</v>
      </c>
      <c r="H75" s="60">
        <v>0</v>
      </c>
      <c r="I75" s="38">
        <v>0</v>
      </c>
      <c r="J75" s="60">
        <v>0</v>
      </c>
      <c r="K75" s="38">
        <v>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'TIE-OUT'!Z76+RECLASS!X76</f>
        <v>0</v>
      </c>
      <c r="G76" s="60">
        <f>'TIE-OUT'!AA76+RECLASS!Y76</f>
        <v>0</v>
      </c>
      <c r="H76" s="60">
        <v>0</v>
      </c>
      <c r="I76" s="38">
        <v>0</v>
      </c>
      <c r="J76" s="60">
        <v>0</v>
      </c>
      <c r="K76" s="38">
        <v>0</v>
      </c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>
        <v>0</v>
      </c>
      <c r="I77" s="38">
        <v>0</v>
      </c>
      <c r="J77" s="60">
        <v>0</v>
      </c>
      <c r="K77" s="38">
        <v>0</v>
      </c>
      <c r="L77" s="60"/>
      <c r="M77" s="38">
        <v>-376583</v>
      </c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>
        <v>0</v>
      </c>
      <c r="I78" s="38">
        <v>0</v>
      </c>
      <c r="J78" s="60">
        <v>0</v>
      </c>
      <c r="K78" s="38">
        <v>0</v>
      </c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>
        <v>0</v>
      </c>
      <c r="I79" s="38">
        <v>0</v>
      </c>
      <c r="J79" s="60">
        <v>0</v>
      </c>
      <c r="K79" s="38">
        <v>0</v>
      </c>
      <c r="L79" s="60"/>
      <c r="M79" s="38">
        <v>-89995</v>
      </c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>
        <v>0</v>
      </c>
      <c r="I80" s="38">
        <v>0</v>
      </c>
      <c r="J80" s="60">
        <v>0</v>
      </c>
      <c r="K80" s="38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-40828.420000000006</v>
      </c>
      <c r="F81" s="60">
        <f>'TIE-OUT'!Z81+RECLASS!X81</f>
        <v>0</v>
      </c>
      <c r="G81" s="60">
        <f>'TIE-OUT'!AA81+RECLASS!Y81</f>
        <v>0</v>
      </c>
      <c r="H81" s="60">
        <v>0</v>
      </c>
      <c r="I81" s="38">
        <v>0</v>
      </c>
      <c r="J81" s="60">
        <v>0</v>
      </c>
      <c r="K81" s="38">
        <v>-34613.800000000003</v>
      </c>
      <c r="L81" s="60"/>
      <c r="M81" s="139">
        <v>-6214.62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-4110935.4699999997</v>
      </c>
      <c r="F82" s="91">
        <f>F16+F24+F29+F36+F43+F45+F47+F49</f>
        <v>0</v>
      </c>
      <c r="G82" s="92">
        <f>SUM(G72:G81)+G16+G24+G29+G36+G43+G45+G47+G49+G51+G56+G61+G66</f>
        <v>-3475376.34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-34726.51</v>
      </c>
      <c r="L82" s="91">
        <f>L16+L24+L29+L36+L43+L45+L47+L49</f>
        <v>0</v>
      </c>
      <c r="M82" s="92">
        <f>SUM(M72:M81)+M16+M24+M29+M36+M43+M45+M47+M49+M51+M56+M61+M66</f>
        <v>-600832.62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-19501711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G59" activePane="bottomRight" state="frozen"/>
      <selection activeCell="L9" sqref="L9"/>
      <selection pane="topRight" activeCell="L9" sqref="L9"/>
      <selection pane="bottomLeft" activeCell="L9" sqref="L9"/>
      <selection pane="bottomRight" activeCell="AV79" sqref="AV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41350258</v>
      </c>
      <c r="E11" s="38">
        <f>SUM(G11,I11,K11,M11,O11,Q11,S11,U11,W11,Y11,AA11,AC11,AE11)</f>
        <v>177287262.37</v>
      </c>
      <c r="F11" s="60">
        <f>'TIE-OUT'!AB11+RECLASS!Z11</f>
        <v>0</v>
      </c>
      <c r="G11" s="38">
        <f>'TIE-OUT'!AC11+RECLASS!AA11</f>
        <v>0</v>
      </c>
      <c r="H11" s="118">
        <v>25789851</v>
      </c>
      <c r="I11" s="119">
        <v>109081148.56999999</v>
      </c>
      <c r="J11" s="118">
        <v>16933258</v>
      </c>
      <c r="K11" s="119">
        <v>68156249.969999999</v>
      </c>
      <c r="L11" s="118">
        <v>-1372851</v>
      </c>
      <c r="M11" s="119">
        <v>49863.83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22343144.900000002</v>
      </c>
      <c r="F12" s="60">
        <f>'TIE-OUT'!AB12+RECLASS!Z12</f>
        <v>0</v>
      </c>
      <c r="G12" s="38">
        <f>'TIE-OUT'!AC12+RECLASS!AA12</f>
        <v>22358272.960000001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+Actuals!I285</f>
        <v>0</v>
      </c>
      <c r="M12" s="119">
        <v>-15128.06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7014520</v>
      </c>
      <c r="E13" s="38">
        <f t="shared" si="0"/>
        <v>29093620</v>
      </c>
      <c r="F13" s="60">
        <f>'TIE-OUT'!AB13+RECLASS!Z13</f>
        <v>0</v>
      </c>
      <c r="G13" s="38">
        <f>'TIE-OUT'!AC13+RECLASS!AA13</f>
        <v>0</v>
      </c>
      <c r="H13" s="118">
        <v>7014520</v>
      </c>
      <c r="I13" s="119">
        <v>29093620</v>
      </c>
      <c r="J13" s="118">
        <v>8301843</v>
      </c>
      <c r="K13" s="119">
        <v>33803535</v>
      </c>
      <c r="L13" s="118">
        <v>-8301843</v>
      </c>
      <c r="M13" s="119">
        <v>-33803535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48364778</v>
      </c>
      <c r="E16" s="39">
        <f t="shared" si="1"/>
        <v>228724027.27000001</v>
      </c>
      <c r="F16" s="61">
        <f t="shared" si="1"/>
        <v>0</v>
      </c>
      <c r="G16" s="39">
        <f t="shared" si="1"/>
        <v>22358272.960000001</v>
      </c>
      <c r="H16" s="61">
        <f t="shared" si="1"/>
        <v>32804371</v>
      </c>
      <c r="I16" s="39">
        <f t="shared" si="1"/>
        <v>138174768.56999999</v>
      </c>
      <c r="J16" s="61">
        <f>SUM(J11:J15)</f>
        <v>25235101</v>
      </c>
      <c r="K16" s="39">
        <f>SUM(K11:K15)</f>
        <v>101959784.97</v>
      </c>
      <c r="L16" s="61">
        <f t="shared" si="1"/>
        <v>-9674694</v>
      </c>
      <c r="M16" s="39">
        <f t="shared" si="1"/>
        <v>-33768799.229999997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-45805726</v>
      </c>
      <c r="E19" s="38">
        <f t="shared" si="2"/>
        <v>-188805129.15000001</v>
      </c>
      <c r="F19" s="64">
        <f>'TIE-OUT'!AB19+RECLASS!Z19</f>
        <v>0</v>
      </c>
      <c r="G19" s="68">
        <f>'TIE-OUT'!AC19+RECLASS!AA19</f>
        <v>0</v>
      </c>
      <c r="H19" s="118">
        <v>-26199816</v>
      </c>
      <c r="I19" s="119">
        <v>-109914784.89</v>
      </c>
      <c r="J19" s="118">
        <v>-19060828</v>
      </c>
      <c r="K19" s="119">
        <v>-76534023.200000003</v>
      </c>
      <c r="L19" s="118">
        <v>-545082</v>
      </c>
      <c r="M19" s="119">
        <v>-2356321.06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-32813247.200000003</v>
      </c>
      <c r="F20" s="60">
        <f>'TIE-OUT'!AB20+RECLASS!Z20</f>
        <v>0</v>
      </c>
      <c r="G20" s="38">
        <f>'TIE-OUT'!AC20+RECLASS!AA20</f>
        <v>-32845115.260000002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+Actuals!I290</f>
        <v>0</v>
      </c>
      <c r="M20" s="119">
        <f>31868.06</f>
        <v>31868.06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-2075788</v>
      </c>
      <c r="E21" s="38">
        <f t="shared" si="2"/>
        <v>-8848442</v>
      </c>
      <c r="F21" s="60">
        <f>'TIE-OUT'!AB21+RECLASS!Z21</f>
        <v>0</v>
      </c>
      <c r="G21" s="38">
        <f>'TIE-OUT'!AC21+RECLASS!AA21</f>
        <v>0</v>
      </c>
      <c r="H21" s="118">
        <v>-2075788</v>
      </c>
      <c r="I21" s="119">
        <v>-8848442</v>
      </c>
      <c r="J21" s="118">
        <v>-935625</v>
      </c>
      <c r="K21" s="119">
        <v>-3890633</v>
      </c>
      <c r="L21" s="118">
        <v>935625</v>
      </c>
      <c r="M21" s="119">
        <v>3890633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245566</v>
      </c>
      <c r="E23" s="38">
        <f t="shared" si="2"/>
        <v>957707.39999999991</v>
      </c>
      <c r="F23" s="81">
        <f>'TIE-OUT'!AB23+RECLASS!Z23</f>
        <v>0</v>
      </c>
      <c r="G23" s="82">
        <f>'TIE-OUT'!AC23+RECLASS!AA23</f>
        <v>0</v>
      </c>
      <c r="H23" s="118">
        <v>137013</v>
      </c>
      <c r="I23" s="119">
        <v>534350.69999999995</v>
      </c>
      <c r="J23" s="118">
        <v>108553</v>
      </c>
      <c r="K23" s="119">
        <v>423356.7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-47635948</v>
      </c>
      <c r="E24" s="39">
        <f t="shared" si="3"/>
        <v>-229509110.95000002</v>
      </c>
      <c r="F24" s="61">
        <f t="shared" si="3"/>
        <v>0</v>
      </c>
      <c r="G24" s="39">
        <f t="shared" si="3"/>
        <v>-32845115.260000002</v>
      </c>
      <c r="H24" s="61">
        <f t="shared" si="3"/>
        <v>-28138591</v>
      </c>
      <c r="I24" s="39">
        <f t="shared" si="3"/>
        <v>-118228876.19</v>
      </c>
      <c r="J24" s="61">
        <f>SUM(J19:J23)</f>
        <v>-19887900</v>
      </c>
      <c r="K24" s="39">
        <f>SUM(K19:K23)</f>
        <v>-80001299.5</v>
      </c>
      <c r="L24" s="61">
        <f t="shared" si="3"/>
        <v>390543</v>
      </c>
      <c r="M24" s="39">
        <f t="shared" si="3"/>
        <v>1566180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1092435</v>
      </c>
      <c r="E32" s="38">
        <f t="shared" si="5"/>
        <v>4260496.5</v>
      </c>
      <c r="F32" s="64">
        <f>'TIE-OUT'!AB32+RECLASS!Z32</f>
        <v>0</v>
      </c>
      <c r="G32" s="68">
        <f>'TIE-OUT'!AC32+RECLASS!AA32</f>
        <v>0</v>
      </c>
      <c r="H32" s="118">
        <v>458659</v>
      </c>
      <c r="I32" s="119">
        <v>1788770.1</v>
      </c>
      <c r="J32" s="118">
        <v>497400</v>
      </c>
      <c r="K32" s="119">
        <v>1939860</v>
      </c>
      <c r="L32" s="118">
        <v>136376</v>
      </c>
      <c r="M32" s="119">
        <v>531866.4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1092435</v>
      </c>
      <c r="E36" s="39">
        <f t="shared" si="6"/>
        <v>4260496.5</v>
      </c>
      <c r="F36" s="61">
        <f t="shared" si="6"/>
        <v>0</v>
      </c>
      <c r="G36" s="39">
        <f t="shared" si="6"/>
        <v>0</v>
      </c>
      <c r="H36" s="61">
        <f t="shared" si="6"/>
        <v>458659</v>
      </c>
      <c r="I36" s="39">
        <f t="shared" si="6"/>
        <v>1788770.1</v>
      </c>
      <c r="J36" s="61">
        <f>SUM(J32:J35)</f>
        <v>497400</v>
      </c>
      <c r="K36" s="39">
        <f>SUM(K32:K35)</f>
        <v>1939860</v>
      </c>
      <c r="L36" s="61">
        <f t="shared" si="6"/>
        <v>136376</v>
      </c>
      <c r="M36" s="39">
        <f t="shared" si="6"/>
        <v>531866.4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-1821265</v>
      </c>
      <c r="E49" s="38">
        <f>SUM(G49,I49,K49,M49,O49,Q49,S49,U49,W49,Y49,AA49,AC49,AE49)</f>
        <v>-7102933.3999999985</v>
      </c>
      <c r="F49" s="60">
        <f>'TIE-OUT'!AB49+RECLASS!Z49</f>
        <v>0</v>
      </c>
      <c r="G49" s="38">
        <f>'TIE-OUT'!AC49+RECLASS!AA49</f>
        <v>0</v>
      </c>
      <c r="H49" s="118">
        <v>-5124439</v>
      </c>
      <c r="I49" s="119">
        <v>-19985312</v>
      </c>
      <c r="J49" s="118">
        <v>-5844601</v>
      </c>
      <c r="K49" s="119">
        <v>-22793943.899999999</v>
      </c>
      <c r="L49" s="118">
        <v>9147775</v>
      </c>
      <c r="M49" s="119">
        <v>35676322.5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-245566</v>
      </c>
      <c r="E51" s="38">
        <f>SUM(G51,I51,K51,M51,O51,Q51,S51,U51,W51,Y51,AA51,AC51,AE51)</f>
        <v>-957707.39999999991</v>
      </c>
      <c r="F51" s="60">
        <f>'TIE-OUT'!AB51+RECLASS!Z51</f>
        <v>0</v>
      </c>
      <c r="G51" s="38">
        <f>'TIE-OUT'!AC51+RECLASS!AA51</f>
        <v>0</v>
      </c>
      <c r="H51" s="118">
        <v>-137013</v>
      </c>
      <c r="I51" s="119">
        <v>-534350.69999999995</v>
      </c>
      <c r="J51" s="118">
        <v>-108553</v>
      </c>
      <c r="K51" s="119">
        <v>-423356.7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-9178213.8500000015</v>
      </c>
      <c r="E54" s="38">
        <f>SUM(G54,I54,K54,M54,O54,Q54,S54,U54,W54,Y54,AA54,AC54,AE54)</f>
        <v>1488968.4000000001</v>
      </c>
      <c r="F54" s="64">
        <f>'TIE-OUT'!AB54+RECLASS!Z54</f>
        <v>0</v>
      </c>
      <c r="G54" s="68">
        <f>'TIE-OUT'!AC54+RECLASS!AA54</f>
        <v>0</v>
      </c>
      <c r="H54" s="118">
        <v>-4769388.4400000004</v>
      </c>
      <c r="I54" s="119">
        <v>-81146.960000000006</v>
      </c>
      <c r="J54" s="118">
        <v>-4437860.32</v>
      </c>
      <c r="K54" s="119">
        <v>1574133.36</v>
      </c>
      <c r="L54" s="118">
        <v>29034.91</v>
      </c>
      <c r="M54" s="119">
        <v>-4018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-1713087.34</v>
      </c>
      <c r="F55" s="81">
        <f>'TIE-OUT'!AB55+RECLASS!Z55</f>
        <v>0</v>
      </c>
      <c r="G55" s="82">
        <f>'TIE-OUT'!AC55+RECLASS!AA55</f>
        <v>0</v>
      </c>
      <c r="H55" s="118">
        <v>0</v>
      </c>
      <c r="I55" s="119">
        <v>-1668735</v>
      </c>
      <c r="J55" s="118">
        <v>0</v>
      </c>
      <c r="K55" s="119">
        <v>-44352.34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-9178213.8500000015</v>
      </c>
      <c r="E56" s="39">
        <f t="shared" si="10"/>
        <v>-224118.93999999994</v>
      </c>
      <c r="F56" s="61">
        <f t="shared" si="10"/>
        <v>0</v>
      </c>
      <c r="G56" s="39">
        <f t="shared" si="10"/>
        <v>0</v>
      </c>
      <c r="H56" s="61">
        <f t="shared" si="10"/>
        <v>-4769388.4400000004</v>
      </c>
      <c r="I56" s="39">
        <f t="shared" si="10"/>
        <v>-1749881.96</v>
      </c>
      <c r="J56" s="61">
        <f>SUM(J54:J55)</f>
        <v>-4437860.32</v>
      </c>
      <c r="K56" s="39">
        <f>SUM(K54:K55)</f>
        <v>1529781.02</v>
      </c>
      <c r="L56" s="61">
        <f t="shared" si="10"/>
        <v>29034.91</v>
      </c>
      <c r="M56" s="39">
        <f t="shared" si="10"/>
        <v>-4018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-647332</v>
      </c>
      <c r="F70" s="64">
        <f>'TIE-OUT'!AB70+RECLASS!Z70</f>
        <v>0</v>
      </c>
      <c r="G70" s="68">
        <f>'TIE-OUT'!AC70+RECLASS!AA70</f>
        <v>5563561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+Actuals!I313</f>
        <v>0</v>
      </c>
      <c r="M70" s="119">
        <v>-6210893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-8346122</v>
      </c>
      <c r="F71" s="81">
        <f>'TIE-OUT'!AB71+RECLASS!Z71</f>
        <v>0</v>
      </c>
      <c r="G71" s="82">
        <f>'TIE-OUT'!AC71+RECLASS!AA71</f>
        <v>-8346122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+Actuals!I314</f>
        <v>0</v>
      </c>
      <c r="M71" s="119"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-8993454</v>
      </c>
      <c r="F72" s="61">
        <f t="shared" si="13"/>
        <v>0</v>
      </c>
      <c r="G72" s="183">
        <f t="shared" si="13"/>
        <v>-2782561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-6210893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373618.72</v>
      </c>
      <c r="F74" s="60">
        <f>'TIE-OUT'!AB74+RECLASS!Z74</f>
        <v>0</v>
      </c>
      <c r="G74" s="60">
        <f>'TIE-OUT'!AC74+RECLASS!AA74</f>
        <v>373618.72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-1191.25</v>
      </c>
      <c r="F76" s="60">
        <f>'TIE-OUT'!AB76+RECLASS!Z76</f>
        <v>0</v>
      </c>
      <c r="G76" s="60">
        <f>'TIE-OUT'!AC76+RECLASS!AA76</f>
        <v>0</v>
      </c>
      <c r="H76" s="118">
        <v>0</v>
      </c>
      <c r="I76" s="119">
        <v>-1191.25</v>
      </c>
      <c r="J76" s="118">
        <v>0</v>
      </c>
      <c r="K76" s="119"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12155115</v>
      </c>
      <c r="F80" s="60">
        <f>'TIE-OUT'!AB80+RECLASS!Z80</f>
        <v>0</v>
      </c>
      <c r="G80" s="60">
        <f>'TIE-OUT'!AC80+RECLASS!AA80</f>
        <v>12155115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-1275258.4500000067</v>
      </c>
      <c r="F82" s="91">
        <f>F16+F24+F29+F36+F43+F45+F47+F49</f>
        <v>0</v>
      </c>
      <c r="G82" s="92">
        <f>SUM(G72:G81)+G16+G24+G29+G36+G43+G45+G47+G49+G51+G56+G61+G66</f>
        <v>-740669.58000000194</v>
      </c>
      <c r="H82" s="91">
        <f>H16+H24+H29+H36+H43+H45+H47+H49</f>
        <v>0</v>
      </c>
      <c r="I82" s="92">
        <f>SUM(I72:I81)+I16+I24+I29+I36+I43+I45+I47+I49+I51+I56+I61+I66</f>
        <v>-536073.43000000319</v>
      </c>
      <c r="J82" s="91">
        <f>J16+J24+J29+J36+J43+J45+J47+J49</f>
        <v>0</v>
      </c>
      <c r="K82" s="140">
        <f>SUM(K72:K81)+K16+K24+K29+K36+K43+K45+K47+K49+K51+K56+K61+K66</f>
        <v>2210825.8900000006</v>
      </c>
      <c r="L82" s="91">
        <f>L16+L24+L29+L36+L43+L45+L47+L49</f>
        <v>0</v>
      </c>
      <c r="M82" s="92">
        <f>SUM(M72:M81)+M16+M24+M29+M36+M43+M45+M47+M49+M51+M56+M61+M66</f>
        <v>-2209341.3299999982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4771860.16</v>
      </c>
      <c r="F86" s="145">
        <f>'TIE-OUT'!AB86+RECLASS!Z86</f>
        <v>0</v>
      </c>
      <c r="G86" s="184">
        <f>'TIE-OUT'!AC86+RECLASS!AA86</f>
        <v>2946724.16</v>
      </c>
      <c r="H86" s="145">
        <v>0</v>
      </c>
      <c r="I86" s="145">
        <v>0</v>
      </c>
      <c r="J86" s="145">
        <v>0</v>
      </c>
      <c r="K86" s="145">
        <f>3171621-1355475</f>
        <v>1816146</v>
      </c>
      <c r="L86" s="145">
        <v>0</v>
      </c>
      <c r="M86" s="145">
        <v>8990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'TIE-OUT'!AB87+RECLASS!Z87</f>
        <v>0</v>
      </c>
      <c r="G87" s="185">
        <f>'TIE-OUT'!AC87+RECLASS!AA87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-2097714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-2097714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2674146.16</v>
      </c>
      <c r="F89" s="155">
        <f t="shared" si="16"/>
        <v>0</v>
      </c>
      <c r="G89" s="155">
        <f t="shared" si="16"/>
        <v>2946724.16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1816146</v>
      </c>
      <c r="L89" s="155">
        <f t="shared" si="16"/>
        <v>0</v>
      </c>
      <c r="M89" s="155">
        <f t="shared" si="16"/>
        <v>-2088724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1398887.7099999934</v>
      </c>
      <c r="F91" s="155">
        <f t="shared" si="19"/>
        <v>0</v>
      </c>
      <c r="G91" s="155">
        <f t="shared" si="19"/>
        <v>2206054.5799999982</v>
      </c>
      <c r="H91" s="155">
        <f t="shared" si="19"/>
        <v>0</v>
      </c>
      <c r="I91" s="155">
        <f t="shared" si="19"/>
        <v>-536073.43000000319</v>
      </c>
      <c r="J91" s="155">
        <f t="shared" si="19"/>
        <v>0</v>
      </c>
      <c r="K91" s="155">
        <f t="shared" si="19"/>
        <v>4026971.8900000006</v>
      </c>
      <c r="L91" s="155">
        <f t="shared" si="19"/>
        <v>0</v>
      </c>
      <c r="M91" s="155">
        <f t="shared" si="19"/>
        <v>-4298065.3299999982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0" activePane="bottomRight" state="frozen"/>
      <selection activeCell="B23" sqref="B23"/>
      <selection pane="topRight" activeCell="B23" sqref="B23"/>
      <selection pane="bottomLeft" activeCell="B23" sqref="B23"/>
      <selection pane="bottomRight" activeCell="G80" sqref="G8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101657642</v>
      </c>
      <c r="E11" s="66">
        <f>'CE-FLSH'!M11</f>
        <v>417549160</v>
      </c>
      <c r="F11" s="60">
        <f>CE_GL!D11</f>
        <v>98373042</v>
      </c>
      <c r="G11" s="38">
        <f>CE_GL!E11</f>
        <v>396274574.06999999</v>
      </c>
      <c r="H11" s="60">
        <f>F11-D11</f>
        <v>-3284600</v>
      </c>
      <c r="I11" s="38">
        <f>G11-E11</f>
        <v>-21274585.930000007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11653016.640000001</v>
      </c>
      <c r="H12" s="60">
        <f>F12-D12</f>
        <v>0</v>
      </c>
      <c r="I12" s="38">
        <f>G12-E12</f>
        <v>11653016.640000001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56746778</v>
      </c>
      <c r="E13" s="66">
        <f>'CE-FLSH'!M13</f>
        <v>234014734</v>
      </c>
      <c r="F13" s="60">
        <f>CE_GL!D13</f>
        <v>56527706</v>
      </c>
      <c r="G13" s="38">
        <f>CE_GL!E13</f>
        <v>233142480</v>
      </c>
      <c r="H13" s="60">
        <f t="shared" ref="H13:I15" si="0">F13-D13</f>
        <v>-219072</v>
      </c>
      <c r="I13" s="38">
        <f t="shared" si="0"/>
        <v>-872254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788721.65</v>
      </c>
      <c r="H15" s="60">
        <f t="shared" si="0"/>
        <v>0</v>
      </c>
      <c r="I15" s="38">
        <f t="shared" si="0"/>
        <v>788721.65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158404420</v>
      </c>
      <c r="E16" s="39">
        <f t="shared" si="1"/>
        <v>651563894</v>
      </c>
      <c r="F16" s="61">
        <f t="shared" si="1"/>
        <v>154900748</v>
      </c>
      <c r="G16" s="39">
        <f t="shared" si="1"/>
        <v>641858792.36000001</v>
      </c>
      <c r="H16" s="61">
        <f t="shared" si="1"/>
        <v>-3503672</v>
      </c>
      <c r="I16" s="39">
        <f t="shared" si="1"/>
        <v>-9705101.6400000062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-102937690</v>
      </c>
      <c r="E19" s="66">
        <f>'CE-FLSH'!M19</f>
        <v>-426578513</v>
      </c>
      <c r="F19" s="60">
        <f>CE_GL!D19</f>
        <v>-99514674</v>
      </c>
      <c r="G19" s="38">
        <f>CE_GL!E19</f>
        <v>-393003417.70999998</v>
      </c>
      <c r="H19" s="60">
        <f>F19-D19</f>
        <v>3423016</v>
      </c>
      <c r="I19" s="38">
        <f>G19-E19</f>
        <v>33575095.290000021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-25659558.289999999</v>
      </c>
      <c r="H20" s="60">
        <f>F20-D20</f>
        <v>0</v>
      </c>
      <c r="I20" s="38">
        <f>G20-E20</f>
        <v>-25659558.289999999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-54674339</v>
      </c>
      <c r="E21" s="66">
        <f>'CE-FLSH'!M21</f>
        <v>-225558147</v>
      </c>
      <c r="F21" s="60">
        <f>CE_GL!D21</f>
        <v>-54674350</v>
      </c>
      <c r="G21" s="38">
        <f>CE_GL!E21</f>
        <v>-225508124</v>
      </c>
      <c r="H21" s="60">
        <f t="shared" ref="H21:I23" si="2">F21-D21</f>
        <v>-11</v>
      </c>
      <c r="I21" s="38">
        <f t="shared" si="2"/>
        <v>50023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228544</v>
      </c>
      <c r="E23" s="66">
        <f>'CE-FLSH'!M23</f>
        <v>847948</v>
      </c>
      <c r="F23" s="60">
        <f>CE_GL!D23</f>
        <v>453953</v>
      </c>
      <c r="G23" s="38">
        <f>CE_GL!E23</f>
        <v>1920221.19</v>
      </c>
      <c r="H23" s="60">
        <f t="shared" si="2"/>
        <v>225409</v>
      </c>
      <c r="I23" s="38">
        <f t="shared" si="2"/>
        <v>1072273.19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-157383485</v>
      </c>
      <c r="E24" s="39">
        <f t="shared" si="3"/>
        <v>-651288712</v>
      </c>
      <c r="F24" s="61">
        <f t="shared" si="3"/>
        <v>-153735071</v>
      </c>
      <c r="G24" s="39">
        <f t="shared" si="3"/>
        <v>-642250878.80999994</v>
      </c>
      <c r="H24" s="61">
        <f t="shared" si="3"/>
        <v>3648414</v>
      </c>
      <c r="I24" s="39">
        <f t="shared" si="3"/>
        <v>9037833.1900000218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179580</v>
      </c>
      <c r="G27" s="38">
        <f>CE_GL!E27</f>
        <v>729518</v>
      </c>
      <c r="H27" s="60">
        <f>F27-D27</f>
        <v>179580</v>
      </c>
      <c r="I27" s="38">
        <f>G27-E27</f>
        <v>729518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179580</v>
      </c>
      <c r="G29" s="70">
        <f t="shared" si="4"/>
        <v>729518</v>
      </c>
      <c r="H29" s="69">
        <f t="shared" si="4"/>
        <v>179580</v>
      </c>
      <c r="I29" s="70">
        <f t="shared" si="4"/>
        <v>729518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4065</v>
      </c>
      <c r="E32" s="66">
        <f>'CE-FLSH'!M32</f>
        <v>15748</v>
      </c>
      <c r="F32" s="60">
        <f>CE_GL!D32</f>
        <v>-654755</v>
      </c>
      <c r="G32" s="38">
        <f>CE_GL!E32</f>
        <v>-2752446.0900000003</v>
      </c>
      <c r="H32" s="60">
        <f>F32-D32</f>
        <v>-658820</v>
      </c>
      <c r="I32" s="38">
        <f>G32-E32</f>
        <v>-2768194.0900000003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-16020</v>
      </c>
      <c r="G33" s="38">
        <f>CE_GL!E33</f>
        <v>-64153.450000000004</v>
      </c>
      <c r="H33" s="60">
        <f t="shared" ref="H33:I35" si="5">F33-D33</f>
        <v>-16020</v>
      </c>
      <c r="I33" s="38">
        <f t="shared" si="5"/>
        <v>-64153.450000000004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7596</v>
      </c>
      <c r="G34" s="38">
        <f>CE_GL!E34</f>
        <v>28989.19</v>
      </c>
      <c r="H34" s="60">
        <f t="shared" si="5"/>
        <v>7596</v>
      </c>
      <c r="I34" s="38">
        <f t="shared" si="5"/>
        <v>28989.19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-1174208</v>
      </c>
      <c r="E35" s="66">
        <f>'CE-FLSH'!M35</f>
        <v>-4956626</v>
      </c>
      <c r="F35" s="60">
        <f>CE_GL!D35</f>
        <v>-455841</v>
      </c>
      <c r="G35" s="38">
        <f>CE_GL!E35</f>
        <v>-4881692.17</v>
      </c>
      <c r="H35" s="60">
        <f t="shared" si="5"/>
        <v>718367</v>
      </c>
      <c r="I35" s="38">
        <f t="shared" si="5"/>
        <v>74933.830000000075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-1170143</v>
      </c>
      <c r="E36" s="39">
        <f t="shared" si="6"/>
        <v>-4940878</v>
      </c>
      <c r="F36" s="61">
        <f t="shared" si="6"/>
        <v>-1119020</v>
      </c>
      <c r="G36" s="39">
        <f t="shared" si="6"/>
        <v>-7669302.5200000005</v>
      </c>
      <c r="H36" s="61">
        <f t="shared" si="6"/>
        <v>51123</v>
      </c>
      <c r="I36" s="39">
        <f t="shared" si="6"/>
        <v>-2728424.5200000005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82108</v>
      </c>
      <c r="E39" s="66">
        <f>'CE-FLSH'!M39</f>
        <v>323093</v>
      </c>
      <c r="F39" s="60">
        <f>CE_GL!D39</f>
        <v>62238</v>
      </c>
      <c r="G39" s="38">
        <f>CE_GL!E39</f>
        <v>263266.74</v>
      </c>
      <c r="H39" s="60">
        <f t="shared" ref="H39:I41" si="7">F39-D39</f>
        <v>-19870</v>
      </c>
      <c r="I39" s="38">
        <f t="shared" si="7"/>
        <v>-59826.260000000009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-682764</v>
      </c>
      <c r="G40" s="38">
        <f>CE_GL!E40</f>
        <v>-1969802.6199999999</v>
      </c>
      <c r="H40" s="60">
        <f t="shared" si="7"/>
        <v>-682764</v>
      </c>
      <c r="I40" s="38">
        <f t="shared" si="7"/>
        <v>-1969802.6199999999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-682764</v>
      </c>
      <c r="G42" s="70">
        <f t="shared" si="8"/>
        <v>-1969802.6199999999</v>
      </c>
      <c r="H42" s="69">
        <f t="shared" si="8"/>
        <v>-682764</v>
      </c>
      <c r="I42" s="70">
        <f t="shared" si="8"/>
        <v>-1969802.6199999999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82108</v>
      </c>
      <c r="E43" s="39">
        <f t="shared" si="9"/>
        <v>323093</v>
      </c>
      <c r="F43" s="61">
        <f t="shared" si="9"/>
        <v>-620526</v>
      </c>
      <c r="G43" s="39">
        <f t="shared" si="9"/>
        <v>-1706535.88</v>
      </c>
      <c r="H43" s="61">
        <f t="shared" si="9"/>
        <v>-702634</v>
      </c>
      <c r="I43" s="39">
        <f t="shared" si="9"/>
        <v>-2029628.88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67100</v>
      </c>
      <c r="E49" s="66">
        <f>'CE-FLSH'!M49</f>
        <v>-294447.76939999999</v>
      </c>
      <c r="F49" s="60">
        <f>CE_GL!D49</f>
        <v>394289</v>
      </c>
      <c r="G49" s="38">
        <f>CE_GL!E49</f>
        <v>1667842.5700000003</v>
      </c>
      <c r="H49" s="60">
        <f>F49-D49</f>
        <v>327189</v>
      </c>
      <c r="I49" s="38">
        <f>G49-E49</f>
        <v>1962290.3394000004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-228544</v>
      </c>
      <c r="E51" s="66">
        <f>'CE-FLSH'!M51</f>
        <v>-847948</v>
      </c>
      <c r="F51" s="60">
        <f>CE_GL!D51</f>
        <v>-453953</v>
      </c>
      <c r="G51" s="38">
        <f>CE_GL!E51</f>
        <v>-1920221.19</v>
      </c>
      <c r="H51" s="60">
        <f>F51-D51</f>
        <v>-225409</v>
      </c>
      <c r="I51" s="38">
        <f>G51-E51</f>
        <v>-1072273.19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-647221.45399999991</v>
      </c>
      <c r="F54" s="60">
        <f>CE_GL!D54</f>
        <v>-103756814</v>
      </c>
      <c r="G54" s="38">
        <f>CE_GL!E54</f>
        <v>-596710.66999999993</v>
      </c>
      <c r="H54" s="60">
        <f>F54-D54</f>
        <v>-103756814</v>
      </c>
      <c r="I54" s="38">
        <f>G54-E54</f>
        <v>50510.783999999985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-1651518</v>
      </c>
      <c r="F55" s="60">
        <f>CE_GL!D55</f>
        <v>0</v>
      </c>
      <c r="G55" s="38">
        <f>CE_GL!E55</f>
        <v>-1653617.05</v>
      </c>
      <c r="H55" s="60">
        <f>F55-D55</f>
        <v>0</v>
      </c>
      <c r="I55" s="38">
        <f>G55-E55</f>
        <v>-2099.0500000000466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-2298739.4539999999</v>
      </c>
      <c r="F56" s="61">
        <f t="shared" si="10"/>
        <v>-103756814</v>
      </c>
      <c r="G56" s="39">
        <f t="shared" si="10"/>
        <v>-2250327.7199999997</v>
      </c>
      <c r="H56" s="61">
        <f t="shared" si="10"/>
        <v>-103756814</v>
      </c>
      <c r="I56" s="39">
        <f t="shared" si="10"/>
        <v>48411.733999999939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2673966</v>
      </c>
      <c r="E70" s="66">
        <f>'CE-FLSH'!M70</f>
        <v>7625228.2356000002</v>
      </c>
      <c r="F70" s="60">
        <f>CE_GL!D70</f>
        <v>0</v>
      </c>
      <c r="G70" s="38">
        <f>CE_GL!E70</f>
        <v>7625228</v>
      </c>
      <c r="H70" s="60">
        <f>F70-D70</f>
        <v>-2673966</v>
      </c>
      <c r="I70" s="38">
        <f>G70-E70</f>
        <v>-0.23560000024735928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-11811378</v>
      </c>
      <c r="F71" s="60">
        <f>CE_GL!D71</f>
        <v>0</v>
      </c>
      <c r="G71" s="38">
        <f>CE_GL!E71</f>
        <v>-11822013</v>
      </c>
      <c r="H71" s="60">
        <f>F71-D71</f>
        <v>0</v>
      </c>
      <c r="I71" s="38">
        <f>G71-E71</f>
        <v>-10635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2673966</v>
      </c>
      <c r="E72" s="70">
        <f t="shared" si="13"/>
        <v>-4186149.7643999998</v>
      </c>
      <c r="F72" s="69">
        <f t="shared" si="13"/>
        <v>0</v>
      </c>
      <c r="G72" s="70">
        <f t="shared" si="13"/>
        <v>-4196785</v>
      </c>
      <c r="H72" s="69">
        <f t="shared" si="13"/>
        <v>-2673966</v>
      </c>
      <c r="I72" s="70">
        <f t="shared" si="13"/>
        <v>-10635.235600000247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-1987920</v>
      </c>
      <c r="E74" s="66">
        <f>'CE-FLSH'!M74</f>
        <v>8322044.8081</v>
      </c>
      <c r="F74" s="60">
        <f>CE_GL!D74</f>
        <v>0</v>
      </c>
      <c r="G74" s="38">
        <f>CE_GL!E74</f>
        <v>5716377.0999999996</v>
      </c>
      <c r="H74" s="60">
        <f t="shared" ref="H74:I79" si="14">F74-D74</f>
        <v>1987920</v>
      </c>
      <c r="I74" s="38">
        <f t="shared" si="14"/>
        <v>-2605667.7081000004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364251.91</v>
      </c>
      <c r="F75" s="60">
        <f>CE_GL!D75</f>
        <v>0</v>
      </c>
      <c r="G75" s="38">
        <f>CE_GL!E75</f>
        <v>458974</v>
      </c>
      <c r="H75" s="60">
        <f t="shared" si="14"/>
        <v>0</v>
      </c>
      <c r="I75" s="38">
        <f t="shared" si="14"/>
        <v>94722.090000000026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-9486</v>
      </c>
      <c r="E76" s="66">
        <f>'CE-FLSH'!M76</f>
        <v>-5823</v>
      </c>
      <c r="F76" s="60">
        <f>CE_GL!D76</f>
        <v>0</v>
      </c>
      <c r="G76" s="38">
        <f>CE_GL!E76</f>
        <v>-4211.5</v>
      </c>
      <c r="H76" s="60">
        <f t="shared" si="14"/>
        <v>9486</v>
      </c>
      <c r="I76" s="38">
        <f t="shared" si="14"/>
        <v>1611.5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904715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-904715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-568954</v>
      </c>
      <c r="E80" s="66">
        <f>'CE-FLSH'!M80</f>
        <v>568954</v>
      </c>
      <c r="F80" s="60">
        <f>CE_GL!D80</f>
        <v>0</v>
      </c>
      <c r="G80" s="38">
        <f>CE_GL!E80</f>
        <v>568953.67000000004</v>
      </c>
      <c r="H80" s="60">
        <f>F80-D80</f>
        <v>568954</v>
      </c>
      <c r="I80" s="38">
        <f>G80-E80</f>
        <v>-0.32999999995809048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1027993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-1050493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-787752.26970005361</v>
      </c>
      <c r="F82" s="71">
        <f>F16+F24+F29+F36+F43+F45+F47+F49</f>
        <v>0</v>
      </c>
      <c r="G82" s="72">
        <f>SUM(G72:G81)+G16+G24+G29+G36+G43+G45+G47+G49+G51+G56+G61+G66</f>
        <v>-9020304.9199999459</v>
      </c>
      <c r="H82" s="71">
        <f>H16+H24+H29+H36+H43+H45+H47+H49</f>
        <v>0</v>
      </c>
      <c r="I82" s="72">
        <f>SUM(I72:I81)+I16+I24+I29+I36+I43+I45+I47+I49+I51+I56+I61+I66</f>
        <v>-8232552.650299984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5318516</v>
      </c>
      <c r="E11" s="66">
        <f>'SITHE-FLSH'!M11</f>
        <v>22601449</v>
      </c>
      <c r="F11" s="60">
        <f>SITHE_GL!D11</f>
        <v>5334943</v>
      </c>
      <c r="G11" s="38">
        <f>SITHE_GL!E11</f>
        <v>23891086.200000003</v>
      </c>
      <c r="H11" s="60">
        <f>F11-D11</f>
        <v>16427</v>
      </c>
      <c r="I11" s="38">
        <f>G11-E11</f>
        <v>1289637.200000003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1503978.28</v>
      </c>
      <c r="H12" s="60">
        <f>F12-D12</f>
        <v>0</v>
      </c>
      <c r="I12" s="38">
        <f>G12-E12</f>
        <v>1503978.28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7837335</v>
      </c>
      <c r="E13" s="66">
        <f>'SITHE-FLSH'!M13</f>
        <v>31773568</v>
      </c>
      <c r="F13" s="60">
        <f>SITHE_GL!D13</f>
        <v>7837335</v>
      </c>
      <c r="G13" s="38">
        <f>SITHE_GL!E13</f>
        <v>31773568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13155851</v>
      </c>
      <c r="E16" s="39">
        <f t="shared" si="1"/>
        <v>54375017</v>
      </c>
      <c r="F16" s="61">
        <f t="shared" si="1"/>
        <v>13172278</v>
      </c>
      <c r="G16" s="39">
        <f t="shared" si="1"/>
        <v>57168632.480000004</v>
      </c>
      <c r="H16" s="61">
        <f t="shared" si="1"/>
        <v>16427</v>
      </c>
      <c r="I16" s="39">
        <f t="shared" si="1"/>
        <v>2793615.4800000032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-880400</v>
      </c>
      <c r="E19" s="66">
        <f>'SITHE-FLSH'!M19</f>
        <v>-3908976</v>
      </c>
      <c r="F19" s="60">
        <f>SITHE_GL!D19</f>
        <v>-961001</v>
      </c>
      <c r="G19" s="38">
        <f>SITHE_GL!E19</f>
        <v>-3972101.3000000003</v>
      </c>
      <c r="H19" s="60">
        <f>F19-D19</f>
        <v>-80601</v>
      </c>
      <c r="I19" s="38">
        <f>G19-E19</f>
        <v>-63125.300000000279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-2131677.87</v>
      </c>
      <c r="H20" s="60">
        <f>F20-D20</f>
        <v>0</v>
      </c>
      <c r="I20" s="38">
        <f>G20-E20</f>
        <v>-2131677.87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-11784013</v>
      </c>
      <c r="E21" s="66">
        <f>'SITHE-FLSH'!M21</f>
        <v>-48497445</v>
      </c>
      <c r="F21" s="60">
        <f>SITHE_GL!D21</f>
        <v>-11784013</v>
      </c>
      <c r="G21" s="38">
        <f>SITHE_GL!E21</f>
        <v>-48493028</v>
      </c>
      <c r="H21" s="60">
        <f t="shared" ref="H21:I23" si="2">F21-D21</f>
        <v>0</v>
      </c>
      <c r="I21" s="38">
        <f t="shared" si="2"/>
        <v>4417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4150</v>
      </c>
      <c r="E23" s="66">
        <f>'SITHE-FLSH'!M23</f>
        <v>16819</v>
      </c>
      <c r="F23" s="60">
        <f>SITHE_GL!D23</f>
        <v>0</v>
      </c>
      <c r="G23" s="38">
        <f>SITHE_GL!E23</f>
        <v>0</v>
      </c>
      <c r="H23" s="60">
        <f t="shared" si="2"/>
        <v>-4150</v>
      </c>
      <c r="I23" s="38">
        <f t="shared" si="2"/>
        <v>-16819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-12660263</v>
      </c>
      <c r="E24" s="39">
        <f t="shared" si="3"/>
        <v>-52389602</v>
      </c>
      <c r="F24" s="61">
        <f t="shared" si="3"/>
        <v>-12745014</v>
      </c>
      <c r="G24" s="39">
        <f t="shared" si="3"/>
        <v>-54596807.170000002</v>
      </c>
      <c r="H24" s="61">
        <f t="shared" si="3"/>
        <v>-84751</v>
      </c>
      <c r="I24" s="39">
        <f t="shared" si="3"/>
        <v>-2207205.1700000004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-500230</v>
      </c>
      <c r="E32" s="66">
        <f>'SITHE-FLSH'!M32</f>
        <v>-1668074</v>
      </c>
      <c r="F32" s="60">
        <f>SITHE_GL!D32</f>
        <v>0</v>
      </c>
      <c r="G32" s="38">
        <f>SITHE_GL!E32</f>
        <v>0</v>
      </c>
      <c r="H32" s="60">
        <f>F32-D32</f>
        <v>500230</v>
      </c>
      <c r="I32" s="38">
        <f>G32-E32</f>
        <v>1668074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-20747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20747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-520977</v>
      </c>
      <c r="E36" s="39">
        <f t="shared" si="6"/>
        <v>-1668074</v>
      </c>
      <c r="F36" s="61">
        <f t="shared" si="6"/>
        <v>0</v>
      </c>
      <c r="G36" s="39">
        <f t="shared" si="6"/>
        <v>0</v>
      </c>
      <c r="H36" s="61">
        <f t="shared" si="6"/>
        <v>520977</v>
      </c>
      <c r="I36" s="39">
        <f t="shared" si="6"/>
        <v>1668074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-360414</v>
      </c>
      <c r="G40" s="38">
        <f>SITHE_GL!E40</f>
        <v>-1198065.1200000001</v>
      </c>
      <c r="H40" s="60">
        <f t="shared" si="7"/>
        <v>-360414</v>
      </c>
      <c r="I40" s="38">
        <f t="shared" si="7"/>
        <v>-1198065.1200000001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-360414</v>
      </c>
      <c r="G42" s="70">
        <f t="shared" si="8"/>
        <v>-1198065.1200000001</v>
      </c>
      <c r="H42" s="69">
        <f t="shared" si="8"/>
        <v>-360414</v>
      </c>
      <c r="I42" s="70">
        <f t="shared" si="8"/>
        <v>-1198065.1200000001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-360414</v>
      </c>
      <c r="G43" s="39">
        <f t="shared" si="9"/>
        <v>-1198065.1200000001</v>
      </c>
      <c r="H43" s="61">
        <f t="shared" si="9"/>
        <v>-360414</v>
      </c>
      <c r="I43" s="39">
        <f t="shared" si="9"/>
        <v>-1198065.1200000001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25389</v>
      </c>
      <c r="E49" s="66">
        <f>'SITHE-FLSH'!M49</f>
        <v>108411.03</v>
      </c>
      <c r="F49" s="60">
        <f>SITHE_GL!D49</f>
        <v>-66850</v>
      </c>
      <c r="G49" s="38">
        <f>SITHE_GL!E49</f>
        <v>-285449.5</v>
      </c>
      <c r="H49" s="60">
        <f>F49-D49</f>
        <v>-92239</v>
      </c>
      <c r="I49" s="38">
        <f>G49-E49</f>
        <v>-393860.53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-4150</v>
      </c>
      <c r="E51" s="66">
        <f>'SITHE-FLSH'!M51</f>
        <v>-16819</v>
      </c>
      <c r="F51" s="60">
        <f>SITHE_GL!D51</f>
        <v>0</v>
      </c>
      <c r="G51" s="38">
        <f>SITHE_GL!E51</f>
        <v>0</v>
      </c>
      <c r="H51" s="60">
        <f>F51-D51</f>
        <v>4150</v>
      </c>
      <c r="I51" s="38">
        <f>G51-E51</f>
        <v>16819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-15075</v>
      </c>
      <c r="F54" s="60">
        <f>SITHE_GL!D54</f>
        <v>-530539.19000000134</v>
      </c>
      <c r="G54" s="38">
        <f>SITHE_GL!E54</f>
        <v>-453394.9</v>
      </c>
      <c r="H54" s="60">
        <f>F54-D54</f>
        <v>-530539.19000000134</v>
      </c>
      <c r="I54" s="38">
        <f>G54-E54</f>
        <v>-438319.9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-48343.850000000122</v>
      </c>
      <c r="H55" s="60">
        <f>F55-D55</f>
        <v>0</v>
      </c>
      <c r="I55" s="38">
        <f>G55-E55</f>
        <v>-48343.850000000122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-15075</v>
      </c>
      <c r="F56" s="61">
        <f t="shared" si="10"/>
        <v>-530539.19000000134</v>
      </c>
      <c r="G56" s="39">
        <f t="shared" si="10"/>
        <v>-501738.75000000012</v>
      </c>
      <c r="H56" s="61">
        <f t="shared" si="10"/>
        <v>-530539.19000000134</v>
      </c>
      <c r="I56" s="39">
        <f t="shared" si="10"/>
        <v>-486663.75000000012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-251442.43429999991</v>
      </c>
      <c r="F70" s="60">
        <f>SITHE_GL!D70</f>
        <v>0</v>
      </c>
      <c r="G70" s="38">
        <f>SITHE_GL!E70</f>
        <v>-251442</v>
      </c>
      <c r="H70" s="60">
        <f>F70-D70</f>
        <v>0</v>
      </c>
      <c r="I70" s="38">
        <f>G70-E70</f>
        <v>0.43429999990621582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-2237873</v>
      </c>
      <c r="F71" s="60">
        <f>SITHE_GL!D71</f>
        <v>0</v>
      </c>
      <c r="G71" s="38">
        <f>SITHE_GL!E71</f>
        <v>-2321551</v>
      </c>
      <c r="H71" s="60">
        <f>F71-D71</f>
        <v>0</v>
      </c>
      <c r="I71" s="38">
        <f>G71-E71</f>
        <v>-83678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-2489315.4342999998</v>
      </c>
      <c r="F72" s="69">
        <f t="shared" si="13"/>
        <v>0</v>
      </c>
      <c r="G72" s="70">
        <f t="shared" si="13"/>
        <v>-2572993</v>
      </c>
      <c r="H72" s="69">
        <f t="shared" si="13"/>
        <v>0</v>
      </c>
      <c r="I72" s="70">
        <f t="shared" si="13"/>
        <v>-83677.565700000094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2304927</v>
      </c>
      <c r="F74" s="60">
        <f>SITHE_GL!D74</f>
        <v>0</v>
      </c>
      <c r="G74" s="38">
        <f>SITHE_GL!E74</f>
        <v>2288052.48</v>
      </c>
      <c r="H74" s="60">
        <f t="shared" ref="H74:I79" si="14">F74-D74</f>
        <v>0</v>
      </c>
      <c r="I74" s="38">
        <f t="shared" si="14"/>
        <v>-16874.520000000019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-188376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188376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21093.595700002013</v>
      </c>
      <c r="F82" s="71">
        <f>F16+F24+F29+F36+F43+F45+F47+F49</f>
        <v>0</v>
      </c>
      <c r="G82" s="72">
        <f>SUM(G72:G81)+G16+G24+G29+G36+G43+G45+G47+G49+G51+G56+G61+G66</f>
        <v>301631.41999999888</v>
      </c>
      <c r="H82" s="71">
        <f>H16+H24+H29+H36+H43+H45+H47+H49</f>
        <v>0</v>
      </c>
      <c r="I82" s="72">
        <f>SUM(I72:I81)+I16+I24+I29+I36+I43+I45+I47+I49+I51+I56+I61+I66</f>
        <v>280537.82430000242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7054035</v>
      </c>
      <c r="E11" s="66">
        <f>'ARUBA-FLSH'!M11</f>
        <v>30920826</v>
      </c>
      <c r="F11" s="60">
        <f>ARUBA_GL!D11</f>
        <v>7054070</v>
      </c>
      <c r="G11" s="38">
        <f>ARUBA_GL!E11</f>
        <v>30920068.510000002</v>
      </c>
      <c r="H11" s="60">
        <f>F11-D11</f>
        <v>35</v>
      </c>
      <c r="I11" s="38">
        <f>G11-E11</f>
        <v>-757.48999999836087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135470.31</v>
      </c>
      <c r="H12" s="60">
        <f>F12-D12</f>
        <v>0</v>
      </c>
      <c r="I12" s="38">
        <f>G12-E12</f>
        <v>135470.31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27913800</v>
      </c>
      <c r="E13" s="66">
        <f>'ARUBA-FLSH'!M13</f>
        <v>117057226</v>
      </c>
      <c r="F13" s="60">
        <f>ARUBA_GL!D13</f>
        <v>27913800</v>
      </c>
      <c r="G13" s="38">
        <f>ARUBA_GL!E13</f>
        <v>117057226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1484009</v>
      </c>
      <c r="H15" s="60">
        <f t="shared" si="0"/>
        <v>0</v>
      </c>
      <c r="I15" s="38">
        <f t="shared" si="0"/>
        <v>-18263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34967835</v>
      </c>
      <c r="E16" s="39">
        <f t="shared" si="1"/>
        <v>149480324</v>
      </c>
      <c r="F16" s="61">
        <f t="shared" si="1"/>
        <v>34967870</v>
      </c>
      <c r="G16" s="39">
        <f t="shared" si="1"/>
        <v>149596773.81999999</v>
      </c>
      <c r="H16" s="61">
        <f t="shared" si="1"/>
        <v>35</v>
      </c>
      <c r="I16" s="39">
        <f t="shared" si="1"/>
        <v>116449.82000000164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-3661224</v>
      </c>
      <c r="E19" s="66">
        <f>'ARUBA-FLSH'!M19</f>
        <v>-15511528</v>
      </c>
      <c r="F19" s="60">
        <f>ARUBA_GL!D19</f>
        <v>-3661224</v>
      </c>
      <c r="G19" s="38">
        <f>ARUBA_GL!E19</f>
        <v>-15662454.460000001</v>
      </c>
      <c r="H19" s="60">
        <f>F19-D19</f>
        <v>0</v>
      </c>
      <c r="I19" s="38">
        <f>G19-E19</f>
        <v>-150926.46000000089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-188050.39</v>
      </c>
      <c r="H20" s="60">
        <f>F20-D20</f>
        <v>0</v>
      </c>
      <c r="I20" s="38">
        <f>G20-E20</f>
        <v>-188050.39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-31474800</v>
      </c>
      <c r="E21" s="66">
        <f>'ARUBA-FLSH'!M21</f>
        <v>-131057331</v>
      </c>
      <c r="F21" s="60">
        <f>ARUBA_GL!D21</f>
        <v>-31474800</v>
      </c>
      <c r="G21" s="38">
        <f>ARUBA_GL!E21</f>
        <v>-131057331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156335</v>
      </c>
      <c r="E23" s="66">
        <f>'ARUBA-FLSH'!M23</f>
        <v>617844</v>
      </c>
      <c r="F23" s="60">
        <f>ARUBA_GL!D23</f>
        <v>0</v>
      </c>
      <c r="G23" s="38">
        <f>ARUBA_GL!E23</f>
        <v>0</v>
      </c>
      <c r="H23" s="60">
        <f t="shared" si="2"/>
        <v>-156335</v>
      </c>
      <c r="I23" s="38">
        <f t="shared" si="2"/>
        <v>-617844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-34979689</v>
      </c>
      <c r="E24" s="39">
        <f t="shared" si="3"/>
        <v>-145951015</v>
      </c>
      <c r="F24" s="61">
        <f t="shared" si="3"/>
        <v>-35136024</v>
      </c>
      <c r="G24" s="39">
        <f t="shared" si="3"/>
        <v>-146907835.84999999</v>
      </c>
      <c r="H24" s="61">
        <f t="shared" si="3"/>
        <v>-156335</v>
      </c>
      <c r="I24" s="39">
        <f t="shared" si="3"/>
        <v>-956820.85000000091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11854</v>
      </c>
      <c r="E49" s="66">
        <f>'ARUBA-FLSH'!M49</f>
        <v>50379.5</v>
      </c>
      <c r="F49" s="60">
        <f>ARUBA_GL!D49</f>
        <v>168154</v>
      </c>
      <c r="G49" s="38">
        <f>ARUBA_GL!E49</f>
        <v>714654.5</v>
      </c>
      <c r="H49" s="60">
        <f>F49-D49</f>
        <v>156300</v>
      </c>
      <c r="I49" s="38">
        <f>G49-E49</f>
        <v>664275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-156335</v>
      </c>
      <c r="E51" s="66">
        <f>'ARUBA-FLSH'!M51</f>
        <v>-617844</v>
      </c>
      <c r="F51" s="60">
        <f>ARUBA_GL!D51</f>
        <v>0</v>
      </c>
      <c r="G51" s="38">
        <f>ARUBA_GL!E51</f>
        <v>0</v>
      </c>
      <c r="H51" s="60">
        <f>F51-D51</f>
        <v>156335</v>
      </c>
      <c r="I51" s="38">
        <f>G51-E51</f>
        <v>617844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-46087</v>
      </c>
      <c r="F54" s="60">
        <f>ARUBA_GL!D54</f>
        <v>-9156481</v>
      </c>
      <c r="G54" s="38">
        <f>ARUBA_GL!E54</f>
        <v>-29187.720000000005</v>
      </c>
      <c r="H54" s="60">
        <f>F54-D54</f>
        <v>-9156481</v>
      </c>
      <c r="I54" s="38">
        <f>G54-E54</f>
        <v>16899.279999999995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-1484008.55</v>
      </c>
      <c r="H55" s="60">
        <f>F55-D55</f>
        <v>0</v>
      </c>
      <c r="I55" s="38">
        <f>G55-E55</f>
        <v>18263.449999999953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-1548359</v>
      </c>
      <c r="F56" s="61">
        <f t="shared" si="10"/>
        <v>-9156481</v>
      </c>
      <c r="G56" s="39">
        <f t="shared" si="10"/>
        <v>-1513196.27</v>
      </c>
      <c r="H56" s="61">
        <f t="shared" si="10"/>
        <v>-9156481</v>
      </c>
      <c r="I56" s="39">
        <f t="shared" si="10"/>
        <v>35162.729999999952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10000074.934400015</v>
      </c>
      <c r="F70" s="60">
        <f>ARUBA_GL!D70</f>
        <v>0</v>
      </c>
      <c r="G70" s="38">
        <f>ARUBA_GL!E70</f>
        <v>10000075</v>
      </c>
      <c r="H70" s="60">
        <f>F70-D70</f>
        <v>0</v>
      </c>
      <c r="I70" s="38">
        <f>G70-E70</f>
        <v>6.5599985420703888E-2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-10554355</v>
      </c>
      <c r="F71" s="60">
        <f>ARUBA_GL!D71</f>
        <v>0</v>
      </c>
      <c r="G71" s="38">
        <f>ARUBA_GL!E71</f>
        <v>-10554354.18</v>
      </c>
      <c r="H71" s="60">
        <f>F71-D71</f>
        <v>0</v>
      </c>
      <c r="I71" s="38">
        <f>G71-E71</f>
        <v>0.82000000029802322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-554280.06559998542</v>
      </c>
      <c r="F72" s="69">
        <f t="shared" si="13"/>
        <v>0</v>
      </c>
      <c r="G72" s="70">
        <f t="shared" si="13"/>
        <v>-554279.1799999997</v>
      </c>
      <c r="H72" s="69">
        <f t="shared" si="13"/>
        <v>0</v>
      </c>
      <c r="I72" s="70">
        <f t="shared" si="13"/>
        <v>0.88559998571872711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-339268.85669999989</v>
      </c>
      <c r="F74" s="60">
        <f>ARUBA_GL!D74</f>
        <v>0</v>
      </c>
      <c r="G74" s="38">
        <f>ARUBA_GL!E74</f>
        <v>-339268.67000000004</v>
      </c>
      <c r="H74" s="60">
        <f t="shared" ref="H74:I79" si="14">F74-D74</f>
        <v>0</v>
      </c>
      <c r="I74" s="38">
        <f t="shared" si="14"/>
        <v>0.18669999984558672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-91183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91183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428753.57770001888</v>
      </c>
      <c r="F82" s="71">
        <f>F16+F24+F29+F36+F43+F45+F47+F49</f>
        <v>0</v>
      </c>
      <c r="G82" s="72">
        <f>SUM(G72:G81)+G16+G24+G29+G36+G43+G45+G47+G49+G51+G56+G61+G66</f>
        <v>996848.35000000475</v>
      </c>
      <c r="H82" s="71">
        <f>H16+H24+H29+H36+H43+H45+H47+H49</f>
        <v>0</v>
      </c>
      <c r="I82" s="72">
        <f>SUM(I72:I81)+I16+I24+I29+I36+I43+I45+I47+I49+I51+I56+I61+I66</f>
        <v>568094.77229998633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44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4145149</v>
      </c>
      <c r="E11" s="66">
        <f>'MidMarket-FLSH'!M11</f>
        <v>4914010</v>
      </c>
      <c r="F11" s="60">
        <f>MidMarket_GL!D11</f>
        <v>4145149</v>
      </c>
      <c r="G11" s="38">
        <f>MidMarket_GL!E11</f>
        <v>778060</v>
      </c>
      <c r="H11" s="60">
        <f>F11-D11</f>
        <v>0</v>
      </c>
      <c r="I11" s="38">
        <f>G11-E11</f>
        <v>-4135950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4829510</v>
      </c>
      <c r="E13" s="66">
        <f>'MidMarket-FLSH'!M13</f>
        <v>20529658</v>
      </c>
      <c r="F13" s="60">
        <f>MidMarket_GL!D13</f>
        <v>0</v>
      </c>
      <c r="G13" s="38">
        <f>MidMarket_GL!E13</f>
        <v>0</v>
      </c>
      <c r="H13" s="60">
        <f t="shared" ref="H13:I15" si="0">F13-D13</f>
        <v>-4829510</v>
      </c>
      <c r="I13" s="38">
        <f t="shared" si="0"/>
        <v>-20529658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8974659</v>
      </c>
      <c r="E16" s="39">
        <f t="shared" si="1"/>
        <v>25443668</v>
      </c>
      <c r="F16" s="61">
        <f t="shared" si="1"/>
        <v>4145149</v>
      </c>
      <c r="G16" s="39">
        <f t="shared" si="1"/>
        <v>778060</v>
      </c>
      <c r="H16" s="61">
        <f t="shared" si="1"/>
        <v>-4829510</v>
      </c>
      <c r="I16" s="39">
        <f t="shared" si="1"/>
        <v>-24665608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-4863089</v>
      </c>
      <c r="E19" s="66">
        <f>'MidMarket-FLSH'!M19</f>
        <v>-20350210</v>
      </c>
      <c r="F19" s="60">
        <f>MidMarket_GL!D19</f>
        <v>-4863089</v>
      </c>
      <c r="G19" s="38">
        <f>MidMarket_GL!E19</f>
        <v>-137202.20000000001</v>
      </c>
      <c r="H19" s="60">
        <f>F19-D19</f>
        <v>0</v>
      </c>
      <c r="I19" s="38">
        <f>G19-E19</f>
        <v>20213007.800000001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-4107551</v>
      </c>
      <c r="E21" s="66">
        <f>'MidMarket-FLSH'!M21</f>
        <v>-16674885</v>
      </c>
      <c r="F21" s="60">
        <f>MidMarket_GL!D21</f>
        <v>0</v>
      </c>
      <c r="G21" s="38">
        <f>MidMarket_GL!E21</f>
        <v>0</v>
      </c>
      <c r="H21" s="60">
        <f t="shared" ref="H21:I23" si="2">F21-D21</f>
        <v>4107551</v>
      </c>
      <c r="I21" s="38">
        <f t="shared" si="2"/>
        <v>16674885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-8970640</v>
      </c>
      <c r="E24" s="39">
        <f t="shared" si="3"/>
        <v>-37025095</v>
      </c>
      <c r="F24" s="61">
        <f t="shared" si="3"/>
        <v>-4863089</v>
      </c>
      <c r="G24" s="39">
        <f t="shared" si="3"/>
        <v>-137202.20000000001</v>
      </c>
      <c r="H24" s="61">
        <f t="shared" si="3"/>
        <v>4107551</v>
      </c>
      <c r="I24" s="39">
        <f t="shared" si="3"/>
        <v>36887892.799999997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4829510</v>
      </c>
      <c r="G27" s="38">
        <f>MidMarket_GL!E27</f>
        <v>20130577.140000001</v>
      </c>
      <c r="H27" s="60">
        <f>F27-D27</f>
        <v>4829510</v>
      </c>
      <c r="I27" s="38">
        <f>G27-E27</f>
        <v>20130577.140000001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-4107551</v>
      </c>
      <c r="G28" s="38">
        <f>MidMarket_GL!E28</f>
        <v>-15834143.470000001</v>
      </c>
      <c r="H28" s="60">
        <f>F28-D28</f>
        <v>-4107551</v>
      </c>
      <c r="I28" s="38">
        <f>G28-E28</f>
        <v>-15834143.470000001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721959</v>
      </c>
      <c r="G29" s="70">
        <f t="shared" si="4"/>
        <v>4296433.67</v>
      </c>
      <c r="H29" s="69">
        <f t="shared" si="4"/>
        <v>721959</v>
      </c>
      <c r="I29" s="70">
        <f t="shared" si="4"/>
        <v>4296433.67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'MidMarket-FLSH'!L49</f>
        <v>-4019</v>
      </c>
      <c r="E49" s="66">
        <f>'MidMarket-FLSH'!M49</f>
        <v>-17080.75</v>
      </c>
      <c r="F49" s="60">
        <f>MidMarket_GL!D49</f>
        <v>-4019</v>
      </c>
      <c r="G49" s="38">
        <f>MidMarket_GL!E49</f>
        <v>-37080.75</v>
      </c>
      <c r="H49" s="60">
        <f>F49-D49</f>
        <v>0</v>
      </c>
      <c r="I49" s="38">
        <f>G49-E49</f>
        <v>-20000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13801398.947800001</v>
      </c>
      <c r="F70" s="60">
        <f>MidMarket_GL!D70</f>
        <v>0</v>
      </c>
      <c r="G70" s="38">
        <f>MidMarket_GL!E70</f>
        <v>13794721</v>
      </c>
      <c r="H70" s="60">
        <f>F70-D70</f>
        <v>0</v>
      </c>
      <c r="I70" s="38">
        <f>G70-E70</f>
        <v>-6677.9478000011295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-16978937</v>
      </c>
      <c r="F71" s="60">
        <f>MidMarket_GL!D71</f>
        <v>0</v>
      </c>
      <c r="G71" s="38">
        <f>MidMarket_GL!E71</f>
        <v>-16978937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-3177538.0521999989</v>
      </c>
      <c r="F72" s="69">
        <f t="shared" si="13"/>
        <v>0</v>
      </c>
      <c r="G72" s="70">
        <f t="shared" si="13"/>
        <v>-3184216</v>
      </c>
      <c r="H72" s="69">
        <f t="shared" si="13"/>
        <v>0</v>
      </c>
      <c r="I72" s="70">
        <f t="shared" si="13"/>
        <v>-6677.9478000011295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15351593</v>
      </c>
      <c r="F74" s="60">
        <f>MidMarket_GL!D74</f>
        <v>0</v>
      </c>
      <c r="G74" s="38">
        <f>MidMarket_GL!E74</f>
        <v>-926252.5</v>
      </c>
      <c r="H74" s="60">
        <f t="shared" ref="H74:I79" si="14">F74-D74</f>
        <v>0</v>
      </c>
      <c r="I74" s="38">
        <f t="shared" si="14"/>
        <v>-16277845.5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22718</v>
      </c>
      <c r="F75" s="60">
        <f>MidMarket_GL!D75</f>
        <v>0</v>
      </c>
      <c r="G75" s="38">
        <f>MidMarket_GL!E75</f>
        <v>25718</v>
      </c>
      <c r="H75" s="60">
        <f t="shared" si="14"/>
        <v>0</v>
      </c>
      <c r="I75" s="38">
        <f t="shared" si="14"/>
        <v>3000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535590</v>
      </c>
      <c r="H80" s="60">
        <f>F80-D80</f>
        <v>0</v>
      </c>
      <c r="I80" s="38">
        <f>G80-E80</f>
        <v>535590</v>
      </c>
    </row>
    <row r="81" spans="1:63" x14ac:dyDescent="0.2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0</v>
      </c>
      <c r="F81" s="60">
        <f>MidMarket_GL!D81</f>
        <v>0</v>
      </c>
      <c r="G81" s="38">
        <f>MidMarket_GL!E81</f>
        <v>-753050.33</v>
      </c>
      <c r="H81" s="60">
        <f>F81-D81</f>
        <v>0</v>
      </c>
      <c r="I81" s="38">
        <f>G81-E81</f>
        <v>-753050.33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598265.19780000299</v>
      </c>
      <c r="F82" s="71">
        <f>F16+F24+F29+F36+F43+F45+F47+F49</f>
        <v>0</v>
      </c>
      <c r="G82" s="72">
        <f>SUM(G72:G81)+G16+G24+G29+G36+G43+G45+G47+G49+G51+G56+G61+G66</f>
        <v>597999.88999999966</v>
      </c>
      <c r="H82" s="71">
        <f>H16+H24+H29+H36+H43+H45+H47+H49</f>
        <v>0</v>
      </c>
      <c r="I82" s="72">
        <f>SUM(I72:I81)+I16+I24+I29+I36+I43+I45+I47+I49+I51+I56+I61+I66</f>
        <v>-265.30780000425875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7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23">
        <f>+E11/D11</f>
        <v>4.116646438224894</v>
      </c>
      <c r="F7" s="33"/>
      <c r="G7" s="223">
        <f>+G11/F11</f>
        <v>4.1243381427743282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226377628</v>
      </c>
      <c r="E11" s="66">
        <f>'EAST-EGM-FLSH'!M11</f>
        <v>931916656</v>
      </c>
      <c r="F11" s="60">
        <f>'EAST-EGM-GL'!D11</f>
        <v>131618900</v>
      </c>
      <c r="G11" s="38">
        <f>'EAST-EGM-GL'!E11</f>
        <v>542840849.58000004</v>
      </c>
      <c r="H11" s="60">
        <f>F11-D11</f>
        <v>-94758728</v>
      </c>
      <c r="I11" s="38">
        <f>G11-E11</f>
        <v>-389075806.41999996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13452503.369999999</v>
      </c>
      <c r="H12" s="60">
        <f>F12-D12</f>
        <v>0</v>
      </c>
      <c r="I12" s="38">
        <f>G12-E12</f>
        <v>13452503.369999999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94231793</v>
      </c>
      <c r="E13" s="66">
        <f>'EAST-EGM-FLSH'!M13</f>
        <v>385040484</v>
      </c>
      <c r="F13" s="60">
        <f>'EAST-EGM-GL'!D13</f>
        <v>94230626</v>
      </c>
      <c r="G13" s="38">
        <f>'EAST-EGM-GL'!E13</f>
        <v>385035903</v>
      </c>
      <c r="H13" s="60">
        <f t="shared" ref="H13:I15" si="0">F13-D13</f>
        <v>-1167</v>
      </c>
      <c r="I13" s="38">
        <f t="shared" si="0"/>
        <v>-4581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4154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-4154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2675059.58</v>
      </c>
      <c r="H15" s="60">
        <f t="shared" si="0"/>
        <v>0</v>
      </c>
      <c r="I15" s="38">
        <f t="shared" si="0"/>
        <v>2675059.58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320609421</v>
      </c>
      <c r="E16" s="39">
        <f t="shared" si="1"/>
        <v>1316961294</v>
      </c>
      <c r="F16" s="61">
        <f t="shared" si="1"/>
        <v>225849526</v>
      </c>
      <c r="G16" s="39">
        <f t="shared" si="1"/>
        <v>944004315.53000009</v>
      </c>
      <c r="H16" s="61">
        <f t="shared" si="1"/>
        <v>-94759895</v>
      </c>
      <c r="I16" s="39">
        <f t="shared" si="1"/>
        <v>-372956978.46999997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-228738727</v>
      </c>
      <c r="E19" s="66">
        <f>'EAST-EGM-FLSH'!M19</f>
        <v>-944066965</v>
      </c>
      <c r="F19" s="60">
        <f>'EAST-EGM-GL'!D19</f>
        <v>-142173919</v>
      </c>
      <c r="G19" s="38">
        <f>'EAST-EGM-GL'!E19</f>
        <v>-587974492.23999989</v>
      </c>
      <c r="H19" s="60">
        <f>F19-D19</f>
        <v>86564808</v>
      </c>
      <c r="I19" s="38">
        <f>G19-E19</f>
        <v>356092472.76000011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-19639279.460000001</v>
      </c>
      <c r="H20" s="60">
        <f>F20-D20</f>
        <v>0</v>
      </c>
      <c r="I20" s="38">
        <f>G20-E20</f>
        <v>-19639279.460000001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-87246445</v>
      </c>
      <c r="E21" s="66">
        <f>'EAST-EGM-FLSH'!M21</f>
        <v>-355071521</v>
      </c>
      <c r="F21" s="60">
        <f>'EAST-EGM-GL'!D21</f>
        <v>-87509170</v>
      </c>
      <c r="G21" s="38">
        <f>'EAST-EGM-GL'!E21</f>
        <v>-356134111</v>
      </c>
      <c r="H21" s="60">
        <f t="shared" ref="H21:I23" si="2">F21-D21</f>
        <v>-262725</v>
      </c>
      <c r="I21" s="38">
        <f t="shared" si="2"/>
        <v>-1062590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548946</v>
      </c>
      <c r="E23" s="66">
        <f>'EAST-EGM-FLSH'!M23</f>
        <v>2199125</v>
      </c>
      <c r="F23" s="60">
        <f>'EAST-EGM-GL'!D23</f>
        <v>732885</v>
      </c>
      <c r="G23" s="38">
        <f>'EAST-EGM-GL'!E23</f>
        <v>3140412.22</v>
      </c>
      <c r="H23" s="60">
        <f t="shared" si="2"/>
        <v>183939</v>
      </c>
      <c r="I23" s="38">
        <f t="shared" si="2"/>
        <v>941287.2200000002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-315436226</v>
      </c>
      <c r="E24" s="39">
        <f t="shared" si="3"/>
        <v>-1296939361</v>
      </c>
      <c r="F24" s="61">
        <f t="shared" si="3"/>
        <v>-228950204</v>
      </c>
      <c r="G24" s="39">
        <f t="shared" si="3"/>
        <v>-960607470.4799999</v>
      </c>
      <c r="H24" s="61">
        <f t="shared" si="3"/>
        <v>86486022</v>
      </c>
      <c r="I24" s="39">
        <f t="shared" si="3"/>
        <v>336331890.52000016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693735</v>
      </c>
      <c r="G27" s="38">
        <f>'EAST-EGM-GL'!E27</f>
        <v>2775408.6</v>
      </c>
      <c r="H27" s="60">
        <f>F27-D27</f>
        <v>693735</v>
      </c>
      <c r="I27" s="38">
        <f>G27-E27</f>
        <v>2775408.6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-741720</v>
      </c>
      <c r="G28" s="38">
        <f>'EAST-EGM-GL'!E28</f>
        <v>-3114261.28</v>
      </c>
      <c r="H28" s="60">
        <f>F28-D28</f>
        <v>-741720</v>
      </c>
      <c r="I28" s="38">
        <f>G28-E28</f>
        <v>-3114261.28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-47985</v>
      </c>
      <c r="G29" s="70">
        <f t="shared" si="4"/>
        <v>-338852.6799999997</v>
      </c>
      <c r="H29" s="69">
        <f t="shared" si="4"/>
        <v>-47985</v>
      </c>
      <c r="I29" s="70">
        <f t="shared" si="4"/>
        <v>-338852.6799999997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20205</v>
      </c>
      <c r="E32" s="66">
        <f>'EAST-EGM-FLSH'!M32</f>
        <v>76243</v>
      </c>
      <c r="F32" s="60">
        <f>'EAST-EGM-GL'!D32</f>
        <v>-1276757</v>
      </c>
      <c r="G32" s="38">
        <f>'EAST-EGM-GL'!E32</f>
        <v>-5467150.0499999998</v>
      </c>
      <c r="H32" s="60">
        <f>F32-D32</f>
        <v>-1296962</v>
      </c>
      <c r="I32" s="38">
        <f>G32-E32</f>
        <v>-5543393.0499999998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852817</v>
      </c>
      <c r="E33" s="66">
        <f>'EAST-EGM-FLSH'!M33</f>
        <v>3579210</v>
      </c>
      <c r="F33" s="60">
        <f>'EAST-EGM-GL'!D33</f>
        <v>-375081</v>
      </c>
      <c r="G33" s="38">
        <f>'EAST-EGM-GL'!E33</f>
        <v>-1220721.19</v>
      </c>
      <c r="H33" s="60">
        <f t="shared" ref="H33:I35" si="5">F33-D33</f>
        <v>-1227898</v>
      </c>
      <c r="I33" s="38">
        <f t="shared" si="5"/>
        <v>-4799931.1899999995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-417576</v>
      </c>
      <c r="E34" s="66">
        <f>'EAST-EGM-FLSH'!M34</f>
        <v>-1775896</v>
      </c>
      <c r="F34" s="60">
        <f>'EAST-EGM-GL'!D34</f>
        <v>791572</v>
      </c>
      <c r="G34" s="38">
        <f>'EAST-EGM-GL'!E34</f>
        <v>2182790.4900000002</v>
      </c>
      <c r="H34" s="60">
        <f t="shared" si="5"/>
        <v>1209148</v>
      </c>
      <c r="I34" s="38">
        <f t="shared" si="5"/>
        <v>3958686.49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-263108</v>
      </c>
      <c r="E35" s="66">
        <f>'EAST-EGM-FLSH'!M35</f>
        <v>750</v>
      </c>
      <c r="F35" s="60">
        <f>'EAST-EGM-GL'!D35</f>
        <v>-373065</v>
      </c>
      <c r="G35" s="38">
        <f>'EAST-EGM-GL'!E35</f>
        <v>0</v>
      </c>
      <c r="H35" s="60">
        <f t="shared" si="5"/>
        <v>-109957</v>
      </c>
      <c r="I35" s="38">
        <f t="shared" si="5"/>
        <v>-750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192338</v>
      </c>
      <c r="E36" s="39">
        <f t="shared" si="6"/>
        <v>1880307</v>
      </c>
      <c r="F36" s="61">
        <f t="shared" si="6"/>
        <v>-1233331</v>
      </c>
      <c r="G36" s="39">
        <f t="shared" si="6"/>
        <v>-4505080.75</v>
      </c>
      <c r="H36" s="61">
        <f t="shared" si="6"/>
        <v>-1425669</v>
      </c>
      <c r="I36" s="39">
        <f t="shared" si="6"/>
        <v>-6385387.7499999981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1078527</v>
      </c>
      <c r="E39" s="66">
        <f>'EAST-EGM-FLSH'!M39</f>
        <v>4559656</v>
      </c>
      <c r="F39" s="60">
        <f>'EAST-EGM-GL'!D39</f>
        <v>2887446</v>
      </c>
      <c r="G39" s="38">
        <f>'EAST-EGM-GL'!E39</f>
        <v>12372705.75</v>
      </c>
      <c r="H39" s="60">
        <f t="shared" ref="H39:I41" si="7">F39-D39</f>
        <v>1808919</v>
      </c>
      <c r="I39" s="38">
        <f t="shared" si="7"/>
        <v>7813049.75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-1094498</v>
      </c>
      <c r="E40" s="66">
        <f>'EAST-EGM-FLSH'!M40</f>
        <v>-4768580</v>
      </c>
      <c r="F40" s="60">
        <f>'EAST-EGM-GL'!D40</f>
        <v>-1597106</v>
      </c>
      <c r="G40" s="38">
        <f>'EAST-EGM-GL'!E40</f>
        <v>-6082324.7299999995</v>
      </c>
      <c r="H40" s="60">
        <f t="shared" si="7"/>
        <v>-502608</v>
      </c>
      <c r="I40" s="38">
        <f t="shared" si="7"/>
        <v>-1313744.7299999995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-1094498</v>
      </c>
      <c r="E42" s="70">
        <f t="shared" si="8"/>
        <v>-4768580</v>
      </c>
      <c r="F42" s="69">
        <f t="shared" si="8"/>
        <v>-1597106</v>
      </c>
      <c r="G42" s="70">
        <f t="shared" si="8"/>
        <v>-6082324.7299999995</v>
      </c>
      <c r="H42" s="69">
        <f t="shared" si="8"/>
        <v>-502608</v>
      </c>
      <c r="I42" s="70">
        <f t="shared" si="8"/>
        <v>-1313744.7299999995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-15971</v>
      </c>
      <c r="E43" s="39">
        <f t="shared" si="9"/>
        <v>-208924</v>
      </c>
      <c r="F43" s="61">
        <f t="shared" si="9"/>
        <v>1290340</v>
      </c>
      <c r="G43" s="39">
        <f t="shared" si="9"/>
        <v>6290381.0200000005</v>
      </c>
      <c r="H43" s="61">
        <f t="shared" si="9"/>
        <v>1306311</v>
      </c>
      <c r="I43" s="39">
        <f t="shared" si="9"/>
        <v>6499305.0200000005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-5349562</v>
      </c>
      <c r="E49" s="66">
        <f>'EAST-EGM-FLSH'!M49</f>
        <v>-22922873.170000002</v>
      </c>
      <c r="F49" s="60">
        <f>'EAST-EGM-GL'!D49</f>
        <v>3091654</v>
      </c>
      <c r="G49" s="38">
        <f>'EAST-EGM-GL'!E49</f>
        <v>13047737.390000001</v>
      </c>
      <c r="H49" s="60">
        <f>F49-D49</f>
        <v>8441216</v>
      </c>
      <c r="I49" s="38">
        <f>G49-E49</f>
        <v>35970610.560000002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-548946</v>
      </c>
      <c r="E51" s="66">
        <f>'EAST-EGM-FLSH'!M51</f>
        <v>-2199125</v>
      </c>
      <c r="F51" s="60">
        <f>'EAST-EGM-GL'!D51</f>
        <v>-732885</v>
      </c>
      <c r="G51" s="38">
        <f>'EAST-EGM-GL'!E51</f>
        <v>-3140412.22</v>
      </c>
      <c r="H51" s="60">
        <f>F51-D51</f>
        <v>-183939</v>
      </c>
      <c r="I51" s="38">
        <f>G51-E51</f>
        <v>-941287.2200000002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-2074933</v>
      </c>
      <c r="F54" s="60">
        <f>'EAST-EGM-GL'!D54</f>
        <v>-124895181</v>
      </c>
      <c r="G54" s="38">
        <f>'EAST-EGM-GL'!E54</f>
        <v>-2790477.7800000003</v>
      </c>
      <c r="H54" s="60">
        <f>F54-D54</f>
        <v>-124895181</v>
      </c>
      <c r="I54" s="38">
        <f>G54-E54</f>
        <v>-715544.78000000026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-2480852.5</v>
      </c>
      <c r="F55" s="60">
        <f>'EAST-EGM-GL'!D55</f>
        <v>0</v>
      </c>
      <c r="G55" s="38">
        <f>'EAST-EGM-GL'!E55</f>
        <v>-4227554.21</v>
      </c>
      <c r="H55" s="60">
        <f>F55-D55</f>
        <v>0</v>
      </c>
      <c r="I55" s="38">
        <f>G55-E55</f>
        <v>-1746701.71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-4555785.5</v>
      </c>
      <c r="F56" s="61">
        <f t="shared" si="10"/>
        <v>-124895181</v>
      </c>
      <c r="G56" s="39">
        <f t="shared" si="10"/>
        <v>-7018031.9900000002</v>
      </c>
      <c r="H56" s="61">
        <f t="shared" si="10"/>
        <v>-124895181</v>
      </c>
      <c r="I56" s="39">
        <f t="shared" si="10"/>
        <v>-2462246.4900000002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714998.03671978554</v>
      </c>
      <c r="F70" s="60">
        <f>'EAST-EGM-GL'!D70</f>
        <v>0</v>
      </c>
      <c r="G70" s="38">
        <f>'EAST-EGM-GL'!E70</f>
        <v>714998</v>
      </c>
      <c r="H70" s="60">
        <f>F70-D70</f>
        <v>0</v>
      </c>
      <c r="I70" s="38">
        <f>G70-E70</f>
        <v>-3.6719785537570715E-2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5134326</v>
      </c>
      <c r="F71" s="60">
        <f>'EAST-EGM-GL'!D71</f>
        <v>0</v>
      </c>
      <c r="G71" s="38">
        <f>'EAST-EGM-GL'!E71</f>
        <v>5134327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5849324.036719786</v>
      </c>
      <c r="F72" s="69">
        <f t="shared" si="13"/>
        <v>0</v>
      </c>
      <c r="G72" s="70">
        <f t="shared" si="13"/>
        <v>5849325</v>
      </c>
      <c r="H72" s="69">
        <f t="shared" si="13"/>
        <v>0</v>
      </c>
      <c r="I72" s="70">
        <f t="shared" si="13"/>
        <v>0.96328021446242929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-6351055.5978999995</v>
      </c>
      <c r="F74" s="60">
        <f>'EAST-EGM-GL'!D74</f>
        <v>0</v>
      </c>
      <c r="G74" s="38">
        <f>'EAST-EGM-GL'!E74</f>
        <v>-5875794.1400000006</v>
      </c>
      <c r="H74" s="60">
        <f t="shared" ref="H74:I79" si="14">F74-D74</f>
        <v>0</v>
      </c>
      <c r="I74" s="38">
        <f t="shared" si="14"/>
        <v>475261.45789999887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51772</v>
      </c>
      <c r="F75" s="60">
        <f>'EAST-EGM-GL'!D75</f>
        <v>0</v>
      </c>
      <c r="G75" s="38">
        <f>'EAST-EGM-GL'!E75</f>
        <v>51772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2943</v>
      </c>
      <c r="F76" s="60">
        <f>'EAST-EGM-GL'!D76</f>
        <v>0</v>
      </c>
      <c r="G76" s="38">
        <f>'EAST-EGM-GL'!E76</f>
        <v>-3286.76</v>
      </c>
      <c r="H76" s="60">
        <f t="shared" si="14"/>
        <v>0</v>
      </c>
      <c r="I76" s="38">
        <f t="shared" si="14"/>
        <v>-6229.76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-22908</v>
      </c>
      <c r="F81" s="60">
        <f>'EAST-EGM-GL'!D81</f>
        <v>8551943</v>
      </c>
      <c r="G81" s="38">
        <f>'EAST-EGM-GL'!E81</f>
        <v>441591.95</v>
      </c>
      <c r="H81" s="60">
        <f>F81-D81</f>
        <v>8551943</v>
      </c>
      <c r="I81" s="38">
        <f>G81-E81</f>
        <v>464499.95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-8476618.2861801833</v>
      </c>
      <c r="F82" s="71">
        <f>F16+F24+F29+F36+F43+F45+F47+F49</f>
        <v>0</v>
      </c>
      <c r="G82" s="72">
        <f>SUM(G72:G81)+G16+G24+G29+G36+G43+G45+G47+G49+G51+G56+G61+G66</f>
        <v>-11803806.129999857</v>
      </c>
      <c r="H82" s="71">
        <f>H16+H24+H29+H36+H43+H45+H47+H49</f>
        <v>0</v>
      </c>
      <c r="I82" s="72">
        <f>SUM(I72:I81)+I16+I24+I29+I36+I43+I45+I47+I49+I51+I56+I61+I66</f>
        <v>-3327187.8438196103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233070</v>
      </c>
      <c r="F86" s="145">
        <f>'EAST-EGM-GL'!D86</f>
        <v>0</v>
      </c>
      <c r="G86" s="145">
        <f>'EAST-EGM-GL'!E86</f>
        <v>233000.02000000002</v>
      </c>
      <c r="H86" s="145">
        <f t="shared" ref="H86:I88" si="15">F86-D86</f>
        <v>0</v>
      </c>
      <c r="I86" s="145">
        <f t="shared" si="15"/>
        <v>-69.979999999981374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233070</v>
      </c>
      <c r="F89" s="160">
        <f t="shared" si="16"/>
        <v>0</v>
      </c>
      <c r="G89" s="160">
        <f t="shared" si="16"/>
        <v>233000.02000000002</v>
      </c>
      <c r="H89" s="160">
        <f t="shared" si="16"/>
        <v>0</v>
      </c>
      <c r="I89" s="160">
        <f t="shared" si="16"/>
        <v>-69.979999999981374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-8243548.2861801833</v>
      </c>
      <c r="F91" s="160">
        <f t="shared" si="17"/>
        <v>0</v>
      </c>
      <c r="G91" s="160">
        <f t="shared" si="17"/>
        <v>-11570806.109999858</v>
      </c>
      <c r="H91" s="160">
        <f t="shared" si="17"/>
        <v>0</v>
      </c>
      <c r="I91" s="160">
        <f t="shared" si="17"/>
        <v>-3327257.8238196103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85633980</v>
      </c>
      <c r="E11" s="66">
        <f>'EAST-MKT-FLSH'!M11</f>
        <v>385849667</v>
      </c>
      <c r="F11" s="60">
        <f>'EAST-MKT-GL'!D11</f>
        <v>85500589</v>
      </c>
      <c r="G11" s="38">
        <f>'EAST-MKT-GL'!E11</f>
        <v>378266796.06999999</v>
      </c>
      <c r="H11" s="60">
        <f>F11-D11</f>
        <v>-133391</v>
      </c>
      <c r="I11" s="38">
        <f>G11-E11</f>
        <v>-7582870.9300000072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8169507.2799999993</v>
      </c>
      <c r="H12" s="60">
        <f>F12-D12</f>
        <v>0</v>
      </c>
      <c r="I12" s="38">
        <f>G12-E12</f>
        <v>8169507.2799999993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9568694</v>
      </c>
      <c r="E13" s="66">
        <f>'EAST-MKT-FLSH'!M13</f>
        <v>40866815</v>
      </c>
      <c r="F13" s="60">
        <f>'EAST-MKT-GL'!D13</f>
        <v>9568694</v>
      </c>
      <c r="G13" s="38">
        <f>'EAST-MKT-GL'!E13</f>
        <v>40866815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1173036.0899999999</v>
      </c>
      <c r="H15" s="60">
        <f t="shared" si="0"/>
        <v>0</v>
      </c>
      <c r="I15" s="38">
        <f t="shared" si="0"/>
        <v>1173036.0899999999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95202674</v>
      </c>
      <c r="E16" s="39">
        <f t="shared" si="1"/>
        <v>426716482</v>
      </c>
      <c r="F16" s="61">
        <f t="shared" si="1"/>
        <v>95069283</v>
      </c>
      <c r="G16" s="39">
        <f t="shared" si="1"/>
        <v>428476154.43999994</v>
      </c>
      <c r="H16" s="61">
        <f t="shared" si="1"/>
        <v>-133391</v>
      </c>
      <c r="I16" s="39">
        <f t="shared" si="1"/>
        <v>1759672.439999992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-79002880</v>
      </c>
      <c r="E19" s="66">
        <f>'EAST-MKT-FLSH'!M19</f>
        <v>-355835691</v>
      </c>
      <c r="F19" s="60">
        <f>'EAST-MKT-GL'!D19</f>
        <v>-75682028</v>
      </c>
      <c r="G19" s="38">
        <f>'EAST-MKT-GL'!E19</f>
        <v>-330212951.43000001</v>
      </c>
      <c r="H19" s="60">
        <f>F19-D19</f>
        <v>3320852</v>
      </c>
      <c r="I19" s="38">
        <f>G19-E19</f>
        <v>25622739.569999993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-11379064.23</v>
      </c>
      <c r="H20" s="60">
        <f>F20-D20</f>
        <v>0</v>
      </c>
      <c r="I20" s="38">
        <f>G20-E20</f>
        <v>-11379064.23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-16352162</v>
      </c>
      <c r="E21" s="66">
        <f>'EAST-MKT-FLSH'!M21</f>
        <v>-70062416</v>
      </c>
      <c r="F21" s="60">
        <f>'EAST-MKT-GL'!D21</f>
        <v>-16352162</v>
      </c>
      <c r="G21" s="38">
        <f>'EAST-MKT-GL'!E21</f>
        <v>-70062415</v>
      </c>
      <c r="H21" s="60">
        <f t="shared" ref="H21:I23" si="2">F21-D21</f>
        <v>0</v>
      </c>
      <c r="I21" s="38">
        <f t="shared" si="2"/>
        <v>1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120826</v>
      </c>
      <c r="E23" s="66">
        <f>'EAST-MKT-FLSH'!M23</f>
        <v>505262</v>
      </c>
      <c r="F23" s="60">
        <f>'EAST-MKT-GL'!D23</f>
        <v>0</v>
      </c>
      <c r="G23" s="38">
        <f>'EAST-MKT-GL'!E23</f>
        <v>0</v>
      </c>
      <c r="H23" s="60">
        <f t="shared" si="2"/>
        <v>-120826</v>
      </c>
      <c r="I23" s="38">
        <f t="shared" si="2"/>
        <v>-505262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-95234216</v>
      </c>
      <c r="E24" s="39">
        <f t="shared" si="3"/>
        <v>-425392845</v>
      </c>
      <c r="F24" s="61">
        <f t="shared" si="3"/>
        <v>-92034190</v>
      </c>
      <c r="G24" s="39">
        <f t="shared" si="3"/>
        <v>-411654430.66000003</v>
      </c>
      <c r="H24" s="61">
        <f t="shared" si="3"/>
        <v>3200026</v>
      </c>
      <c r="I24" s="39">
        <f t="shared" si="3"/>
        <v>13738414.339999992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6409</v>
      </c>
      <c r="E32" s="66">
        <f>'EAST-MKT-FLSH'!M32</f>
        <v>24692</v>
      </c>
      <c r="F32" s="60">
        <f>'EAST-MKT-GL'!D32</f>
        <v>0</v>
      </c>
      <c r="G32" s="38">
        <f>'EAST-MKT-GL'!E32</f>
        <v>0</v>
      </c>
      <c r="H32" s="60">
        <f>F32-D32</f>
        <v>-6409</v>
      </c>
      <c r="I32" s="38">
        <f>G32-E32</f>
        <v>-24692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0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0</v>
      </c>
      <c r="E34" s="66">
        <f>'EAST-MKT-FLSH'!M34</f>
        <v>0</v>
      </c>
      <c r="F34" s="60">
        <f>'EAST-MKT-GL'!D34</f>
        <v>0</v>
      </c>
      <c r="G34" s="38">
        <f>'EAST-MKT-GL'!E34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39357</v>
      </c>
      <c r="E35" s="66">
        <f>'EAST-MKT-FLSH'!M35</f>
        <v>-1319</v>
      </c>
      <c r="F35" s="60">
        <f>'EAST-MKT-GL'!D35</f>
        <v>0</v>
      </c>
      <c r="G35" s="38">
        <f>'EAST-MKT-GL'!E35</f>
        <v>0</v>
      </c>
      <c r="H35" s="60">
        <f t="shared" si="5"/>
        <v>-39357</v>
      </c>
      <c r="I35" s="38">
        <f t="shared" si="5"/>
        <v>1319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45766</v>
      </c>
      <c r="E36" s="39">
        <f t="shared" si="6"/>
        <v>23373</v>
      </c>
      <c r="F36" s="61">
        <f t="shared" si="6"/>
        <v>0</v>
      </c>
      <c r="G36" s="39">
        <f t="shared" si="6"/>
        <v>0</v>
      </c>
      <c r="H36" s="61">
        <f t="shared" si="6"/>
        <v>-45766</v>
      </c>
      <c r="I36" s="39">
        <f t="shared" si="6"/>
        <v>-23373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50344</v>
      </c>
      <c r="E39" s="66">
        <f>'EAST-MKT-FLSH'!M39</f>
        <v>227555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-50344</v>
      </c>
      <c r="I39" s="38">
        <f t="shared" si="7"/>
        <v>-227555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-48013</v>
      </c>
      <c r="E40" s="66">
        <f>'EAST-MKT-FLSH'!M40</f>
        <v>-263</v>
      </c>
      <c r="F40" s="60">
        <f>'EAST-MKT-GL'!D40</f>
        <v>0</v>
      </c>
      <c r="G40" s="38">
        <f>'EAST-MKT-GL'!E40</f>
        <v>0</v>
      </c>
      <c r="H40" s="60">
        <f t="shared" si="7"/>
        <v>48013</v>
      </c>
      <c r="I40" s="38">
        <f t="shared" si="7"/>
        <v>263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-48013</v>
      </c>
      <c r="E42" s="70">
        <f t="shared" si="8"/>
        <v>-263</v>
      </c>
      <c r="F42" s="69">
        <f t="shared" si="8"/>
        <v>0</v>
      </c>
      <c r="G42" s="70">
        <f t="shared" si="8"/>
        <v>0</v>
      </c>
      <c r="H42" s="69">
        <f t="shared" si="8"/>
        <v>48013</v>
      </c>
      <c r="I42" s="70">
        <f t="shared" si="8"/>
        <v>263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2331</v>
      </c>
      <c r="E43" s="39">
        <f t="shared" si="9"/>
        <v>227292</v>
      </c>
      <c r="F43" s="61">
        <f t="shared" si="9"/>
        <v>0</v>
      </c>
      <c r="G43" s="39">
        <f t="shared" si="9"/>
        <v>0</v>
      </c>
      <c r="H43" s="61">
        <f t="shared" si="9"/>
        <v>-2331</v>
      </c>
      <c r="I43" s="39">
        <f t="shared" si="9"/>
        <v>-227292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-16555</v>
      </c>
      <c r="E49" s="66">
        <f>'EAST-MKT-FLSH'!M49</f>
        <v>-74663.05</v>
      </c>
      <c r="F49" s="60">
        <f>'EAST-MKT-GL'!D49</f>
        <v>-3035093</v>
      </c>
      <c r="G49" s="38">
        <f>'EAST-MKT-GL'!E49</f>
        <v>-13688269.43</v>
      </c>
      <c r="H49" s="60">
        <f>F49-D49</f>
        <v>-3018538</v>
      </c>
      <c r="I49" s="38">
        <f>G49-E49</f>
        <v>-13613606.379999999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-120826</v>
      </c>
      <c r="E51" s="66">
        <f>'EAST-MKT-FLSH'!M51</f>
        <v>-505262</v>
      </c>
      <c r="F51" s="60">
        <f>'EAST-MKT-GL'!D51</f>
        <v>0</v>
      </c>
      <c r="G51" s="38">
        <f>'EAST-MKT-GL'!E51</f>
        <v>0</v>
      </c>
      <c r="H51" s="60">
        <f>F51-D51</f>
        <v>120826</v>
      </c>
      <c r="I51" s="38">
        <f>G51-E51</f>
        <v>505262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-297900</v>
      </c>
      <c r="F54" s="60">
        <f>'EAST-MKT-GL'!D54</f>
        <v>-9589835</v>
      </c>
      <c r="G54" s="38">
        <f>'EAST-MKT-GL'!E54</f>
        <v>-683567.55</v>
      </c>
      <c r="H54" s="60">
        <f>F54-D54</f>
        <v>-9589835</v>
      </c>
      <c r="I54" s="38">
        <f>G54-E54</f>
        <v>-385667.55000000005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-565298.31000000006</v>
      </c>
      <c r="F55" s="60">
        <f>'EAST-MKT-GL'!D55</f>
        <v>0</v>
      </c>
      <c r="G55" s="38">
        <f>'EAST-MKT-GL'!E55</f>
        <v>-2001669.29</v>
      </c>
      <c r="H55" s="60">
        <f>F55-D55</f>
        <v>0</v>
      </c>
      <c r="I55" s="38">
        <f>G55-E55</f>
        <v>-1436370.98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-863198.31</v>
      </c>
      <c r="F56" s="61">
        <f t="shared" si="10"/>
        <v>-9589835</v>
      </c>
      <c r="G56" s="39">
        <f t="shared" si="10"/>
        <v>-2685236.84</v>
      </c>
      <c r="H56" s="61">
        <f t="shared" si="10"/>
        <v>-9589835</v>
      </c>
      <c r="I56" s="39">
        <f t="shared" si="10"/>
        <v>-1822038.53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1339002.3374000005</v>
      </c>
      <c r="F70" s="60">
        <f>'EAST-MKT-GL'!D70</f>
        <v>0</v>
      </c>
      <c r="G70" s="38">
        <f>'EAST-MKT-GL'!E70</f>
        <v>1339002</v>
      </c>
      <c r="H70" s="60">
        <f>F70-D70</f>
        <v>0</v>
      </c>
      <c r="I70" s="38">
        <f>G70-E70</f>
        <v>-0.33740000054240227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-1198403.7678999994</v>
      </c>
      <c r="F71" s="60">
        <f>'EAST-MKT-GL'!D71</f>
        <v>0</v>
      </c>
      <c r="G71" s="38">
        <f>'EAST-MKT-GL'!E71</f>
        <v>-1198404</v>
      </c>
      <c r="H71" s="60">
        <f>F71-D71</f>
        <v>0</v>
      </c>
      <c r="I71" s="38">
        <f>G71-E71</f>
        <v>-0.23210000060498714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140598.56950000115</v>
      </c>
      <c r="F72" s="69">
        <f t="shared" si="13"/>
        <v>0</v>
      </c>
      <c r="G72" s="70">
        <f t="shared" si="13"/>
        <v>140598</v>
      </c>
      <c r="H72" s="69">
        <f t="shared" si="13"/>
        <v>0</v>
      </c>
      <c r="I72" s="70">
        <f t="shared" si="13"/>
        <v>-0.56950000114738941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-3349708</v>
      </c>
      <c r="F74" s="60">
        <f>'EAST-MKT-GL'!D74</f>
        <v>0</v>
      </c>
      <c r="G74" s="38">
        <f>'EAST-MKT-GL'!E74</f>
        <v>-3234987.09</v>
      </c>
      <c r="H74" s="60">
        <f t="shared" ref="H74:I79" si="14">F74-D74</f>
        <v>0</v>
      </c>
      <c r="I74" s="38">
        <f t="shared" si="14"/>
        <v>114720.91000000015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108293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-108293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-2010</v>
      </c>
      <c r="F76" s="60">
        <f>'EAST-MKT-GL'!D76</f>
        <v>0</v>
      </c>
      <c r="G76" s="38">
        <f>'EAST-MKT-GL'!E76</f>
        <v>-2010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449453.91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-449453.91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-2522193.8805000046</v>
      </c>
      <c r="F82" s="71">
        <f>F16+F24+F29+F36+F43+F45+F47+F49</f>
        <v>0</v>
      </c>
      <c r="G82" s="72">
        <f>SUM(G72:G81)+G16+G24+G29+G36+G43+G45+G47+G49+G51+G56+G61+G66</f>
        <v>-2648181.5800000615</v>
      </c>
      <c r="H82" s="71">
        <f>H16+H24+H29+H36+H43+H45+H47+H49</f>
        <v>0</v>
      </c>
      <c r="I82" s="72">
        <f>SUM(I72:I81)+I16+I24+I29+I36+I43+I45+I47+I49+I51+I56+I61+I66</f>
        <v>-125987.6995000157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5" footer="0.5"/>
  <pageSetup paperSize="5" scale="80" orientation="portrait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36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0</v>
      </c>
      <c r="H82" s="71">
        <f>H16+H24+H29+H36+H43+H45+H47+H49</f>
        <v>0</v>
      </c>
      <c r="I82" s="72">
        <f>SUM(I72:I81)+I16+I24+I29+I36+I43+I45+I47+I49+I51+I56+I61+I66</f>
        <v>0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28" activePane="bottomRight" state="frozen"/>
      <selection activeCell="B23" sqref="B23"/>
      <selection pane="topRight" activeCell="B23" sqref="B23"/>
      <selection pane="bottomLeft" activeCell="B23" sqref="B23"/>
      <selection pane="bottomRight" activeCell="G40" sqref="G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226377628</v>
      </c>
      <c r="E11" s="66">
        <f>'EAST-CON-FLSH'!M11</f>
        <v>931916656</v>
      </c>
      <c r="F11" s="60">
        <f>'EAST-CON-GL '!D11</f>
        <v>131618900</v>
      </c>
      <c r="G11" s="38">
        <f>'EAST-CON-GL '!E11</f>
        <v>542840849.58000004</v>
      </c>
      <c r="H11" s="60">
        <f>F11-D11</f>
        <v>-94758728</v>
      </c>
      <c r="I11" s="38">
        <f>G11-E11</f>
        <v>-389075806.41999996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13452503.369999999</v>
      </c>
      <c r="H12" s="60">
        <f>F12-D12</f>
        <v>0</v>
      </c>
      <c r="I12" s="38">
        <f>G12-E12</f>
        <v>13452503.369999999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94231793</v>
      </c>
      <c r="E13" s="66">
        <f>'EAST-CON-FLSH'!M13</f>
        <v>385040484</v>
      </c>
      <c r="F13" s="60">
        <f>'EAST-CON-GL '!D13</f>
        <v>94230626</v>
      </c>
      <c r="G13" s="38">
        <f>'EAST-CON-GL '!E13</f>
        <v>385035903</v>
      </c>
      <c r="H13" s="60">
        <f t="shared" ref="H13:I15" si="0">F13-D13</f>
        <v>-1167</v>
      </c>
      <c r="I13" s="38">
        <f t="shared" si="0"/>
        <v>-4581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4154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-4154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2675059.58</v>
      </c>
      <c r="H15" s="60">
        <f t="shared" si="0"/>
        <v>0</v>
      </c>
      <c r="I15" s="38">
        <f t="shared" si="0"/>
        <v>2675059.58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320609421</v>
      </c>
      <c r="E16" s="39">
        <f t="shared" si="1"/>
        <v>1316961294</v>
      </c>
      <c r="F16" s="61">
        <f t="shared" si="1"/>
        <v>225849526</v>
      </c>
      <c r="G16" s="39">
        <f t="shared" si="1"/>
        <v>944004315.53000009</v>
      </c>
      <c r="H16" s="61">
        <f t="shared" si="1"/>
        <v>-94759895</v>
      </c>
      <c r="I16" s="39">
        <f t="shared" si="1"/>
        <v>-372956978.46999997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-228738727</v>
      </c>
      <c r="E19" s="66">
        <f>'EAST-CON-FLSH'!M19</f>
        <v>-944066965</v>
      </c>
      <c r="F19" s="60">
        <f>'EAST-CON-GL '!D19</f>
        <v>-142173919</v>
      </c>
      <c r="G19" s="38">
        <f>'EAST-CON-GL '!E19</f>
        <v>-587974492.23999989</v>
      </c>
      <c r="H19" s="60">
        <f>F19-D19</f>
        <v>86564808</v>
      </c>
      <c r="I19" s="38">
        <f>G19-E19</f>
        <v>356092472.76000011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-19639279.460000001</v>
      </c>
      <c r="H20" s="60">
        <f>F20-D20</f>
        <v>0</v>
      </c>
      <c r="I20" s="38">
        <f>G20-E20</f>
        <v>-19639279.460000001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-87246445</v>
      </c>
      <c r="E21" s="66">
        <f>'EAST-CON-FLSH'!M21</f>
        <v>-355071521</v>
      </c>
      <c r="F21" s="60">
        <f>'EAST-CON-GL '!D21</f>
        <v>-87509170</v>
      </c>
      <c r="G21" s="38">
        <f>'EAST-CON-GL '!E21</f>
        <v>-356134111</v>
      </c>
      <c r="H21" s="60">
        <f t="shared" ref="H21:I23" si="2">F21-D21</f>
        <v>-262725</v>
      </c>
      <c r="I21" s="38">
        <f t="shared" si="2"/>
        <v>-1062590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548946</v>
      </c>
      <c r="E23" s="66">
        <f>'EAST-CON-FLSH'!M23</f>
        <v>2199125</v>
      </c>
      <c r="F23" s="60">
        <f>'EAST-CON-GL '!D23</f>
        <v>732885</v>
      </c>
      <c r="G23" s="38">
        <f>'EAST-CON-GL '!E23</f>
        <v>3140412.22</v>
      </c>
      <c r="H23" s="60">
        <f t="shared" si="2"/>
        <v>183939</v>
      </c>
      <c r="I23" s="38">
        <f t="shared" si="2"/>
        <v>941287.2200000002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-315436226</v>
      </c>
      <c r="E24" s="39">
        <f t="shared" si="3"/>
        <v>-1296939361</v>
      </c>
      <c r="F24" s="61">
        <f t="shared" si="3"/>
        <v>-228950204</v>
      </c>
      <c r="G24" s="39">
        <f t="shared" si="3"/>
        <v>-960607470.4799999</v>
      </c>
      <c r="H24" s="61">
        <f t="shared" si="3"/>
        <v>86486022</v>
      </c>
      <c r="I24" s="39">
        <f t="shared" si="3"/>
        <v>336331890.52000016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693735</v>
      </c>
      <c r="G27" s="38">
        <f>'EAST-CON-GL '!E27</f>
        <v>2775408.6</v>
      </c>
      <c r="H27" s="60">
        <f>F27-D27</f>
        <v>693735</v>
      </c>
      <c r="I27" s="38">
        <f>G27-E27</f>
        <v>2775408.6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-741720</v>
      </c>
      <c r="G28" s="38">
        <f>'EAST-CON-GL '!E28</f>
        <v>-3114261.28</v>
      </c>
      <c r="H28" s="60">
        <f>F28-D28</f>
        <v>-741720</v>
      </c>
      <c r="I28" s="38">
        <f>G28-E28</f>
        <v>-3114261.28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-47985</v>
      </c>
      <c r="G29" s="70">
        <f t="shared" si="4"/>
        <v>-338852.6799999997</v>
      </c>
      <c r="H29" s="69">
        <f t="shared" si="4"/>
        <v>-47985</v>
      </c>
      <c r="I29" s="70">
        <f t="shared" si="4"/>
        <v>-338852.6799999997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20205</v>
      </c>
      <c r="E32" s="66">
        <f>'EAST-CON-FLSH'!M32</f>
        <v>76243</v>
      </c>
      <c r="F32" s="60">
        <f>'EAST-CON-GL '!D32</f>
        <v>-1276757</v>
      </c>
      <c r="G32" s="38">
        <f>'EAST-CON-GL '!E32</f>
        <v>-5467150.0499999998</v>
      </c>
      <c r="H32" s="60">
        <f>F32-D32</f>
        <v>-1296962</v>
      </c>
      <c r="I32" s="38">
        <f>G32-E32</f>
        <v>-5543393.0499999998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852817</v>
      </c>
      <c r="E33" s="66">
        <f>'EAST-CON-FLSH'!M33</f>
        <v>3579210</v>
      </c>
      <c r="F33" s="60">
        <f>'EAST-CON-GL '!D33</f>
        <v>-375081</v>
      </c>
      <c r="G33" s="38">
        <f>'EAST-CON-GL '!E33</f>
        <v>-1220721.19</v>
      </c>
      <c r="H33" s="60">
        <f t="shared" ref="H33:I35" si="5">F33-D33</f>
        <v>-1227898</v>
      </c>
      <c r="I33" s="38">
        <f t="shared" si="5"/>
        <v>-4799931.1899999995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-417576</v>
      </c>
      <c r="E34" s="66">
        <f>'EAST-CON-FLSH'!M34</f>
        <v>-1775896</v>
      </c>
      <c r="F34" s="60">
        <f>'EAST-CON-GL '!D34</f>
        <v>791572</v>
      </c>
      <c r="G34" s="38">
        <f>'EAST-CON-GL '!E34</f>
        <v>2182790.4900000002</v>
      </c>
      <c r="H34" s="60">
        <f t="shared" si="5"/>
        <v>1209148</v>
      </c>
      <c r="I34" s="38">
        <f t="shared" si="5"/>
        <v>3958686.49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-263108</v>
      </c>
      <c r="E35" s="66">
        <f>'EAST-CON-FLSH'!M35</f>
        <v>750</v>
      </c>
      <c r="F35" s="60">
        <f>'EAST-CON-GL '!D35</f>
        <v>-373065</v>
      </c>
      <c r="G35" s="38">
        <f>'EAST-CON-GL '!E35</f>
        <v>0</v>
      </c>
      <c r="H35" s="60">
        <f t="shared" si="5"/>
        <v>-109957</v>
      </c>
      <c r="I35" s="38">
        <f t="shared" si="5"/>
        <v>-750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192338</v>
      </c>
      <c r="E36" s="39">
        <f t="shared" si="6"/>
        <v>1880307</v>
      </c>
      <c r="F36" s="61">
        <f t="shared" si="6"/>
        <v>-1233331</v>
      </c>
      <c r="G36" s="39">
        <f t="shared" si="6"/>
        <v>-4505080.75</v>
      </c>
      <c r="H36" s="61">
        <f t="shared" si="6"/>
        <v>-1425669</v>
      </c>
      <c r="I36" s="39">
        <f t="shared" si="6"/>
        <v>-6385387.7499999981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1078527</v>
      </c>
      <c r="E39" s="66">
        <f>'EAST-CON-FLSH'!M39</f>
        <v>4559656</v>
      </c>
      <c r="F39" s="60">
        <f>'EAST-CON-GL '!D39</f>
        <v>2887446</v>
      </c>
      <c r="G39" s="38">
        <f>'EAST-CON-GL '!E39</f>
        <v>12372705.75</v>
      </c>
      <c r="H39" s="60">
        <f t="shared" ref="H39:I41" si="7">F39-D39</f>
        <v>1808919</v>
      </c>
      <c r="I39" s="38">
        <f t="shared" si="7"/>
        <v>7813049.75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-1094498</v>
      </c>
      <c r="E40" s="66">
        <f>'EAST-CON-FLSH'!M40</f>
        <v>-4768580</v>
      </c>
      <c r="F40" s="60">
        <f>'EAST-CON-GL '!D40</f>
        <v>-1597106</v>
      </c>
      <c r="G40" s="38">
        <f>'EAST-CON-GL '!E40</f>
        <v>-6082324.7299999995</v>
      </c>
      <c r="H40" s="60">
        <f t="shared" si="7"/>
        <v>-502608</v>
      </c>
      <c r="I40" s="38">
        <f t="shared" si="7"/>
        <v>-1313744.7299999995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-1094498</v>
      </c>
      <c r="E42" s="70">
        <f t="shared" si="8"/>
        <v>-4768580</v>
      </c>
      <c r="F42" s="69">
        <f t="shared" si="8"/>
        <v>-1597106</v>
      </c>
      <c r="G42" s="70">
        <f t="shared" si="8"/>
        <v>-6082324.7299999995</v>
      </c>
      <c r="H42" s="69">
        <f t="shared" si="8"/>
        <v>-502608</v>
      </c>
      <c r="I42" s="70">
        <f t="shared" si="8"/>
        <v>-1313744.7299999995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-15971</v>
      </c>
      <c r="E43" s="39">
        <f t="shared" si="9"/>
        <v>-208924</v>
      </c>
      <c r="F43" s="61">
        <f t="shared" si="9"/>
        <v>1290340</v>
      </c>
      <c r="G43" s="39">
        <f t="shared" si="9"/>
        <v>6290381.0200000005</v>
      </c>
      <c r="H43" s="61">
        <f t="shared" si="9"/>
        <v>1306311</v>
      </c>
      <c r="I43" s="39">
        <f t="shared" si="9"/>
        <v>6499305.0200000005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-5349562</v>
      </c>
      <c r="E49" s="66">
        <f>'EAST-CON-FLSH'!M49</f>
        <v>-22922873.170000002</v>
      </c>
      <c r="F49" s="60">
        <f>'EAST-CON-GL '!D49</f>
        <v>3091654</v>
      </c>
      <c r="G49" s="38">
        <f>'EAST-CON-GL '!E49</f>
        <v>13047737.390000001</v>
      </c>
      <c r="H49" s="60">
        <f>F49-D49</f>
        <v>8441216</v>
      </c>
      <c r="I49" s="38">
        <f>G49-E49</f>
        <v>35970610.560000002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-548946</v>
      </c>
      <c r="E51" s="66">
        <f>'EAST-CON-FLSH'!M51</f>
        <v>-2199125</v>
      </c>
      <c r="F51" s="60">
        <f>'EAST-CON-GL '!D51</f>
        <v>-732885</v>
      </c>
      <c r="G51" s="38">
        <f>'EAST-CON-GL '!E51</f>
        <v>-3140412.22</v>
      </c>
      <c r="H51" s="60">
        <f>F51-D51</f>
        <v>-183939</v>
      </c>
      <c r="I51" s="38">
        <f>G51-E51</f>
        <v>-941287.2200000002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-2074933</v>
      </c>
      <c r="F54" s="60">
        <f>'EAST-CON-GL '!D54</f>
        <v>-124895181</v>
      </c>
      <c r="G54" s="38">
        <f>'EAST-CON-GL '!E54</f>
        <v>-2790477.7800000003</v>
      </c>
      <c r="H54" s="60">
        <f>F54-D54</f>
        <v>-124895181</v>
      </c>
      <c r="I54" s="38">
        <f>G54-E54</f>
        <v>-715544.78000000026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-2480852.5</v>
      </c>
      <c r="F55" s="60">
        <f>'EAST-CON-GL '!D55</f>
        <v>0</v>
      </c>
      <c r="G55" s="38">
        <f>'EAST-CON-GL '!E55</f>
        <v>-4227554.21</v>
      </c>
      <c r="H55" s="60">
        <f>F55-D55</f>
        <v>0</v>
      </c>
      <c r="I55" s="38">
        <f>G55-E55</f>
        <v>-1746701.71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-4555785.5</v>
      </c>
      <c r="F56" s="61">
        <f t="shared" si="10"/>
        <v>-124895181</v>
      </c>
      <c r="G56" s="39">
        <f t="shared" si="10"/>
        <v>-7018031.9900000002</v>
      </c>
      <c r="H56" s="61">
        <f t="shared" si="10"/>
        <v>-124895181</v>
      </c>
      <c r="I56" s="39">
        <f t="shared" si="10"/>
        <v>-2462246.4900000002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714998.03671978554</v>
      </c>
      <c r="F70" s="60">
        <f>'EAST-CON-GL '!D70</f>
        <v>0</v>
      </c>
      <c r="G70" s="38">
        <f>'EAST-CON-GL '!E70</f>
        <v>714998</v>
      </c>
      <c r="H70" s="60">
        <f>F70-D70</f>
        <v>0</v>
      </c>
      <c r="I70" s="38">
        <f>G70-E70</f>
        <v>-3.6719785537570715E-2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5134326</v>
      </c>
      <c r="F71" s="60">
        <f>'EAST-CON-GL '!D71</f>
        <v>0</v>
      </c>
      <c r="G71" s="38">
        <f>'EAST-CON-GL '!E71</f>
        <v>5134327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5849324.036719786</v>
      </c>
      <c r="F72" s="69">
        <f t="shared" si="13"/>
        <v>0</v>
      </c>
      <c r="G72" s="70">
        <f t="shared" si="13"/>
        <v>5849325</v>
      </c>
      <c r="H72" s="69">
        <f t="shared" si="13"/>
        <v>0</v>
      </c>
      <c r="I72" s="70">
        <f t="shared" si="13"/>
        <v>0.96328021446242929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-6351055.5978999995</v>
      </c>
      <c r="F74" s="60">
        <f>'EAST-CON-GL '!D74</f>
        <v>0</v>
      </c>
      <c r="G74" s="38">
        <f>'EAST-CON-GL '!E74</f>
        <v>-5875794.1400000006</v>
      </c>
      <c r="H74" s="60">
        <f t="shared" ref="H74:I79" si="14">F74-D74</f>
        <v>0</v>
      </c>
      <c r="I74" s="38">
        <f t="shared" si="14"/>
        <v>475261.45789999887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51772</v>
      </c>
      <c r="F75" s="60">
        <f>'EAST-CON-GL '!D75</f>
        <v>0</v>
      </c>
      <c r="G75" s="38">
        <f>'EAST-CON-GL '!E75</f>
        <v>51772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2943</v>
      </c>
      <c r="F76" s="60">
        <f>'EAST-CON-GL '!D76</f>
        <v>0</v>
      </c>
      <c r="G76" s="38">
        <f>'EAST-CON-GL '!E76</f>
        <v>-3286.76</v>
      </c>
      <c r="H76" s="60">
        <f t="shared" si="14"/>
        <v>0</v>
      </c>
      <c r="I76" s="38">
        <f t="shared" si="14"/>
        <v>-6229.76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-22908</v>
      </c>
      <c r="F81" s="60">
        <f>'EAST-CON-GL '!D81</f>
        <v>8551943</v>
      </c>
      <c r="G81" s="38">
        <f>'EAST-CON-GL '!E81</f>
        <v>441591.95</v>
      </c>
      <c r="H81" s="60">
        <f>F81-D81</f>
        <v>8551943</v>
      </c>
      <c r="I81" s="38">
        <f>G81-E81</f>
        <v>464499.95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-8476618.2861801833</v>
      </c>
      <c r="F82" s="109">
        <f>F16+F24+F29+F36+F43+F45+F47+F49</f>
        <v>0</v>
      </c>
      <c r="G82" s="110">
        <f>SUM(G72:G81)+G16+G24+G29+G36+G43+G45+G47+G49+G51+G56+G61+G66</f>
        <v>-11803806.129999857</v>
      </c>
      <c r="H82" s="109">
        <f>H16+H24+H29+H36+H43+H45+H47+H49</f>
        <v>0</v>
      </c>
      <c r="I82" s="110">
        <f>SUM(I72:I81)+I16+I24+I29+I36+I43+I45+I47+I49+I51+I56+I61+I66</f>
        <v>-3327187.8438196103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233070</v>
      </c>
      <c r="F86" s="145">
        <f>'EAST-CON-GL '!D86</f>
        <v>0</v>
      </c>
      <c r="G86" s="145">
        <f>'EAST-CON-GL '!E86</f>
        <v>677429.02</v>
      </c>
      <c r="H86" s="145">
        <f t="shared" ref="H86:I88" si="15">F86-D86</f>
        <v>0</v>
      </c>
      <c r="I86" s="145">
        <f t="shared" si="15"/>
        <v>444359.02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233070</v>
      </c>
      <c r="F89" s="155">
        <f t="shared" si="16"/>
        <v>0</v>
      </c>
      <c r="G89" s="155">
        <f t="shared" si="16"/>
        <v>677429.02</v>
      </c>
      <c r="H89" s="155">
        <f t="shared" si="16"/>
        <v>0</v>
      </c>
      <c r="I89" s="155">
        <f t="shared" si="16"/>
        <v>444359.02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-8243548.2861801833</v>
      </c>
      <c r="F91" s="160">
        <f t="shared" si="17"/>
        <v>0</v>
      </c>
      <c r="G91" s="160">
        <f t="shared" si="17"/>
        <v>-11126377.109999858</v>
      </c>
      <c r="H91" s="160">
        <f t="shared" si="17"/>
        <v>0</v>
      </c>
      <c r="I91" s="160">
        <f t="shared" si="17"/>
        <v>-2882828.8238196103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-8243548.2861801833</v>
      </c>
      <c r="G94" s="14">
        <f>+'EAST-EGM-VAR'!G91+'EAST-LRC-VAR'!G82</f>
        <v>-11570806.109999858</v>
      </c>
      <c r="I94" s="14">
        <f>+'EAST-EGM-VAR'!I91+'EAST-LRC-VAR'!I82</f>
        <v>-3327257.8238196103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44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B23" sqref="B23"/>
      <selection pane="topRight" activeCell="B23" sqref="B23"/>
      <selection pane="bottomLeft" activeCell="B23" sqref="B23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15409768</v>
      </c>
      <c r="G11" s="38">
        <f>'TX-EGM-GL'!E11</f>
        <v>63740108.059999995</v>
      </c>
      <c r="H11" s="60">
        <f>F11-D11</f>
        <v>3351699</v>
      </c>
      <c r="I11" s="38">
        <f>G11-E11</f>
        <v>25310107.550000004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3772284.14</v>
      </c>
      <c r="H12" s="60">
        <f>F12-D12</f>
        <v>0</v>
      </c>
      <c r="I12" s="38">
        <f>G12-E12</f>
        <v>3772284.14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12450090</v>
      </c>
      <c r="G13" s="38">
        <f>'TX-EGM-GL'!E13</f>
        <v>43694930</v>
      </c>
      <c r="H13" s="60">
        <f t="shared" ref="H13:I15" si="0">F13-D13</f>
        <v>12450090</v>
      </c>
      <c r="I13" s="38">
        <f t="shared" si="0"/>
        <v>43694930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1687742</v>
      </c>
      <c r="H15" s="60">
        <f t="shared" si="0"/>
        <v>0</v>
      </c>
      <c r="I15" s="38">
        <f t="shared" si="0"/>
        <v>1687742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27859858</v>
      </c>
      <c r="G16" s="39">
        <f t="shared" si="1"/>
        <v>112895064.19999999</v>
      </c>
      <c r="H16" s="61">
        <f t="shared" si="1"/>
        <v>15801789</v>
      </c>
      <c r="I16" s="39">
        <f t="shared" si="1"/>
        <v>74465063.689999998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-8304329</v>
      </c>
      <c r="G19" s="38">
        <f>'TX-EGM-GL'!E19</f>
        <v>-35047393.450000003</v>
      </c>
      <c r="H19" s="60">
        <f>F19-D19</f>
        <v>-587424</v>
      </c>
      <c r="I19" s="38">
        <f>G19-E19</f>
        <v>-10279826.690000013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84898.16</v>
      </c>
      <c r="H20" s="60">
        <f>F20-D20</f>
        <v>0</v>
      </c>
      <c r="I20" s="38">
        <f>G20-E20</f>
        <v>84898.16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-12450090</v>
      </c>
      <c r="G21" s="38">
        <f>'TX-EGM-GL'!E21</f>
        <v>-43694930</v>
      </c>
      <c r="H21" s="60">
        <f t="shared" ref="H21:I23" si="2">F21-D21</f>
        <v>-12450090</v>
      </c>
      <c r="I21" s="38">
        <f t="shared" si="2"/>
        <v>-43694930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9468</v>
      </c>
      <c r="G23" s="38">
        <f>'TX-EGM-GL'!E23</f>
        <v>40352.620000000003</v>
      </c>
      <c r="H23" s="60">
        <f t="shared" si="2"/>
        <v>-7319</v>
      </c>
      <c r="I23" s="38">
        <f t="shared" si="2"/>
        <v>-17719.379999999997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-20744951</v>
      </c>
      <c r="G24" s="39">
        <f t="shared" si="3"/>
        <v>-78617072.670000002</v>
      </c>
      <c r="H24" s="61">
        <f t="shared" si="3"/>
        <v>-13044833</v>
      </c>
      <c r="I24" s="39">
        <f t="shared" si="3"/>
        <v>-53907577.910000019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12569063</v>
      </c>
      <c r="G27" s="38">
        <f>'TX-EGM-GL'!E27</f>
        <v>51326145.090000004</v>
      </c>
      <c r="H27" s="60">
        <f>F27-D27</f>
        <v>-9759833</v>
      </c>
      <c r="I27" s="38">
        <f>G27-E27</f>
        <v>-27231573.430000007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-19815503</v>
      </c>
      <c r="G28" s="38">
        <f>'TX-EGM-GL'!E28</f>
        <v>-80760792.530000016</v>
      </c>
      <c r="H28" s="60">
        <f>F28-D28</f>
        <v>3208373</v>
      </c>
      <c r="I28" s="38">
        <f>G28-E28</f>
        <v>296178.27999998629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-7246440</v>
      </c>
      <c r="G29" s="70">
        <f t="shared" si="4"/>
        <v>-29434647.440000013</v>
      </c>
      <c r="H29" s="69">
        <f t="shared" si="4"/>
        <v>-6551460</v>
      </c>
      <c r="I29" s="70">
        <f t="shared" si="4"/>
        <v>-26935395.150000021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614068</v>
      </c>
      <c r="E32" s="66">
        <f>'TX-EGM-FLSH'!M32</f>
        <v>4349</v>
      </c>
      <c r="F32" s="60">
        <f>'TX-EGM-GL'!D32</f>
        <v>31117</v>
      </c>
      <c r="G32" s="38">
        <f>'TX-EGM-GL'!E32</f>
        <v>119617.16999999911</v>
      </c>
      <c r="H32" s="60">
        <f>F32-D32</f>
        <v>-582951</v>
      </c>
      <c r="I32" s="38">
        <f>G32-E32</f>
        <v>115268.16999999911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-614068</v>
      </c>
      <c r="E33" s="66">
        <f>'TX-EGM-FLSH'!M33</f>
        <v>-14085</v>
      </c>
      <c r="F33" s="60">
        <f>'TX-EGM-GL'!D33</f>
        <v>0</v>
      </c>
      <c r="G33" s="38">
        <f>'TX-EGM-GL'!E33</f>
        <v>0</v>
      </c>
      <c r="H33" s="60">
        <f t="shared" ref="H33:I35" si="5">F33-D33</f>
        <v>614068</v>
      </c>
      <c r="I33" s="38">
        <f t="shared" si="5"/>
        <v>14085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29307</v>
      </c>
      <c r="G35" s="38">
        <f>'TX-EGM-GL'!E35</f>
        <v>0</v>
      </c>
      <c r="H35" s="60">
        <f t="shared" si="5"/>
        <v>29307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-9736</v>
      </c>
      <c r="F36" s="61">
        <f t="shared" si="6"/>
        <v>60424</v>
      </c>
      <c r="G36" s="39">
        <f t="shared" si="6"/>
        <v>119617.16999999911</v>
      </c>
      <c r="H36" s="61">
        <f t="shared" si="6"/>
        <v>60424</v>
      </c>
      <c r="I36" s="39">
        <f t="shared" si="6"/>
        <v>129353.16999999911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57739</v>
      </c>
      <c r="G39" s="38">
        <f>'TX-EGM-GL'!E39</f>
        <v>246083.62</v>
      </c>
      <c r="H39" s="60">
        <f t="shared" ref="H39:I41" si="7">F39-D39</f>
        <v>57739</v>
      </c>
      <c r="I39" s="38">
        <f t="shared" si="7"/>
        <v>246083.62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0</v>
      </c>
      <c r="G40" s="38">
        <f>'TX-EGM-GL'!E40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57739</v>
      </c>
      <c r="G43" s="39">
        <f t="shared" si="9"/>
        <v>246083.62</v>
      </c>
      <c r="H43" s="61">
        <f t="shared" si="9"/>
        <v>57739</v>
      </c>
      <c r="I43" s="39">
        <f t="shared" si="9"/>
        <v>246083.62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-15612579.599071806</v>
      </c>
      <c r="F49" s="60">
        <f>'TX-EGM-GL'!D49</f>
        <v>13370</v>
      </c>
      <c r="G49" s="38">
        <f>'TX-EGM-GL'!E49</f>
        <v>56982.940000000177</v>
      </c>
      <c r="H49" s="60">
        <f>F49-D49</f>
        <v>3676341</v>
      </c>
      <c r="I49" s="38">
        <f>G49-E49</f>
        <v>15669562.539071806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-9468</v>
      </c>
      <c r="G51" s="38">
        <f>'TX-EGM-GL'!E51</f>
        <v>-40352.620000000003</v>
      </c>
      <c r="H51" s="60">
        <f>F51-D51</f>
        <v>7319</v>
      </c>
      <c r="I51" s="38">
        <f>G51-E51</f>
        <v>-40352.620000000003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-366240</v>
      </c>
      <c r="F54" s="60">
        <f>'TX-EGM-GL'!D54</f>
        <v>-16684103</v>
      </c>
      <c r="G54" s="38">
        <f>'TX-EGM-GL'!E54</f>
        <v>-258689.64</v>
      </c>
      <c r="H54" s="60">
        <f>F54-D54</f>
        <v>-16684103</v>
      </c>
      <c r="I54" s="38">
        <f>G54-E54</f>
        <v>107550.35999999999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-12761111</v>
      </c>
      <c r="G55" s="38">
        <f>'TX-EGM-GL'!E55</f>
        <v>-409862.20999999996</v>
      </c>
      <c r="H55" s="60">
        <f>F55-D55</f>
        <v>-12761111</v>
      </c>
      <c r="I55" s="38">
        <f>G55-E55</f>
        <v>-409862.20999999996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-366240</v>
      </c>
      <c r="F56" s="61">
        <f t="shared" si="10"/>
        <v>-29445214</v>
      </c>
      <c r="G56" s="39">
        <f t="shared" si="10"/>
        <v>-668551.85</v>
      </c>
      <c r="H56" s="61">
        <f t="shared" si="10"/>
        <v>-29445214</v>
      </c>
      <c r="I56" s="39">
        <f t="shared" si="10"/>
        <v>-302311.84999999998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-1055373.25</v>
      </c>
      <c r="F70" s="60">
        <f>'TX-EGM-GL'!D70</f>
        <v>0</v>
      </c>
      <c r="G70" s="38">
        <f>'TX-EGM-GL'!E70</f>
        <v>-1055373</v>
      </c>
      <c r="H70" s="60">
        <f>F70-D70</f>
        <v>0</v>
      </c>
      <c r="I70" s="38">
        <f>G70-E70</f>
        <v>0.25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-190809</v>
      </c>
      <c r="F71" s="60">
        <f>'TX-EGM-GL'!D71</f>
        <v>0</v>
      </c>
      <c r="G71" s="38">
        <f>'TX-EGM-GL'!E71</f>
        <v>-519131</v>
      </c>
      <c r="H71" s="60">
        <f>F71-D71</f>
        <v>0</v>
      </c>
      <c r="I71" s="38">
        <f>G71-E71</f>
        <v>-328322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-1246182.25</v>
      </c>
      <c r="F72" s="69">
        <f t="shared" si="13"/>
        <v>0</v>
      </c>
      <c r="G72" s="70">
        <f t="shared" si="13"/>
        <v>-1574504</v>
      </c>
      <c r="H72" s="69">
        <f t="shared" si="13"/>
        <v>0</v>
      </c>
      <c r="I72" s="70">
        <f t="shared" si="13"/>
        <v>-328321.75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1078271.5</v>
      </c>
      <c r="F74" s="60">
        <f>'TX-EGM-GL'!D74</f>
        <v>0</v>
      </c>
      <c r="G74" s="38">
        <f>'TX-EGM-GL'!E74</f>
        <v>-41303.89</v>
      </c>
      <c r="H74" s="60">
        <f t="shared" ref="H74:I79" si="14">F74-D74</f>
        <v>0</v>
      </c>
      <c r="I74" s="38">
        <f t="shared" si="14"/>
        <v>-1119575.3899999999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10952</v>
      </c>
      <c r="F75" s="60">
        <f>'TX-EGM-GL'!D75</f>
        <v>0</v>
      </c>
      <c r="G75" s="38">
        <f>'TX-EGM-GL'!E75</f>
        <v>10952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-155</v>
      </c>
      <c r="H76" s="60">
        <f t="shared" si="14"/>
        <v>0</v>
      </c>
      <c r="I76" s="38">
        <f t="shared" si="14"/>
        <v>-155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724457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-724457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-4298103.889071798</v>
      </c>
      <c r="F82" s="109">
        <f>F16+F24+F29+F36+F43+F45+F47+F49</f>
        <v>0</v>
      </c>
      <c r="G82" s="110">
        <f>SUM(G72:G81)+G16+G24+G29+G36+G43+G45+G47+G49+G51+G56+G61+G66</f>
        <v>2952112.4599999725</v>
      </c>
      <c r="H82" s="109">
        <f>H16+H24+H29+H36+H43+H45+H47+H49</f>
        <v>0</v>
      </c>
      <c r="I82" s="110">
        <f>SUM(I72:I81)+I16+I24+I29+I36+I43+I45+I47+I49+I51+I56+I61+I66</f>
        <v>7250216.3490717625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-876244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876244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-876244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876244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-5174347.889071798</v>
      </c>
      <c r="F91" s="160">
        <f t="shared" si="17"/>
        <v>0</v>
      </c>
      <c r="G91" s="160">
        <f t="shared" si="17"/>
        <v>2952112.4599999725</v>
      </c>
      <c r="H91" s="160">
        <f t="shared" si="17"/>
        <v>0</v>
      </c>
      <c r="I91" s="160">
        <f t="shared" si="17"/>
        <v>8126460.3490717625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58" activePane="bottomRight" state="frozen"/>
      <selection activeCell="B23" sqref="B23"/>
      <selection pane="topRight" activeCell="B23" sqref="B23"/>
      <selection pane="bottomLeft" activeCell="B23" sqref="B23"/>
      <selection pane="bottomRight" activeCell="G77" sqref="G7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3810645</v>
      </c>
      <c r="E11" s="66">
        <f>'TX-HPLR-FLSH'!M11</f>
        <v>30727204.49000001</v>
      </c>
      <c r="F11" s="60">
        <f>'TX-HPLR-GL '!D11</f>
        <v>140103</v>
      </c>
      <c r="G11" s="38">
        <f>'TX-HPLR-GL '!E11</f>
        <v>616593.30000000005</v>
      </c>
      <c r="H11" s="60">
        <f>F11-D11</f>
        <v>-3670542</v>
      </c>
      <c r="I11" s="38">
        <f>G11-E11</f>
        <v>-30110611.190000009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-2064.6</v>
      </c>
      <c r="H12" s="60">
        <f>F12-D12</f>
        <v>0</v>
      </c>
      <c r="I12" s="38">
        <f>G12-E12</f>
        <v>-2064.6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3810645</v>
      </c>
      <c r="E16" s="39">
        <f t="shared" si="1"/>
        <v>30727204.49000001</v>
      </c>
      <c r="F16" s="61">
        <f t="shared" si="1"/>
        <v>140103</v>
      </c>
      <c r="G16" s="39">
        <f t="shared" si="1"/>
        <v>614528.70000000007</v>
      </c>
      <c r="H16" s="61">
        <f t="shared" si="1"/>
        <v>-3670542</v>
      </c>
      <c r="I16" s="39">
        <f t="shared" si="1"/>
        <v>-30112675.79000001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-570802</v>
      </c>
      <c r="E19" s="66">
        <f>'TX-HPLR-FLSH'!M19</f>
        <v>-10303409.24000001</v>
      </c>
      <c r="F19" s="60">
        <f>'TX-HPLR-GL '!D19</f>
        <v>0</v>
      </c>
      <c r="G19" s="38">
        <f>'TX-HPLR-GL '!E19</f>
        <v>26765.93</v>
      </c>
      <c r="H19" s="60">
        <f>F19-D19</f>
        <v>570802</v>
      </c>
      <c r="I19" s="38">
        <f>G19-E19</f>
        <v>10330175.170000009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-5561</v>
      </c>
      <c r="E23" s="66">
        <f>'TX-HPLR-FLSH'!M23</f>
        <v>-13722</v>
      </c>
      <c r="F23" s="60">
        <f>'TX-HPLR-GL '!D23</f>
        <v>0</v>
      </c>
      <c r="G23" s="38">
        <f>'TX-HPLR-GL '!E23</f>
        <v>0</v>
      </c>
      <c r="H23" s="60">
        <f t="shared" si="2"/>
        <v>5561</v>
      </c>
      <c r="I23" s="38">
        <f t="shared" si="2"/>
        <v>13722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-576363</v>
      </c>
      <c r="E24" s="39">
        <f t="shared" si="3"/>
        <v>-10317131.24000001</v>
      </c>
      <c r="F24" s="61">
        <f t="shared" si="3"/>
        <v>0</v>
      </c>
      <c r="G24" s="39">
        <f t="shared" si="3"/>
        <v>26765.93</v>
      </c>
      <c r="H24" s="61">
        <f t="shared" si="3"/>
        <v>576363</v>
      </c>
      <c r="I24" s="39">
        <f t="shared" si="3"/>
        <v>10343897.170000009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-1976980</v>
      </c>
      <c r="E27" s="66">
        <f>'TX-HPLR-FLSH'!M27</f>
        <v>4049132.4800000191</v>
      </c>
      <c r="F27" s="60">
        <f>'TX-HPLR-GL '!D27</f>
        <v>0</v>
      </c>
      <c r="G27" s="38">
        <f>'TX-HPLR-GL '!E27</f>
        <v>0</v>
      </c>
      <c r="H27" s="60">
        <f>F27-D27</f>
        <v>1976980</v>
      </c>
      <c r="I27" s="38">
        <f>G27-E27</f>
        <v>-4049132.4800000191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146279</v>
      </c>
      <c r="E28" s="66">
        <f>'TX-HPLR-FLSH'!M28</f>
        <v>-11754313.189999998</v>
      </c>
      <c r="F28" s="60">
        <f>'TX-HPLR-GL '!D28</f>
        <v>-140103</v>
      </c>
      <c r="G28" s="38">
        <f>'TX-HPLR-GL '!E28</f>
        <v>-613651.14</v>
      </c>
      <c r="H28" s="60">
        <f>F28-D28</f>
        <v>-286382</v>
      </c>
      <c r="I28" s="38">
        <f>G28-E28</f>
        <v>11140662.049999997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-1830701</v>
      </c>
      <c r="E29" s="70">
        <f t="shared" si="4"/>
        <v>-7705180.7099999785</v>
      </c>
      <c r="F29" s="69">
        <f t="shared" si="4"/>
        <v>-140103</v>
      </c>
      <c r="G29" s="70">
        <f t="shared" si="4"/>
        <v>-613651.14</v>
      </c>
      <c r="H29" s="69">
        <f t="shared" si="4"/>
        <v>1690598</v>
      </c>
      <c r="I29" s="70">
        <f t="shared" si="4"/>
        <v>7091529.5699999779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-1403581</v>
      </c>
      <c r="E49" s="66">
        <f>'TX-HPLR-FLSH'!M49</f>
        <v>-5982444.3290009107</v>
      </c>
      <c r="F49" s="60">
        <f>'TX-HPLR-GL '!D49</f>
        <v>0</v>
      </c>
      <c r="G49" s="38">
        <f>'TX-HPLR-GL '!E49</f>
        <v>0</v>
      </c>
      <c r="H49" s="60">
        <f>F49-D49</f>
        <v>1403581</v>
      </c>
      <c r="I49" s="38">
        <f>G49-E49</f>
        <v>5982444.3290009107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-300137</v>
      </c>
      <c r="G54" s="38">
        <f>'TX-HPLR-GL '!E54</f>
        <v>1172794.4900000002</v>
      </c>
      <c r="H54" s="60">
        <f>F54-D54</f>
        <v>-300137</v>
      </c>
      <c r="I54" s="38">
        <f>G54-E54</f>
        <v>1172794.4900000002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-300137</v>
      </c>
      <c r="G56" s="39">
        <f t="shared" si="10"/>
        <v>1172794.4900000002</v>
      </c>
      <c r="H56" s="61">
        <f t="shared" si="10"/>
        <v>-300137</v>
      </c>
      <c r="I56" s="39">
        <f t="shared" si="10"/>
        <v>1172794.4900000002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6722448.2109991107</v>
      </c>
      <c r="F82" s="109">
        <f>F16+F24+F29+F36+F43+F45+F47+F49</f>
        <v>0</v>
      </c>
      <c r="G82" s="110">
        <f>SUM(G72:G81)+G16+G24+G29+G36+G43+G45+G47+G49+G51+G56+G61+G66</f>
        <v>1200437.9800000004</v>
      </c>
      <c r="H82" s="109">
        <f>H16+H24+H29+H36+H43+H45+H47+H49</f>
        <v>0</v>
      </c>
      <c r="I82" s="110">
        <f>SUM(I72:I81)+I16+I24+I29+I36+I43+I45+I47+I49+I51+I56+I61+I66</f>
        <v>-5522010.2309991121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66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53659386</v>
      </c>
      <c r="E11" s="66">
        <f>'TX-HPLC-FLSH'!M11</f>
        <v>229178102</v>
      </c>
      <c r="F11" s="60">
        <f>'TX-HPLC-GL'!D11</f>
        <v>51633312</v>
      </c>
      <c r="G11" s="38">
        <f>'TX-HPLC-GL'!E11</f>
        <v>217176891.78</v>
      </c>
      <c r="H11" s="60">
        <f>F11-D11</f>
        <v>-2026074</v>
      </c>
      <c r="I11" s="38">
        <f>G11-E11</f>
        <v>-12001210.219999999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5630746.6799999997</v>
      </c>
      <c r="H12" s="60">
        <f>F12-D12</f>
        <v>0</v>
      </c>
      <c r="I12" s="38">
        <f>G12-E12</f>
        <v>5630746.6799999997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954974</v>
      </c>
      <c r="E13" s="66">
        <f>'TX-HPLC-FLSH'!M13</f>
        <v>3930102</v>
      </c>
      <c r="F13" s="60">
        <f>'TX-HPLC-GL'!D13</f>
        <v>0</v>
      </c>
      <c r="G13" s="38">
        <f>'TX-HPLC-GL'!E13</f>
        <v>0</v>
      </c>
      <c r="H13" s="60">
        <f t="shared" ref="H13:I15" si="0">F13-D13</f>
        <v>-954974</v>
      </c>
      <c r="I13" s="38">
        <f t="shared" si="0"/>
        <v>-3930102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-1759612.1900000002</v>
      </c>
      <c r="H15" s="60">
        <f t="shared" si="0"/>
        <v>0</v>
      </c>
      <c r="I15" s="38">
        <f t="shared" si="0"/>
        <v>-1759612.1900000002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54614360</v>
      </c>
      <c r="E16" s="39">
        <f t="shared" si="1"/>
        <v>233108204</v>
      </c>
      <c r="F16" s="61">
        <f t="shared" si="1"/>
        <v>51633312</v>
      </c>
      <c r="G16" s="39">
        <f t="shared" si="1"/>
        <v>221048026.27000001</v>
      </c>
      <c r="H16" s="61">
        <f t="shared" si="1"/>
        <v>-2981048</v>
      </c>
      <c r="I16" s="39">
        <f t="shared" si="1"/>
        <v>-12060177.729999999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-58721475</v>
      </c>
      <c r="E19" s="66">
        <f>'TX-HPLC-FLSH'!M19</f>
        <v>-250156859</v>
      </c>
      <c r="F19" s="60">
        <f>'TX-HPLC-GL'!D19</f>
        <v>-55606551</v>
      </c>
      <c r="G19" s="38">
        <f>'TX-HPLC-GL'!E19</f>
        <v>-234098155.72</v>
      </c>
      <c r="H19" s="60">
        <f>F19-D19</f>
        <v>3114924</v>
      </c>
      <c r="I19" s="38">
        <f>G19-E19</f>
        <v>16058703.280000001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-4839310.629999999</v>
      </c>
      <c r="H20" s="60">
        <f>F20-D20</f>
        <v>0</v>
      </c>
      <c r="I20" s="38">
        <f>G20-E20</f>
        <v>-4839310.629999999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-2453686</v>
      </c>
      <c r="E21" s="66">
        <f>'TX-HPLC-FLSH'!M21</f>
        <v>-9828172</v>
      </c>
      <c r="F21" s="60">
        <f>'TX-HPLC-GL'!D21</f>
        <v>0</v>
      </c>
      <c r="G21" s="38">
        <f>'TX-HPLC-GL'!E21</f>
        <v>0</v>
      </c>
      <c r="H21" s="60">
        <f t="shared" ref="H21:I23" si="2">F21-D21</f>
        <v>2453686</v>
      </c>
      <c r="I21" s="38">
        <f t="shared" si="2"/>
        <v>9828172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12460</v>
      </c>
      <c r="E23" s="66">
        <f>'TX-HPLC-FLSH'!M23</f>
        <v>53219</v>
      </c>
      <c r="F23" s="60">
        <f>'TX-HPLC-GL'!D23</f>
        <v>188856</v>
      </c>
      <c r="G23" s="38">
        <f>'TX-HPLC-GL'!E23</f>
        <v>827189.28</v>
      </c>
      <c r="H23" s="60">
        <f t="shared" si="2"/>
        <v>176396</v>
      </c>
      <c r="I23" s="38">
        <f t="shared" si="2"/>
        <v>773970.28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-61162701</v>
      </c>
      <c r="E24" s="39">
        <f t="shared" si="3"/>
        <v>-259931812</v>
      </c>
      <c r="F24" s="61">
        <f t="shared" si="3"/>
        <v>-55417695</v>
      </c>
      <c r="G24" s="39">
        <f t="shared" si="3"/>
        <v>-238110277.06999999</v>
      </c>
      <c r="H24" s="61">
        <f t="shared" si="3"/>
        <v>5745006</v>
      </c>
      <c r="I24" s="39">
        <f t="shared" si="3"/>
        <v>21821534.930000003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83898347</v>
      </c>
      <c r="E27" s="66">
        <f>'TX-HPLC-FLSH'!M27</f>
        <v>347644559</v>
      </c>
      <c r="F27" s="60">
        <f>'TX-HPLC-GL'!D27</f>
        <v>20993026</v>
      </c>
      <c r="G27" s="38">
        <f>'TX-HPLC-GL'!E27</f>
        <v>85659545.849999994</v>
      </c>
      <c r="H27" s="60">
        <f>F27-D27</f>
        <v>-62905321</v>
      </c>
      <c r="I27" s="38">
        <f>G27-E27</f>
        <v>-261985013.15000001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-80573389</v>
      </c>
      <c r="E28" s="66">
        <f>'TX-HPLC-FLSH'!M28</f>
        <v>-333941539</v>
      </c>
      <c r="F28" s="60">
        <f>'TX-HPLC-GL'!D28</f>
        <v>-15144252</v>
      </c>
      <c r="G28" s="38">
        <f>'TX-HPLC-GL'!E28</f>
        <v>-61669549.760000005</v>
      </c>
      <c r="H28" s="60">
        <f>F28-D28</f>
        <v>65429137</v>
      </c>
      <c r="I28" s="38">
        <f>G28-E28</f>
        <v>272271989.24000001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3324958</v>
      </c>
      <c r="E29" s="70">
        <f t="shared" si="4"/>
        <v>13703020</v>
      </c>
      <c r="F29" s="69">
        <f t="shared" si="4"/>
        <v>5848774</v>
      </c>
      <c r="G29" s="70">
        <f t="shared" si="4"/>
        <v>23989996.089999989</v>
      </c>
      <c r="H29" s="69">
        <f t="shared" si="4"/>
        <v>2523816</v>
      </c>
      <c r="I29" s="70">
        <f t="shared" si="4"/>
        <v>10286976.090000004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37867</v>
      </c>
      <c r="G32" s="38">
        <f>'TX-HPLC-GL'!E32</f>
        <v>161389.16000000003</v>
      </c>
      <c r="H32" s="60">
        <f>F32-D32</f>
        <v>37867</v>
      </c>
      <c r="I32" s="38">
        <f>G32-E32</f>
        <v>161389.16000000003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48730</v>
      </c>
      <c r="G34" s="38">
        <f>'TX-HPLC-GL'!E34</f>
        <v>106962.35</v>
      </c>
      <c r="H34" s="60">
        <f t="shared" si="5"/>
        <v>48730</v>
      </c>
      <c r="I34" s="38">
        <f t="shared" si="5"/>
        <v>106962.35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86597</v>
      </c>
      <c r="G36" s="39">
        <f t="shared" si="6"/>
        <v>268351.51</v>
      </c>
      <c r="H36" s="61">
        <f t="shared" si="6"/>
        <v>86597</v>
      </c>
      <c r="I36" s="39">
        <f t="shared" si="6"/>
        <v>268351.51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4188690</v>
      </c>
      <c r="E39" s="66">
        <f>'TX-HPLC-FLSH'!M39</f>
        <v>16387712</v>
      </c>
      <c r="F39" s="60">
        <f>'TX-HPLC-GL'!D39</f>
        <v>0</v>
      </c>
      <c r="G39" s="38">
        <f>'TX-HPLC-GL'!E39</f>
        <v>-73429.77</v>
      </c>
      <c r="H39" s="60">
        <f t="shared" ref="H39:I41" si="7">F39-D39</f>
        <v>-4188690</v>
      </c>
      <c r="I39" s="38">
        <f t="shared" si="7"/>
        <v>-16461141.77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-6063754</v>
      </c>
      <c r="E40" s="66">
        <f>'TX-HPLC-FLSH'!M40</f>
        <v>-26513879</v>
      </c>
      <c r="F40" s="60">
        <f>'TX-HPLC-GL'!D40</f>
        <v>-1888476</v>
      </c>
      <c r="G40" s="38">
        <f>'TX-HPLC-GL'!E40</f>
        <v>-5198030.1900000004</v>
      </c>
      <c r="H40" s="60">
        <f t="shared" si="7"/>
        <v>4175278</v>
      </c>
      <c r="I40" s="38">
        <f t="shared" si="7"/>
        <v>21315848.809999999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-4380392</v>
      </c>
      <c r="H41" s="60">
        <f t="shared" si="7"/>
        <v>0</v>
      </c>
      <c r="I41" s="38">
        <f t="shared" si="7"/>
        <v>-4380392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-6063754</v>
      </c>
      <c r="E42" s="70">
        <f t="shared" si="8"/>
        <v>-26513879</v>
      </c>
      <c r="F42" s="69">
        <f t="shared" si="8"/>
        <v>-1888476</v>
      </c>
      <c r="G42" s="70">
        <f t="shared" si="8"/>
        <v>-9578422.1900000013</v>
      </c>
      <c r="H42" s="69">
        <f t="shared" si="8"/>
        <v>4175278</v>
      </c>
      <c r="I42" s="70">
        <f t="shared" si="8"/>
        <v>16935456.809999999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-1875064</v>
      </c>
      <c r="E43" s="39">
        <f t="shared" si="9"/>
        <v>-10126167</v>
      </c>
      <c r="F43" s="61">
        <f t="shared" si="9"/>
        <v>-1888476</v>
      </c>
      <c r="G43" s="39">
        <f t="shared" si="9"/>
        <v>-9651851.9600000009</v>
      </c>
      <c r="H43" s="61">
        <f t="shared" si="9"/>
        <v>-13412</v>
      </c>
      <c r="I43" s="39">
        <f t="shared" si="9"/>
        <v>474315.03999999911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5098447</v>
      </c>
      <c r="E49" s="66">
        <f>'TX-HPLC-FLSH'!M49</f>
        <v>21730969.10107911</v>
      </c>
      <c r="F49" s="60">
        <f>'TX-HPLC-GL'!D49</f>
        <v>-262512</v>
      </c>
      <c r="G49" s="38">
        <f>'TX-HPLC-GL'!E49</f>
        <v>-1118826.1499999957</v>
      </c>
      <c r="H49" s="60">
        <f>F49-D49</f>
        <v>-5360959</v>
      </c>
      <c r="I49" s="38">
        <f>G49-E49</f>
        <v>-22849795.251079105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-1710770</v>
      </c>
      <c r="F54" s="60">
        <f>'TX-HPLC-GL'!D54</f>
        <v>-20840592</v>
      </c>
      <c r="G54" s="38">
        <f>'TX-HPLC-GL'!E54</f>
        <v>-555689.18000000017</v>
      </c>
      <c r="H54" s="60">
        <f>F54-D54</f>
        <v>-20840592</v>
      </c>
      <c r="I54" s="38">
        <f>G54-E54</f>
        <v>1155080.8199999998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-1084728.57</v>
      </c>
      <c r="H55" s="60">
        <f>F55-D55</f>
        <v>0</v>
      </c>
      <c r="I55" s="38">
        <f>G55-E55</f>
        <v>-1084728.57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-1710770</v>
      </c>
      <c r="F56" s="61">
        <f t="shared" si="10"/>
        <v>-20840592</v>
      </c>
      <c r="G56" s="39">
        <f t="shared" si="10"/>
        <v>-1640417.7500000002</v>
      </c>
      <c r="H56" s="61">
        <f t="shared" si="10"/>
        <v>-20840592</v>
      </c>
      <c r="I56" s="39">
        <f t="shared" si="10"/>
        <v>70352.249999999767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484406.26</v>
      </c>
      <c r="H74" s="60">
        <f t="shared" ref="H74:I79" si="14">F74-D74</f>
        <v>0</v>
      </c>
      <c r="I74" s="38">
        <f t="shared" si="14"/>
        <v>484406.26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-155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155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-98300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-764925</v>
      </c>
      <c r="H80" s="60">
        <f>F80-D80</f>
        <v>0</v>
      </c>
      <c r="I80" s="38">
        <f>G80-E80</f>
        <v>-764925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-1582.5800000000017</v>
      </c>
      <c r="H81" s="60">
        <f>F81-D81</f>
        <v>0</v>
      </c>
      <c r="I81" s="38">
        <f>G81-E81</f>
        <v>-1582.5800000000017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-3226710.8989208899</v>
      </c>
      <c r="F82" s="109">
        <f>F16+F24+F29+F36+F43+F45+F47+F49</f>
        <v>0</v>
      </c>
      <c r="G82" s="110">
        <f>SUM(G72:G81)+G16+G24+G29+G36+G43+G45+G47+G49+G51+G56+G61+G66</f>
        <v>-5595400.3799999831</v>
      </c>
      <c r="H82" s="109">
        <f>H16+H24+H29+H36+H43+H45+H47+H49</f>
        <v>0</v>
      </c>
      <c r="I82" s="110">
        <f>SUM(I72:I81)+I16+I24+I29+I36+I43+I45+I47+I49+I51+I56+I61+I66</f>
        <v>-2368689.4810790978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-58832.010000000126</v>
      </c>
      <c r="H86" s="145">
        <f t="shared" ref="H86:I88" si="15">F86-D86</f>
        <v>0</v>
      </c>
      <c r="I86" s="145">
        <f t="shared" si="15"/>
        <v>-58832.010000000126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-817168</v>
      </c>
      <c r="H88" s="147">
        <f t="shared" si="15"/>
        <v>0</v>
      </c>
      <c r="I88" s="147">
        <f t="shared" si="15"/>
        <v>-817168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-876000.01000000013</v>
      </c>
      <c r="H89" s="160">
        <f t="shared" si="16"/>
        <v>0</v>
      </c>
      <c r="I89" s="160">
        <f t="shared" si="16"/>
        <v>-876000.01000000013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-3226710.8989208899</v>
      </c>
      <c r="F91" s="160">
        <f t="shared" si="17"/>
        <v>0</v>
      </c>
      <c r="G91" s="160">
        <f t="shared" si="17"/>
        <v>-6471400.3899999829</v>
      </c>
      <c r="H91" s="160">
        <f t="shared" si="17"/>
        <v>0</v>
      </c>
      <c r="I91" s="160">
        <f t="shared" si="17"/>
        <v>-3244689.4910790981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I91" sqref="I9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69528100</v>
      </c>
      <c r="E11" s="66">
        <f>'TX-CON-FLSH'!M11</f>
        <v>298335307</v>
      </c>
      <c r="F11" s="60">
        <f>'TX-CON-GL '!D11</f>
        <v>67183183</v>
      </c>
      <c r="G11" s="38">
        <f>'TX-CON-GL '!E11</f>
        <v>281533593.13999999</v>
      </c>
      <c r="H11" s="60">
        <f>F11-D11</f>
        <v>-2344917</v>
      </c>
      <c r="I11" s="38">
        <f>G11-E11</f>
        <v>-16801713.860000014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9400966.2200000007</v>
      </c>
      <c r="H12" s="60">
        <f>F12-D12</f>
        <v>0</v>
      </c>
      <c r="I12" s="38">
        <f>G12-E12</f>
        <v>9400966.2200000007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954974</v>
      </c>
      <c r="E13" s="66">
        <f>'TX-CON-FLSH'!M13</f>
        <v>3930102</v>
      </c>
      <c r="F13" s="60">
        <f>'TX-CON-GL '!D13</f>
        <v>12450090</v>
      </c>
      <c r="G13" s="38">
        <f>'TX-CON-GL '!E13</f>
        <v>43694930</v>
      </c>
      <c r="H13" s="60">
        <f t="shared" ref="H13:I15" si="0">F13-D13</f>
        <v>11495116</v>
      </c>
      <c r="I13" s="38">
        <f t="shared" si="0"/>
        <v>39764828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-71870.189999999944</v>
      </c>
      <c r="H15" s="60">
        <f t="shared" si="0"/>
        <v>0</v>
      </c>
      <c r="I15" s="38">
        <f t="shared" si="0"/>
        <v>-71870.189999999944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70483074</v>
      </c>
      <c r="E16" s="39">
        <f t="shared" si="1"/>
        <v>302265409</v>
      </c>
      <c r="F16" s="61">
        <f t="shared" si="1"/>
        <v>79633273</v>
      </c>
      <c r="G16" s="39">
        <f t="shared" si="1"/>
        <v>334557619.17000002</v>
      </c>
      <c r="H16" s="61">
        <f t="shared" si="1"/>
        <v>9150199</v>
      </c>
      <c r="I16" s="39">
        <f t="shared" si="1"/>
        <v>32292210.169999983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-67009182</v>
      </c>
      <c r="E19" s="66">
        <f>'TX-CON-FLSH'!M19</f>
        <v>-285227835</v>
      </c>
      <c r="F19" s="60">
        <f>'TX-CON-GL '!D19</f>
        <v>-63910880</v>
      </c>
      <c r="G19" s="38">
        <f>'TX-CON-GL '!E19</f>
        <v>-269118783.24000001</v>
      </c>
      <c r="H19" s="60">
        <f>F19-D19</f>
        <v>3098302</v>
      </c>
      <c r="I19" s="38">
        <f>G19-E19</f>
        <v>16109051.75999999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-4754412.4699999988</v>
      </c>
      <c r="H20" s="60">
        <f>F20-D20</f>
        <v>0</v>
      </c>
      <c r="I20" s="38">
        <f>G20-E20</f>
        <v>-4754412.4699999988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-2453686</v>
      </c>
      <c r="E21" s="66">
        <f>'TX-CON-FLSH'!M21</f>
        <v>-9828172</v>
      </c>
      <c r="F21" s="60">
        <f>'TX-CON-GL '!D21</f>
        <v>-12450090</v>
      </c>
      <c r="G21" s="38">
        <f>'TX-CON-GL '!E21</f>
        <v>-43694930</v>
      </c>
      <c r="H21" s="60">
        <f t="shared" ref="H21:I23" si="2">F21-D21</f>
        <v>-9996404</v>
      </c>
      <c r="I21" s="38">
        <f t="shared" si="2"/>
        <v>-33866758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23686</v>
      </c>
      <c r="E23" s="66">
        <f>'TX-CON-FLSH'!M23</f>
        <v>97569</v>
      </c>
      <c r="F23" s="60">
        <f>'TX-CON-GL '!D23</f>
        <v>198324</v>
      </c>
      <c r="G23" s="38">
        <f>'TX-CON-GL '!E23</f>
        <v>867541.9</v>
      </c>
      <c r="H23" s="60">
        <f t="shared" si="2"/>
        <v>174638</v>
      </c>
      <c r="I23" s="38">
        <f t="shared" si="2"/>
        <v>769972.9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-69439182</v>
      </c>
      <c r="E24" s="39">
        <f t="shared" si="3"/>
        <v>-294958438</v>
      </c>
      <c r="F24" s="61">
        <f t="shared" si="3"/>
        <v>-76162646</v>
      </c>
      <c r="G24" s="39">
        <f t="shared" si="3"/>
        <v>-316700583.81000006</v>
      </c>
      <c r="H24" s="61">
        <f t="shared" si="3"/>
        <v>-6723464</v>
      </c>
      <c r="I24" s="39">
        <f t="shared" si="3"/>
        <v>-21742145.81000001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104250263</v>
      </c>
      <c r="E27" s="66">
        <f>'TX-CON-FLSH'!M27</f>
        <v>430251410</v>
      </c>
      <c r="F27" s="60">
        <f>'TX-CON-GL '!D27</f>
        <v>33562089</v>
      </c>
      <c r="G27" s="38">
        <f>'TX-CON-GL '!E27</f>
        <v>136985690.93999997</v>
      </c>
      <c r="H27" s="60">
        <f>F27-D27</f>
        <v>-70688174</v>
      </c>
      <c r="I27" s="38">
        <f>G27-E27</f>
        <v>-293265719.06000006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-103450986</v>
      </c>
      <c r="E28" s="66">
        <f>'TX-CON-FLSH'!M28</f>
        <v>-426752823</v>
      </c>
      <c r="F28" s="60">
        <f>'TX-CON-GL '!D28</f>
        <v>-35099858</v>
      </c>
      <c r="G28" s="38">
        <f>'TX-CON-GL '!E28</f>
        <v>-143043993.43000001</v>
      </c>
      <c r="H28" s="60">
        <f>F28-D28</f>
        <v>68351128</v>
      </c>
      <c r="I28" s="38">
        <f>G28-E28</f>
        <v>283708829.56999999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799277</v>
      </c>
      <c r="E29" s="70">
        <f t="shared" si="4"/>
        <v>3498587</v>
      </c>
      <c r="F29" s="69">
        <f t="shared" si="4"/>
        <v>-1537769</v>
      </c>
      <c r="G29" s="70">
        <f t="shared" si="4"/>
        <v>-6058302.4900000393</v>
      </c>
      <c r="H29" s="69">
        <f t="shared" si="4"/>
        <v>-2337046</v>
      </c>
      <c r="I29" s="70">
        <f t="shared" si="4"/>
        <v>-9556889.4900000691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614068</v>
      </c>
      <c r="E32" s="66">
        <f>'TX-CON-FLSH'!M32</f>
        <v>4349</v>
      </c>
      <c r="F32" s="60">
        <f>'TX-CON-GL '!D32</f>
        <v>68984</v>
      </c>
      <c r="G32" s="38">
        <f>'TX-CON-GL '!E32</f>
        <v>281006.32999999839</v>
      </c>
      <c r="H32" s="60">
        <f>F32-D32</f>
        <v>-545084</v>
      </c>
      <c r="I32" s="38">
        <f>G32-E32</f>
        <v>276657.32999999839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-614068</v>
      </c>
      <c r="E33" s="66">
        <f>'TX-CON-FLSH'!M33</f>
        <v>-14085</v>
      </c>
      <c r="F33" s="60">
        <f>'TX-CON-GL '!D33</f>
        <v>0</v>
      </c>
      <c r="G33" s="38">
        <f>'TX-CON-GL '!E33</f>
        <v>0</v>
      </c>
      <c r="H33" s="60">
        <f t="shared" ref="H33:I35" si="5">F33-D33</f>
        <v>614068</v>
      </c>
      <c r="I33" s="38">
        <f t="shared" si="5"/>
        <v>14085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48730</v>
      </c>
      <c r="G34" s="38">
        <f>'TX-CON-GL '!E34</f>
        <v>106962.35</v>
      </c>
      <c r="H34" s="60">
        <f t="shared" si="5"/>
        <v>48730</v>
      </c>
      <c r="I34" s="38">
        <f t="shared" si="5"/>
        <v>106962.35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29307</v>
      </c>
      <c r="G35" s="38">
        <f>'TX-CON-GL '!E35</f>
        <v>0</v>
      </c>
      <c r="H35" s="60">
        <f t="shared" si="5"/>
        <v>29307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-9736</v>
      </c>
      <c r="F36" s="61">
        <f t="shared" si="6"/>
        <v>147021</v>
      </c>
      <c r="G36" s="39">
        <f t="shared" si="6"/>
        <v>387968.67999999842</v>
      </c>
      <c r="H36" s="61">
        <f t="shared" si="6"/>
        <v>147021</v>
      </c>
      <c r="I36" s="39">
        <f t="shared" si="6"/>
        <v>397704.67999999842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4188690</v>
      </c>
      <c r="E39" s="66">
        <f>'TX-CON-FLSH'!M39</f>
        <v>16387712</v>
      </c>
      <c r="F39" s="60">
        <f>'TX-CON-GL '!D39</f>
        <v>57739</v>
      </c>
      <c r="G39" s="38">
        <f>'TX-CON-GL '!E39</f>
        <v>172653.84999999998</v>
      </c>
      <c r="H39" s="60">
        <f t="shared" ref="H39:I41" si="7">F39-D39</f>
        <v>-4130951</v>
      </c>
      <c r="I39" s="38">
        <f t="shared" si="7"/>
        <v>-16215058.15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-6063754</v>
      </c>
      <c r="E40" s="66">
        <f>'TX-CON-FLSH'!M40</f>
        <v>-26513879</v>
      </c>
      <c r="F40" s="60">
        <f>'TX-CON-GL '!D40</f>
        <v>-1888476</v>
      </c>
      <c r="G40" s="38">
        <f>'TX-CON-GL '!E40</f>
        <v>-5198030.1900000004</v>
      </c>
      <c r="H40" s="60">
        <f t="shared" si="7"/>
        <v>4175278</v>
      </c>
      <c r="I40" s="38">
        <f t="shared" si="7"/>
        <v>21315848.809999999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-4380392</v>
      </c>
      <c r="H41" s="60">
        <f t="shared" si="7"/>
        <v>0</v>
      </c>
      <c r="I41" s="38">
        <f t="shared" si="7"/>
        <v>-4380392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-6063754</v>
      </c>
      <c r="E42" s="70">
        <f t="shared" si="8"/>
        <v>-26513879</v>
      </c>
      <c r="F42" s="69">
        <f t="shared" si="8"/>
        <v>-1888476</v>
      </c>
      <c r="G42" s="70">
        <f t="shared" si="8"/>
        <v>-9578422.1900000013</v>
      </c>
      <c r="H42" s="69">
        <f t="shared" si="8"/>
        <v>4175278</v>
      </c>
      <c r="I42" s="70">
        <f t="shared" si="8"/>
        <v>16935456.809999999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-1875064</v>
      </c>
      <c r="E43" s="39">
        <f t="shared" si="9"/>
        <v>-10126167</v>
      </c>
      <c r="F43" s="61">
        <f t="shared" si="9"/>
        <v>-1830737</v>
      </c>
      <c r="G43" s="39">
        <f t="shared" si="9"/>
        <v>-9405768.3400000017</v>
      </c>
      <c r="H43" s="61">
        <f t="shared" si="9"/>
        <v>44327</v>
      </c>
      <c r="I43" s="39">
        <f t="shared" si="9"/>
        <v>720398.65999999829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31895</v>
      </c>
      <c r="E49" s="66">
        <f>'TX-CON-FLSH'!M49</f>
        <v>135945.17300639302</v>
      </c>
      <c r="F49" s="60">
        <f>'TX-CON-GL '!D49</f>
        <v>-249142</v>
      </c>
      <c r="G49" s="38">
        <f>'TX-CON-GL '!E49</f>
        <v>-1061843.209999992</v>
      </c>
      <c r="H49" s="60">
        <f>F49-D49</f>
        <v>-281037</v>
      </c>
      <c r="I49" s="38">
        <f>G49-E49</f>
        <v>-1197788.3830063851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-9468</v>
      </c>
      <c r="G51" s="38">
        <f>'TX-CON-GL '!E51</f>
        <v>-40352.620000000003</v>
      </c>
      <c r="H51" s="60">
        <f>F51-D51</f>
        <v>-9468</v>
      </c>
      <c r="I51" s="38">
        <f>G51-E51</f>
        <v>-40352.620000000003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-2077010</v>
      </c>
      <c r="F54" s="60">
        <f>'TX-CON-GL '!D54</f>
        <v>-37824832</v>
      </c>
      <c r="G54" s="38">
        <f>'TX-CON-GL '!E54</f>
        <v>358415.67000000016</v>
      </c>
      <c r="H54" s="60">
        <f>F54-D54</f>
        <v>-37824832</v>
      </c>
      <c r="I54" s="38">
        <f>G54-E54</f>
        <v>2435425.67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-12761111</v>
      </c>
      <c r="G55" s="38">
        <f>'TX-CON-GL '!E55</f>
        <v>-1494590.78</v>
      </c>
      <c r="H55" s="60">
        <f>F55-D55</f>
        <v>-12761111</v>
      </c>
      <c r="I55" s="38">
        <f>G55-E55</f>
        <v>-1494590.78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-2077010</v>
      </c>
      <c r="F56" s="61">
        <f t="shared" si="10"/>
        <v>-50585943</v>
      </c>
      <c r="G56" s="39">
        <f t="shared" si="10"/>
        <v>-1136175.1099999999</v>
      </c>
      <c r="H56" s="61">
        <f t="shared" si="10"/>
        <v>-50585943</v>
      </c>
      <c r="I56" s="39">
        <f t="shared" si="10"/>
        <v>940834.8899999999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-1055373.25</v>
      </c>
      <c r="F70" s="60">
        <f>'TX-CON-GL '!D70</f>
        <v>0</v>
      </c>
      <c r="G70" s="38">
        <f>'TX-CON-GL '!E70</f>
        <v>-1055373</v>
      </c>
      <c r="H70" s="60">
        <f>F70-D70</f>
        <v>0</v>
      </c>
      <c r="I70" s="38">
        <f>G70-E70</f>
        <v>0.25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-190809</v>
      </c>
      <c r="F71" s="60">
        <f>'TX-CON-GL '!D71</f>
        <v>0</v>
      </c>
      <c r="G71" s="38">
        <f>'TX-CON-GL '!E71</f>
        <v>-519131</v>
      </c>
      <c r="H71" s="60">
        <f>F71-D71</f>
        <v>0</v>
      </c>
      <c r="I71" s="38">
        <f>G71-E71</f>
        <v>-328322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-1246182.25</v>
      </c>
      <c r="F72" s="69">
        <f t="shared" si="13"/>
        <v>0</v>
      </c>
      <c r="G72" s="70">
        <f t="shared" si="13"/>
        <v>-1574504</v>
      </c>
      <c r="H72" s="69">
        <f t="shared" si="13"/>
        <v>0</v>
      </c>
      <c r="I72" s="70">
        <f t="shared" si="13"/>
        <v>-328321.75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1078271.5</v>
      </c>
      <c r="F74" s="60">
        <f>'TX-CON-GL '!D74</f>
        <v>0</v>
      </c>
      <c r="G74" s="38">
        <f>'TX-CON-GL '!E74</f>
        <v>443102.37</v>
      </c>
      <c r="H74" s="60">
        <f t="shared" ref="H74:I79" si="14">F74-D74</f>
        <v>0</v>
      </c>
      <c r="I74" s="38">
        <f t="shared" si="14"/>
        <v>-635169.13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10952</v>
      </c>
      <c r="F75" s="60">
        <f>'TX-CON-GL '!D75</f>
        <v>0</v>
      </c>
      <c r="G75" s="38">
        <f>'TX-CON-GL '!E75</f>
        <v>10952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-155</v>
      </c>
      <c r="F76" s="60">
        <f>'TX-CON-GL '!D76</f>
        <v>0</v>
      </c>
      <c r="G76" s="38">
        <f>'TX-CON-GL '!E76</f>
        <v>-155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-764925</v>
      </c>
      <c r="H80" s="60">
        <f>F80-D80</f>
        <v>0</v>
      </c>
      <c r="I80" s="38">
        <f>G80-E80</f>
        <v>-764925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724457</v>
      </c>
      <c r="F81" s="60">
        <f>'TX-CON-GL '!D81</f>
        <v>0</v>
      </c>
      <c r="G81" s="38">
        <f>'TX-CON-GL '!E81</f>
        <v>-1582.5800000000017</v>
      </c>
      <c r="H81" s="60">
        <f>F81-D81</f>
        <v>0</v>
      </c>
      <c r="I81" s="38">
        <f>G81-E81</f>
        <v>-726039.58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-802366.57699360698</v>
      </c>
      <c r="F82" s="109">
        <f>F16+F24+F29+F36+F43+F45+F47+F49</f>
        <v>0</v>
      </c>
      <c r="G82" s="110">
        <f>SUM(G72:G81)+G16+G24+G29+G36+G43+G45+G47+G49+G51+G56+G61+G66</f>
        <v>-1442849.9400000591</v>
      </c>
      <c r="H82" s="109">
        <f>H16+H24+H29+H36+H43+H45+H47+H49</f>
        <v>0</v>
      </c>
      <c r="I82" s="110">
        <f>SUM(I72:I81)+I16+I24+I29+I36+I43+I45+I47+I49+I51+I56+I61+I66</f>
        <v>-640483.36300648539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-876244</v>
      </c>
      <c r="F86" s="145">
        <f>'TX-CON-GL '!D86</f>
        <v>0</v>
      </c>
      <c r="G86" s="145">
        <f>'TX-CON-GL '!E86</f>
        <v>-58832.010000000126</v>
      </c>
      <c r="H86" s="145">
        <f t="shared" ref="H86:I88" si="15">F86-D86</f>
        <v>0</v>
      </c>
      <c r="I86" s="145">
        <f t="shared" si="15"/>
        <v>817411.98999999987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-817168</v>
      </c>
      <c r="H88" s="147">
        <f t="shared" si="15"/>
        <v>0</v>
      </c>
      <c r="I88" s="147">
        <f t="shared" si="15"/>
        <v>-817168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-876244</v>
      </c>
      <c r="F89" s="155">
        <f t="shared" si="16"/>
        <v>0</v>
      </c>
      <c r="G89" s="155">
        <f t="shared" si="16"/>
        <v>-876000.01000000013</v>
      </c>
      <c r="H89" s="155">
        <f t="shared" si="16"/>
        <v>0</v>
      </c>
      <c r="I89" s="155">
        <f t="shared" si="16"/>
        <v>243.98999999987427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-1678610.576993607</v>
      </c>
      <c r="F91" s="155">
        <f t="shared" si="17"/>
        <v>0</v>
      </c>
      <c r="G91" s="155">
        <f t="shared" si="17"/>
        <v>-2318849.9500000593</v>
      </c>
      <c r="H91" s="155">
        <f t="shared" si="17"/>
        <v>0</v>
      </c>
      <c r="I91" s="155">
        <f t="shared" si="17"/>
        <v>-640239.37300648552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2" activePane="bottomRight" state="frozen"/>
      <selection activeCell="B23" sqref="B23"/>
      <selection pane="topRight" activeCell="B23" sqref="B23"/>
      <selection pane="bottomLeft" activeCell="B23" sqref="B23"/>
      <selection pane="bottomRight" activeCell="I89" sqref="I8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57220978</v>
      </c>
      <c r="E11" s="66">
        <f>'WE-FLSH'!M11</f>
        <v>253332314</v>
      </c>
      <c r="F11" s="60">
        <f>'WE-GL '!D11</f>
        <v>55934538</v>
      </c>
      <c r="G11" s="38">
        <f>'WE-GL '!E11</f>
        <v>242154121.43000001</v>
      </c>
      <c r="H11" s="60">
        <f>F11-D11</f>
        <v>-1286440</v>
      </c>
      <c r="I11" s="38">
        <f>G11-E11</f>
        <v>-11178192.569999993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5484328.7400000002</v>
      </c>
      <c r="H12" s="60">
        <f>F12-D12</f>
        <v>0</v>
      </c>
      <c r="I12" s="38">
        <f>G12-E12</f>
        <v>5484328.7400000002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12484802</v>
      </c>
      <c r="E13" s="66">
        <f>'WE-FLSH'!M13</f>
        <v>51523816</v>
      </c>
      <c r="F13" s="60">
        <f>'WE-GL '!D13</f>
        <v>12484802</v>
      </c>
      <c r="G13" s="38">
        <f>'WE-GL '!E13</f>
        <v>51523816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1284122.73</v>
      </c>
      <c r="H15" s="60">
        <f t="shared" si="0"/>
        <v>0</v>
      </c>
      <c r="I15" s="38">
        <f t="shared" si="0"/>
        <v>1284122.73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69705780</v>
      </c>
      <c r="E16" s="39">
        <f t="shared" si="1"/>
        <v>304856130</v>
      </c>
      <c r="F16" s="61">
        <f t="shared" si="1"/>
        <v>68419340</v>
      </c>
      <c r="G16" s="39">
        <f t="shared" si="1"/>
        <v>300446388.90000004</v>
      </c>
      <c r="H16" s="61">
        <f t="shared" si="1"/>
        <v>-1286440</v>
      </c>
      <c r="I16" s="39">
        <f t="shared" si="1"/>
        <v>-4409741.0999999922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-55803448</v>
      </c>
      <c r="E19" s="66">
        <f>'WE-FLSH'!M19</f>
        <v>-241501122</v>
      </c>
      <c r="F19" s="60">
        <f>'WE-GL '!D19</f>
        <v>-55161341</v>
      </c>
      <c r="G19" s="38">
        <f>'WE-GL '!E19</f>
        <v>-225783028.93000001</v>
      </c>
      <c r="H19" s="60">
        <f>F19-D19</f>
        <v>642107</v>
      </c>
      <c r="I19" s="38">
        <f>G19-E19</f>
        <v>15718093.069999993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-8757533.7599999979</v>
      </c>
      <c r="H20" s="60">
        <f>F20-D20</f>
        <v>0</v>
      </c>
      <c r="I20" s="38">
        <f>G20-E20</f>
        <v>-8757533.7599999979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-12792888</v>
      </c>
      <c r="E21" s="66">
        <f>'WE-FLSH'!M21</f>
        <v>-52728873</v>
      </c>
      <c r="F21" s="60">
        <f>'WE-GL '!D21</f>
        <v>-12792888</v>
      </c>
      <c r="G21" s="38">
        <f>'WE-GL '!E21</f>
        <v>-52728873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-262842</v>
      </c>
      <c r="E23" s="66">
        <f>'WE-FLSH'!M23</f>
        <v>-1006304</v>
      </c>
      <c r="F23" s="60">
        <f>'WE-GL '!D23</f>
        <v>311897</v>
      </c>
      <c r="G23" s="38">
        <f>'WE-GL '!E23</f>
        <v>1338038.1300000001</v>
      </c>
      <c r="H23" s="60">
        <f t="shared" si="2"/>
        <v>574739</v>
      </c>
      <c r="I23" s="38">
        <f t="shared" si="2"/>
        <v>2344342.13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-68859178</v>
      </c>
      <c r="E24" s="39">
        <f t="shared" si="3"/>
        <v>-295236299</v>
      </c>
      <c r="F24" s="61">
        <f t="shared" si="3"/>
        <v>-67642332</v>
      </c>
      <c r="G24" s="39">
        <f t="shared" si="3"/>
        <v>-285931397.56</v>
      </c>
      <c r="H24" s="61">
        <f t="shared" si="3"/>
        <v>1216846</v>
      </c>
      <c r="I24" s="39">
        <f t="shared" si="3"/>
        <v>9304901.4399999939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1582745</v>
      </c>
      <c r="E27" s="66">
        <f>'WE-FLSH'!M27</f>
        <v>6332608</v>
      </c>
      <c r="F27" s="60">
        <f>'WE-GL '!D27</f>
        <v>1558790</v>
      </c>
      <c r="G27" s="38">
        <f>'WE-GL '!E27</f>
        <v>6233402.0899999999</v>
      </c>
      <c r="H27" s="60">
        <f>F27-D27</f>
        <v>-23955</v>
      </c>
      <c r="I27" s="38">
        <f>G27-E27</f>
        <v>-99205.910000000149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-226883</v>
      </c>
      <c r="E28" s="66">
        <f>'WE-FLSH'!M28</f>
        <v>-866256</v>
      </c>
      <c r="F28" s="60">
        <f>'WE-GL '!D28</f>
        <v>-179432</v>
      </c>
      <c r="G28" s="38">
        <f>'WE-GL '!E28</f>
        <v>-686073.20000000007</v>
      </c>
      <c r="H28" s="60">
        <f>F28-D28</f>
        <v>47451</v>
      </c>
      <c r="I28" s="38">
        <f>G28-E28</f>
        <v>180182.79999999993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1355862</v>
      </c>
      <c r="E29" s="70">
        <f t="shared" si="4"/>
        <v>5466352</v>
      </c>
      <c r="F29" s="69">
        <f t="shared" si="4"/>
        <v>1379358</v>
      </c>
      <c r="G29" s="70">
        <f t="shared" si="4"/>
        <v>5547328.8899999997</v>
      </c>
      <c r="H29" s="69">
        <f t="shared" si="4"/>
        <v>23496</v>
      </c>
      <c r="I29" s="70">
        <f t="shared" si="4"/>
        <v>80976.889999999781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35065</v>
      </c>
      <c r="E32" s="66">
        <f>'WE-FLSH'!M32</f>
        <v>131336</v>
      </c>
      <c r="F32" s="60">
        <f>'WE-GL '!D32</f>
        <v>116469</v>
      </c>
      <c r="G32" s="38">
        <f>'WE-GL '!E32</f>
        <v>499652.01000000007</v>
      </c>
      <c r="H32" s="60">
        <f>F32-D32</f>
        <v>81404</v>
      </c>
      <c r="I32" s="38">
        <f>G32-E32</f>
        <v>368316.01000000007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-23922</v>
      </c>
      <c r="G33" s="38">
        <f>'WE-GL '!E33</f>
        <v>-56219.57</v>
      </c>
      <c r="H33" s="60">
        <f t="shared" ref="H33:I35" si="5">F33-D33</f>
        <v>-23922</v>
      </c>
      <c r="I33" s="38">
        <f t="shared" si="5"/>
        <v>-56219.57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14252</v>
      </c>
      <c r="G34" s="38">
        <f>'WE-GL '!E34</f>
        <v>23854.07</v>
      </c>
      <c r="H34" s="60">
        <f t="shared" si="5"/>
        <v>14252</v>
      </c>
      <c r="I34" s="38">
        <f t="shared" si="5"/>
        <v>23854.07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-2124217</v>
      </c>
      <c r="E35" s="66">
        <f>'WE-FLSH'!M35</f>
        <v>-10386405</v>
      </c>
      <c r="F35" s="60">
        <f>'WE-GL '!D35</f>
        <v>-2376453</v>
      </c>
      <c r="G35" s="38">
        <f>'WE-GL '!E35</f>
        <v>-9677045.4800000004</v>
      </c>
      <c r="H35" s="60">
        <f t="shared" si="5"/>
        <v>-252236</v>
      </c>
      <c r="I35" s="38">
        <f t="shared" si="5"/>
        <v>709359.51999999955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-2089152</v>
      </c>
      <c r="E36" s="39">
        <f t="shared" si="6"/>
        <v>-10255069</v>
      </c>
      <c r="F36" s="61">
        <f t="shared" si="6"/>
        <v>-2269654</v>
      </c>
      <c r="G36" s="39">
        <f t="shared" si="6"/>
        <v>-9209758.9700000007</v>
      </c>
      <c r="H36" s="61">
        <f t="shared" si="6"/>
        <v>-180502</v>
      </c>
      <c r="I36" s="39">
        <f t="shared" si="6"/>
        <v>1045310.0299999996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112536</v>
      </c>
      <c r="E39" s="66">
        <f>'WE-FLSH'!M39</f>
        <v>345054</v>
      </c>
      <c r="F39" s="60">
        <f>'WE-GL '!D39</f>
        <v>0</v>
      </c>
      <c r="G39" s="38">
        <f>'WE-GL '!E39</f>
        <v>107.7100000000064</v>
      </c>
      <c r="H39" s="60">
        <f t="shared" ref="H39:I41" si="7">F39-D39</f>
        <v>-112536</v>
      </c>
      <c r="I39" s="38">
        <f t="shared" si="7"/>
        <v>-344946.29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-209037</v>
      </c>
      <c r="E40" s="66">
        <f>'WE-FLSH'!M40</f>
        <v>-681058</v>
      </c>
      <c r="F40" s="60">
        <f>'WE-GL '!D40</f>
        <v>152313</v>
      </c>
      <c r="G40" s="38">
        <f>'WE-GL '!E40</f>
        <v>243010.82999999996</v>
      </c>
      <c r="H40" s="60">
        <f t="shared" si="7"/>
        <v>361350</v>
      </c>
      <c r="I40" s="38">
        <f t="shared" si="7"/>
        <v>924068.83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-209037</v>
      </c>
      <c r="E42" s="39">
        <f t="shared" si="8"/>
        <v>-681058</v>
      </c>
      <c r="F42" s="61">
        <f t="shared" si="8"/>
        <v>152313</v>
      </c>
      <c r="G42" s="39">
        <f t="shared" si="8"/>
        <v>243010.82999999996</v>
      </c>
      <c r="H42" s="61">
        <f t="shared" si="8"/>
        <v>361350</v>
      </c>
      <c r="I42" s="39">
        <f t="shared" si="8"/>
        <v>924068.83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-96501</v>
      </c>
      <c r="E43" s="39">
        <f t="shared" si="9"/>
        <v>-336004</v>
      </c>
      <c r="F43" s="61">
        <f t="shared" si="9"/>
        <v>152313</v>
      </c>
      <c r="G43" s="39">
        <f t="shared" si="9"/>
        <v>243118.53999999998</v>
      </c>
      <c r="H43" s="61">
        <f t="shared" si="9"/>
        <v>248814</v>
      </c>
      <c r="I43" s="39">
        <f t="shared" si="9"/>
        <v>579122.54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-16811</v>
      </c>
      <c r="E49" s="66">
        <f>'WE-FLSH'!M49</f>
        <v>-72121.886127543476</v>
      </c>
      <c r="F49" s="60">
        <f>'WE-GL '!D49</f>
        <v>-39025</v>
      </c>
      <c r="G49" s="38">
        <f>'WE-GL '!E49</f>
        <v>-167417.26999999955</v>
      </c>
      <c r="H49" s="60">
        <f>F49-D49</f>
        <v>-22214</v>
      </c>
      <c r="I49" s="38">
        <f>G49-E49</f>
        <v>-95295.383872456077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262842</v>
      </c>
      <c r="E51" s="66">
        <f>'WE-FLSH'!M51</f>
        <v>1006304</v>
      </c>
      <c r="F51" s="60">
        <f>'WE-GL '!D51</f>
        <v>-311897</v>
      </c>
      <c r="G51" s="38">
        <f>'WE-GL '!E51</f>
        <v>-1338038.1300000001</v>
      </c>
      <c r="H51" s="60">
        <f>F51-D51</f>
        <v>-574739</v>
      </c>
      <c r="I51" s="38">
        <f>G51-E51</f>
        <v>-2344342.13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-318416</v>
      </c>
      <c r="F54" s="60">
        <f>'WE-GL '!D54</f>
        <v>-24850875</v>
      </c>
      <c r="G54" s="38">
        <f>'WE-GL '!E54</f>
        <v>-1091855.5900000003</v>
      </c>
      <c r="H54" s="60">
        <f>F54-D54</f>
        <v>-24850875</v>
      </c>
      <c r="I54" s="38">
        <f>G54-E54</f>
        <v>-773439.59000000032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-1123176.92</v>
      </c>
      <c r="F55" s="60">
        <f>'WE-GL '!D55</f>
        <v>0</v>
      </c>
      <c r="G55" s="38">
        <f>'WE-GL '!E55</f>
        <v>-2060059</v>
      </c>
      <c r="H55" s="60">
        <f>F55-D55</f>
        <v>0</v>
      </c>
      <c r="I55" s="38">
        <f>G55-E55</f>
        <v>-936882.08000000007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-1441592.92</v>
      </c>
      <c r="F56" s="61">
        <f t="shared" si="10"/>
        <v>-24850875</v>
      </c>
      <c r="G56" s="39">
        <f t="shared" si="10"/>
        <v>-3151914.5900000003</v>
      </c>
      <c r="H56" s="61">
        <f t="shared" si="10"/>
        <v>-24850875</v>
      </c>
      <c r="I56" s="39">
        <f t="shared" si="10"/>
        <v>-1710321.6700000004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-994430</v>
      </c>
      <c r="E70" s="66">
        <f>'WE-FLSH'!M70</f>
        <v>3520720</v>
      </c>
      <c r="F70" s="60">
        <f>'WE-GL '!D70</f>
        <v>0</v>
      </c>
      <c r="G70" s="38">
        <f>'WE-GL '!E70</f>
        <v>3520720</v>
      </c>
      <c r="H70" s="60">
        <f>F70-D70</f>
        <v>994430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18364574</v>
      </c>
      <c r="E71" s="66">
        <f>'WE-FLSH'!M71</f>
        <v>-22698463</v>
      </c>
      <c r="F71" s="60">
        <f>'WE-GL '!D71</f>
        <v>0</v>
      </c>
      <c r="G71" s="38">
        <f>'WE-GL '!E71</f>
        <v>-22698436</v>
      </c>
      <c r="H71" s="60">
        <f>F71-D71</f>
        <v>-18364574</v>
      </c>
      <c r="I71" s="38">
        <f>G71-E71</f>
        <v>27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17370144</v>
      </c>
      <c r="E72" s="39">
        <f t="shared" si="13"/>
        <v>-19177743</v>
      </c>
      <c r="F72" s="61">
        <f t="shared" si="13"/>
        <v>0</v>
      </c>
      <c r="G72" s="39">
        <f t="shared" si="13"/>
        <v>-19177716</v>
      </c>
      <c r="H72" s="61">
        <f t="shared" si="13"/>
        <v>-17370144</v>
      </c>
      <c r="I72" s="39">
        <f t="shared" si="13"/>
        <v>27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-528305</v>
      </c>
      <c r="F74" s="60">
        <f>'WE-GL '!D74</f>
        <v>0</v>
      </c>
      <c r="G74" s="38">
        <f>'WE-GL '!E74</f>
        <v>1057409.6299999999</v>
      </c>
      <c r="H74" s="60">
        <f t="shared" ref="H74:I79" si="14">F74-D74</f>
        <v>0</v>
      </c>
      <c r="I74" s="38">
        <f t="shared" si="14"/>
        <v>1585714.63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0</v>
      </c>
      <c r="F76" s="60">
        <f>'WE-GL '!D76</f>
        <v>0</v>
      </c>
      <c r="G76" s="38">
        <f>'WE-GL '!E76</f>
        <v>-12611.03</v>
      </c>
      <c r="H76" s="60">
        <f t="shared" si="14"/>
        <v>0</v>
      </c>
      <c r="I76" s="38">
        <f t="shared" si="14"/>
        <v>-12611.03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-131377</v>
      </c>
      <c r="F81" s="60">
        <f>'WE-GL '!D81</f>
        <v>0</v>
      </c>
      <c r="G81" s="38">
        <f>'WE-GL '!E81</f>
        <v>-2497.1400000000003</v>
      </c>
      <c r="H81" s="60">
        <f>F81-D81</f>
        <v>0</v>
      </c>
      <c r="I81" s="38">
        <f>G81-E81</f>
        <v>128879.86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-15849725.806127543</v>
      </c>
      <c r="F82" s="109">
        <f>F16+F24+F29+F36+F43+F45+F47+F49</f>
        <v>0</v>
      </c>
      <c r="G82" s="110">
        <f>SUM(G72:G81)+G16+G24+G29+G36+G43+G45+G47+G49+G51+G56+G61+G66</f>
        <v>-11697104.729999989</v>
      </c>
      <c r="H82" s="109">
        <f>H16+H24+H29+H36+H43+H45+H47+H49</f>
        <v>0</v>
      </c>
      <c r="I82" s="110">
        <f>SUM(I72:I81)+I16+I24+I29+I36+I43+I45+I47+I49+I51+I56+I61+I66</f>
        <v>4152621.0761275445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236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'WE-FLSH'!L86</f>
        <v>-17370144</v>
      </c>
      <c r="E86" s="145">
        <f>'WE-FLSH'!M86</f>
        <v>30327771</v>
      </c>
      <c r="F86" s="145">
        <f>'WE-GL '!D86</f>
        <v>0</v>
      </c>
      <c r="G86" s="145">
        <f>'WE-GL '!E86</f>
        <v>29975997.699999999</v>
      </c>
      <c r="H86" s="145">
        <f t="shared" ref="H86:I88" si="15">F86-D86</f>
        <v>17370144</v>
      </c>
      <c r="I86" s="145">
        <f t="shared" si="15"/>
        <v>-351773.30000000075</v>
      </c>
    </row>
    <row r="87" spans="1:63" x14ac:dyDescent="0.2">
      <c r="A87" s="144"/>
      <c r="B87" s="3"/>
      <c r="C87" s="10" t="s">
        <v>71</v>
      </c>
      <c r="D87" s="146">
        <f>'WE-FLSH'!L87</f>
        <v>0</v>
      </c>
      <c r="E87" s="146">
        <f>'WE-FLSH'!M87</f>
        <v>0</v>
      </c>
      <c r="F87" s="146">
        <f>'WE-GL '!D87</f>
        <v>0</v>
      </c>
      <c r="G87" s="146">
        <f>'WE-GL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'WE-FLSH'!L88</f>
        <v>0</v>
      </c>
      <c r="E88" s="147">
        <f>'WE-FLSH'!M88</f>
        <v>0</v>
      </c>
      <c r="F88" s="147">
        <f>'WE-GL '!D88</f>
        <v>0</v>
      </c>
      <c r="G88" s="147">
        <f>'WE-GL '!E88</f>
        <v>351773</v>
      </c>
      <c r="H88" s="147">
        <f t="shared" si="15"/>
        <v>0</v>
      </c>
      <c r="I88" s="147">
        <f t="shared" si="15"/>
        <v>351773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-17370144</v>
      </c>
      <c r="E89" s="160">
        <f t="shared" si="16"/>
        <v>30327771</v>
      </c>
      <c r="F89" s="160">
        <f t="shared" si="16"/>
        <v>0</v>
      </c>
      <c r="G89" s="160">
        <f t="shared" si="16"/>
        <v>30327770.699999999</v>
      </c>
      <c r="H89" s="160">
        <f t="shared" si="16"/>
        <v>17370144</v>
      </c>
      <c r="I89" s="160">
        <f t="shared" si="16"/>
        <v>-0.30000000074505806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-17370144</v>
      </c>
      <c r="E91" s="160">
        <f t="shared" si="17"/>
        <v>14478045.193872457</v>
      </c>
      <c r="F91" s="160">
        <f t="shared" si="17"/>
        <v>0</v>
      </c>
      <c r="G91" s="160">
        <f t="shared" si="17"/>
        <v>18630665.97000001</v>
      </c>
      <c r="H91" s="160">
        <f t="shared" si="17"/>
        <v>17370144</v>
      </c>
      <c r="I91" s="160">
        <f t="shared" si="17"/>
        <v>4152620.7761275438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3508501</v>
      </c>
      <c r="E11" s="66">
        <f>'DEN-FLSH'!M11</f>
        <v>13384625</v>
      </c>
      <c r="F11" s="60">
        <f>'DEN-GL'!D11</f>
        <v>3576248</v>
      </c>
      <c r="G11" s="38">
        <f>'DEN-GL'!E11</f>
        <v>13048042.43</v>
      </c>
      <c r="H11" s="60">
        <f>F11-D11</f>
        <v>67747</v>
      </c>
      <c r="I11" s="38">
        <f>G11-E11</f>
        <v>-336582.5700000003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-207634.24</v>
      </c>
      <c r="H12" s="60">
        <f>F12-D12</f>
        <v>0</v>
      </c>
      <c r="I12" s="38">
        <f>G12-E12</f>
        <v>-207634.24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4557584</v>
      </c>
      <c r="E13" s="66">
        <f>'DEN-FLSH'!M13</f>
        <v>16732946</v>
      </c>
      <c r="F13" s="60">
        <f>'DEN-GL'!D13</f>
        <v>4557584</v>
      </c>
      <c r="G13" s="38">
        <f>'DEN-GL'!E13</f>
        <v>16732946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74630.83</v>
      </c>
      <c r="F15" s="60">
        <f>'DEN-GL'!D15</f>
        <v>0</v>
      </c>
      <c r="G15" s="38">
        <f>'DEN-GL'!E15</f>
        <v>74631</v>
      </c>
      <c r="H15" s="60">
        <f t="shared" si="0"/>
        <v>0</v>
      </c>
      <c r="I15" s="38">
        <f t="shared" si="0"/>
        <v>0.16999999999825377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8066085</v>
      </c>
      <c r="E16" s="39">
        <f t="shared" si="1"/>
        <v>30192201.829999998</v>
      </c>
      <c r="F16" s="61">
        <f t="shared" si="1"/>
        <v>8133832</v>
      </c>
      <c r="G16" s="39">
        <f t="shared" si="1"/>
        <v>29647985.189999998</v>
      </c>
      <c r="H16" s="61">
        <f t="shared" si="1"/>
        <v>67747</v>
      </c>
      <c r="I16" s="39">
        <f t="shared" si="1"/>
        <v>-544216.64000000025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-4742167</v>
      </c>
      <c r="E19" s="66">
        <f>'DEN-FLSH'!M19</f>
        <v>-17350985</v>
      </c>
      <c r="F19" s="60">
        <f>'DEN-GL'!D19</f>
        <v>-4350615</v>
      </c>
      <c r="G19" s="38">
        <f>'DEN-GL'!E19</f>
        <v>-16688734.66</v>
      </c>
      <c r="H19" s="60">
        <f>F19-D19</f>
        <v>391552</v>
      </c>
      <c r="I19" s="38">
        <f>G19-E19</f>
        <v>662250.33999999985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-44811.86</v>
      </c>
      <c r="H20" s="60">
        <f>F20-D20</f>
        <v>0</v>
      </c>
      <c r="I20" s="38">
        <f>G20-E20</f>
        <v>-44811.86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-3471896</v>
      </c>
      <c r="E21" s="66">
        <f>'DEN-FLSH'!M21</f>
        <v>-12394050</v>
      </c>
      <c r="F21" s="60">
        <f>'DEN-GL'!D21</f>
        <v>-3471896</v>
      </c>
      <c r="G21" s="38">
        <f>'DEN-GL'!E21</f>
        <v>-12394050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12203</v>
      </c>
      <c r="E23" s="66">
        <f>'DEN-FLSH'!M23</f>
        <v>41887</v>
      </c>
      <c r="F23" s="60">
        <f>'DEN-GL'!D23</f>
        <v>0</v>
      </c>
      <c r="G23" s="38">
        <f>'DEN-GL'!E23</f>
        <v>0</v>
      </c>
      <c r="H23" s="60">
        <f t="shared" si="2"/>
        <v>-12203</v>
      </c>
      <c r="I23" s="38">
        <f t="shared" si="2"/>
        <v>-41887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-8201860</v>
      </c>
      <c r="E24" s="39">
        <f t="shared" si="3"/>
        <v>-29703148</v>
      </c>
      <c r="F24" s="61">
        <f t="shared" si="3"/>
        <v>-7822511</v>
      </c>
      <c r="G24" s="39">
        <f t="shared" si="3"/>
        <v>-29127596.52</v>
      </c>
      <c r="H24" s="61">
        <f t="shared" si="3"/>
        <v>379349</v>
      </c>
      <c r="I24" s="39">
        <f t="shared" si="3"/>
        <v>575551.47999999986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-2009</v>
      </c>
      <c r="E32" s="66">
        <f>'DEN-FLSH'!M32</f>
        <v>-6807</v>
      </c>
      <c r="F32" s="60">
        <f>'DEN-GL'!D32</f>
        <v>0</v>
      </c>
      <c r="G32" s="38">
        <f>'DEN-GL'!E32</f>
        <v>0</v>
      </c>
      <c r="H32" s="60">
        <f>F32-D32</f>
        <v>2009</v>
      </c>
      <c r="I32" s="38">
        <f>G32-E32</f>
        <v>6807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-2009</v>
      </c>
      <c r="E36" s="39">
        <f t="shared" si="6"/>
        <v>-6807</v>
      </c>
      <c r="F36" s="61">
        <f t="shared" si="6"/>
        <v>0</v>
      </c>
      <c r="G36" s="39">
        <f t="shared" si="6"/>
        <v>0</v>
      </c>
      <c r="H36" s="61">
        <f t="shared" si="6"/>
        <v>2009</v>
      </c>
      <c r="I36" s="39">
        <f t="shared" si="6"/>
        <v>6807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137784</v>
      </c>
      <c r="E49" s="66">
        <f>'DEN-FLSH'!M49</f>
        <v>498170.96307515615</v>
      </c>
      <c r="F49" s="60">
        <f>'DEN-GL'!D49</f>
        <v>-311321</v>
      </c>
      <c r="G49" s="38">
        <f>'DEN-GL'!E49</f>
        <v>-1125736.7299999986</v>
      </c>
      <c r="H49" s="60">
        <f>F49-D49</f>
        <v>-449105</v>
      </c>
      <c r="I49" s="38">
        <f>G49-E49</f>
        <v>-1623907.6930751547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-12203</v>
      </c>
      <c r="E51" s="66">
        <f>'DEN-FLSH'!M51</f>
        <v>-41887</v>
      </c>
      <c r="F51" s="60">
        <f>'DEN-GL'!D51</f>
        <v>0</v>
      </c>
      <c r="G51" s="38">
        <f>'DEN-GL'!E51</f>
        <v>0</v>
      </c>
      <c r="H51" s="60">
        <f>F51-D51</f>
        <v>12203</v>
      </c>
      <c r="I51" s="38">
        <f>G51-E51</f>
        <v>41887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-414328.17</v>
      </c>
      <c r="F54" s="60">
        <f>'DEN-GL'!D54</f>
        <v>-10018397</v>
      </c>
      <c r="G54" s="38">
        <f>'DEN-GL'!E54</f>
        <v>-232930.88</v>
      </c>
      <c r="H54" s="60">
        <f>F54-D54</f>
        <v>-10018397</v>
      </c>
      <c r="I54" s="38">
        <f>G54-E54</f>
        <v>181397.28999999998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-567054.93999999994</v>
      </c>
      <c r="F55" s="60">
        <f>'DEN-GL'!D55</f>
        <v>0</v>
      </c>
      <c r="G55" s="38">
        <f>'DEN-GL'!E55</f>
        <v>-794863.42999999993</v>
      </c>
      <c r="H55" s="60">
        <f>F55-D55</f>
        <v>0</v>
      </c>
      <c r="I55" s="38">
        <f>G55-E55</f>
        <v>-227808.49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-981383.10999999987</v>
      </c>
      <c r="F56" s="61">
        <f t="shared" si="10"/>
        <v>-10018397</v>
      </c>
      <c r="G56" s="39">
        <f t="shared" si="10"/>
        <v>-1027794.3099999999</v>
      </c>
      <c r="H56" s="61">
        <f t="shared" si="10"/>
        <v>-10018397</v>
      </c>
      <c r="I56" s="39">
        <f t="shared" si="10"/>
        <v>-46411.200000000012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598000</v>
      </c>
      <c r="F70" s="60">
        <f>'DEN-GL'!D70</f>
        <v>0</v>
      </c>
      <c r="G70" s="38">
        <f>'DEN-GL'!E70</f>
        <v>598000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-1000000</v>
      </c>
      <c r="F71" s="60">
        <f>'DEN-GL'!D71</f>
        <v>0</v>
      </c>
      <c r="G71" s="38">
        <f>'DEN-GL'!E71</f>
        <v>-1000000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-402000</v>
      </c>
      <c r="F72" s="61">
        <f t="shared" si="13"/>
        <v>0</v>
      </c>
      <c r="G72" s="39">
        <f t="shared" si="13"/>
        <v>-402000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-49438.94</v>
      </c>
      <c r="H74" s="60">
        <f t="shared" ref="H74:I79" si="14">F74-D74</f>
        <v>0</v>
      </c>
      <c r="I74" s="38">
        <f t="shared" si="14"/>
        <v>-49438.94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96634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-96634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-348218.31692484557</v>
      </c>
      <c r="F82" s="109">
        <f>F16+F24+F29+F36+F43+F45+F47+F49</f>
        <v>0</v>
      </c>
      <c r="G82" s="110">
        <f>SUM(G72:G81)+G16+G24+G29+G36+G43+G45+G47+G49+G51+G56+G61+G66</f>
        <v>-2084581.3100000019</v>
      </c>
      <c r="H82" s="109">
        <f>H16+H24+H29+H36+H43+H45+H47+H49</f>
        <v>0</v>
      </c>
      <c r="I82" s="110">
        <f>SUM(I72:I81)+I16+I24+I29+I36+I43+I45+I47+I49+I51+I56+I61+I66</f>
        <v>-1736362.993075155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19">
        <f>+'DEN-FLSH'!M86</f>
        <v>822407</v>
      </c>
      <c r="F86" s="67">
        <f>'DEN-GL'!D86</f>
        <v>0</v>
      </c>
      <c r="G86" s="216">
        <f>'DEN-GL'!E86</f>
        <v>767660.49</v>
      </c>
      <c r="H86" s="216">
        <f t="shared" ref="H86:I88" si="15">F86-D86</f>
        <v>0</v>
      </c>
      <c r="I86" s="145">
        <f t="shared" si="15"/>
        <v>-54746.510000000009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54340</v>
      </c>
      <c r="H88" s="218">
        <f t="shared" si="15"/>
        <v>0</v>
      </c>
      <c r="I88" s="147">
        <f t="shared" si="15"/>
        <v>54340</v>
      </c>
    </row>
    <row r="89" spans="1:63" s="127" customFormat="1" x14ac:dyDescent="0.2">
      <c r="A89" s="158"/>
      <c r="B89" s="159"/>
      <c r="C89" s="157" t="s">
        <v>165</v>
      </c>
      <c r="D89" s="221">
        <f t="shared" ref="D89:I89" si="16">SUM(D86:D88)</f>
        <v>0</v>
      </c>
      <c r="E89" s="221">
        <f t="shared" si="16"/>
        <v>822407</v>
      </c>
      <c r="F89" s="221">
        <f t="shared" si="16"/>
        <v>0</v>
      </c>
      <c r="G89" s="221">
        <f t="shared" si="16"/>
        <v>822000.49</v>
      </c>
      <c r="H89" s="160">
        <f t="shared" si="16"/>
        <v>0</v>
      </c>
      <c r="I89" s="160">
        <f t="shared" si="16"/>
        <v>-406.51000000000931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I15" sqref="I1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10107120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-10107120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5480604</v>
      </c>
      <c r="H13" s="60">
        <f t="shared" ref="H13:I15" si="0">F13-D13</f>
        <v>0</v>
      </c>
      <c r="I13" s="38">
        <f t="shared" si="0"/>
        <v>5480604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10107120</v>
      </c>
      <c r="F16" s="61">
        <f t="shared" si="1"/>
        <v>0</v>
      </c>
      <c r="G16" s="39">
        <f t="shared" si="1"/>
        <v>5480604</v>
      </c>
      <c r="H16" s="61">
        <f t="shared" si="1"/>
        <v>0</v>
      </c>
      <c r="I16" s="39">
        <f t="shared" si="1"/>
        <v>-4626516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4380392</v>
      </c>
      <c r="H41" s="60">
        <f t="shared" si="7"/>
        <v>0</v>
      </c>
      <c r="I41" s="38">
        <f t="shared" si="7"/>
        <v>4380392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4380392</v>
      </c>
      <c r="H42" s="69">
        <f t="shared" si="8"/>
        <v>0</v>
      </c>
      <c r="I42" s="70">
        <f t="shared" si="8"/>
        <v>4380392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4380392</v>
      </c>
      <c r="H43" s="61">
        <f t="shared" si="9"/>
        <v>0</v>
      </c>
      <c r="I43" s="39">
        <f t="shared" si="9"/>
        <v>4380392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-112.71</v>
      </c>
      <c r="H51" s="60">
        <f>F51-D51</f>
        <v>0</v>
      </c>
      <c r="I51" s="38">
        <f>G51-E51</f>
        <v>-112.71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38881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-38881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38881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-38881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10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10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10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10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10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10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123756205</v>
      </c>
      <c r="F70" s="60">
        <f>STG_GL!D70</f>
        <v>0</v>
      </c>
      <c r="G70" s="38">
        <f>STG_GL!E70</f>
        <v>126593772</v>
      </c>
      <c r="H70" s="60">
        <f>F70-D70</f>
        <v>0</v>
      </c>
      <c r="I70" s="38">
        <f>G70-E70</f>
        <v>2837567</v>
      </c>
    </row>
    <row r="71" spans="1:10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-143257916</v>
      </c>
      <c r="F71" s="60">
        <f>STG_GL!D71</f>
        <v>0</v>
      </c>
      <c r="G71" s="38">
        <f>STG_GL!E71</f>
        <v>-146095483</v>
      </c>
      <c r="H71" s="60">
        <f>F71-D71</f>
        <v>0</v>
      </c>
      <c r="I71" s="38">
        <f>G71-E71</f>
        <v>-2837567</v>
      </c>
    </row>
    <row r="72" spans="1:10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-19501711</v>
      </c>
      <c r="F72" s="69">
        <f t="shared" si="13"/>
        <v>0</v>
      </c>
      <c r="G72" s="70">
        <f t="shared" si="13"/>
        <v>-19501711</v>
      </c>
      <c r="H72" s="69">
        <f t="shared" si="13"/>
        <v>0</v>
      </c>
      <c r="I72" s="70">
        <f t="shared" si="13"/>
        <v>0</v>
      </c>
      <c r="J72" t="s">
        <v>232</v>
      </c>
    </row>
    <row r="73" spans="1:10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-132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132</v>
      </c>
    </row>
    <row r="74" spans="1:10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8867168</v>
      </c>
      <c r="F74" s="60">
        <f>STG_GL!D74</f>
        <v>0</v>
      </c>
      <c r="G74" s="38">
        <f>STG_GL!E74</f>
        <v>6534657.6600000001</v>
      </c>
      <c r="H74" s="60">
        <f t="shared" ref="H74:I79" si="14">F74-D74</f>
        <v>0</v>
      </c>
      <c r="I74" s="38">
        <f t="shared" si="14"/>
        <v>-2332510.34</v>
      </c>
    </row>
    <row r="75" spans="1:10" x14ac:dyDescent="0.2">
      <c r="A75" s="9">
        <v>34</v>
      </c>
      <c r="B75" s="3"/>
      <c r="C75" s="10" t="s">
        <v>230</v>
      </c>
      <c r="D75" s="65">
        <f>STG_FLSH!L75</f>
        <v>0</v>
      </c>
      <c r="E75" s="66">
        <f>STG_FLSH!M75</f>
        <v>-497360</v>
      </c>
      <c r="F75" s="60">
        <f>STG_GL!D75</f>
        <v>0</v>
      </c>
      <c r="G75" s="38">
        <f>STG_GL!E75</f>
        <v>-497359</v>
      </c>
      <c r="H75" s="60">
        <f t="shared" si="14"/>
        <v>0</v>
      </c>
      <c r="I75" s="38">
        <f t="shared" si="14"/>
        <v>1</v>
      </c>
    </row>
    <row r="76" spans="1:10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0</v>
      </c>
      <c r="H76" s="60">
        <f t="shared" si="14"/>
        <v>0</v>
      </c>
      <c r="I76" s="38">
        <f t="shared" si="14"/>
        <v>0</v>
      </c>
    </row>
    <row r="77" spans="1:10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-377427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844</v>
      </c>
    </row>
    <row r="78" spans="1:10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10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10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-38318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38318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207188</v>
      </c>
      <c r="F81" s="60">
        <f>STG_GL!D81</f>
        <v>0</v>
      </c>
      <c r="G81" s="38">
        <f>STG_GL!E81</f>
        <v>-40828.420000000006</v>
      </c>
      <c r="H81" s="60">
        <f>F81-D81</f>
        <v>0</v>
      </c>
      <c r="I81" s="38">
        <f>G81-E81</f>
        <v>-248016.42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-1298300</v>
      </c>
      <c r="F82" s="109">
        <f>F16+F24+F29+F36+F43+F45+F47+F49</f>
        <v>0</v>
      </c>
      <c r="G82" s="110">
        <f>SUM(G72:G81)+G16+G24+G29+G36+G43+G45+G47+G49+G51+G56+G61+G66</f>
        <v>-4110935.4699999997</v>
      </c>
      <c r="H82" s="109">
        <f>H16+H24+H29+H36+H43+H45+H47+H49</f>
        <v>0</v>
      </c>
      <c r="I82" s="110">
        <f>SUM(I72:I81)+I16+I24+I29+I36+I43+I45+I47+I49+I51+I56+I61+I66</f>
        <v>-2812635.4699999997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3" activePane="bottomRight" state="frozen"/>
      <selection activeCell="B23" sqref="B23"/>
      <selection pane="topRight" activeCell="B23" sqref="B23"/>
      <selection pane="bottomLeft" activeCell="B23" sqref="B23"/>
      <selection pane="bottomRight" activeCell="G86" sqref="G8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42390783</v>
      </c>
      <c r="E11" s="66">
        <f>ONT_FLSH!M11</f>
        <v>183542754</v>
      </c>
      <c r="F11" s="60">
        <f>'ONT_GL '!D11</f>
        <v>41350258</v>
      </c>
      <c r="G11" s="38">
        <f>'ONT_GL '!E11</f>
        <v>177287262.37</v>
      </c>
      <c r="H11" s="60">
        <f>F11-D11</f>
        <v>-1040525</v>
      </c>
      <c r="I11" s="38">
        <f>G11-E11</f>
        <v>-6255491.6299999952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22343144.900000002</v>
      </c>
      <c r="H12" s="60">
        <f>F12-D12</f>
        <v>0</v>
      </c>
      <c r="I12" s="38">
        <f>G12-E12</f>
        <v>22343144.900000002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10418483</v>
      </c>
      <c r="E13" s="66">
        <f>ONT_FLSH!M13</f>
        <v>40995175</v>
      </c>
      <c r="F13" s="60">
        <f>'ONT_GL '!D13</f>
        <v>7014520</v>
      </c>
      <c r="G13" s="38">
        <f>'ONT_GL '!E13</f>
        <v>29093620</v>
      </c>
      <c r="H13" s="60">
        <f t="shared" ref="H13:I15" si="0">F13-D13</f>
        <v>-3403963</v>
      </c>
      <c r="I13" s="38">
        <f t="shared" si="0"/>
        <v>-11901555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52809266</v>
      </c>
      <c r="E16" s="39">
        <f t="shared" si="1"/>
        <v>224537929</v>
      </c>
      <c r="F16" s="61">
        <f t="shared" si="1"/>
        <v>48364778</v>
      </c>
      <c r="G16" s="39">
        <f t="shared" si="1"/>
        <v>228724027.27000001</v>
      </c>
      <c r="H16" s="61">
        <f t="shared" si="1"/>
        <v>-4444488</v>
      </c>
      <c r="I16" s="39">
        <f t="shared" si="1"/>
        <v>4186098.270000007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-45487122</v>
      </c>
      <c r="E19" s="66">
        <f>ONT_FLSH!M19</f>
        <v>-198274751</v>
      </c>
      <c r="F19" s="60">
        <f>'ONT_GL '!D19</f>
        <v>-45805726</v>
      </c>
      <c r="G19" s="38">
        <f>'ONT_GL '!E19</f>
        <v>-188805129.15000001</v>
      </c>
      <c r="H19" s="60">
        <f>F19-D19</f>
        <v>-318604</v>
      </c>
      <c r="I19" s="38">
        <f>G19-E19</f>
        <v>9469621.849999994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-32813247.200000003</v>
      </c>
      <c r="H20" s="60">
        <f>F20-D20</f>
        <v>0</v>
      </c>
      <c r="I20" s="38">
        <f>G20-E20</f>
        <v>-32813247.200000003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-7299156</v>
      </c>
      <c r="E21" s="66">
        <f>ONT_FLSH!M21</f>
        <v>-27337892</v>
      </c>
      <c r="F21" s="60">
        <f>'ONT_GL '!D21</f>
        <v>-2075788</v>
      </c>
      <c r="G21" s="38">
        <f>'ONT_GL '!E21</f>
        <v>-8848442</v>
      </c>
      <c r="H21" s="60">
        <f t="shared" ref="H21:I23" si="2">F21-D21</f>
        <v>5223368</v>
      </c>
      <c r="I21" s="38">
        <f t="shared" si="2"/>
        <v>18489450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20150</v>
      </c>
      <c r="E23" s="66">
        <f>ONT_FLSH!M23</f>
        <v>65358</v>
      </c>
      <c r="F23" s="60">
        <f>'ONT_GL '!D23</f>
        <v>245566</v>
      </c>
      <c r="G23" s="38">
        <f>'ONT_GL '!E23</f>
        <v>957707.39999999991</v>
      </c>
      <c r="H23" s="60">
        <f t="shared" si="2"/>
        <v>225416</v>
      </c>
      <c r="I23" s="38">
        <f t="shared" si="2"/>
        <v>892349.39999999991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-52766128</v>
      </c>
      <c r="E24" s="39">
        <f t="shared" si="3"/>
        <v>-225547285</v>
      </c>
      <c r="F24" s="61">
        <f t="shared" si="3"/>
        <v>-47635948</v>
      </c>
      <c r="G24" s="39">
        <f t="shared" si="3"/>
        <v>-229509110.95000002</v>
      </c>
      <c r="H24" s="61">
        <f t="shared" si="3"/>
        <v>5130180</v>
      </c>
      <c r="I24" s="39">
        <f t="shared" si="3"/>
        <v>-3961825.950000009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1092435</v>
      </c>
      <c r="G32" s="38">
        <f>'ONT_GL '!E32</f>
        <v>4260496.5</v>
      </c>
      <c r="H32" s="60">
        <f>F32-D32</f>
        <v>1092435</v>
      </c>
      <c r="I32" s="38">
        <f>G32-E32</f>
        <v>4260496.5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1092435</v>
      </c>
      <c r="G36" s="39">
        <f t="shared" si="6"/>
        <v>4260496.5</v>
      </c>
      <c r="H36" s="61">
        <f t="shared" si="6"/>
        <v>1092435</v>
      </c>
      <c r="I36" s="39">
        <f t="shared" si="6"/>
        <v>4260496.5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-43138</v>
      </c>
      <c r="E49" s="66">
        <f>ONT_FLSH!M49</f>
        <v>-168238.2</v>
      </c>
      <c r="F49" s="60">
        <f>'ONT_GL '!D49</f>
        <v>-1821265</v>
      </c>
      <c r="G49" s="38">
        <f>'ONT_GL '!E49</f>
        <v>-7102933.3999999985</v>
      </c>
      <c r="H49" s="60">
        <f>F49-D49</f>
        <v>-1778127</v>
      </c>
      <c r="I49" s="38">
        <f>G49-E49</f>
        <v>-6934695.1999999983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-20150</v>
      </c>
      <c r="E51" s="66">
        <f>ONT_FLSH!M51</f>
        <v>-65358</v>
      </c>
      <c r="F51" s="60">
        <f>'ONT_GL '!D51</f>
        <v>-245566</v>
      </c>
      <c r="G51" s="38">
        <f>'ONT_GL '!E51</f>
        <v>-957707.39999999991</v>
      </c>
      <c r="H51" s="60">
        <f>F51-D51</f>
        <v>-225416</v>
      </c>
      <c r="I51" s="38">
        <f>G51-E51</f>
        <v>-892349.39999999991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-9178213.8500000015</v>
      </c>
      <c r="G54" s="38">
        <f>'ONT_GL '!E54</f>
        <v>1488968.4000000001</v>
      </c>
      <c r="H54" s="60">
        <f>F54-D54</f>
        <v>-9178213.8500000015</v>
      </c>
      <c r="I54" s="38">
        <f>G54-E54</f>
        <v>1488968.4000000001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-1713087.34</v>
      </c>
      <c r="H55" s="60">
        <f>F55-D55</f>
        <v>0</v>
      </c>
      <c r="I55" s="38">
        <f>G55-E55</f>
        <v>-1713087.34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-9178213.8500000015</v>
      </c>
      <c r="G56" s="39">
        <f t="shared" si="10"/>
        <v>-224118.93999999994</v>
      </c>
      <c r="H56" s="61">
        <f t="shared" si="10"/>
        <v>-9178213.8500000015</v>
      </c>
      <c r="I56" s="39">
        <f t="shared" si="10"/>
        <v>-224118.93999999994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10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10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10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10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10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10" x14ac:dyDescent="0.2">
      <c r="A70" s="9">
        <v>30</v>
      </c>
      <c r="B70" s="3"/>
      <c r="C70" s="10" t="s">
        <v>67</v>
      </c>
      <c r="D70" s="65">
        <f>ONT_FLSH!L70</f>
        <v>6214139</v>
      </c>
      <c r="E70" s="66">
        <f>ONT_FLSH!M70</f>
        <v>-650577.99679999985</v>
      </c>
      <c r="F70" s="60">
        <f>'ONT_GL '!D70</f>
        <v>0</v>
      </c>
      <c r="G70" s="38">
        <f>'ONT_GL '!E70</f>
        <v>-647332</v>
      </c>
      <c r="H70" s="60">
        <f>F70-D70</f>
        <v>-6214139</v>
      </c>
      <c r="I70" s="38">
        <f>G70-E70</f>
        <v>3245.996799999848</v>
      </c>
    </row>
    <row r="71" spans="1:10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-9359018</v>
      </c>
      <c r="F71" s="60">
        <f>'ONT_GL '!D71</f>
        <v>0</v>
      </c>
      <c r="G71" s="38">
        <f>'ONT_GL '!E71</f>
        <v>-8346122</v>
      </c>
      <c r="H71" s="60">
        <f>F71-D71</f>
        <v>0</v>
      </c>
      <c r="I71" s="38">
        <f>G71-E71</f>
        <v>1012896</v>
      </c>
      <c r="J71" t="s">
        <v>235</v>
      </c>
    </row>
    <row r="72" spans="1:10" x14ac:dyDescent="0.2">
      <c r="A72" s="9"/>
      <c r="B72" s="3"/>
      <c r="C72" s="55" t="s">
        <v>69</v>
      </c>
      <c r="D72" s="69">
        <f t="shared" ref="D72:I72" si="13">SUM(D70:D71)</f>
        <v>6214139</v>
      </c>
      <c r="E72" s="70">
        <f t="shared" si="13"/>
        <v>-10009595.9968</v>
      </c>
      <c r="F72" s="69">
        <f t="shared" si="13"/>
        <v>0</v>
      </c>
      <c r="G72" s="70">
        <f t="shared" si="13"/>
        <v>-8993454</v>
      </c>
      <c r="H72" s="69">
        <f t="shared" si="13"/>
        <v>-6214139</v>
      </c>
      <c r="I72" s="70">
        <f t="shared" si="13"/>
        <v>1016141.9967999998</v>
      </c>
    </row>
    <row r="73" spans="1:10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10" x14ac:dyDescent="0.2">
      <c r="A74" s="9">
        <v>33</v>
      </c>
      <c r="B74" s="3"/>
      <c r="C74" s="10" t="s">
        <v>71</v>
      </c>
      <c r="D74" s="65">
        <f>ONT_FLSH!L74</f>
        <v>5936821</v>
      </c>
      <c r="E74" s="66">
        <f>ONT_FLSH!M74</f>
        <v>9788.9369000000879</v>
      </c>
      <c r="F74" s="60">
        <f>'ONT_GL '!D74</f>
        <v>0</v>
      </c>
      <c r="G74" s="38">
        <f>'ONT_GL '!E74</f>
        <v>373618.72</v>
      </c>
      <c r="H74" s="60">
        <f t="shared" ref="H74:I79" si="14">F74-D74</f>
        <v>-5936821</v>
      </c>
      <c r="I74" s="38">
        <f t="shared" si="14"/>
        <v>363829.78309999988</v>
      </c>
    </row>
    <row r="75" spans="1:10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10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-1191.25</v>
      </c>
      <c r="H76" s="60">
        <f t="shared" si="14"/>
        <v>0</v>
      </c>
      <c r="I76" s="38">
        <f t="shared" si="14"/>
        <v>-1191.25</v>
      </c>
    </row>
    <row r="77" spans="1:10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10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10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10" x14ac:dyDescent="0.2">
      <c r="A80" s="9">
        <v>39</v>
      </c>
      <c r="B80" s="3"/>
      <c r="C80" s="10" t="s">
        <v>234</v>
      </c>
      <c r="D80" s="65">
        <f>ONT_FLSH!L80</f>
        <v>-12150960</v>
      </c>
      <c r="E80" s="66">
        <f>ONT_FLSH!M80</f>
        <v>12150960</v>
      </c>
      <c r="F80" s="60">
        <f>'ONT_GL '!D80</f>
        <v>0</v>
      </c>
      <c r="G80" s="38">
        <f>'ONT_GL '!E80</f>
        <v>12155115</v>
      </c>
      <c r="H80" s="60">
        <f>F80-D80</f>
        <v>12150960</v>
      </c>
      <c r="I80" s="38">
        <f>G80-E80</f>
        <v>4155</v>
      </c>
      <c r="J80" t="s">
        <v>241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-3951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3951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904249.74010001426</v>
      </c>
      <c r="F82" s="109">
        <f>F16+F24+F29+F36+F43+F45+F47+F49</f>
        <v>0</v>
      </c>
      <c r="G82" s="110">
        <f>SUM(G72:G81)+G16+G24+G29+G36+G43+G45+G47+G49+G51+G56+G61+G66</f>
        <v>-1275258.4500000067</v>
      </c>
      <c r="H82" s="109">
        <f>H16+H24+H29+H36+H43+H45+H47+H49</f>
        <v>0</v>
      </c>
      <c r="I82" s="110">
        <f>SUM(I72:I81)+I16+I24+I29+I36+I43+I45+I47+I49+I51+I56+I61+I66</f>
        <v>-2179508.1901000002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858147</v>
      </c>
      <c r="F86" s="145">
        <f>'ONT_GL '!D86</f>
        <v>0</v>
      </c>
      <c r="G86" s="145">
        <f>'ONT_GL '!E86</f>
        <v>4771860.16</v>
      </c>
      <c r="H86" s="145">
        <f t="shared" ref="H86:I88" si="15">F86-D86</f>
        <v>0</v>
      </c>
      <c r="I86" s="145">
        <f t="shared" si="15"/>
        <v>3913713.16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-2097714</v>
      </c>
      <c r="H88" s="147">
        <f t="shared" si="15"/>
        <v>0</v>
      </c>
      <c r="I88" s="147">
        <f t="shared" si="15"/>
        <v>-2097714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858147</v>
      </c>
      <c r="F89" s="160">
        <f t="shared" si="16"/>
        <v>0</v>
      </c>
      <c r="G89" s="160">
        <f t="shared" si="16"/>
        <v>2674146.16</v>
      </c>
      <c r="H89" s="160">
        <f t="shared" si="16"/>
        <v>0</v>
      </c>
      <c r="I89" s="160">
        <f t="shared" si="16"/>
        <v>1815999.1600000001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1762396.7401000143</v>
      </c>
      <c r="F91" s="160">
        <f t="shared" si="17"/>
        <v>0</v>
      </c>
      <c r="G91" s="160">
        <f t="shared" si="17"/>
        <v>1398887.7099999934</v>
      </c>
      <c r="H91" s="160">
        <f t="shared" si="17"/>
        <v>0</v>
      </c>
      <c r="I91" s="160">
        <f t="shared" si="17"/>
        <v>-363509.03010000009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scale="64" orientation="portrait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218</v>
      </c>
      <c r="F70" s="60">
        <f>BUG_GL!D70</f>
        <v>0</v>
      </c>
      <c r="G70" s="38">
        <f>BUG_GL!E70</f>
        <v>218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-441261.49690000003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441261.49690000003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-441043.49690000003</v>
      </c>
      <c r="F72" s="69">
        <f t="shared" si="13"/>
        <v>0</v>
      </c>
      <c r="G72" s="70">
        <f t="shared" si="13"/>
        <v>218</v>
      </c>
      <c r="H72" s="69">
        <f t="shared" si="13"/>
        <v>0</v>
      </c>
      <c r="I72" s="70">
        <f t="shared" si="13"/>
        <v>441261.49690000003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217754.6666</v>
      </c>
      <c r="F74" s="60">
        <f>BUG_GL!D74</f>
        <v>0</v>
      </c>
      <c r="G74" s="38">
        <f>BUG_GL!E74</f>
        <v>217755.32</v>
      </c>
      <c r="H74" s="60">
        <f t="shared" ref="H74:I79" si="14">F74-D74</f>
        <v>0</v>
      </c>
      <c r="I74" s="38">
        <f t="shared" si="14"/>
        <v>0.65340000001015142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223315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-223315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26.169699999969453</v>
      </c>
      <c r="F82" s="109">
        <f>F16+F24+F29+F36+F43+F45+F47+F49</f>
        <v>0</v>
      </c>
      <c r="G82" s="110">
        <f>SUM(G72:G81)+G16+G24+G29+G36+G43+G45+G47+G49+G51+G56+G61+G66</f>
        <v>217973.32</v>
      </c>
      <c r="H82" s="109">
        <f>H16+H24+H29+H36+H43+H45+H47+H49</f>
        <v>0</v>
      </c>
      <c r="I82" s="110">
        <f>SUM(I72:I81)+I16+I24+I29+I36+I43+I45+I47+I49+I51+I56+I61+I66</f>
        <v>217947.15030000004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C626" workbookViewId="0">
      <selection activeCell="K651" sqref="K651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227</v>
      </c>
      <c r="F3" s="197" t="s">
        <v>228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>
        <f>SUM(J639:J648)-J643-J647</f>
        <v>0</v>
      </c>
      <c r="J351" s="206"/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2">
        <f>+G640+D634</f>
        <v>-7559169.6600000411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-223314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24">
        <f>CE_GL!I82</f>
        <v>-2855439.7300000051</v>
      </c>
      <c r="H639" s="210">
        <f>CE_GL!J82</f>
        <v>0</v>
      </c>
      <c r="I639" s="211">
        <f>CE_GL!K82</f>
        <v>-1649058.4599999844</v>
      </c>
      <c r="J639" s="210">
        <f>CE_GL!L82</f>
        <v>0</v>
      </c>
      <c r="K639" s="210">
        <f>CE_GL!M82</f>
        <v>2372050.9200000176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-11074907.660000041</v>
      </c>
      <c r="H640" s="210">
        <f>+'EAST-EGM-GL'!J82</f>
        <v>0</v>
      </c>
      <c r="I640" s="211">
        <f>+'EAST-EGM-GL'!K82</f>
        <v>10856061.37000002</v>
      </c>
      <c r="J640" s="210">
        <f>+'EAST-EGM-GL'!L82</f>
        <v>0</v>
      </c>
      <c r="K640" s="210">
        <f>+'EAST-EGM-GL'!M82</f>
        <v>-14900185.26000002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1">
        <f>+'EAST-LRC-GL'!I82</f>
        <v>0</v>
      </c>
      <c r="H641" s="210">
        <f>+'EAST-LRC-GL'!J82</f>
        <v>0</v>
      </c>
      <c r="I641" s="211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-11074907.660000041</v>
      </c>
      <c r="H643" s="210">
        <f>+'EAST-CON-GL '!J82</f>
        <v>0</v>
      </c>
      <c r="I643" s="211">
        <f>+'EAST-CON-GL '!K82</f>
        <v>10856061.37000002</v>
      </c>
      <c r="J643" s="210">
        <f>+'EAST-CON-GL '!L82</f>
        <v>0</v>
      </c>
      <c r="K643" s="210">
        <f>+'EAST-CON-GL '!M82</f>
        <v>-14900185.26000002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-375434.87000000809</v>
      </c>
      <c r="H644" s="210">
        <f>+'TX-EGM-GL'!J82</f>
        <v>0</v>
      </c>
      <c r="I644" s="211">
        <f>+'TX-EGM-GL'!K91</f>
        <v>166115.01999999871</v>
      </c>
      <c r="J644" s="210">
        <f>+'TX-EGM-GL'!L82</f>
        <v>0</v>
      </c>
      <c r="K644" s="210">
        <f>+'TX-EGM-GL'!M82</f>
        <v>909105.89999999595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1175716.23</v>
      </c>
      <c r="H645" s="210">
        <f>+'TX-HPLR-GL '!J82</f>
        <v>0</v>
      </c>
      <c r="I645" s="211">
        <f>+'TX-HPLR-GL '!K82</f>
        <v>-288571.42</v>
      </c>
      <c r="J645" s="210">
        <f>+'TX-HPLR-GL '!L82</f>
        <v>0</v>
      </c>
      <c r="K645" s="210">
        <f>+'TX-HPLR-GL '!M82</f>
        <v>315357.77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-567138.49999999814</v>
      </c>
      <c r="H646" s="210">
        <f>+'TX-HPLC-GL'!J82</f>
        <v>0</v>
      </c>
      <c r="I646" s="211">
        <f>+'TX-HPLC-GL'!K82</f>
        <v>238374.7500000021</v>
      </c>
      <c r="J646" s="210">
        <f>+'TX-HPLC-GL'!L82</f>
        <v>0</v>
      </c>
      <c r="K646" s="210">
        <f>+'TX-HPLC-GL'!M82</f>
        <v>7725646.0700000003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233142.85999993654</v>
      </c>
      <c r="H647" s="210">
        <f>+'TX-CON-GL '!J82</f>
        <v>0</v>
      </c>
      <c r="I647" s="211">
        <f>+'TX-CON-GL '!K82</f>
        <v>115918.35000000685</v>
      </c>
      <c r="J647" s="210">
        <f>+'TX-CON-GL '!L82</f>
        <v>0</v>
      </c>
      <c r="K647" s="210">
        <f>+'TX-CON-GL '!M82</f>
        <v>8950109.7399999984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20799021.570000004</v>
      </c>
      <c r="H648" s="210">
        <f>+'WE-GL '!J82</f>
        <v>0</v>
      </c>
      <c r="I648" s="211">
        <f>+'WE-GL '!K82</f>
        <v>-672164.23999999184</v>
      </c>
      <c r="J648" s="210">
        <f>+'WE-GL '!L82</f>
        <v>0</v>
      </c>
      <c r="K648" s="210">
        <f>+'WE-GL '!M82</f>
        <v>-199561.94999999984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-908418.80000000191</v>
      </c>
      <c r="H649" s="210">
        <f>+'DEN-GL'!J82</f>
        <v>0</v>
      </c>
      <c r="I649" s="211">
        <f>+'DEN-GL'!K82</f>
        <v>-1694643.7600000009</v>
      </c>
      <c r="J649" s="210">
        <f>+'DEN-GL'!L82</f>
        <v>0</v>
      </c>
      <c r="K649" s="210">
        <f>+'DEN-GL'!M82</f>
        <v>1222366.2899999991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-34726.51</v>
      </c>
      <c r="J650" s="210">
        <f>+STG_GL!L82</f>
        <v>0</v>
      </c>
      <c r="K650" s="210">
        <f>+STG_GL!M82</f>
        <v>-600832.62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-536073.43000000319</v>
      </c>
      <c r="H651" s="210">
        <f>+'ONT_GL '!J82</f>
        <v>0</v>
      </c>
      <c r="I651" s="211">
        <f>+'ONT_GL '!K82</f>
        <v>2210825.8900000006</v>
      </c>
      <c r="J651" s="210">
        <f>+'ONT_GL '!L82</f>
        <v>0</v>
      </c>
      <c r="K651" s="210">
        <f>+'ONT_GL '!M82</f>
        <v>-2209341.3299999982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2637465.9299999857</v>
      </c>
      <c r="H652" s="210">
        <f>+ARUBA_GL!J82</f>
        <v>0</v>
      </c>
      <c r="I652" s="211">
        <f>+ARUBA_GL!K82</f>
        <v>1222837.8499999964</v>
      </c>
      <c r="J652" s="210">
        <f>+ARUBA_GL!L82</f>
        <v>0</v>
      </c>
      <c r="K652" s="210">
        <f>+ARUBA_GL!M82</f>
        <v>-2162939.5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6588193.2300000023</v>
      </c>
      <c r="H653" s="210">
        <f>+SITHE_GL!J82</f>
        <v>0</v>
      </c>
      <c r="I653" s="211">
        <f>+SITHE_GL!K82</f>
        <v>-3349018.3299999982</v>
      </c>
      <c r="J653" s="210">
        <f>+SITHE_GL!L82</f>
        <v>0</v>
      </c>
      <c r="K653" s="210">
        <f>+SITHE_GL!M82</f>
        <v>542371.62999999942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0">
        <f>+'EAST-MKT-GL'!I82</f>
        <v>-2878693.9900000091</v>
      </c>
      <c r="H654" s="210">
        <f>+'EAST-MKT-GL'!J82</f>
        <v>0</v>
      </c>
      <c r="I654" s="211">
        <f>+'EAST-MKT-GL'!K82</f>
        <v>-3876938.7700000005</v>
      </c>
      <c r="J654" s="210">
        <f>+'EAST-MKT-GL'!L82</f>
        <v>0</v>
      </c>
      <c r="K654" s="210">
        <f>+'EAST-MKT-GL'!M82</f>
        <v>8684141.2199999988</v>
      </c>
      <c r="L654" s="210">
        <f>+'EAST-MKT-GL'!N82</f>
        <v>0</v>
      </c>
      <c r="M654" s="210">
        <f>+'EAST-MKT-GL'!O82</f>
        <v>0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26</vt:i4>
      </vt:variant>
    </vt:vector>
  </HeadingPairs>
  <TitlesOfParts>
    <vt:vector size="87" baseType="lpstr">
      <vt:lpstr>Printout</vt:lpstr>
      <vt:lpstr>TOTAL</vt:lpstr>
      <vt:lpstr>Check</vt:lpstr>
      <vt:lpstr>RECLASS</vt:lpstr>
      <vt:lpstr>TIE-OUT</vt:lpstr>
      <vt:lpstr>CE-FLSH</vt:lpstr>
      <vt:lpstr>GD-CE-FLSH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2000-10-12T02:52:58Z</cp:lastPrinted>
  <dcterms:created xsi:type="dcterms:W3CDTF">1997-07-11T21:57:33Z</dcterms:created>
  <dcterms:modified xsi:type="dcterms:W3CDTF">2014-09-03T20:21:13Z</dcterms:modified>
</cp:coreProperties>
</file>